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3" activeTab="11"/>
  </bookViews>
  <sheets>
    <sheet name="1 pr._pajamos (2)" sheetId="62" r:id="rId1"/>
    <sheet name="2 pr._pajamos pagal rūšis" sheetId="63" r:id="rId2"/>
    <sheet name="3 pr._asignavimų suvestinė (2)" sheetId="64" r:id="rId3"/>
    <sheet name="4 pr._savarankiškos f-jos" sheetId="65" r:id="rId4"/>
    <sheet name="5 pr._valstybinės f-jos (2)" sheetId="66" r:id="rId5"/>
    <sheet name="6 pr._mokinio krepšelis (2)" sheetId="67" r:id="rId6"/>
    <sheet name="7 pr._kita dotacija" sheetId="68" r:id="rId7"/>
    <sheet name="8 pr._aplinkos apsaugos s.  (2" sheetId="69" r:id="rId8"/>
    <sheet name="9 pr._įstaigų pajamos" sheetId="70" r:id="rId9"/>
    <sheet name="10 pr._skolintos lėšos" sheetId="71" r:id="rId10"/>
    <sheet name="11 pr._apyvartinės lėšos" sheetId="50" r:id="rId11"/>
    <sheet name="12 pr._suvestinė pagal progr." sheetId="73" r:id="rId12"/>
  </sheets>
  <externalReferences>
    <externalReference r:id="rId13"/>
  </externalReferences>
  <definedNames>
    <definedName name="_xlnm.Print_Titles" localSheetId="0">'1 pr._pajamos (2)'!$22:$22</definedName>
    <definedName name="_xlnm.Print_Titles" localSheetId="1">'2 pr._pajamos pagal rūšis'!$20:$22</definedName>
    <definedName name="_xlnm.Print_Titles" localSheetId="2">'3 pr._asignavimų suvestinė (2)'!$22:$24</definedName>
    <definedName name="_xlnm.Print_Titles" localSheetId="3">'4 pr._savarankiškos f-jos'!$20:$22</definedName>
    <definedName name="_xlnm.Print_Titles" localSheetId="6">'7 pr._kita dotacija'!$20:$22</definedName>
    <definedName name="_xlnm.Print_Titles" localSheetId="8">'9 pr._įstaigų pajamos'!$20:$22</definedName>
  </definedNames>
  <calcPr calcId="145621"/>
</workbook>
</file>

<file path=xl/calcChain.xml><?xml version="1.0" encoding="utf-8"?>
<calcChain xmlns="http://schemas.openxmlformats.org/spreadsheetml/2006/main">
  <c r="Q32" i="73" l="1"/>
  <c r="Q31" i="73"/>
  <c r="N31" i="73"/>
  <c r="M31" i="73"/>
  <c r="L31" i="73"/>
  <c r="K31" i="73"/>
  <c r="J31" i="73"/>
  <c r="I31" i="73"/>
  <c r="H31" i="73"/>
  <c r="G31" i="73"/>
  <c r="F31" i="73"/>
  <c r="E31" i="73"/>
  <c r="D31" i="73"/>
  <c r="C31" i="73" s="1"/>
  <c r="Q30" i="73"/>
  <c r="N30" i="73"/>
  <c r="M30" i="73"/>
  <c r="L30" i="73"/>
  <c r="K30" i="73"/>
  <c r="J30" i="73"/>
  <c r="I30" i="73"/>
  <c r="H30" i="73"/>
  <c r="G30" i="73"/>
  <c r="F30" i="73"/>
  <c r="E30" i="73"/>
  <c r="D30" i="73"/>
  <c r="C30" i="73" s="1"/>
  <c r="Q29" i="73"/>
  <c r="N29" i="73"/>
  <c r="M29" i="73"/>
  <c r="L29" i="73"/>
  <c r="K29" i="73"/>
  <c r="J29" i="73"/>
  <c r="I29" i="73"/>
  <c r="H29" i="73"/>
  <c r="G29" i="73"/>
  <c r="F29" i="73"/>
  <c r="C29" i="73" s="1"/>
  <c r="E29" i="73"/>
  <c r="D29" i="73"/>
  <c r="Q28" i="73"/>
  <c r="N28" i="73"/>
  <c r="M28" i="73"/>
  <c r="L28" i="73"/>
  <c r="K28" i="73"/>
  <c r="K32" i="73" s="1"/>
  <c r="J28" i="73"/>
  <c r="I28" i="73"/>
  <c r="H28" i="73"/>
  <c r="G28" i="73"/>
  <c r="G32" i="73" s="1"/>
  <c r="F28" i="73"/>
  <c r="E28" i="73"/>
  <c r="D28" i="73"/>
  <c r="C28" i="73"/>
  <c r="Q27" i="73"/>
  <c r="N27" i="73"/>
  <c r="M27" i="73"/>
  <c r="L27" i="73"/>
  <c r="L32" i="73" s="1"/>
  <c r="K27" i="73"/>
  <c r="J27" i="73"/>
  <c r="I27" i="73"/>
  <c r="H27" i="73"/>
  <c r="H32" i="73" s="1"/>
  <c r="G27" i="73"/>
  <c r="F27" i="73"/>
  <c r="E27" i="73"/>
  <c r="D27" i="73"/>
  <c r="C27" i="73" s="1"/>
  <c r="Q26" i="73"/>
  <c r="N26" i="73"/>
  <c r="M26" i="73"/>
  <c r="L26" i="73"/>
  <c r="K26" i="73"/>
  <c r="J26" i="73"/>
  <c r="I26" i="73"/>
  <c r="H26" i="73"/>
  <c r="G26" i="73"/>
  <c r="F26" i="73"/>
  <c r="E26" i="73"/>
  <c r="D26" i="73"/>
  <c r="C26" i="73" s="1"/>
  <c r="Q25" i="73"/>
  <c r="N25" i="73"/>
  <c r="N32" i="73" s="1"/>
  <c r="M25" i="73"/>
  <c r="M32" i="73" s="1"/>
  <c r="L25" i="73"/>
  <c r="K25" i="73"/>
  <c r="J25" i="73"/>
  <c r="J32" i="73" s="1"/>
  <c r="I25" i="73"/>
  <c r="I32" i="73" s="1"/>
  <c r="H25" i="73"/>
  <c r="G25" i="73"/>
  <c r="F25" i="73"/>
  <c r="C25" i="73" s="1"/>
  <c r="E25" i="73"/>
  <c r="E32" i="73" s="1"/>
  <c r="D25" i="73"/>
  <c r="Q24" i="73"/>
  <c r="Q33" i="73" s="1"/>
  <c r="Q23" i="73"/>
  <c r="E20" i="71"/>
  <c r="F20" i="71"/>
  <c r="F23" i="71" s="1"/>
  <c r="G20" i="71"/>
  <c r="G23" i="71" s="1"/>
  <c r="I20" i="71"/>
  <c r="J20" i="71"/>
  <c r="J23" i="71" s="1"/>
  <c r="K20" i="71"/>
  <c r="K23" i="71" s="1"/>
  <c r="K49" i="71" s="1"/>
  <c r="O20" i="71"/>
  <c r="O23" i="71" s="1"/>
  <c r="D21" i="71"/>
  <c r="D20" i="71" s="1"/>
  <c r="D23" i="71" s="1"/>
  <c r="H21" i="71"/>
  <c r="H20" i="71" s="1"/>
  <c r="H23" i="71" s="1"/>
  <c r="L21" i="71"/>
  <c r="M21" i="71"/>
  <c r="N21" i="71"/>
  <c r="O21" i="71"/>
  <c r="D22" i="71"/>
  <c r="H22" i="71"/>
  <c r="M22" i="71"/>
  <c r="M20" i="71" s="1"/>
  <c r="M23" i="71" s="1"/>
  <c r="N22" i="71"/>
  <c r="N20" i="71" s="1"/>
  <c r="N23" i="71" s="1"/>
  <c r="O22" i="71"/>
  <c r="E23" i="71"/>
  <c r="E49" i="71" s="1"/>
  <c r="I23" i="71"/>
  <c r="E25" i="71"/>
  <c r="F25" i="71"/>
  <c r="G25" i="71"/>
  <c r="I25" i="71"/>
  <c r="J25" i="71"/>
  <c r="K25" i="71"/>
  <c r="D26" i="71"/>
  <c r="D25" i="71" s="1"/>
  <c r="D30" i="71" s="1"/>
  <c r="H26" i="71"/>
  <c r="H25" i="71" s="1"/>
  <c r="H30" i="71" s="1"/>
  <c r="L26" i="71"/>
  <c r="M26" i="71"/>
  <c r="N26" i="71"/>
  <c r="O26" i="71"/>
  <c r="D27" i="71"/>
  <c r="H27" i="71"/>
  <c r="M27" i="71"/>
  <c r="M25" i="71" s="1"/>
  <c r="M30" i="71" s="1"/>
  <c r="N27" i="71"/>
  <c r="O27" i="71"/>
  <c r="D28" i="71"/>
  <c r="H28" i="71"/>
  <c r="M28" i="71"/>
  <c r="L28" i="71" s="1"/>
  <c r="Q25" i="71" s="1"/>
  <c r="N28" i="71"/>
  <c r="N25" i="71" s="1"/>
  <c r="N30" i="71" s="1"/>
  <c r="O28" i="71"/>
  <c r="D29" i="71"/>
  <c r="H29" i="71"/>
  <c r="M29" i="71"/>
  <c r="L29" i="71" s="1"/>
  <c r="N29" i="71"/>
  <c r="O29" i="71"/>
  <c r="O25" i="71" s="1"/>
  <c r="O30" i="71" s="1"/>
  <c r="E30" i="71"/>
  <c r="F30" i="71"/>
  <c r="G30" i="71"/>
  <c r="I30" i="71"/>
  <c r="J30" i="71"/>
  <c r="K30" i="71"/>
  <c r="D32" i="71"/>
  <c r="D33" i="71" s="1"/>
  <c r="H32" i="71"/>
  <c r="H33" i="71" s="1"/>
  <c r="L32" i="71"/>
  <c r="L33" i="71" s="1"/>
  <c r="M32" i="71"/>
  <c r="N32" i="71"/>
  <c r="O32" i="71"/>
  <c r="E33" i="71"/>
  <c r="F33" i="71"/>
  <c r="G33" i="71"/>
  <c r="I33" i="71"/>
  <c r="J33" i="71"/>
  <c r="K33" i="71"/>
  <c r="M33" i="71"/>
  <c r="N33" i="71"/>
  <c r="O33" i="71"/>
  <c r="E35" i="71"/>
  <c r="F35" i="71"/>
  <c r="F41" i="71" s="1"/>
  <c r="G35" i="71"/>
  <c r="G41" i="71" s="1"/>
  <c r="I35" i="71"/>
  <c r="J35" i="71"/>
  <c r="J41" i="71" s="1"/>
  <c r="K35" i="71"/>
  <c r="K41" i="71" s="1"/>
  <c r="D36" i="71"/>
  <c r="D35" i="71" s="1"/>
  <c r="D41" i="71" s="1"/>
  <c r="H36" i="71"/>
  <c r="M36" i="71"/>
  <c r="N36" i="71"/>
  <c r="O36" i="71"/>
  <c r="D37" i="71"/>
  <c r="H37" i="71"/>
  <c r="M37" i="71"/>
  <c r="L37" i="71" s="1"/>
  <c r="N37" i="71"/>
  <c r="N35" i="71" s="1"/>
  <c r="N41" i="71" s="1"/>
  <c r="O37" i="71"/>
  <c r="O35" i="71" s="1"/>
  <c r="D38" i="71"/>
  <c r="H38" i="71"/>
  <c r="M38" i="71"/>
  <c r="L38" i="71" s="1"/>
  <c r="N38" i="71"/>
  <c r="O38" i="71"/>
  <c r="D39" i="71"/>
  <c r="H39" i="71"/>
  <c r="M39" i="71"/>
  <c r="N39" i="71"/>
  <c r="O39" i="71"/>
  <c r="D40" i="71"/>
  <c r="H40" i="71"/>
  <c r="M40" i="71"/>
  <c r="L40" i="71" s="1"/>
  <c r="N40" i="71"/>
  <c r="O40" i="71"/>
  <c r="E41" i="71"/>
  <c r="I41" i="71"/>
  <c r="D43" i="71"/>
  <c r="D44" i="71" s="1"/>
  <c r="H43" i="71"/>
  <c r="H44" i="71" s="1"/>
  <c r="M43" i="71"/>
  <c r="N43" i="71"/>
  <c r="O43" i="71"/>
  <c r="O44" i="71" s="1"/>
  <c r="E44" i="71"/>
  <c r="F44" i="71"/>
  <c r="G44" i="71"/>
  <c r="I44" i="71"/>
  <c r="J44" i="71"/>
  <c r="K44" i="71"/>
  <c r="M44" i="71"/>
  <c r="N44" i="71"/>
  <c r="D46" i="71"/>
  <c r="H46" i="71"/>
  <c r="M46" i="71"/>
  <c r="N46" i="71"/>
  <c r="O46" i="71"/>
  <c r="D47" i="71"/>
  <c r="D48" i="71" s="1"/>
  <c r="H47" i="71"/>
  <c r="M47" i="71"/>
  <c r="N47" i="71"/>
  <c r="O47" i="71"/>
  <c r="E48" i="71"/>
  <c r="F48" i="71"/>
  <c r="G48" i="71"/>
  <c r="I48" i="71"/>
  <c r="J48" i="71"/>
  <c r="K48" i="71"/>
  <c r="N48" i="71"/>
  <c r="O48" i="71"/>
  <c r="G49" i="71"/>
  <c r="D24" i="70"/>
  <c r="H24" i="70"/>
  <c r="M24" i="70"/>
  <c r="M34" i="70" s="1"/>
  <c r="N24" i="70"/>
  <c r="O24" i="70"/>
  <c r="D25" i="70"/>
  <c r="D34" i="70" s="1"/>
  <c r="H25" i="70"/>
  <c r="H34" i="70" s="1"/>
  <c r="M25" i="70"/>
  <c r="N25" i="70"/>
  <c r="O25" i="70"/>
  <c r="L25" i="70" s="1"/>
  <c r="D26" i="70"/>
  <c r="H26" i="70"/>
  <c r="M26" i="70"/>
  <c r="L26" i="70" s="1"/>
  <c r="N26" i="70"/>
  <c r="O26" i="70"/>
  <c r="D27" i="70"/>
  <c r="H27" i="70"/>
  <c r="M27" i="70"/>
  <c r="L27" i="70" s="1"/>
  <c r="N27" i="70"/>
  <c r="N34" i="70" s="1"/>
  <c r="O27" i="70"/>
  <c r="D28" i="70"/>
  <c r="H28" i="70"/>
  <c r="L28" i="70"/>
  <c r="M28" i="70"/>
  <c r="N28" i="70"/>
  <c r="O28" i="70"/>
  <c r="D29" i="70"/>
  <c r="H29" i="70"/>
  <c r="M29" i="70"/>
  <c r="L29" i="70" s="1"/>
  <c r="N29" i="70"/>
  <c r="O29" i="70"/>
  <c r="D30" i="70"/>
  <c r="H30" i="70"/>
  <c r="L30" i="70"/>
  <c r="M30" i="70"/>
  <c r="N30" i="70"/>
  <c r="O30" i="70"/>
  <c r="D31" i="70"/>
  <c r="H31" i="70"/>
  <c r="M31" i="70"/>
  <c r="L31" i="70" s="1"/>
  <c r="N31" i="70"/>
  <c r="O31" i="70"/>
  <c r="D32" i="70"/>
  <c r="H32" i="70"/>
  <c r="M32" i="70"/>
  <c r="L32" i="70" s="1"/>
  <c r="N32" i="70"/>
  <c r="O32" i="70"/>
  <c r="D33" i="70"/>
  <c r="H33" i="70"/>
  <c r="L33" i="70"/>
  <c r="M33" i="70"/>
  <c r="N33" i="70"/>
  <c r="O33" i="70"/>
  <c r="E34" i="70"/>
  <c r="F34" i="70"/>
  <c r="G34" i="70"/>
  <c r="I34" i="70"/>
  <c r="J34" i="70"/>
  <c r="K34" i="70"/>
  <c r="O34" i="70"/>
  <c r="D36" i="70"/>
  <c r="H36" i="70"/>
  <c r="H47" i="70" s="1"/>
  <c r="M36" i="70"/>
  <c r="L36" i="70" s="1"/>
  <c r="N36" i="70"/>
  <c r="N47" i="70" s="1"/>
  <c r="O36" i="70"/>
  <c r="O47" i="70" s="1"/>
  <c r="O105" i="70" s="1"/>
  <c r="D37" i="70"/>
  <c r="H37" i="70"/>
  <c r="L37" i="70"/>
  <c r="M37" i="70"/>
  <c r="N37" i="70"/>
  <c r="O37" i="70"/>
  <c r="D38" i="70"/>
  <c r="D47" i="70" s="1"/>
  <c r="H38" i="70"/>
  <c r="M38" i="70"/>
  <c r="L38" i="70" s="1"/>
  <c r="N38" i="70"/>
  <c r="O38" i="70"/>
  <c r="D39" i="70"/>
  <c r="H39" i="70"/>
  <c r="M39" i="70"/>
  <c r="L39" i="70" s="1"/>
  <c r="N39" i="70"/>
  <c r="O39" i="70"/>
  <c r="D40" i="70"/>
  <c r="H40" i="70"/>
  <c r="M40" i="70"/>
  <c r="L40" i="70" s="1"/>
  <c r="N40" i="70"/>
  <c r="O40" i="70"/>
  <c r="D41" i="70"/>
  <c r="H41" i="70"/>
  <c r="M41" i="70"/>
  <c r="L41" i="70" s="1"/>
  <c r="N41" i="70"/>
  <c r="O41" i="70"/>
  <c r="D42" i="70"/>
  <c r="H42" i="70"/>
  <c r="M42" i="70"/>
  <c r="L42" i="70" s="1"/>
  <c r="N42" i="70"/>
  <c r="O42" i="70"/>
  <c r="D43" i="70"/>
  <c r="H43" i="70"/>
  <c r="M43" i="70"/>
  <c r="L43" i="70" s="1"/>
  <c r="N43" i="70"/>
  <c r="O43" i="70"/>
  <c r="D44" i="70"/>
  <c r="H44" i="70"/>
  <c r="M44" i="70"/>
  <c r="L44" i="70" s="1"/>
  <c r="N44" i="70"/>
  <c r="O44" i="70"/>
  <c r="D45" i="70"/>
  <c r="H45" i="70"/>
  <c r="M45" i="70"/>
  <c r="L45" i="70" s="1"/>
  <c r="N45" i="70"/>
  <c r="O45" i="70"/>
  <c r="D46" i="70"/>
  <c r="H46" i="70"/>
  <c r="M46" i="70"/>
  <c r="L46" i="70" s="1"/>
  <c r="N46" i="70"/>
  <c r="O46" i="70"/>
  <c r="E47" i="70"/>
  <c r="E105" i="70" s="1"/>
  <c r="F47" i="70"/>
  <c r="G47" i="70"/>
  <c r="I47" i="70"/>
  <c r="I105" i="70" s="1"/>
  <c r="J47" i="70"/>
  <c r="K47" i="70"/>
  <c r="M47" i="70"/>
  <c r="D49" i="70"/>
  <c r="D50" i="70" s="1"/>
  <c r="H49" i="70"/>
  <c r="H50" i="70" s="1"/>
  <c r="M49" i="70"/>
  <c r="L49" i="70" s="1"/>
  <c r="N49" i="70"/>
  <c r="O49" i="70"/>
  <c r="E50" i="70"/>
  <c r="F50" i="70"/>
  <c r="G50" i="70"/>
  <c r="I50" i="70"/>
  <c r="J50" i="70"/>
  <c r="K50" i="70"/>
  <c r="M50" i="70"/>
  <c r="N50" i="70"/>
  <c r="O50" i="70"/>
  <c r="D52" i="70"/>
  <c r="H52" i="70"/>
  <c r="M52" i="70"/>
  <c r="L52" i="70" s="1"/>
  <c r="N52" i="70"/>
  <c r="O52" i="70"/>
  <c r="D53" i="70"/>
  <c r="D82" i="70" s="1"/>
  <c r="H53" i="70"/>
  <c r="H82" i="70" s="1"/>
  <c r="M53" i="70"/>
  <c r="L53" i="70" s="1"/>
  <c r="N53" i="70"/>
  <c r="O53" i="70"/>
  <c r="D54" i="70"/>
  <c r="H54" i="70"/>
  <c r="M54" i="70"/>
  <c r="L54" i="70" s="1"/>
  <c r="N54" i="70"/>
  <c r="O54" i="70"/>
  <c r="D55" i="70"/>
  <c r="H55" i="70"/>
  <c r="M55" i="70"/>
  <c r="L55" i="70" s="1"/>
  <c r="N55" i="70"/>
  <c r="O55" i="70"/>
  <c r="D56" i="70"/>
  <c r="H56" i="70"/>
  <c r="M56" i="70"/>
  <c r="L56" i="70" s="1"/>
  <c r="N56" i="70"/>
  <c r="O56" i="70"/>
  <c r="D57" i="70"/>
  <c r="H57" i="70"/>
  <c r="M57" i="70"/>
  <c r="L57" i="70" s="1"/>
  <c r="N57" i="70"/>
  <c r="O57" i="70"/>
  <c r="D58" i="70"/>
  <c r="H58" i="70"/>
  <c r="M58" i="70"/>
  <c r="L58" i="70" s="1"/>
  <c r="N58" i="70"/>
  <c r="O58" i="70"/>
  <c r="D59" i="70"/>
  <c r="H59" i="70"/>
  <c r="M59" i="70"/>
  <c r="L59" i="70" s="1"/>
  <c r="N59" i="70"/>
  <c r="O59" i="70"/>
  <c r="D60" i="70"/>
  <c r="H60" i="70"/>
  <c r="M60" i="70"/>
  <c r="L60" i="70" s="1"/>
  <c r="N60" i="70"/>
  <c r="O60" i="70"/>
  <c r="D61" i="70"/>
  <c r="H61" i="70"/>
  <c r="M61" i="70"/>
  <c r="L61" i="70" s="1"/>
  <c r="N61" i="70"/>
  <c r="O61" i="70"/>
  <c r="D62" i="70"/>
  <c r="H62" i="70"/>
  <c r="M62" i="70"/>
  <c r="L62" i="70" s="1"/>
  <c r="N62" i="70"/>
  <c r="O62" i="70"/>
  <c r="D63" i="70"/>
  <c r="H63" i="70"/>
  <c r="M63" i="70"/>
  <c r="L63" i="70" s="1"/>
  <c r="N63" i="70"/>
  <c r="O63" i="70"/>
  <c r="D64" i="70"/>
  <c r="H64" i="70"/>
  <c r="M64" i="70"/>
  <c r="L64" i="70" s="1"/>
  <c r="N64" i="70"/>
  <c r="O64" i="70"/>
  <c r="D65" i="70"/>
  <c r="H65" i="70"/>
  <c r="M65" i="70"/>
  <c r="L65" i="70" s="1"/>
  <c r="N65" i="70"/>
  <c r="O65" i="70"/>
  <c r="D66" i="70"/>
  <c r="H66" i="70"/>
  <c r="M66" i="70"/>
  <c r="L66" i="70" s="1"/>
  <c r="N66" i="70"/>
  <c r="O66" i="70"/>
  <c r="D67" i="70"/>
  <c r="H67" i="70"/>
  <c r="M67" i="70"/>
  <c r="L67" i="70" s="1"/>
  <c r="N67" i="70"/>
  <c r="O67" i="70"/>
  <c r="D68" i="70"/>
  <c r="H68" i="70"/>
  <c r="M68" i="70"/>
  <c r="L68" i="70" s="1"/>
  <c r="N68" i="70"/>
  <c r="O68" i="70"/>
  <c r="D69" i="70"/>
  <c r="H69" i="70"/>
  <c r="M69" i="70"/>
  <c r="L69" i="70" s="1"/>
  <c r="N69" i="70"/>
  <c r="O69" i="70"/>
  <c r="D70" i="70"/>
  <c r="H70" i="70"/>
  <c r="M70" i="70"/>
  <c r="L70" i="70" s="1"/>
  <c r="N70" i="70"/>
  <c r="O70" i="70"/>
  <c r="D71" i="70"/>
  <c r="H71" i="70"/>
  <c r="M71" i="70"/>
  <c r="L71" i="70" s="1"/>
  <c r="N71" i="70"/>
  <c r="O71" i="70"/>
  <c r="D72" i="70"/>
  <c r="H72" i="70"/>
  <c r="M72" i="70"/>
  <c r="L72" i="70" s="1"/>
  <c r="N72" i="70"/>
  <c r="O72" i="70"/>
  <c r="D73" i="70"/>
  <c r="H73" i="70"/>
  <c r="M73" i="70"/>
  <c r="L73" i="70" s="1"/>
  <c r="N73" i="70"/>
  <c r="O73" i="70"/>
  <c r="D74" i="70"/>
  <c r="H74" i="70"/>
  <c r="M74" i="70"/>
  <c r="L74" i="70" s="1"/>
  <c r="N74" i="70"/>
  <c r="O74" i="70"/>
  <c r="D75" i="70"/>
  <c r="H75" i="70"/>
  <c r="M75" i="70"/>
  <c r="L75" i="70" s="1"/>
  <c r="N75" i="70"/>
  <c r="O75" i="70"/>
  <c r="D76" i="70"/>
  <c r="H76" i="70"/>
  <c r="M76" i="70"/>
  <c r="L76" i="70" s="1"/>
  <c r="N76" i="70"/>
  <c r="O76" i="70"/>
  <c r="D77" i="70"/>
  <c r="H77" i="70"/>
  <c r="M77" i="70"/>
  <c r="L77" i="70" s="1"/>
  <c r="N77" i="70"/>
  <c r="O77" i="70"/>
  <c r="D78" i="70"/>
  <c r="H78" i="70"/>
  <c r="M78" i="70"/>
  <c r="L78" i="70" s="1"/>
  <c r="N78" i="70"/>
  <c r="O78" i="70"/>
  <c r="D79" i="70"/>
  <c r="H79" i="70"/>
  <c r="M79" i="70"/>
  <c r="L79" i="70" s="1"/>
  <c r="N79" i="70"/>
  <c r="O79" i="70"/>
  <c r="D80" i="70"/>
  <c r="H80" i="70"/>
  <c r="M80" i="70"/>
  <c r="L80" i="70" s="1"/>
  <c r="N80" i="70"/>
  <c r="O80" i="70"/>
  <c r="D81" i="70"/>
  <c r="H81" i="70"/>
  <c r="M81" i="70"/>
  <c r="L81" i="70" s="1"/>
  <c r="N81" i="70"/>
  <c r="O81" i="70"/>
  <c r="E82" i="70"/>
  <c r="F82" i="70"/>
  <c r="G82" i="70"/>
  <c r="I82" i="70"/>
  <c r="J82" i="70"/>
  <c r="K82" i="70"/>
  <c r="N82" i="70"/>
  <c r="O82" i="70"/>
  <c r="D84" i="70"/>
  <c r="H84" i="70"/>
  <c r="M84" i="70"/>
  <c r="L84" i="70" s="1"/>
  <c r="N84" i="70"/>
  <c r="O84" i="70"/>
  <c r="D85" i="70"/>
  <c r="D98" i="70" s="1"/>
  <c r="H85" i="70"/>
  <c r="H98" i="70" s="1"/>
  <c r="M85" i="70"/>
  <c r="L85" i="70" s="1"/>
  <c r="N85" i="70"/>
  <c r="O85" i="70"/>
  <c r="D86" i="70"/>
  <c r="H86" i="70"/>
  <c r="M86" i="70"/>
  <c r="L86" i="70" s="1"/>
  <c r="N86" i="70"/>
  <c r="O86" i="70"/>
  <c r="D87" i="70"/>
  <c r="H87" i="70"/>
  <c r="M87" i="70"/>
  <c r="L87" i="70" s="1"/>
  <c r="N87" i="70"/>
  <c r="O87" i="70"/>
  <c r="D88" i="70"/>
  <c r="H88" i="70"/>
  <c r="M88" i="70"/>
  <c r="L88" i="70" s="1"/>
  <c r="N88" i="70"/>
  <c r="O88" i="70"/>
  <c r="D89" i="70"/>
  <c r="H89" i="70"/>
  <c r="M89" i="70"/>
  <c r="L89" i="70" s="1"/>
  <c r="N89" i="70"/>
  <c r="O89" i="70"/>
  <c r="D90" i="70"/>
  <c r="H90" i="70"/>
  <c r="M90" i="70"/>
  <c r="L90" i="70" s="1"/>
  <c r="N90" i="70"/>
  <c r="O90" i="70"/>
  <c r="D91" i="70"/>
  <c r="H91" i="70"/>
  <c r="M91" i="70"/>
  <c r="L91" i="70" s="1"/>
  <c r="N91" i="70"/>
  <c r="O91" i="70"/>
  <c r="D92" i="70"/>
  <c r="H92" i="70"/>
  <c r="M92" i="70"/>
  <c r="L92" i="70" s="1"/>
  <c r="N92" i="70"/>
  <c r="O92" i="70"/>
  <c r="D93" i="70"/>
  <c r="H93" i="70"/>
  <c r="M93" i="70"/>
  <c r="L93" i="70" s="1"/>
  <c r="N93" i="70"/>
  <c r="O93" i="70"/>
  <c r="D94" i="70"/>
  <c r="H94" i="70"/>
  <c r="M94" i="70"/>
  <c r="L94" i="70" s="1"/>
  <c r="N94" i="70"/>
  <c r="O94" i="70"/>
  <c r="D95" i="70"/>
  <c r="H95" i="70"/>
  <c r="M95" i="70"/>
  <c r="L95" i="70" s="1"/>
  <c r="N95" i="70"/>
  <c r="O95" i="70"/>
  <c r="D96" i="70"/>
  <c r="H96" i="70"/>
  <c r="M96" i="70"/>
  <c r="L96" i="70" s="1"/>
  <c r="N96" i="70"/>
  <c r="O96" i="70"/>
  <c r="D97" i="70"/>
  <c r="H97" i="70"/>
  <c r="M97" i="70"/>
  <c r="L97" i="70" s="1"/>
  <c r="N97" i="70"/>
  <c r="O97" i="70"/>
  <c r="E98" i="70"/>
  <c r="F98" i="70"/>
  <c r="G98" i="70"/>
  <c r="I98" i="70"/>
  <c r="J98" i="70"/>
  <c r="K98" i="70"/>
  <c r="N98" i="70"/>
  <c r="O98" i="70"/>
  <c r="D100" i="70"/>
  <c r="H100" i="70"/>
  <c r="M100" i="70"/>
  <c r="M104" i="70" s="1"/>
  <c r="N100" i="70"/>
  <c r="O100" i="70"/>
  <c r="D101" i="70"/>
  <c r="D104" i="70" s="1"/>
  <c r="H101" i="70"/>
  <c r="H104" i="70" s="1"/>
  <c r="M101" i="70"/>
  <c r="L101" i="70" s="1"/>
  <c r="N101" i="70"/>
  <c r="O101" i="70"/>
  <c r="D102" i="70"/>
  <c r="H102" i="70"/>
  <c r="M102" i="70"/>
  <c r="L102" i="70" s="1"/>
  <c r="N102" i="70"/>
  <c r="O102" i="70"/>
  <c r="D103" i="70"/>
  <c r="H103" i="70"/>
  <c r="M103" i="70"/>
  <c r="L103" i="70" s="1"/>
  <c r="N103" i="70"/>
  <c r="O103" i="70"/>
  <c r="E104" i="70"/>
  <c r="F104" i="70"/>
  <c r="G104" i="70"/>
  <c r="I104" i="70"/>
  <c r="J104" i="70"/>
  <c r="K104" i="70"/>
  <c r="N104" i="70"/>
  <c r="O104" i="70"/>
  <c r="F105" i="70"/>
  <c r="G105" i="70"/>
  <c r="J105" i="70"/>
  <c r="K105" i="70"/>
  <c r="D14" i="69"/>
  <c r="H14" i="69"/>
  <c r="M14" i="69"/>
  <c r="L14" i="69" s="1"/>
  <c r="N14" i="69"/>
  <c r="O14" i="69"/>
  <c r="D15" i="69"/>
  <c r="E15" i="69"/>
  <c r="E19" i="69" s="1"/>
  <c r="F15" i="69"/>
  <c r="G15" i="69"/>
  <c r="H15" i="69"/>
  <c r="I15" i="69"/>
  <c r="I19" i="69" s="1"/>
  <c r="J15" i="69"/>
  <c r="K15" i="69"/>
  <c r="M15" i="69"/>
  <c r="M19" i="69" s="1"/>
  <c r="N15" i="69"/>
  <c r="O15" i="69"/>
  <c r="D17" i="69"/>
  <c r="D18" i="69" s="1"/>
  <c r="D19" i="69" s="1"/>
  <c r="H17" i="69"/>
  <c r="M17" i="69"/>
  <c r="L17" i="69" s="1"/>
  <c r="N17" i="69"/>
  <c r="N18" i="69" s="1"/>
  <c r="N19" i="69" s="1"/>
  <c r="O17" i="69"/>
  <c r="Q17" i="69"/>
  <c r="E18" i="69"/>
  <c r="F18" i="69"/>
  <c r="G18" i="69"/>
  <c r="H18" i="69"/>
  <c r="I18" i="69"/>
  <c r="J18" i="69"/>
  <c r="K18" i="69"/>
  <c r="M18" i="69"/>
  <c r="O18" i="69"/>
  <c r="F19" i="69"/>
  <c r="G19" i="69"/>
  <c r="H19" i="69"/>
  <c r="J19" i="69"/>
  <c r="K19" i="69"/>
  <c r="O19" i="69"/>
  <c r="Q19" i="69"/>
  <c r="Q20" i="69"/>
  <c r="Q21" i="69"/>
  <c r="D24" i="68"/>
  <c r="H24" i="68"/>
  <c r="M24" i="68"/>
  <c r="N24" i="68"/>
  <c r="O24" i="68"/>
  <c r="E26" i="68"/>
  <c r="F26" i="68"/>
  <c r="F70" i="68" s="1"/>
  <c r="G26" i="68"/>
  <c r="I26" i="68"/>
  <c r="J26" i="68"/>
  <c r="K26" i="68"/>
  <c r="N26" i="68"/>
  <c r="D27" i="68"/>
  <c r="H27" i="68"/>
  <c r="M27" i="68"/>
  <c r="N27" i="68"/>
  <c r="O27" i="68"/>
  <c r="D28" i="68"/>
  <c r="H28" i="68"/>
  <c r="M28" i="68"/>
  <c r="L28" i="68" s="1"/>
  <c r="N28" i="68"/>
  <c r="O28" i="68"/>
  <c r="D29" i="68"/>
  <c r="H29" i="68"/>
  <c r="M29" i="68"/>
  <c r="N29" i="68"/>
  <c r="O29" i="68"/>
  <c r="O26" i="68" s="1"/>
  <c r="E30" i="68"/>
  <c r="D30" i="68" s="1"/>
  <c r="F30" i="68"/>
  <c r="G30" i="68"/>
  <c r="I30" i="68"/>
  <c r="J30" i="68"/>
  <c r="K30" i="68"/>
  <c r="D31" i="68"/>
  <c r="H31" i="68"/>
  <c r="M31" i="68"/>
  <c r="N31" i="68"/>
  <c r="N30" i="68" s="1"/>
  <c r="O31" i="68"/>
  <c r="O30" i="68" s="1"/>
  <c r="D32" i="68"/>
  <c r="H32" i="68"/>
  <c r="M32" i="68"/>
  <c r="L32" i="68" s="1"/>
  <c r="N32" i="68"/>
  <c r="O32" i="68"/>
  <c r="D33" i="68"/>
  <c r="H33" i="68"/>
  <c r="M33" i="68"/>
  <c r="N33" i="68"/>
  <c r="O33" i="68"/>
  <c r="E34" i="68"/>
  <c r="D34" i="68" s="1"/>
  <c r="F34" i="68"/>
  <c r="G34" i="68"/>
  <c r="I34" i="68"/>
  <c r="H34" i="68" s="1"/>
  <c r="J34" i="68"/>
  <c r="K34" i="68"/>
  <c r="N34" i="68"/>
  <c r="O34" i="68"/>
  <c r="D35" i="68"/>
  <c r="H35" i="68"/>
  <c r="M35" i="68"/>
  <c r="N35" i="68"/>
  <c r="O35" i="68"/>
  <c r="D36" i="68"/>
  <c r="H36" i="68"/>
  <c r="M36" i="68"/>
  <c r="N36" i="68"/>
  <c r="O36" i="68"/>
  <c r="D37" i="68"/>
  <c r="H37" i="68"/>
  <c r="M37" i="68"/>
  <c r="L37" i="68" s="1"/>
  <c r="N37" i="68"/>
  <c r="O37" i="68"/>
  <c r="E38" i="68"/>
  <c r="D38" i="68" s="1"/>
  <c r="F38" i="68"/>
  <c r="G38" i="68"/>
  <c r="I38" i="68"/>
  <c r="H38" i="68" s="1"/>
  <c r="J38" i="68"/>
  <c r="K38" i="68"/>
  <c r="D39" i="68"/>
  <c r="H39" i="68"/>
  <c r="M39" i="68"/>
  <c r="L39" i="68" s="1"/>
  <c r="N39" i="68"/>
  <c r="N38" i="68" s="1"/>
  <c r="O39" i="68"/>
  <c r="D40" i="68"/>
  <c r="H40" i="68"/>
  <c r="L40" i="68"/>
  <c r="M40" i="68"/>
  <c r="N40" i="68"/>
  <c r="O40" i="68"/>
  <c r="D41" i="68"/>
  <c r="H41" i="68"/>
  <c r="M41" i="68"/>
  <c r="N41" i="68"/>
  <c r="O41" i="68"/>
  <c r="O38" i="68" s="1"/>
  <c r="E42" i="68"/>
  <c r="F42" i="68"/>
  <c r="G42" i="68"/>
  <c r="I42" i="68"/>
  <c r="H42" i="68" s="1"/>
  <c r="J42" i="68"/>
  <c r="K42" i="68"/>
  <c r="N42" i="68"/>
  <c r="D43" i="68"/>
  <c r="H43" i="68"/>
  <c r="L43" i="68"/>
  <c r="M43" i="68"/>
  <c r="N43" i="68"/>
  <c r="O43" i="68"/>
  <c r="D44" i="68"/>
  <c r="H44" i="68"/>
  <c r="M44" i="68"/>
  <c r="N44" i="68"/>
  <c r="O44" i="68"/>
  <c r="D45" i="68"/>
  <c r="H45" i="68"/>
  <c r="M45" i="68"/>
  <c r="L45" i="68" s="1"/>
  <c r="N45" i="68"/>
  <c r="O45" i="68"/>
  <c r="E46" i="68"/>
  <c r="D46" i="68" s="1"/>
  <c r="F46" i="68"/>
  <c r="G46" i="68"/>
  <c r="I46" i="68"/>
  <c r="J46" i="68"/>
  <c r="K46" i="68"/>
  <c r="D47" i="68"/>
  <c r="H47" i="68"/>
  <c r="M47" i="68"/>
  <c r="N47" i="68"/>
  <c r="O47" i="68"/>
  <c r="D48" i="68"/>
  <c r="H48" i="68"/>
  <c r="M48" i="68"/>
  <c r="N48" i="68"/>
  <c r="O48" i="68"/>
  <c r="D49" i="68"/>
  <c r="H49" i="68"/>
  <c r="M49" i="68"/>
  <c r="L49" i="68" s="1"/>
  <c r="N49" i="68"/>
  <c r="O49" i="68"/>
  <c r="E50" i="68"/>
  <c r="F50" i="68"/>
  <c r="G50" i="68"/>
  <c r="I50" i="68"/>
  <c r="J50" i="68"/>
  <c r="K50" i="68"/>
  <c r="M50" i="68"/>
  <c r="D51" i="68"/>
  <c r="H51" i="68"/>
  <c r="M51" i="68"/>
  <c r="L51" i="68" s="1"/>
  <c r="N51" i="68"/>
  <c r="O51" i="68"/>
  <c r="O50" i="68" s="1"/>
  <c r="D52" i="68"/>
  <c r="H52" i="68"/>
  <c r="M52" i="68"/>
  <c r="L52" i="68" s="1"/>
  <c r="N52" i="68"/>
  <c r="N50" i="68" s="1"/>
  <c r="O52" i="68"/>
  <c r="D53" i="68"/>
  <c r="H53" i="68"/>
  <c r="L53" i="68"/>
  <c r="M53" i="68"/>
  <c r="N53" i="68"/>
  <c r="O53" i="68"/>
  <c r="D54" i="68"/>
  <c r="E54" i="68"/>
  <c r="F54" i="68"/>
  <c r="G54" i="68"/>
  <c r="H54" i="68"/>
  <c r="I54" i="68"/>
  <c r="J54" i="68"/>
  <c r="K54" i="68"/>
  <c r="D55" i="68"/>
  <c r="H55" i="68"/>
  <c r="M55" i="68"/>
  <c r="N55" i="68"/>
  <c r="N54" i="68" s="1"/>
  <c r="O55" i="68"/>
  <c r="O54" i="68" s="1"/>
  <c r="D56" i="68"/>
  <c r="H56" i="68"/>
  <c r="M56" i="68"/>
  <c r="L56" i="68" s="1"/>
  <c r="N56" i="68"/>
  <c r="O56" i="68"/>
  <c r="D57" i="68"/>
  <c r="H57" i="68"/>
  <c r="M57" i="68"/>
  <c r="N57" i="68"/>
  <c r="O57" i="68"/>
  <c r="E58" i="68"/>
  <c r="D58" i="68" s="1"/>
  <c r="F58" i="68"/>
  <c r="G58" i="68"/>
  <c r="I58" i="68"/>
  <c r="H58" i="68" s="1"/>
  <c r="J58" i="68"/>
  <c r="I35" i="64" s="1"/>
  <c r="K58" i="68"/>
  <c r="N58" i="68"/>
  <c r="O58" i="68"/>
  <c r="D59" i="68"/>
  <c r="H59" i="68"/>
  <c r="M59" i="68"/>
  <c r="N59" i="68"/>
  <c r="O59" i="68"/>
  <c r="D60" i="68"/>
  <c r="H60" i="68"/>
  <c r="M60" i="68"/>
  <c r="L60" i="68" s="1"/>
  <c r="N60" i="68"/>
  <c r="O60" i="68"/>
  <c r="D61" i="68"/>
  <c r="H61" i="68"/>
  <c r="M61" i="68"/>
  <c r="N61" i="68"/>
  <c r="O61" i="68"/>
  <c r="E62" i="68"/>
  <c r="D62" i="68" s="1"/>
  <c r="F62" i="68"/>
  <c r="G62" i="68"/>
  <c r="I62" i="68"/>
  <c r="J62" i="68"/>
  <c r="K62" i="68"/>
  <c r="D63" i="68"/>
  <c r="H63" i="68"/>
  <c r="M63" i="68"/>
  <c r="N63" i="68"/>
  <c r="N62" i="68" s="1"/>
  <c r="O63" i="68"/>
  <c r="O62" i="68" s="1"/>
  <c r="D64" i="68"/>
  <c r="H64" i="68"/>
  <c r="M64" i="68"/>
  <c r="L64" i="68" s="1"/>
  <c r="N64" i="68"/>
  <c r="O64" i="68"/>
  <c r="D65" i="68"/>
  <c r="H65" i="68"/>
  <c r="M65" i="68"/>
  <c r="N65" i="68"/>
  <c r="O65" i="68"/>
  <c r="E66" i="68"/>
  <c r="D66" i="68" s="1"/>
  <c r="F66" i="68"/>
  <c r="G66" i="68"/>
  <c r="I66" i="68"/>
  <c r="H66" i="68" s="1"/>
  <c r="J66" i="68"/>
  <c r="K66" i="68"/>
  <c r="N66" i="68"/>
  <c r="D67" i="68"/>
  <c r="H67" i="68"/>
  <c r="L67" i="68"/>
  <c r="M67" i="68"/>
  <c r="N67" i="68"/>
  <c r="O67" i="68"/>
  <c r="D68" i="68"/>
  <c r="H68" i="68"/>
  <c r="M68" i="68"/>
  <c r="N68" i="68"/>
  <c r="O68" i="68"/>
  <c r="O66" i="68" s="1"/>
  <c r="D69" i="68"/>
  <c r="H69" i="68"/>
  <c r="M69" i="68"/>
  <c r="L69" i="68" s="1"/>
  <c r="N69" i="68"/>
  <c r="O69" i="68"/>
  <c r="G70" i="68"/>
  <c r="E72" i="68"/>
  <c r="F72" i="68"/>
  <c r="G72" i="68"/>
  <c r="G76" i="68" s="1"/>
  <c r="I72" i="68"/>
  <c r="I76" i="68" s="1"/>
  <c r="J72" i="68"/>
  <c r="K72" i="68"/>
  <c r="K76" i="68" s="1"/>
  <c r="D73" i="68"/>
  <c r="D231" i="68" s="1"/>
  <c r="H73" i="68"/>
  <c r="M73" i="68"/>
  <c r="N73" i="68"/>
  <c r="O73" i="68"/>
  <c r="O72" i="68" s="1"/>
  <c r="O76" i="68" s="1"/>
  <c r="D74" i="68"/>
  <c r="H74" i="68"/>
  <c r="M74" i="68"/>
  <c r="N74" i="68"/>
  <c r="O74" i="68"/>
  <c r="H75" i="68"/>
  <c r="M75" i="68"/>
  <c r="N75" i="68"/>
  <c r="N232" i="68" s="1"/>
  <c r="O75" i="68"/>
  <c r="F76" i="68"/>
  <c r="J76" i="68"/>
  <c r="D78" i="68"/>
  <c r="H78" i="68"/>
  <c r="H80" i="68" s="1"/>
  <c r="M78" i="68"/>
  <c r="N78" i="68"/>
  <c r="O78" i="68"/>
  <c r="D80" i="68"/>
  <c r="E80" i="68"/>
  <c r="F80" i="68"/>
  <c r="G80" i="68"/>
  <c r="I80" i="68"/>
  <c r="J80" i="68"/>
  <c r="K80" i="68"/>
  <c r="N80" i="68"/>
  <c r="O80" i="68"/>
  <c r="D82" i="68"/>
  <c r="E82" i="68"/>
  <c r="F82" i="68"/>
  <c r="G82" i="68"/>
  <c r="H82" i="68"/>
  <c r="I82" i="68"/>
  <c r="J82" i="68"/>
  <c r="K82" i="68"/>
  <c r="L82" i="68"/>
  <c r="M82" i="68"/>
  <c r="N82" i="68"/>
  <c r="O82" i="68"/>
  <c r="D83" i="68"/>
  <c r="H83" i="68"/>
  <c r="M83" i="68"/>
  <c r="L83" i="68" s="1"/>
  <c r="N83" i="68"/>
  <c r="O83" i="68"/>
  <c r="D84" i="68"/>
  <c r="H84" i="68"/>
  <c r="H230" i="68" s="1"/>
  <c r="L84" i="68"/>
  <c r="M84" i="68"/>
  <c r="N84" i="68"/>
  <c r="O84" i="68"/>
  <c r="E85" i="68"/>
  <c r="F85" i="68"/>
  <c r="G85" i="68"/>
  <c r="I85" i="68"/>
  <c r="H85" i="68" s="1"/>
  <c r="J85" i="68"/>
  <c r="K85" i="68"/>
  <c r="N85" i="68"/>
  <c r="D86" i="68"/>
  <c r="H86" i="68"/>
  <c r="L86" i="68"/>
  <c r="M86" i="68"/>
  <c r="N86" i="68"/>
  <c r="O86" i="68"/>
  <c r="D87" i="68"/>
  <c r="D234" i="68" s="1"/>
  <c r="H87" i="68"/>
  <c r="M87" i="68"/>
  <c r="L87" i="68" s="1"/>
  <c r="N87" i="68"/>
  <c r="O87" i="68"/>
  <c r="D88" i="68"/>
  <c r="H88" i="68"/>
  <c r="M88" i="68"/>
  <c r="L88" i="68" s="1"/>
  <c r="N88" i="68"/>
  <c r="O88" i="68"/>
  <c r="H89" i="68"/>
  <c r="D90" i="68"/>
  <c r="E90" i="68"/>
  <c r="F90" i="68"/>
  <c r="G90" i="68"/>
  <c r="H90" i="68"/>
  <c r="I90" i="68"/>
  <c r="J90" i="68"/>
  <c r="K90" i="68"/>
  <c r="J43" i="64" s="1"/>
  <c r="L90" i="68"/>
  <c r="M90" i="68"/>
  <c r="N90" i="68"/>
  <c r="O90" i="68"/>
  <c r="D91" i="68"/>
  <c r="H91" i="68"/>
  <c r="M91" i="68"/>
  <c r="N91" i="68"/>
  <c r="O91" i="68"/>
  <c r="D92" i="68"/>
  <c r="H92" i="68"/>
  <c r="M92" i="68"/>
  <c r="L92" i="68" s="1"/>
  <c r="N92" i="68"/>
  <c r="O92" i="68"/>
  <c r="E93" i="68"/>
  <c r="D93" i="68" s="1"/>
  <c r="F93" i="68"/>
  <c r="G93" i="68"/>
  <c r="I93" i="68"/>
  <c r="J93" i="68"/>
  <c r="K93" i="68"/>
  <c r="N93" i="68"/>
  <c r="O93" i="68"/>
  <c r="D94" i="68"/>
  <c r="H94" i="68"/>
  <c r="M94" i="68"/>
  <c r="N94" i="68"/>
  <c r="O94" i="68"/>
  <c r="D95" i="68"/>
  <c r="H95" i="68"/>
  <c r="M95" i="68"/>
  <c r="L95" i="68" s="1"/>
  <c r="L234" i="68" s="1"/>
  <c r="N95" i="68"/>
  <c r="O95" i="68"/>
  <c r="D96" i="68"/>
  <c r="H96" i="68"/>
  <c r="M96" i="68"/>
  <c r="L96" i="68" s="1"/>
  <c r="N96" i="68"/>
  <c r="O96" i="68"/>
  <c r="H97" i="68"/>
  <c r="D98" i="68"/>
  <c r="E98" i="68"/>
  <c r="F98" i="68"/>
  <c r="G98" i="68"/>
  <c r="H98" i="68"/>
  <c r="I98" i="68"/>
  <c r="J98" i="68"/>
  <c r="K98" i="68"/>
  <c r="L98" i="68"/>
  <c r="M98" i="68"/>
  <c r="N98" i="68"/>
  <c r="O98" i="68"/>
  <c r="D99" i="68"/>
  <c r="H99" i="68"/>
  <c r="L99" i="68"/>
  <c r="M99" i="68"/>
  <c r="N99" i="68"/>
  <c r="O99" i="68"/>
  <c r="D100" i="68"/>
  <c r="H100" i="68"/>
  <c r="L100" i="68"/>
  <c r="M100" i="68"/>
  <c r="N100" i="68"/>
  <c r="O100" i="68"/>
  <c r="D101" i="68"/>
  <c r="H101" i="68"/>
  <c r="L101" i="68"/>
  <c r="M101" i="68"/>
  <c r="N101" i="68"/>
  <c r="O101" i="68"/>
  <c r="R101" i="68"/>
  <c r="H102" i="68"/>
  <c r="D103" i="68"/>
  <c r="E103" i="68"/>
  <c r="F103" i="68"/>
  <c r="G103" i="68"/>
  <c r="H103" i="68"/>
  <c r="I103" i="68"/>
  <c r="J103" i="68"/>
  <c r="K103" i="68"/>
  <c r="L103" i="68"/>
  <c r="M103" i="68"/>
  <c r="N103" i="68"/>
  <c r="O103" i="68"/>
  <c r="D104" i="68"/>
  <c r="H104" i="68"/>
  <c r="L104" i="68"/>
  <c r="M104" i="68"/>
  <c r="N104" i="68"/>
  <c r="O104" i="68"/>
  <c r="D105" i="68"/>
  <c r="H105" i="68"/>
  <c r="L105" i="68"/>
  <c r="M105" i="68"/>
  <c r="N105" i="68"/>
  <c r="O105" i="68"/>
  <c r="D106" i="68"/>
  <c r="E106" i="68"/>
  <c r="F106" i="68"/>
  <c r="G106" i="68"/>
  <c r="H106" i="68"/>
  <c r="I106" i="68"/>
  <c r="J106" i="68"/>
  <c r="K106" i="68"/>
  <c r="L106" i="68"/>
  <c r="M106" i="68"/>
  <c r="N106" i="68"/>
  <c r="O106" i="68"/>
  <c r="D107" i="68"/>
  <c r="H107" i="68"/>
  <c r="L107" i="68"/>
  <c r="M107" i="68"/>
  <c r="N107" i="68"/>
  <c r="O107" i="68"/>
  <c r="D108" i="68"/>
  <c r="H108" i="68"/>
  <c r="L108" i="68"/>
  <c r="M108" i="68"/>
  <c r="N108" i="68"/>
  <c r="O108" i="68"/>
  <c r="D109" i="68"/>
  <c r="E109" i="68"/>
  <c r="F109" i="68"/>
  <c r="G109" i="68"/>
  <c r="H109" i="68"/>
  <c r="I109" i="68"/>
  <c r="J109" i="68"/>
  <c r="K109" i="68"/>
  <c r="L109" i="68"/>
  <c r="M109" i="68"/>
  <c r="N109" i="68"/>
  <c r="O109" i="68"/>
  <c r="D110" i="68"/>
  <c r="H110" i="68"/>
  <c r="L110" i="68"/>
  <c r="M110" i="68"/>
  <c r="N110" i="68"/>
  <c r="O110" i="68"/>
  <c r="D111" i="68"/>
  <c r="H111" i="68"/>
  <c r="L111" i="68"/>
  <c r="M111" i="68"/>
  <c r="N111" i="68"/>
  <c r="O111" i="68"/>
  <c r="D112" i="68"/>
  <c r="H112" i="68"/>
  <c r="L112" i="68"/>
  <c r="M112" i="68"/>
  <c r="N112" i="68"/>
  <c r="O112" i="68"/>
  <c r="R112" i="68"/>
  <c r="H113" i="68"/>
  <c r="D114" i="68"/>
  <c r="E114" i="68"/>
  <c r="F114" i="68"/>
  <c r="G114" i="68"/>
  <c r="H114" i="68"/>
  <c r="I114" i="68"/>
  <c r="J114" i="68"/>
  <c r="K114" i="68"/>
  <c r="L114" i="68"/>
  <c r="M114" i="68"/>
  <c r="N114" i="68"/>
  <c r="O114" i="68"/>
  <c r="D115" i="68"/>
  <c r="H115" i="68"/>
  <c r="L115" i="68"/>
  <c r="M115" i="68"/>
  <c r="N115" i="68"/>
  <c r="O115" i="68"/>
  <c r="D116" i="68"/>
  <c r="H116" i="68"/>
  <c r="L116" i="68"/>
  <c r="M116" i="68"/>
  <c r="N116" i="68"/>
  <c r="O116" i="68"/>
  <c r="D117" i="68"/>
  <c r="H117" i="68"/>
  <c r="L117" i="68"/>
  <c r="M117" i="68"/>
  <c r="N117" i="68"/>
  <c r="O117" i="68"/>
  <c r="R117" i="68"/>
  <c r="H118" i="68"/>
  <c r="D119" i="68"/>
  <c r="H119" i="68"/>
  <c r="L119" i="68"/>
  <c r="M119" i="68"/>
  <c r="N119" i="68"/>
  <c r="O119" i="68"/>
  <c r="R119" i="68"/>
  <c r="H120" i="68"/>
  <c r="D121" i="68"/>
  <c r="H121" i="68"/>
  <c r="L121" i="68"/>
  <c r="M121" i="68"/>
  <c r="N121" i="68"/>
  <c r="O121" i="68"/>
  <c r="R121" i="68"/>
  <c r="H122" i="68"/>
  <c r="D123" i="68"/>
  <c r="H123" i="68"/>
  <c r="L123" i="68"/>
  <c r="M123" i="68"/>
  <c r="N123" i="68"/>
  <c r="O123" i="68"/>
  <c r="R123" i="68"/>
  <c r="H124" i="68"/>
  <c r="D125" i="68"/>
  <c r="H125" i="68"/>
  <c r="L125" i="68"/>
  <c r="M125" i="68"/>
  <c r="N125" i="68"/>
  <c r="O125" i="68"/>
  <c r="R125" i="68"/>
  <c r="H126" i="68"/>
  <c r="D127" i="68"/>
  <c r="H127" i="68"/>
  <c r="L127" i="68"/>
  <c r="M127" i="68"/>
  <c r="N127" i="68"/>
  <c r="O127" i="68"/>
  <c r="R127" i="68"/>
  <c r="H128" i="68"/>
  <c r="D129" i="68"/>
  <c r="H129" i="68"/>
  <c r="L129" i="68"/>
  <c r="M129" i="68"/>
  <c r="N129" i="68"/>
  <c r="O129" i="68"/>
  <c r="R129" i="68"/>
  <c r="H130" i="68"/>
  <c r="D131" i="68"/>
  <c r="H131" i="68"/>
  <c r="L131" i="68"/>
  <c r="M131" i="68"/>
  <c r="N131" i="68"/>
  <c r="O131" i="68"/>
  <c r="R131" i="68"/>
  <c r="H132" i="68"/>
  <c r="D133" i="68"/>
  <c r="H133" i="68"/>
  <c r="L133" i="68"/>
  <c r="M133" i="68"/>
  <c r="N133" i="68"/>
  <c r="O133" i="68"/>
  <c r="R133" i="68"/>
  <c r="H134" i="68"/>
  <c r="D135" i="68"/>
  <c r="H135" i="68"/>
  <c r="L135" i="68"/>
  <c r="M135" i="68"/>
  <c r="N135" i="68"/>
  <c r="O135" i="68"/>
  <c r="R135" i="68"/>
  <c r="H136" i="68"/>
  <c r="D137" i="68"/>
  <c r="H137" i="68"/>
  <c r="L137" i="68"/>
  <c r="M137" i="68"/>
  <c r="N137" i="68"/>
  <c r="O137" i="68"/>
  <c r="R137" i="68"/>
  <c r="H138" i="68"/>
  <c r="D139" i="68"/>
  <c r="H139" i="68"/>
  <c r="L139" i="68"/>
  <c r="M139" i="68"/>
  <c r="N139" i="68"/>
  <c r="O139" i="68"/>
  <c r="R139" i="68"/>
  <c r="H140" i="68"/>
  <c r="D141" i="68"/>
  <c r="H141" i="68"/>
  <c r="L141" i="68"/>
  <c r="M141" i="68"/>
  <c r="N141" i="68"/>
  <c r="O141" i="68"/>
  <c r="R141" i="68"/>
  <c r="H142" i="68"/>
  <c r="D143" i="68"/>
  <c r="H143" i="68"/>
  <c r="L143" i="68"/>
  <c r="M143" i="68"/>
  <c r="N143" i="68"/>
  <c r="O143" i="68"/>
  <c r="R143" i="68"/>
  <c r="H144" i="68"/>
  <c r="D145" i="68"/>
  <c r="H145" i="68"/>
  <c r="L145" i="68"/>
  <c r="M145" i="68"/>
  <c r="N145" i="68"/>
  <c r="O145" i="68"/>
  <c r="R145" i="68"/>
  <c r="H146" i="68"/>
  <c r="D147" i="68"/>
  <c r="H147" i="68"/>
  <c r="L147" i="68"/>
  <c r="M147" i="68"/>
  <c r="N147" i="68"/>
  <c r="O147" i="68"/>
  <c r="R147" i="68"/>
  <c r="H148" i="68"/>
  <c r="D149" i="68"/>
  <c r="H149" i="68"/>
  <c r="L149" i="68"/>
  <c r="M149" i="68"/>
  <c r="N149" i="68"/>
  <c r="O149" i="68"/>
  <c r="R149" i="68"/>
  <c r="H150" i="68"/>
  <c r="D151" i="68"/>
  <c r="H151" i="68"/>
  <c r="L151" i="68"/>
  <c r="M151" i="68"/>
  <c r="N151" i="68"/>
  <c r="O151" i="68"/>
  <c r="R151" i="68"/>
  <c r="H152" i="68"/>
  <c r="D153" i="68"/>
  <c r="E153" i="68"/>
  <c r="F153" i="68"/>
  <c r="G153" i="68"/>
  <c r="H153" i="68"/>
  <c r="I153" i="68"/>
  <c r="J153" i="68"/>
  <c r="K153" i="68"/>
  <c r="L153" i="68"/>
  <c r="M153" i="68"/>
  <c r="N153" i="68"/>
  <c r="O153" i="68"/>
  <c r="R153" i="68"/>
  <c r="D154" i="68"/>
  <c r="H154" i="68"/>
  <c r="M154" i="68"/>
  <c r="L154" i="68" s="1"/>
  <c r="N154" i="68"/>
  <c r="O154" i="68"/>
  <c r="D155" i="68"/>
  <c r="H155" i="68"/>
  <c r="L155" i="68"/>
  <c r="M155" i="68"/>
  <c r="N155" i="68"/>
  <c r="O155" i="68"/>
  <c r="D156" i="68"/>
  <c r="E156" i="68"/>
  <c r="F156" i="68"/>
  <c r="G156" i="68"/>
  <c r="H156" i="68"/>
  <c r="I156" i="68"/>
  <c r="J156" i="68"/>
  <c r="K156" i="68"/>
  <c r="L156" i="68"/>
  <c r="M156" i="68"/>
  <c r="N156" i="68"/>
  <c r="O156" i="68"/>
  <c r="R156" i="68"/>
  <c r="D157" i="68"/>
  <c r="H157" i="68"/>
  <c r="M157" i="68"/>
  <c r="L157" i="68" s="1"/>
  <c r="N157" i="68"/>
  <c r="O157" i="68"/>
  <c r="D158" i="68"/>
  <c r="H158" i="68"/>
  <c r="H237" i="68" s="1"/>
  <c r="M158" i="68"/>
  <c r="N158" i="68"/>
  <c r="O158" i="68"/>
  <c r="L158" i="68" s="1"/>
  <c r="D159" i="68"/>
  <c r="H159" i="68"/>
  <c r="M159" i="68"/>
  <c r="L159" i="68" s="1"/>
  <c r="N159" i="68"/>
  <c r="O159" i="68"/>
  <c r="R159" i="68"/>
  <c r="H160" i="68"/>
  <c r="E161" i="68"/>
  <c r="F161" i="68"/>
  <c r="N161" i="68" s="1"/>
  <c r="I161" i="68"/>
  <c r="J161" i="68"/>
  <c r="K161" i="68"/>
  <c r="M161" i="68"/>
  <c r="D162" i="68"/>
  <c r="H162" i="68"/>
  <c r="M162" i="68"/>
  <c r="L162" i="68" s="1"/>
  <c r="N162" i="68"/>
  <c r="O162" i="68"/>
  <c r="G163" i="68"/>
  <c r="H163" i="68"/>
  <c r="M163" i="68"/>
  <c r="N163" i="68"/>
  <c r="O163" i="68"/>
  <c r="O233" i="68" s="1"/>
  <c r="G164" i="68"/>
  <c r="D164" i="68" s="1"/>
  <c r="H164" i="68"/>
  <c r="L164" i="68"/>
  <c r="M164" i="68"/>
  <c r="N164" i="68"/>
  <c r="O164" i="68"/>
  <c r="N166" i="68"/>
  <c r="D168" i="68"/>
  <c r="H168" i="68"/>
  <c r="L168" i="68"/>
  <c r="M168" i="68"/>
  <c r="N168" i="68"/>
  <c r="O168" i="68"/>
  <c r="D170" i="68"/>
  <c r="E170" i="68"/>
  <c r="F170" i="68"/>
  <c r="G170" i="68"/>
  <c r="H170" i="68"/>
  <c r="I170" i="68"/>
  <c r="J170" i="68"/>
  <c r="K170" i="68"/>
  <c r="L170" i="68"/>
  <c r="M170" i="68"/>
  <c r="N170" i="68"/>
  <c r="O170" i="68"/>
  <c r="D172" i="68"/>
  <c r="E172" i="68"/>
  <c r="F172" i="68"/>
  <c r="G172" i="68"/>
  <c r="H172" i="68"/>
  <c r="I172" i="68"/>
  <c r="J172" i="68"/>
  <c r="K172" i="68"/>
  <c r="L172" i="68"/>
  <c r="M172" i="68"/>
  <c r="N172" i="68"/>
  <c r="O172" i="68"/>
  <c r="D173" i="68"/>
  <c r="H173" i="68"/>
  <c r="M173" i="68"/>
  <c r="N173" i="68"/>
  <c r="O173" i="68"/>
  <c r="L173" i="68" s="1"/>
  <c r="D174" i="68"/>
  <c r="H174" i="68"/>
  <c r="M174" i="68"/>
  <c r="L174" i="68" s="1"/>
  <c r="N174" i="68"/>
  <c r="O174" i="68"/>
  <c r="E175" i="68"/>
  <c r="D175" i="68" s="1"/>
  <c r="F175" i="68"/>
  <c r="G175" i="68"/>
  <c r="I175" i="68"/>
  <c r="H175" i="68" s="1"/>
  <c r="J175" i="68"/>
  <c r="K175" i="68"/>
  <c r="M175" i="68"/>
  <c r="L175" i="68" s="1"/>
  <c r="N175" i="68"/>
  <c r="O175" i="68"/>
  <c r="R175" i="68"/>
  <c r="D176" i="68"/>
  <c r="H176" i="68"/>
  <c r="M176" i="68"/>
  <c r="N176" i="68"/>
  <c r="O176" i="68"/>
  <c r="D177" i="68"/>
  <c r="H177" i="68"/>
  <c r="M177" i="68"/>
  <c r="N177" i="68"/>
  <c r="O177" i="68"/>
  <c r="E178" i="68"/>
  <c r="D28" i="64" s="1"/>
  <c r="F178" i="68"/>
  <c r="G178" i="68"/>
  <c r="I178" i="68"/>
  <c r="H178" i="68" s="1"/>
  <c r="J178" i="68"/>
  <c r="K178" i="68"/>
  <c r="M178" i="68"/>
  <c r="L178" i="68" s="1"/>
  <c r="N178" i="68"/>
  <c r="O178" i="68"/>
  <c r="R178" i="68"/>
  <c r="D179" i="68"/>
  <c r="H179" i="68"/>
  <c r="M179" i="68"/>
  <c r="L179" i="68" s="1"/>
  <c r="N179" i="68"/>
  <c r="O179" i="68"/>
  <c r="D180" i="68"/>
  <c r="H180" i="68"/>
  <c r="L180" i="68"/>
  <c r="M180" i="68"/>
  <c r="N180" i="68"/>
  <c r="O180" i="68"/>
  <c r="D181" i="68"/>
  <c r="E181" i="68"/>
  <c r="F181" i="68"/>
  <c r="G181" i="68"/>
  <c r="H181" i="68"/>
  <c r="I181" i="68"/>
  <c r="J181" i="68"/>
  <c r="K181" i="68"/>
  <c r="L181" i="68"/>
  <c r="M181" i="68"/>
  <c r="N181" i="68"/>
  <c r="O181" i="68"/>
  <c r="R181" i="68"/>
  <c r="D182" i="68"/>
  <c r="H182" i="68"/>
  <c r="M182" i="68"/>
  <c r="L182" i="68" s="1"/>
  <c r="N182" i="68"/>
  <c r="O182" i="68"/>
  <c r="D183" i="68"/>
  <c r="H183" i="68"/>
  <c r="M183" i="68"/>
  <c r="L183" i="68" s="1"/>
  <c r="N183" i="68"/>
  <c r="O183" i="68"/>
  <c r="E184" i="68"/>
  <c r="F184" i="68"/>
  <c r="N184" i="68" s="1"/>
  <c r="G184" i="68"/>
  <c r="I184" i="68"/>
  <c r="J184" i="68"/>
  <c r="K184" i="68"/>
  <c r="R184" i="68"/>
  <c r="D185" i="68"/>
  <c r="H185" i="68"/>
  <c r="L185" i="68"/>
  <c r="M185" i="68"/>
  <c r="N185" i="68"/>
  <c r="O185" i="68"/>
  <c r="D186" i="68"/>
  <c r="H186" i="68"/>
  <c r="M186" i="68"/>
  <c r="L186" i="68" s="1"/>
  <c r="N186" i="68"/>
  <c r="O186" i="68"/>
  <c r="E187" i="68"/>
  <c r="F187" i="68"/>
  <c r="G187" i="68"/>
  <c r="I187" i="68"/>
  <c r="H187" i="68" s="1"/>
  <c r="J187" i="68"/>
  <c r="I80" i="64" s="1"/>
  <c r="K187" i="68"/>
  <c r="O187" i="68"/>
  <c r="R187" i="68"/>
  <c r="D188" i="68"/>
  <c r="H188" i="68"/>
  <c r="M188" i="68"/>
  <c r="L188" i="68" s="1"/>
  <c r="N188" i="68"/>
  <c r="O188" i="68"/>
  <c r="D189" i="68"/>
  <c r="H189" i="68"/>
  <c r="M189" i="68"/>
  <c r="L189" i="68" s="1"/>
  <c r="N189" i="68"/>
  <c r="O189" i="68"/>
  <c r="E190" i="68"/>
  <c r="F190" i="68"/>
  <c r="G190" i="68"/>
  <c r="I190" i="68"/>
  <c r="J190" i="68"/>
  <c r="K190" i="68"/>
  <c r="O190" i="68" s="1"/>
  <c r="N190" i="68"/>
  <c r="R190" i="68"/>
  <c r="D191" i="68"/>
  <c r="H191" i="68"/>
  <c r="L191" i="68"/>
  <c r="M191" i="68"/>
  <c r="N191" i="68"/>
  <c r="O191" i="68"/>
  <c r="D192" i="68"/>
  <c r="H192" i="68"/>
  <c r="L192" i="68"/>
  <c r="M192" i="68"/>
  <c r="N192" i="68"/>
  <c r="O192" i="68"/>
  <c r="D193" i="68"/>
  <c r="E193" i="68"/>
  <c r="F193" i="68"/>
  <c r="G193" i="68"/>
  <c r="H193" i="68"/>
  <c r="I193" i="68"/>
  <c r="J193" i="68"/>
  <c r="K193" i="68"/>
  <c r="L193" i="68"/>
  <c r="M193" i="68"/>
  <c r="N193" i="68"/>
  <c r="O193" i="68"/>
  <c r="R193" i="68"/>
  <c r="D194" i="68"/>
  <c r="H194" i="68"/>
  <c r="M194" i="68"/>
  <c r="L194" i="68" s="1"/>
  <c r="N194" i="68"/>
  <c r="O194" i="68"/>
  <c r="D195" i="68"/>
  <c r="H195" i="68"/>
  <c r="M195" i="68"/>
  <c r="L195" i="68" s="1"/>
  <c r="N195" i="68"/>
  <c r="O195" i="68"/>
  <c r="E196" i="68"/>
  <c r="F196" i="68"/>
  <c r="G196" i="68"/>
  <c r="I196" i="68"/>
  <c r="J196" i="68"/>
  <c r="K196" i="68"/>
  <c r="O196" i="68"/>
  <c r="R196" i="68"/>
  <c r="D197" i="68"/>
  <c r="H197" i="68"/>
  <c r="L197" i="68"/>
  <c r="M197" i="68"/>
  <c r="N197" i="68"/>
  <c r="O197" i="68"/>
  <c r="D198" i="68"/>
  <c r="D237" i="68" s="1"/>
  <c r="H198" i="68"/>
  <c r="L198" i="68"/>
  <c r="M198" i="68"/>
  <c r="N198" i="68"/>
  <c r="O198" i="68"/>
  <c r="D199" i="68"/>
  <c r="E199" i="68"/>
  <c r="F199" i="68"/>
  <c r="E85" i="64" s="1"/>
  <c r="G199" i="68"/>
  <c r="H199" i="68"/>
  <c r="I199" i="68"/>
  <c r="J199" i="68"/>
  <c r="I85" i="64" s="1"/>
  <c r="K199" i="68"/>
  <c r="L199" i="68"/>
  <c r="M199" i="68"/>
  <c r="N199" i="68"/>
  <c r="O199" i="68"/>
  <c r="R199" i="68"/>
  <c r="D200" i="68"/>
  <c r="H200" i="68"/>
  <c r="M200" i="68"/>
  <c r="L200" i="68" s="1"/>
  <c r="N200" i="68"/>
  <c r="O200" i="68"/>
  <c r="D201" i="68"/>
  <c r="H201" i="68"/>
  <c r="M201" i="68"/>
  <c r="N201" i="68"/>
  <c r="O201" i="68"/>
  <c r="L201" i="68" s="1"/>
  <c r="E202" i="68"/>
  <c r="F202" i="68"/>
  <c r="G202" i="68"/>
  <c r="D202" i="68" s="1"/>
  <c r="I202" i="68"/>
  <c r="J202" i="68"/>
  <c r="K202" i="68"/>
  <c r="H202" i="68" s="1"/>
  <c r="M202" i="68"/>
  <c r="N202" i="68"/>
  <c r="R202" i="68"/>
  <c r="D203" i="68"/>
  <c r="H203" i="68"/>
  <c r="L203" i="68"/>
  <c r="M203" i="68"/>
  <c r="N203" i="68"/>
  <c r="O203" i="68"/>
  <c r="D204" i="68"/>
  <c r="H204" i="68"/>
  <c r="M204" i="68"/>
  <c r="N204" i="68"/>
  <c r="O204" i="68"/>
  <c r="L204" i="68" s="1"/>
  <c r="E205" i="68"/>
  <c r="F205" i="68"/>
  <c r="E87" i="64" s="1"/>
  <c r="G205" i="68"/>
  <c r="I205" i="68"/>
  <c r="J205" i="68"/>
  <c r="K205" i="68"/>
  <c r="H205" i="68" s="1"/>
  <c r="M205" i="68"/>
  <c r="N205" i="68"/>
  <c r="R205" i="68"/>
  <c r="D206" i="68"/>
  <c r="H206" i="68"/>
  <c r="M206" i="68"/>
  <c r="N206" i="68"/>
  <c r="O206" i="68"/>
  <c r="L206" i="68" s="1"/>
  <c r="D207" i="68"/>
  <c r="H207" i="68"/>
  <c r="M207" i="68"/>
  <c r="L207" i="68" s="1"/>
  <c r="N207" i="68"/>
  <c r="O207" i="68"/>
  <c r="E208" i="68"/>
  <c r="F208" i="68"/>
  <c r="N208" i="68" s="1"/>
  <c r="G208" i="68"/>
  <c r="O208" i="68" s="1"/>
  <c r="I208" i="68"/>
  <c r="J208" i="68"/>
  <c r="K208" i="68"/>
  <c r="M208" i="68"/>
  <c r="L208" i="68" s="1"/>
  <c r="R208" i="68"/>
  <c r="D209" i="68"/>
  <c r="H209" i="68"/>
  <c r="M209" i="68"/>
  <c r="N209" i="68"/>
  <c r="O209" i="68"/>
  <c r="L209" i="68" s="1"/>
  <c r="D210" i="68"/>
  <c r="H210" i="68"/>
  <c r="M210" i="68"/>
  <c r="L210" i="68" s="1"/>
  <c r="N210" i="68"/>
  <c r="O210" i="68"/>
  <c r="E211" i="68"/>
  <c r="D211" i="68" s="1"/>
  <c r="F211" i="68"/>
  <c r="G211" i="68"/>
  <c r="I211" i="68"/>
  <c r="H211" i="68" s="1"/>
  <c r="J211" i="68"/>
  <c r="K211" i="68"/>
  <c r="N211" i="68"/>
  <c r="O211" i="68"/>
  <c r="R211" i="68"/>
  <c r="D212" i="68"/>
  <c r="H212" i="68"/>
  <c r="M212" i="68"/>
  <c r="N212" i="68"/>
  <c r="O212" i="68"/>
  <c r="D213" i="68"/>
  <c r="H213" i="68"/>
  <c r="M213" i="68"/>
  <c r="L213" i="68" s="1"/>
  <c r="N213" i="68"/>
  <c r="O213" i="68"/>
  <c r="D214" i="68"/>
  <c r="H214" i="68"/>
  <c r="M214" i="68"/>
  <c r="N214" i="68"/>
  <c r="O214" i="68"/>
  <c r="R214" i="68"/>
  <c r="H215" i="68"/>
  <c r="E218" i="68"/>
  <c r="F218" i="68"/>
  <c r="N218" i="68" s="1"/>
  <c r="G218" i="68"/>
  <c r="O218" i="68" s="1"/>
  <c r="I218" i="68"/>
  <c r="J218" i="68"/>
  <c r="K218" i="68"/>
  <c r="M218" i="68"/>
  <c r="D219" i="68"/>
  <c r="H219" i="68"/>
  <c r="M219" i="68"/>
  <c r="L219" i="68" s="1"/>
  <c r="N219" i="68"/>
  <c r="O219" i="68"/>
  <c r="D220" i="68"/>
  <c r="H220" i="68"/>
  <c r="M220" i="68"/>
  <c r="N220" i="68"/>
  <c r="O220" i="68"/>
  <c r="G221" i="68"/>
  <c r="D221" i="68" s="1"/>
  <c r="H221" i="68"/>
  <c r="M221" i="68"/>
  <c r="N221" i="68"/>
  <c r="O221" i="68"/>
  <c r="L221" i="68" s="1"/>
  <c r="E223" i="68"/>
  <c r="F223" i="68"/>
  <c r="G223" i="68"/>
  <c r="I223" i="68"/>
  <c r="J223" i="68"/>
  <c r="K223" i="68"/>
  <c r="K227" i="68" s="1"/>
  <c r="M223" i="68"/>
  <c r="N223" i="68"/>
  <c r="O223" i="68"/>
  <c r="O227" i="68" s="1"/>
  <c r="D224" i="68"/>
  <c r="H224" i="68"/>
  <c r="M224" i="68"/>
  <c r="L224" i="68" s="1"/>
  <c r="N224" i="68"/>
  <c r="O224" i="68"/>
  <c r="D225" i="68"/>
  <c r="H225" i="68"/>
  <c r="L225" i="68"/>
  <c r="M225" i="68"/>
  <c r="N225" i="68"/>
  <c r="O225" i="68"/>
  <c r="D226" i="68"/>
  <c r="D235" i="68" s="1"/>
  <c r="H226" i="68"/>
  <c r="M226" i="68"/>
  <c r="M235" i="68" s="1"/>
  <c r="N226" i="68"/>
  <c r="O226" i="68"/>
  <c r="E227" i="68"/>
  <c r="F227" i="68"/>
  <c r="I227" i="68"/>
  <c r="J227" i="68"/>
  <c r="N227" i="68"/>
  <c r="AE228" i="68"/>
  <c r="AF228" i="68"/>
  <c r="D230" i="68"/>
  <c r="E230" i="68"/>
  <c r="F230" i="68"/>
  <c r="G230" i="68"/>
  <c r="I230" i="68"/>
  <c r="J230" i="68"/>
  <c r="K230" i="68"/>
  <c r="N230" i="68"/>
  <c r="O230" i="68"/>
  <c r="E231" i="68"/>
  <c r="F231" i="68"/>
  <c r="G231" i="68"/>
  <c r="I231" i="68"/>
  <c r="J231" i="68"/>
  <c r="K231" i="68"/>
  <c r="N231" i="68"/>
  <c r="O231" i="68"/>
  <c r="D232" i="68"/>
  <c r="E232" i="68"/>
  <c r="F232" i="68"/>
  <c r="G232" i="68"/>
  <c r="H232" i="68"/>
  <c r="I232" i="68"/>
  <c r="J232" i="68"/>
  <c r="K232" i="68"/>
  <c r="O232" i="68"/>
  <c r="E233" i="68"/>
  <c r="F233" i="68"/>
  <c r="H233" i="68"/>
  <c r="I233" i="68"/>
  <c r="J233" i="68"/>
  <c r="K233" i="68"/>
  <c r="N233" i="68"/>
  <c r="E234" i="68"/>
  <c r="F234" i="68"/>
  <c r="G234" i="68"/>
  <c r="H234" i="68"/>
  <c r="I234" i="68"/>
  <c r="J234" i="68"/>
  <c r="K234" i="68"/>
  <c r="M234" i="68"/>
  <c r="N234" i="68"/>
  <c r="O234" i="68"/>
  <c r="E235" i="68"/>
  <c r="F235" i="68"/>
  <c r="I235" i="68"/>
  <c r="J235" i="68"/>
  <c r="K235" i="68"/>
  <c r="N235" i="68"/>
  <c r="O235" i="68"/>
  <c r="G236" i="68"/>
  <c r="E237" i="68"/>
  <c r="F237" i="68"/>
  <c r="G237" i="68"/>
  <c r="I237" i="68"/>
  <c r="J237" i="68"/>
  <c r="K237" i="68"/>
  <c r="N237" i="68"/>
  <c r="D238" i="68"/>
  <c r="E238" i="68"/>
  <c r="F238" i="68"/>
  <c r="G238" i="68"/>
  <c r="H238" i="68"/>
  <c r="I238" i="68"/>
  <c r="J238" i="68"/>
  <c r="K238" i="68"/>
  <c r="N238" i="68"/>
  <c r="O238" i="68"/>
  <c r="E18" i="67"/>
  <c r="F18" i="67"/>
  <c r="F61" i="67" s="1"/>
  <c r="G18" i="67"/>
  <c r="D18" i="67" s="1"/>
  <c r="D61" i="67" s="1"/>
  <c r="I18" i="67"/>
  <c r="J18" i="67"/>
  <c r="J61" i="67" s="1"/>
  <c r="K18" i="67"/>
  <c r="K61" i="67" s="1"/>
  <c r="D19" i="67"/>
  <c r="H19" i="67"/>
  <c r="M19" i="67"/>
  <c r="M18" i="67" s="1"/>
  <c r="M61" i="67" s="1"/>
  <c r="N19" i="67"/>
  <c r="O19" i="67"/>
  <c r="D20" i="67"/>
  <c r="H20" i="67"/>
  <c r="H18" i="67" s="1"/>
  <c r="H61" i="67" s="1"/>
  <c r="M20" i="67"/>
  <c r="N20" i="67"/>
  <c r="N18" i="67" s="1"/>
  <c r="N61" i="67" s="1"/>
  <c r="O20" i="67"/>
  <c r="L20" i="67" s="1"/>
  <c r="D21" i="67"/>
  <c r="H21" i="67"/>
  <c r="M21" i="67"/>
  <c r="L21" i="67" s="1"/>
  <c r="N21" i="67"/>
  <c r="O21" i="67"/>
  <c r="D22" i="67"/>
  <c r="H22" i="67"/>
  <c r="M22" i="67"/>
  <c r="N22" i="67"/>
  <c r="O22" i="67"/>
  <c r="L22" i="67" s="1"/>
  <c r="D23" i="67"/>
  <c r="H23" i="67"/>
  <c r="M23" i="67"/>
  <c r="L23" i="67" s="1"/>
  <c r="N23" i="67"/>
  <c r="O23" i="67"/>
  <c r="D24" i="67"/>
  <c r="H24" i="67"/>
  <c r="M24" i="67"/>
  <c r="N24" i="67"/>
  <c r="O24" i="67"/>
  <c r="L24" i="67" s="1"/>
  <c r="D25" i="67"/>
  <c r="H25" i="67"/>
  <c r="M25" i="67"/>
  <c r="L25" i="67" s="1"/>
  <c r="N25" i="67"/>
  <c r="O25" i="67"/>
  <c r="D26" i="67"/>
  <c r="H26" i="67"/>
  <c r="M26" i="67"/>
  <c r="N26" i="67"/>
  <c r="O26" i="67"/>
  <c r="L26" i="67" s="1"/>
  <c r="D27" i="67"/>
  <c r="H27" i="67"/>
  <c r="L27" i="67"/>
  <c r="M27" i="67"/>
  <c r="N27" i="67"/>
  <c r="O27" i="67"/>
  <c r="D28" i="67"/>
  <c r="H28" i="67"/>
  <c r="M28" i="67"/>
  <c r="L28" i="67" s="1"/>
  <c r="N28" i="67"/>
  <c r="O28" i="67"/>
  <c r="D29" i="67"/>
  <c r="H29" i="67"/>
  <c r="M29" i="67"/>
  <c r="N29" i="67"/>
  <c r="O29" i="67"/>
  <c r="L29" i="67" s="1"/>
  <c r="D30" i="67"/>
  <c r="H30" i="67"/>
  <c r="L30" i="67"/>
  <c r="M30" i="67"/>
  <c r="N30" i="67"/>
  <c r="O30" i="67"/>
  <c r="D31" i="67"/>
  <c r="H31" i="67"/>
  <c r="M31" i="67"/>
  <c r="L31" i="67" s="1"/>
  <c r="N31" i="67"/>
  <c r="O31" i="67"/>
  <c r="D32" i="67"/>
  <c r="H32" i="67"/>
  <c r="M32" i="67"/>
  <c r="N32" i="67"/>
  <c r="O32" i="67"/>
  <c r="L32" i="67" s="1"/>
  <c r="D33" i="67"/>
  <c r="H33" i="67"/>
  <c r="M33" i="67"/>
  <c r="L33" i="67" s="1"/>
  <c r="N33" i="67"/>
  <c r="O33" i="67"/>
  <c r="D34" i="67"/>
  <c r="H34" i="67"/>
  <c r="M34" i="67"/>
  <c r="N34" i="67"/>
  <c r="O34" i="67"/>
  <c r="L34" i="67" s="1"/>
  <c r="D35" i="67"/>
  <c r="H35" i="67"/>
  <c r="M35" i="67"/>
  <c r="L35" i="67" s="1"/>
  <c r="N35" i="67"/>
  <c r="O35" i="67"/>
  <c r="D36" i="67"/>
  <c r="H36" i="67"/>
  <c r="M36" i="67"/>
  <c r="N36" i="67"/>
  <c r="O36" i="67"/>
  <c r="L36" i="67" s="1"/>
  <c r="D37" i="67"/>
  <c r="H37" i="67"/>
  <c r="M37" i="67"/>
  <c r="L37" i="67" s="1"/>
  <c r="N37" i="67"/>
  <c r="O37" i="67"/>
  <c r="D38" i="67"/>
  <c r="H38" i="67"/>
  <c r="M38" i="67"/>
  <c r="N38" i="67"/>
  <c r="O38" i="67"/>
  <c r="L38" i="67" s="1"/>
  <c r="D39" i="67"/>
  <c r="H39" i="67"/>
  <c r="M39" i="67"/>
  <c r="L39" i="67" s="1"/>
  <c r="N39" i="67"/>
  <c r="O39" i="67"/>
  <c r="D40" i="67"/>
  <c r="H40" i="67"/>
  <c r="L40" i="67"/>
  <c r="M40" i="67"/>
  <c r="N40" i="67"/>
  <c r="D41" i="67"/>
  <c r="H41" i="67"/>
  <c r="M41" i="67"/>
  <c r="L41" i="67" s="1"/>
  <c r="N41" i="67"/>
  <c r="O41" i="67"/>
  <c r="D42" i="67"/>
  <c r="H42" i="67"/>
  <c r="L42" i="67"/>
  <c r="M42" i="67"/>
  <c r="N42" i="67"/>
  <c r="O42" i="67"/>
  <c r="D43" i="67"/>
  <c r="H43" i="67"/>
  <c r="M43" i="67"/>
  <c r="L43" i="67" s="1"/>
  <c r="N43" i="67"/>
  <c r="O43" i="67"/>
  <c r="D44" i="67"/>
  <c r="H44" i="67"/>
  <c r="L44" i="67"/>
  <c r="M44" i="67"/>
  <c r="N44" i="67"/>
  <c r="O44" i="67"/>
  <c r="D45" i="67"/>
  <c r="H45" i="67"/>
  <c r="M45" i="67"/>
  <c r="L45" i="67" s="1"/>
  <c r="N45" i="67"/>
  <c r="O45" i="67"/>
  <c r="D46" i="67"/>
  <c r="H46" i="67"/>
  <c r="L46" i="67"/>
  <c r="M46" i="67"/>
  <c r="N46" i="67"/>
  <c r="O46" i="67"/>
  <c r="D47" i="67"/>
  <c r="H47" i="67"/>
  <c r="M47" i="67"/>
  <c r="L47" i="67" s="1"/>
  <c r="N47" i="67"/>
  <c r="O47" i="67"/>
  <c r="D48" i="67"/>
  <c r="H48" i="67"/>
  <c r="L48" i="67"/>
  <c r="M48" i="67"/>
  <c r="N48" i="67"/>
  <c r="O48" i="67"/>
  <c r="D49" i="67"/>
  <c r="H49" i="67"/>
  <c r="M49" i="67"/>
  <c r="L49" i="67" s="1"/>
  <c r="N49" i="67"/>
  <c r="O49" i="67"/>
  <c r="D50" i="67"/>
  <c r="H50" i="67"/>
  <c r="L50" i="67"/>
  <c r="M50" i="67"/>
  <c r="N50" i="67"/>
  <c r="O50" i="67"/>
  <c r="D51" i="67"/>
  <c r="H51" i="67"/>
  <c r="M51" i="67"/>
  <c r="L51" i="67" s="1"/>
  <c r="N51" i="67"/>
  <c r="O51" i="67"/>
  <c r="D52" i="67"/>
  <c r="H52" i="67"/>
  <c r="L52" i="67"/>
  <c r="M52" i="67"/>
  <c r="N52" i="67"/>
  <c r="O52" i="67"/>
  <c r="D53" i="67"/>
  <c r="H53" i="67"/>
  <c r="M53" i="67"/>
  <c r="L53" i="67" s="1"/>
  <c r="N53" i="67"/>
  <c r="O53" i="67"/>
  <c r="D54" i="67"/>
  <c r="H54" i="67"/>
  <c r="L54" i="67"/>
  <c r="M54" i="67"/>
  <c r="N54" i="67"/>
  <c r="O54" i="67"/>
  <c r="D55" i="67"/>
  <c r="H55" i="67"/>
  <c r="M55" i="67"/>
  <c r="L55" i="67" s="1"/>
  <c r="N55" i="67"/>
  <c r="O55" i="67"/>
  <c r="D56" i="67"/>
  <c r="H56" i="67"/>
  <c r="L56" i="67"/>
  <c r="M56" i="67"/>
  <c r="N56" i="67"/>
  <c r="O56" i="67"/>
  <c r="D57" i="67"/>
  <c r="H57" i="67"/>
  <c r="M57" i="67"/>
  <c r="L57" i="67" s="1"/>
  <c r="N57" i="67"/>
  <c r="O57" i="67"/>
  <c r="D58" i="67"/>
  <c r="H58" i="67"/>
  <c r="L58" i="67"/>
  <c r="M58" i="67"/>
  <c r="N58" i="67"/>
  <c r="O58" i="67"/>
  <c r="D59" i="67"/>
  <c r="H59" i="67"/>
  <c r="M59" i="67"/>
  <c r="L59" i="67" s="1"/>
  <c r="N59" i="67"/>
  <c r="O59" i="67"/>
  <c r="D60" i="67"/>
  <c r="H60" i="67"/>
  <c r="L60" i="67"/>
  <c r="M60" i="67"/>
  <c r="N60" i="67"/>
  <c r="O60" i="67"/>
  <c r="E61" i="67"/>
  <c r="I61" i="67"/>
  <c r="E18" i="66"/>
  <c r="F18" i="66"/>
  <c r="G18" i="66"/>
  <c r="I18" i="66"/>
  <c r="J18" i="66"/>
  <c r="K18" i="66"/>
  <c r="O18" i="66"/>
  <c r="D20" i="66"/>
  <c r="H20" i="66"/>
  <c r="M20" i="66"/>
  <c r="N20" i="66"/>
  <c r="O20" i="66"/>
  <c r="D21" i="66"/>
  <c r="H21" i="66"/>
  <c r="L21" i="66"/>
  <c r="M21" i="66"/>
  <c r="N21" i="66"/>
  <c r="O21" i="66"/>
  <c r="O126" i="66" s="1"/>
  <c r="D22" i="66"/>
  <c r="H22" i="66"/>
  <c r="M22" i="66"/>
  <c r="N22" i="66"/>
  <c r="O22" i="66"/>
  <c r="D23" i="66"/>
  <c r="H23" i="66"/>
  <c r="M23" i="66"/>
  <c r="N23" i="66"/>
  <c r="N128" i="66" s="1"/>
  <c r="O23" i="66"/>
  <c r="D24" i="66"/>
  <c r="H24" i="66"/>
  <c r="M24" i="66"/>
  <c r="M129" i="66" s="1"/>
  <c r="L129" i="66" s="1"/>
  <c r="N24" i="66"/>
  <c r="O24" i="66"/>
  <c r="D25" i="66"/>
  <c r="H25" i="66"/>
  <c r="M25" i="66"/>
  <c r="L25" i="66" s="1"/>
  <c r="N25" i="66"/>
  <c r="N130" i="66" s="1"/>
  <c r="O25" i="66"/>
  <c r="D26" i="66"/>
  <c r="H26" i="66"/>
  <c r="M26" i="66"/>
  <c r="N26" i="66"/>
  <c r="O26" i="66"/>
  <c r="O131" i="66" s="1"/>
  <c r="D27" i="66"/>
  <c r="H27" i="66"/>
  <c r="M27" i="66"/>
  <c r="N27" i="66"/>
  <c r="N132" i="66" s="1"/>
  <c r="O27" i="66"/>
  <c r="D28" i="66"/>
  <c r="H28" i="66"/>
  <c r="M28" i="66"/>
  <c r="N28" i="66"/>
  <c r="N133" i="66" s="1"/>
  <c r="O28" i="66"/>
  <c r="D29" i="66"/>
  <c r="H29" i="66"/>
  <c r="M29" i="66"/>
  <c r="N29" i="66"/>
  <c r="O29" i="66"/>
  <c r="O134" i="66" s="1"/>
  <c r="D30" i="66"/>
  <c r="H30" i="66"/>
  <c r="M30" i="66"/>
  <c r="N30" i="66"/>
  <c r="N135" i="66" s="1"/>
  <c r="O30" i="66"/>
  <c r="D31" i="66"/>
  <c r="H31" i="66"/>
  <c r="M31" i="66"/>
  <c r="N31" i="66"/>
  <c r="O31" i="66"/>
  <c r="D32" i="66"/>
  <c r="H32" i="66"/>
  <c r="M32" i="66"/>
  <c r="L32" i="66" s="1"/>
  <c r="N32" i="66"/>
  <c r="O32" i="66"/>
  <c r="D33" i="66"/>
  <c r="H33" i="66"/>
  <c r="M33" i="66"/>
  <c r="N33" i="66"/>
  <c r="O33" i="66"/>
  <c r="L33" i="66" s="1"/>
  <c r="D34" i="66"/>
  <c r="H34" i="66"/>
  <c r="L34" i="66"/>
  <c r="M34" i="66"/>
  <c r="N34" i="66"/>
  <c r="O34" i="66"/>
  <c r="D35" i="66"/>
  <c r="H35" i="66"/>
  <c r="M35" i="66"/>
  <c r="N35" i="66"/>
  <c r="N143" i="66" s="1"/>
  <c r="O35" i="66"/>
  <c r="L35" i="66" s="1"/>
  <c r="E36" i="66"/>
  <c r="F36" i="66"/>
  <c r="G36" i="66"/>
  <c r="K36" i="66"/>
  <c r="D37" i="66"/>
  <c r="H37" i="66"/>
  <c r="L37" i="66"/>
  <c r="D38" i="66"/>
  <c r="D36" i="66" s="1"/>
  <c r="H38" i="66"/>
  <c r="H36" i="66" s="1"/>
  <c r="M38" i="66"/>
  <c r="N38" i="66"/>
  <c r="O38" i="66"/>
  <c r="D39" i="66"/>
  <c r="H39" i="66"/>
  <c r="M39" i="66"/>
  <c r="L39" i="66" s="1"/>
  <c r="N39" i="66"/>
  <c r="O39" i="66"/>
  <c r="E40" i="66"/>
  <c r="F40" i="66"/>
  <c r="E28" i="64" s="1"/>
  <c r="G40" i="66"/>
  <c r="K40" i="66"/>
  <c r="D41" i="66"/>
  <c r="H41" i="66"/>
  <c r="L41" i="66"/>
  <c r="D42" i="66"/>
  <c r="D40" i="66" s="1"/>
  <c r="H42" i="66"/>
  <c r="H40" i="66" s="1"/>
  <c r="M42" i="66"/>
  <c r="N42" i="66"/>
  <c r="N40" i="66" s="1"/>
  <c r="O42" i="66"/>
  <c r="L42" i="66" s="1"/>
  <c r="L40" i="66" s="1"/>
  <c r="D43" i="66"/>
  <c r="H43" i="66"/>
  <c r="M43" i="66"/>
  <c r="L43" i="66" s="1"/>
  <c r="N43" i="66"/>
  <c r="O43" i="66"/>
  <c r="E44" i="66"/>
  <c r="F44" i="66"/>
  <c r="G44" i="66"/>
  <c r="K44" i="66"/>
  <c r="O44" i="66"/>
  <c r="D45" i="66"/>
  <c r="H45" i="66"/>
  <c r="L45" i="66"/>
  <c r="D46" i="66"/>
  <c r="D44" i="66" s="1"/>
  <c r="H46" i="66"/>
  <c r="M46" i="66"/>
  <c r="M136" i="66" s="1"/>
  <c r="N46" i="66"/>
  <c r="N44" i="66" s="1"/>
  <c r="O46" i="66"/>
  <c r="D47" i="66"/>
  <c r="H47" i="66"/>
  <c r="M47" i="66" s="1"/>
  <c r="L47" i="66"/>
  <c r="N47" i="66"/>
  <c r="O47" i="66"/>
  <c r="E48" i="66"/>
  <c r="F48" i="66"/>
  <c r="G48" i="66"/>
  <c r="H48" i="66"/>
  <c r="K48" i="66"/>
  <c r="D49" i="66"/>
  <c r="H49" i="66"/>
  <c r="L49" i="66"/>
  <c r="D50" i="66"/>
  <c r="H50" i="66"/>
  <c r="L50" i="66"/>
  <c r="M50" i="66"/>
  <c r="M48" i="66" s="1"/>
  <c r="N50" i="66"/>
  <c r="O50" i="66"/>
  <c r="D51" i="66"/>
  <c r="D48" i="66" s="1"/>
  <c r="H51" i="66"/>
  <c r="M51" i="66" s="1"/>
  <c r="N51" i="66"/>
  <c r="N48" i="66" s="1"/>
  <c r="O51" i="66"/>
  <c r="E52" i="66"/>
  <c r="F52" i="66"/>
  <c r="G52" i="66"/>
  <c r="K52" i="66"/>
  <c r="L52" i="66"/>
  <c r="D53" i="66"/>
  <c r="H53" i="66"/>
  <c r="L53" i="66"/>
  <c r="D54" i="66"/>
  <c r="H54" i="66"/>
  <c r="H52" i="66" s="1"/>
  <c r="L54" i="66"/>
  <c r="M54" i="66"/>
  <c r="N54" i="66"/>
  <c r="N52" i="66" s="1"/>
  <c r="O54" i="66"/>
  <c r="O52" i="66" s="1"/>
  <c r="D55" i="66"/>
  <c r="H55" i="66"/>
  <c r="M55" i="66"/>
  <c r="L55" i="66" s="1"/>
  <c r="N55" i="66"/>
  <c r="O55" i="66"/>
  <c r="E56" i="66"/>
  <c r="F56" i="66"/>
  <c r="G56" i="66"/>
  <c r="K56" i="66"/>
  <c r="J32" i="64" s="1"/>
  <c r="D57" i="66"/>
  <c r="H57" i="66"/>
  <c r="L57" i="66"/>
  <c r="D58" i="66"/>
  <c r="D56" i="66" s="1"/>
  <c r="H58" i="66"/>
  <c r="H56" i="66" s="1"/>
  <c r="M58" i="66"/>
  <c r="M56" i="66" s="1"/>
  <c r="N58" i="66"/>
  <c r="N56" i="66" s="1"/>
  <c r="O58" i="66"/>
  <c r="O56" i="66" s="1"/>
  <c r="D59" i="66"/>
  <c r="H59" i="66"/>
  <c r="L59" i="66"/>
  <c r="M59" i="66"/>
  <c r="N59" i="66"/>
  <c r="O59" i="66"/>
  <c r="D60" i="66"/>
  <c r="E60" i="66"/>
  <c r="F60" i="66"/>
  <c r="G60" i="66"/>
  <c r="H60" i="66"/>
  <c r="K60" i="66"/>
  <c r="D61" i="66"/>
  <c r="H61" i="66"/>
  <c r="L61" i="66"/>
  <c r="D62" i="66"/>
  <c r="H62" i="66"/>
  <c r="M62" i="66"/>
  <c r="N62" i="66"/>
  <c r="N60" i="66" s="1"/>
  <c r="O62" i="66"/>
  <c r="D63" i="66"/>
  <c r="H63" i="66"/>
  <c r="M63" i="66" s="1"/>
  <c r="L63" i="66" s="1"/>
  <c r="N63" i="66"/>
  <c r="O63" i="66"/>
  <c r="O60" i="66" s="1"/>
  <c r="D64" i="66"/>
  <c r="E64" i="66"/>
  <c r="F64" i="66"/>
  <c r="G64" i="66"/>
  <c r="F34" i="64" s="1"/>
  <c r="N34" i="64" s="1"/>
  <c r="K64" i="66"/>
  <c r="N64" i="66"/>
  <c r="D65" i="66"/>
  <c r="H65" i="66"/>
  <c r="L65" i="66"/>
  <c r="D66" i="66"/>
  <c r="H66" i="66"/>
  <c r="M66" i="66"/>
  <c r="L66" i="66" s="1"/>
  <c r="L64" i="66" s="1"/>
  <c r="N66" i="66"/>
  <c r="O66" i="66"/>
  <c r="D67" i="66"/>
  <c r="H67" i="66"/>
  <c r="M67" i="66" s="1"/>
  <c r="L67" i="66" s="1"/>
  <c r="N67" i="66"/>
  <c r="O67" i="66"/>
  <c r="E68" i="66"/>
  <c r="F68" i="66"/>
  <c r="G68" i="66"/>
  <c r="F35" i="64" s="1"/>
  <c r="K68" i="66"/>
  <c r="D69" i="66"/>
  <c r="H69" i="66"/>
  <c r="L69" i="66"/>
  <c r="D70" i="66"/>
  <c r="D68" i="66" s="1"/>
  <c r="H70" i="66"/>
  <c r="H68" i="66" s="1"/>
  <c r="M70" i="66"/>
  <c r="N70" i="66"/>
  <c r="O70" i="66"/>
  <c r="D71" i="66"/>
  <c r="H71" i="66"/>
  <c r="M71" i="66"/>
  <c r="L71" i="66" s="1"/>
  <c r="N71" i="66"/>
  <c r="O71" i="66"/>
  <c r="E72" i="66"/>
  <c r="F72" i="66"/>
  <c r="E36" i="64" s="1"/>
  <c r="G72" i="66"/>
  <c r="K72" i="66"/>
  <c r="D73" i="66"/>
  <c r="H73" i="66"/>
  <c r="L73" i="66"/>
  <c r="D74" i="66"/>
  <c r="D72" i="66" s="1"/>
  <c r="H74" i="66"/>
  <c r="H72" i="66" s="1"/>
  <c r="M74" i="66"/>
  <c r="N74" i="66"/>
  <c r="N72" i="66" s="1"/>
  <c r="O74" i="66"/>
  <c r="O72" i="66" s="1"/>
  <c r="D75" i="66"/>
  <c r="H75" i="66"/>
  <c r="M75" i="66"/>
  <c r="L75" i="66" s="1"/>
  <c r="N75" i="66"/>
  <c r="O75" i="66"/>
  <c r="G76" i="66"/>
  <c r="D76" i="66" s="1"/>
  <c r="K76" i="66"/>
  <c r="H76" i="66" s="1"/>
  <c r="L76" i="66"/>
  <c r="M76" i="66"/>
  <c r="N76" i="66"/>
  <c r="O76" i="66"/>
  <c r="D78" i="66"/>
  <c r="H78" i="66"/>
  <c r="K78" i="66"/>
  <c r="M78" i="66"/>
  <c r="N78" i="66"/>
  <c r="O78" i="66"/>
  <c r="F80" i="66"/>
  <c r="I80" i="66"/>
  <c r="J80" i="66"/>
  <c r="E82" i="66"/>
  <c r="E86" i="66" s="1"/>
  <c r="F82" i="66"/>
  <c r="G82" i="66"/>
  <c r="I82" i="66"/>
  <c r="I86" i="66" s="1"/>
  <c r="J82" i="66"/>
  <c r="K82" i="66"/>
  <c r="N82" i="66"/>
  <c r="N86" i="66" s="1"/>
  <c r="D83" i="66"/>
  <c r="H83" i="66"/>
  <c r="L83" i="66"/>
  <c r="D84" i="66"/>
  <c r="D82" i="66" s="1"/>
  <c r="D86" i="66" s="1"/>
  <c r="H84" i="66"/>
  <c r="M84" i="66"/>
  <c r="M82" i="66" s="1"/>
  <c r="M86" i="66" s="1"/>
  <c r="N84" i="66"/>
  <c r="O84" i="66"/>
  <c r="O82" i="66" s="1"/>
  <c r="D85" i="66"/>
  <c r="H85" i="66"/>
  <c r="M85" i="66"/>
  <c r="L85" i="66" s="1"/>
  <c r="N85" i="66"/>
  <c r="O85" i="66"/>
  <c r="F86" i="66"/>
  <c r="G86" i="66"/>
  <c r="J86" i="66"/>
  <c r="K86" i="66"/>
  <c r="O86" i="66"/>
  <c r="F88" i="66"/>
  <c r="G88" i="66"/>
  <c r="H88" i="66"/>
  <c r="K88" i="66"/>
  <c r="N88" i="66"/>
  <c r="O88" i="66"/>
  <c r="D90" i="66"/>
  <c r="G90" i="66"/>
  <c r="H90" i="66"/>
  <c r="K90" i="66"/>
  <c r="M90" i="66"/>
  <c r="N90" i="66"/>
  <c r="O90" i="66"/>
  <c r="L90" i="66" s="1"/>
  <c r="D92" i="66"/>
  <c r="G92" i="66"/>
  <c r="H92" i="66"/>
  <c r="K92" i="66"/>
  <c r="M92" i="66"/>
  <c r="N92" i="66"/>
  <c r="O92" i="66"/>
  <c r="L92" i="66" s="1"/>
  <c r="D94" i="66"/>
  <c r="G94" i="66"/>
  <c r="K94" i="66"/>
  <c r="M94" i="66"/>
  <c r="N94" i="66"/>
  <c r="G96" i="66"/>
  <c r="D96" i="66" s="1"/>
  <c r="H96" i="66"/>
  <c r="K96" i="66"/>
  <c r="M96" i="66"/>
  <c r="N96" i="66"/>
  <c r="O96" i="66"/>
  <c r="L96" i="66" s="1"/>
  <c r="G98" i="66"/>
  <c r="D98" i="66" s="1"/>
  <c r="K98" i="66"/>
  <c r="M98" i="66"/>
  <c r="N98" i="66"/>
  <c r="G100" i="66"/>
  <c r="D100" i="66" s="1"/>
  <c r="H100" i="66"/>
  <c r="K100" i="66"/>
  <c r="M100" i="66"/>
  <c r="L100" i="66" s="1"/>
  <c r="N100" i="66"/>
  <c r="O100" i="66"/>
  <c r="G102" i="66"/>
  <c r="D102" i="66" s="1"/>
  <c r="K102" i="66"/>
  <c r="M102" i="66"/>
  <c r="N102" i="66"/>
  <c r="G104" i="66"/>
  <c r="D104" i="66" s="1"/>
  <c r="H104" i="66"/>
  <c r="K104" i="66"/>
  <c r="M104" i="66"/>
  <c r="L104" i="66" s="1"/>
  <c r="N104" i="66"/>
  <c r="O104" i="66"/>
  <c r="G106" i="66"/>
  <c r="D106" i="66" s="1"/>
  <c r="K106" i="66"/>
  <c r="M106" i="66"/>
  <c r="N106" i="66"/>
  <c r="G108" i="66"/>
  <c r="D108" i="66" s="1"/>
  <c r="H108" i="66"/>
  <c r="K108" i="66"/>
  <c r="M108" i="66"/>
  <c r="L108" i="66" s="1"/>
  <c r="N108" i="66"/>
  <c r="O108" i="66"/>
  <c r="G110" i="66"/>
  <c r="D110" i="66" s="1"/>
  <c r="K110" i="66"/>
  <c r="M110" i="66"/>
  <c r="N110" i="66"/>
  <c r="E112" i="66"/>
  <c r="F112" i="66"/>
  <c r="G112" i="66"/>
  <c r="I112" i="66"/>
  <c r="J112" i="66"/>
  <c r="M112" i="66"/>
  <c r="E114" i="66"/>
  <c r="F114" i="66"/>
  <c r="F122" i="66" s="1"/>
  <c r="G114" i="66"/>
  <c r="G122" i="66" s="1"/>
  <c r="I114" i="66"/>
  <c r="J114" i="66"/>
  <c r="J122" i="66" s="1"/>
  <c r="K114" i="66"/>
  <c r="K122" i="66" s="1"/>
  <c r="N114" i="66"/>
  <c r="N122" i="66" s="1"/>
  <c r="O114" i="66"/>
  <c r="O122" i="66" s="1"/>
  <c r="D116" i="66"/>
  <c r="H116" i="66"/>
  <c r="M116" i="66"/>
  <c r="N116" i="66"/>
  <c r="O116" i="66"/>
  <c r="D117" i="66"/>
  <c r="H117" i="66"/>
  <c r="M117" i="66"/>
  <c r="N117" i="66"/>
  <c r="O117" i="66"/>
  <c r="D118" i="66"/>
  <c r="H118" i="66"/>
  <c r="M118" i="66"/>
  <c r="L118" i="66" s="1"/>
  <c r="N118" i="66"/>
  <c r="O118" i="66"/>
  <c r="D119" i="66"/>
  <c r="H119" i="66"/>
  <c r="M119" i="66"/>
  <c r="L119" i="66" s="1"/>
  <c r="N119" i="66"/>
  <c r="O119" i="66"/>
  <c r="D120" i="66"/>
  <c r="H120" i="66"/>
  <c r="L120" i="66"/>
  <c r="M120" i="66"/>
  <c r="N120" i="66"/>
  <c r="O120" i="66"/>
  <c r="E122" i="66"/>
  <c r="I122" i="66"/>
  <c r="D125" i="66"/>
  <c r="E125" i="66"/>
  <c r="F125" i="66"/>
  <c r="G125" i="66"/>
  <c r="H125" i="66"/>
  <c r="I125" i="66"/>
  <c r="J125" i="66"/>
  <c r="K125" i="66"/>
  <c r="K123" i="66" s="1"/>
  <c r="M125" i="66"/>
  <c r="E126" i="66"/>
  <c r="D126" i="66" s="1"/>
  <c r="F126" i="66"/>
  <c r="G126" i="66"/>
  <c r="I126" i="66"/>
  <c r="H126" i="66" s="1"/>
  <c r="J126" i="66"/>
  <c r="K126" i="66"/>
  <c r="M126" i="66"/>
  <c r="L126" i="66" s="1"/>
  <c r="N126" i="66"/>
  <c r="E127" i="66"/>
  <c r="D127" i="66" s="1"/>
  <c r="F127" i="66"/>
  <c r="G127" i="66"/>
  <c r="I127" i="66"/>
  <c r="H127" i="66" s="1"/>
  <c r="J127" i="66"/>
  <c r="K127" i="66"/>
  <c r="N127" i="66"/>
  <c r="O127" i="66"/>
  <c r="E128" i="66"/>
  <c r="D128" i="66" s="1"/>
  <c r="F128" i="66"/>
  <c r="G128" i="66"/>
  <c r="I128" i="66"/>
  <c r="H128" i="66" s="1"/>
  <c r="J128" i="66"/>
  <c r="K128" i="66"/>
  <c r="M128" i="66"/>
  <c r="D129" i="66"/>
  <c r="E129" i="66"/>
  <c r="F129" i="66"/>
  <c r="G129" i="66"/>
  <c r="H129" i="66"/>
  <c r="I129" i="66"/>
  <c r="J129" i="66"/>
  <c r="K129" i="66"/>
  <c r="N129" i="66"/>
  <c r="O129" i="66"/>
  <c r="D130" i="66"/>
  <c r="E130" i="66"/>
  <c r="F130" i="66"/>
  <c r="G130" i="66"/>
  <c r="H130" i="66"/>
  <c r="I130" i="66"/>
  <c r="J130" i="66"/>
  <c r="K130" i="66"/>
  <c r="L130" i="66"/>
  <c r="M130" i="66"/>
  <c r="O130" i="66"/>
  <c r="E131" i="66"/>
  <c r="D131" i="66" s="1"/>
  <c r="F131" i="66"/>
  <c r="G131" i="66"/>
  <c r="I131" i="66"/>
  <c r="H131" i="66" s="1"/>
  <c r="J131" i="66"/>
  <c r="K131" i="66"/>
  <c r="M131" i="66"/>
  <c r="L131" i="66" s="1"/>
  <c r="N131" i="66"/>
  <c r="E132" i="66"/>
  <c r="D132" i="66" s="1"/>
  <c r="F132" i="66"/>
  <c r="G132" i="66"/>
  <c r="I132" i="66"/>
  <c r="H132" i="66" s="1"/>
  <c r="J132" i="66"/>
  <c r="K132" i="66"/>
  <c r="O132" i="66"/>
  <c r="D133" i="66"/>
  <c r="E133" i="66"/>
  <c r="F133" i="66"/>
  <c r="G133" i="66"/>
  <c r="H133" i="66"/>
  <c r="I133" i="66"/>
  <c r="J133" i="66"/>
  <c r="K133" i="66"/>
  <c r="M133" i="66"/>
  <c r="E134" i="66"/>
  <c r="D134" i="66" s="1"/>
  <c r="F134" i="66"/>
  <c r="G134" i="66"/>
  <c r="I134" i="66"/>
  <c r="H134" i="66" s="1"/>
  <c r="J134" i="66"/>
  <c r="K134" i="66"/>
  <c r="M134" i="66"/>
  <c r="L134" i="66" s="1"/>
  <c r="N134" i="66"/>
  <c r="E135" i="66"/>
  <c r="D135" i="66" s="1"/>
  <c r="F135" i="66"/>
  <c r="G135" i="66"/>
  <c r="I135" i="66"/>
  <c r="H135" i="66" s="1"/>
  <c r="J135" i="66"/>
  <c r="K135" i="66"/>
  <c r="O135" i="66"/>
  <c r="D136" i="66"/>
  <c r="E136" i="66"/>
  <c r="F136" i="66"/>
  <c r="G136" i="66"/>
  <c r="H136" i="66"/>
  <c r="I136" i="66"/>
  <c r="J136" i="66"/>
  <c r="K136" i="66"/>
  <c r="E137" i="66"/>
  <c r="F137" i="66"/>
  <c r="I137" i="66"/>
  <c r="H137" i="66" s="1"/>
  <c r="J137" i="66"/>
  <c r="K137" i="66"/>
  <c r="M137" i="66"/>
  <c r="N137" i="66"/>
  <c r="E138" i="66"/>
  <c r="F138" i="66"/>
  <c r="G138" i="66"/>
  <c r="D138" i="66" s="1"/>
  <c r="I138" i="66"/>
  <c r="J138" i="66"/>
  <c r="K138" i="66"/>
  <c r="H138" i="66" s="1"/>
  <c r="N138" i="66"/>
  <c r="O138" i="66"/>
  <c r="E139" i="66"/>
  <c r="F139" i="66"/>
  <c r="G139" i="66"/>
  <c r="D139" i="66" s="1"/>
  <c r="I139" i="66"/>
  <c r="J139" i="66"/>
  <c r="K139" i="66"/>
  <c r="H139" i="66" s="1"/>
  <c r="N139" i="66"/>
  <c r="O139" i="66"/>
  <c r="E140" i="66"/>
  <c r="F140" i="66"/>
  <c r="G140" i="66"/>
  <c r="D140" i="66" s="1"/>
  <c r="I140" i="66"/>
  <c r="J140" i="66"/>
  <c r="K140" i="66"/>
  <c r="H140" i="66" s="1"/>
  <c r="N140" i="66"/>
  <c r="O140" i="66"/>
  <c r="E141" i="66"/>
  <c r="F141" i="66"/>
  <c r="G141" i="66"/>
  <c r="D141" i="66" s="1"/>
  <c r="I141" i="66"/>
  <c r="J141" i="66"/>
  <c r="K141" i="66"/>
  <c r="H141" i="66" s="1"/>
  <c r="M141" i="66"/>
  <c r="N141" i="66"/>
  <c r="O141" i="66"/>
  <c r="L141" i="66" s="1"/>
  <c r="E142" i="66"/>
  <c r="F142" i="66"/>
  <c r="G142" i="66"/>
  <c r="D142" i="66" s="1"/>
  <c r="I142" i="66"/>
  <c r="J142" i="66"/>
  <c r="K142" i="66"/>
  <c r="H142" i="66" s="1"/>
  <c r="N142" i="66"/>
  <c r="O142" i="66"/>
  <c r="E143" i="66"/>
  <c r="F143" i="66"/>
  <c r="G143" i="66"/>
  <c r="D143" i="66" s="1"/>
  <c r="I143" i="66"/>
  <c r="J143" i="66"/>
  <c r="K143" i="66"/>
  <c r="H143" i="66" s="1"/>
  <c r="M143" i="66"/>
  <c r="O143" i="66"/>
  <c r="L143" i="66" s="1"/>
  <c r="E144" i="66"/>
  <c r="F144" i="66"/>
  <c r="G144" i="66"/>
  <c r="D144" i="66" s="1"/>
  <c r="I144" i="66"/>
  <c r="J144" i="66"/>
  <c r="K144" i="66"/>
  <c r="H144" i="66" s="1"/>
  <c r="D24" i="65"/>
  <c r="H24" i="65"/>
  <c r="L24" i="65"/>
  <c r="M24" i="65"/>
  <c r="N24" i="65"/>
  <c r="O24" i="65"/>
  <c r="E25" i="65"/>
  <c r="F25" i="65"/>
  <c r="G25" i="65"/>
  <c r="G88" i="65" s="1"/>
  <c r="I25" i="65"/>
  <c r="J25" i="65"/>
  <c r="K25" i="65"/>
  <c r="Q25" i="65"/>
  <c r="D26" i="65"/>
  <c r="H26" i="65"/>
  <c r="M26" i="65"/>
  <c r="N26" i="65"/>
  <c r="N25" i="65" s="1"/>
  <c r="O26" i="65"/>
  <c r="D27" i="65"/>
  <c r="H27" i="65"/>
  <c r="M27" i="65"/>
  <c r="L27" i="65" s="1"/>
  <c r="N27" i="65"/>
  <c r="O27" i="65"/>
  <c r="D28" i="65"/>
  <c r="H28" i="65"/>
  <c r="H25" i="65" s="1"/>
  <c r="M28" i="65"/>
  <c r="N28" i="65"/>
  <c r="O28" i="65"/>
  <c r="O25" i="65" s="1"/>
  <c r="D29" i="65"/>
  <c r="H29" i="65"/>
  <c r="M29" i="65"/>
  <c r="L29" i="65" s="1"/>
  <c r="N29" i="65"/>
  <c r="O29" i="65"/>
  <c r="E30" i="65"/>
  <c r="F30" i="65"/>
  <c r="G30" i="65"/>
  <c r="H30" i="65"/>
  <c r="I30" i="65"/>
  <c r="J30" i="65"/>
  <c r="K30" i="65"/>
  <c r="D31" i="65"/>
  <c r="H31" i="65"/>
  <c r="M31" i="65"/>
  <c r="L31" i="65" s="1"/>
  <c r="N31" i="65"/>
  <c r="O31" i="65"/>
  <c r="D32" i="65"/>
  <c r="M32" i="65"/>
  <c r="L32" i="65" s="1"/>
  <c r="N32" i="65"/>
  <c r="N30" i="65" s="1"/>
  <c r="O32" i="65"/>
  <c r="O30" i="65" s="1"/>
  <c r="D33" i="65"/>
  <c r="M33" i="65"/>
  <c r="L33" i="65" s="1"/>
  <c r="N33" i="65"/>
  <c r="O33" i="65"/>
  <c r="D34" i="65"/>
  <c r="D30" i="65" s="1"/>
  <c r="M34" i="65"/>
  <c r="N34" i="65"/>
  <c r="O34" i="65"/>
  <c r="D35" i="65"/>
  <c r="L35" i="65"/>
  <c r="M35" i="65"/>
  <c r="N35" i="65"/>
  <c r="O35" i="65"/>
  <c r="E36" i="65"/>
  <c r="F36" i="65"/>
  <c r="G36" i="65"/>
  <c r="H36" i="65"/>
  <c r="I36" i="65"/>
  <c r="J36" i="65"/>
  <c r="K36" i="65"/>
  <c r="O36" i="65"/>
  <c r="D37" i="65"/>
  <c r="D36" i="65" s="1"/>
  <c r="H37" i="65"/>
  <c r="M37" i="65"/>
  <c r="N37" i="65"/>
  <c r="O37" i="65"/>
  <c r="D38" i="65"/>
  <c r="M38" i="65"/>
  <c r="N38" i="65"/>
  <c r="O38" i="65"/>
  <c r="L38" i="65" s="1"/>
  <c r="D39" i="65"/>
  <c r="M39" i="65"/>
  <c r="N39" i="65"/>
  <c r="O39" i="65"/>
  <c r="L39" i="65" s="1"/>
  <c r="D40" i="65"/>
  <c r="M40" i="65"/>
  <c r="L40" i="65" s="1"/>
  <c r="N40" i="65"/>
  <c r="O40" i="65"/>
  <c r="E41" i="65"/>
  <c r="F41" i="65"/>
  <c r="G41" i="65"/>
  <c r="I41" i="65"/>
  <c r="J41" i="65"/>
  <c r="K41" i="65"/>
  <c r="D42" i="65"/>
  <c r="H42" i="65"/>
  <c r="H41" i="65" s="1"/>
  <c r="M42" i="65"/>
  <c r="N42" i="65"/>
  <c r="O42" i="65"/>
  <c r="D43" i="65"/>
  <c r="M43" i="65"/>
  <c r="N43" i="65"/>
  <c r="O43" i="65"/>
  <c r="L43" i="65" s="1"/>
  <c r="D44" i="65"/>
  <c r="H44" i="65"/>
  <c r="M44" i="65"/>
  <c r="L44" i="65" s="1"/>
  <c r="N44" i="65"/>
  <c r="O44" i="65"/>
  <c r="D45" i="65"/>
  <c r="L45" i="65"/>
  <c r="M45" i="65"/>
  <c r="N45" i="65"/>
  <c r="O45" i="65"/>
  <c r="D46" i="65"/>
  <c r="M46" i="65"/>
  <c r="N46" i="65"/>
  <c r="N41" i="65" s="1"/>
  <c r="O46" i="65"/>
  <c r="L46" i="65" s="1"/>
  <c r="E47" i="65"/>
  <c r="F47" i="65"/>
  <c r="E30" i="64" s="1"/>
  <c r="G47" i="65"/>
  <c r="I47" i="65"/>
  <c r="J47" i="65"/>
  <c r="J88" i="65" s="1"/>
  <c r="J225" i="65" s="1"/>
  <c r="K47" i="65"/>
  <c r="K88" i="65" s="1"/>
  <c r="D48" i="65"/>
  <c r="D47" i="65" s="1"/>
  <c r="H48" i="65"/>
  <c r="L48" i="65"/>
  <c r="M48" i="65"/>
  <c r="N48" i="65"/>
  <c r="O48" i="65"/>
  <c r="D49" i="65"/>
  <c r="H49" i="65"/>
  <c r="M49" i="65"/>
  <c r="N49" i="65"/>
  <c r="O49" i="65"/>
  <c r="L49" i="65" s="1"/>
  <c r="D50" i="65"/>
  <c r="H50" i="65"/>
  <c r="L50" i="65"/>
  <c r="M50" i="65"/>
  <c r="N50" i="65"/>
  <c r="O50" i="65"/>
  <c r="D51" i="65"/>
  <c r="H51" i="65"/>
  <c r="M51" i="65"/>
  <c r="N51" i="65"/>
  <c r="O51" i="65"/>
  <c r="L51" i="65" s="1"/>
  <c r="E52" i="65"/>
  <c r="F52" i="65"/>
  <c r="G52" i="65"/>
  <c r="H52" i="65"/>
  <c r="I52" i="65"/>
  <c r="J52" i="65"/>
  <c r="K52" i="65"/>
  <c r="D53" i="65"/>
  <c r="H53" i="65"/>
  <c r="L53" i="65"/>
  <c r="M53" i="65"/>
  <c r="M52" i="65" s="1"/>
  <c r="N53" i="65"/>
  <c r="O53" i="65"/>
  <c r="D54" i="65"/>
  <c r="M54" i="65"/>
  <c r="N54" i="65"/>
  <c r="O54" i="65"/>
  <c r="D55" i="65"/>
  <c r="M55" i="65"/>
  <c r="N55" i="65"/>
  <c r="N52" i="65" s="1"/>
  <c r="O55" i="65"/>
  <c r="L55" i="65" s="1"/>
  <c r="D56" i="65"/>
  <c r="M56" i="65"/>
  <c r="L56" i="65" s="1"/>
  <c r="N56" i="65"/>
  <c r="O56" i="65"/>
  <c r="E57" i="65"/>
  <c r="F57" i="65"/>
  <c r="G57" i="65"/>
  <c r="I57" i="65"/>
  <c r="J57" i="65"/>
  <c r="K57" i="65"/>
  <c r="N57" i="65"/>
  <c r="D58" i="65"/>
  <c r="H58" i="65"/>
  <c r="H57" i="65" s="1"/>
  <c r="L58" i="65"/>
  <c r="M58" i="65"/>
  <c r="N58" i="65"/>
  <c r="O58" i="65"/>
  <c r="D59" i="65"/>
  <c r="M59" i="65"/>
  <c r="N59" i="65"/>
  <c r="O59" i="65"/>
  <c r="L59" i="65" s="1"/>
  <c r="D60" i="65"/>
  <c r="M60" i="65"/>
  <c r="L60" i="65" s="1"/>
  <c r="N60" i="65"/>
  <c r="O60" i="65"/>
  <c r="D61" i="65"/>
  <c r="L61" i="65"/>
  <c r="M61" i="65"/>
  <c r="N61" i="65"/>
  <c r="O61" i="65"/>
  <c r="D62" i="65"/>
  <c r="E62" i="65"/>
  <c r="F62" i="65"/>
  <c r="G62" i="65"/>
  <c r="H62" i="65"/>
  <c r="I62" i="65"/>
  <c r="J62" i="65"/>
  <c r="K62" i="65"/>
  <c r="D63" i="65"/>
  <c r="H63" i="65"/>
  <c r="M63" i="65"/>
  <c r="N63" i="65"/>
  <c r="O63" i="65"/>
  <c r="D64" i="65"/>
  <c r="H64" i="65"/>
  <c r="L64" i="65"/>
  <c r="M64" i="65"/>
  <c r="N64" i="65"/>
  <c r="O64" i="65"/>
  <c r="D65" i="65"/>
  <c r="H65" i="65"/>
  <c r="M65" i="65"/>
  <c r="N65" i="65"/>
  <c r="O65" i="65"/>
  <c r="L65" i="65" s="1"/>
  <c r="D66" i="65"/>
  <c r="M66" i="65"/>
  <c r="N66" i="65"/>
  <c r="O66" i="65"/>
  <c r="E67" i="65"/>
  <c r="F67" i="65"/>
  <c r="G67" i="65"/>
  <c r="I67" i="65"/>
  <c r="J67" i="65"/>
  <c r="K67" i="65"/>
  <c r="M67" i="65"/>
  <c r="N67" i="65"/>
  <c r="D68" i="65"/>
  <c r="H68" i="65"/>
  <c r="H67" i="65" s="1"/>
  <c r="L68" i="65"/>
  <c r="L67" i="65" s="1"/>
  <c r="M68" i="65"/>
  <c r="N68" i="65"/>
  <c r="O68" i="65"/>
  <c r="D69" i="65"/>
  <c r="M69" i="65"/>
  <c r="N69" i="65"/>
  <c r="O69" i="65"/>
  <c r="L69" i="65" s="1"/>
  <c r="D70" i="65"/>
  <c r="M70" i="65"/>
  <c r="L70" i="65" s="1"/>
  <c r="N70" i="65"/>
  <c r="O70" i="65"/>
  <c r="D71" i="65"/>
  <c r="L71" i="65"/>
  <c r="M71" i="65"/>
  <c r="N71" i="65"/>
  <c r="O71" i="65"/>
  <c r="E72" i="65"/>
  <c r="F72" i="65"/>
  <c r="G72" i="65"/>
  <c r="I72" i="65"/>
  <c r="J72" i="65"/>
  <c r="K72" i="65"/>
  <c r="D73" i="65"/>
  <c r="D72" i="65" s="1"/>
  <c r="H73" i="65"/>
  <c r="H72" i="65" s="1"/>
  <c r="M73" i="65"/>
  <c r="N73" i="65"/>
  <c r="O73" i="65"/>
  <c r="D74" i="65"/>
  <c r="M74" i="65"/>
  <c r="L74" i="65" s="1"/>
  <c r="N74" i="65"/>
  <c r="O74" i="65"/>
  <c r="D75" i="65"/>
  <c r="L75" i="65"/>
  <c r="M75" i="65"/>
  <c r="N75" i="65"/>
  <c r="O75" i="65"/>
  <c r="D76" i="65"/>
  <c r="M76" i="65"/>
  <c r="N76" i="65"/>
  <c r="O76" i="65"/>
  <c r="L76" i="65" s="1"/>
  <c r="E77" i="65"/>
  <c r="F77" i="65"/>
  <c r="G77" i="65"/>
  <c r="H77" i="65"/>
  <c r="I77" i="65"/>
  <c r="J77" i="65"/>
  <c r="K77" i="65"/>
  <c r="O77" i="65"/>
  <c r="D78" i="65"/>
  <c r="D77" i="65" s="1"/>
  <c r="H78" i="65"/>
  <c r="M78" i="65"/>
  <c r="N78" i="65"/>
  <c r="N77" i="65" s="1"/>
  <c r="O78" i="65"/>
  <c r="D79" i="65"/>
  <c r="M79" i="65"/>
  <c r="L79" i="65" s="1"/>
  <c r="N79" i="65"/>
  <c r="O79" i="65"/>
  <c r="D80" i="65"/>
  <c r="L80" i="65"/>
  <c r="M80" i="65"/>
  <c r="N80" i="65"/>
  <c r="O80" i="65"/>
  <c r="D81" i="65"/>
  <c r="M81" i="65"/>
  <c r="N81" i="65"/>
  <c r="O81" i="65"/>
  <c r="L81" i="65" s="1"/>
  <c r="E82" i="65"/>
  <c r="F82" i="65"/>
  <c r="G82" i="65"/>
  <c r="I82" i="65"/>
  <c r="J82" i="65"/>
  <c r="K82" i="65"/>
  <c r="D83" i="65"/>
  <c r="D82" i="65" s="1"/>
  <c r="H83" i="65"/>
  <c r="H82" i="65" s="1"/>
  <c r="L83" i="65"/>
  <c r="M83" i="65"/>
  <c r="M82" i="65" s="1"/>
  <c r="N83" i="65"/>
  <c r="O83" i="65"/>
  <c r="D84" i="65"/>
  <c r="M84" i="65"/>
  <c r="N84" i="65"/>
  <c r="O84" i="65"/>
  <c r="O82" i="65" s="1"/>
  <c r="D85" i="65"/>
  <c r="M85" i="65"/>
  <c r="N85" i="65"/>
  <c r="N82" i="65" s="1"/>
  <c r="O85" i="65"/>
  <c r="L85" i="65" s="1"/>
  <c r="D86" i="65"/>
  <c r="H86" i="65"/>
  <c r="L86" i="65"/>
  <c r="M86" i="65"/>
  <c r="N86" i="65"/>
  <c r="O86" i="65"/>
  <c r="D87" i="65"/>
  <c r="H87" i="65"/>
  <c r="M87" i="65"/>
  <c r="N87" i="65"/>
  <c r="O87" i="65"/>
  <c r="L87" i="65" s="1"/>
  <c r="Q26" i="65" s="1"/>
  <c r="F90" i="65"/>
  <c r="F142" i="65" s="1"/>
  <c r="G90" i="65"/>
  <c r="G142" i="65" s="1"/>
  <c r="G225" i="65" s="1"/>
  <c r="D91" i="65"/>
  <c r="H91" i="65"/>
  <c r="L91" i="65"/>
  <c r="M91" i="65"/>
  <c r="N91" i="65"/>
  <c r="O91" i="65"/>
  <c r="D92" i="65"/>
  <c r="H92" i="65"/>
  <c r="M92" i="65"/>
  <c r="N92" i="65"/>
  <c r="O92" i="65"/>
  <c r="O90" i="65" s="1"/>
  <c r="E93" i="65"/>
  <c r="E90" i="65" s="1"/>
  <c r="F93" i="65"/>
  <c r="G93" i="65"/>
  <c r="I93" i="65"/>
  <c r="H93" i="65" s="1"/>
  <c r="J93" i="65"/>
  <c r="J90" i="65" s="1"/>
  <c r="K93" i="65"/>
  <c r="K90" i="65" s="1"/>
  <c r="J26" i="64" s="1"/>
  <c r="O93" i="65"/>
  <c r="D94" i="65"/>
  <c r="D93" i="65" s="1"/>
  <c r="H94" i="65"/>
  <c r="M94" i="65"/>
  <c r="N94" i="65"/>
  <c r="O94" i="65"/>
  <c r="D95" i="65"/>
  <c r="H95" i="65"/>
  <c r="H143" i="65" s="1"/>
  <c r="M95" i="65"/>
  <c r="L95" i="65" s="1"/>
  <c r="L143" i="65" s="1"/>
  <c r="N95" i="65"/>
  <c r="N93" i="65" s="1"/>
  <c r="N90" i="65" s="1"/>
  <c r="O95" i="65"/>
  <c r="D96" i="65"/>
  <c r="H96" i="65"/>
  <c r="L96" i="65"/>
  <c r="M96" i="65"/>
  <c r="N96" i="65"/>
  <c r="O96" i="65"/>
  <c r="D97" i="65"/>
  <c r="H97" i="65"/>
  <c r="M97" i="65"/>
  <c r="L97" i="65" s="1"/>
  <c r="N97" i="65"/>
  <c r="O97" i="65"/>
  <c r="E98" i="65"/>
  <c r="F98" i="65"/>
  <c r="G98" i="65"/>
  <c r="I98" i="65"/>
  <c r="J98" i="65"/>
  <c r="K98" i="65"/>
  <c r="N98" i="65"/>
  <c r="D99" i="65"/>
  <c r="H99" i="65"/>
  <c r="H98" i="65" s="1"/>
  <c r="L99" i="65"/>
  <c r="M99" i="65"/>
  <c r="N99" i="65"/>
  <c r="O99" i="65"/>
  <c r="D100" i="65"/>
  <c r="H100" i="65"/>
  <c r="M100" i="65"/>
  <c r="N100" i="65"/>
  <c r="O100" i="65"/>
  <c r="O98" i="65" s="1"/>
  <c r="D101" i="65"/>
  <c r="H101" i="65"/>
  <c r="M101" i="65"/>
  <c r="L101" i="65" s="1"/>
  <c r="N101" i="65"/>
  <c r="O101" i="65"/>
  <c r="E102" i="65"/>
  <c r="F102" i="65"/>
  <c r="G102" i="65"/>
  <c r="H102" i="65"/>
  <c r="I102" i="65"/>
  <c r="J102" i="65"/>
  <c r="K102" i="65"/>
  <c r="M102" i="65"/>
  <c r="D103" i="65"/>
  <c r="H103" i="65"/>
  <c r="M103" i="65"/>
  <c r="L103" i="65" s="1"/>
  <c r="N103" i="65"/>
  <c r="N102" i="65" s="1"/>
  <c r="O103" i="65"/>
  <c r="D104" i="65"/>
  <c r="H104" i="65"/>
  <c r="L104" i="65"/>
  <c r="M104" i="65"/>
  <c r="N104" i="65"/>
  <c r="O104" i="65"/>
  <c r="D105" i="65"/>
  <c r="D102" i="65" s="1"/>
  <c r="H105" i="65"/>
  <c r="M105" i="65"/>
  <c r="N105" i="65"/>
  <c r="O105" i="65"/>
  <c r="E106" i="65"/>
  <c r="F106" i="65"/>
  <c r="G106" i="65"/>
  <c r="I106" i="65"/>
  <c r="J106" i="65"/>
  <c r="K106" i="65"/>
  <c r="N106" i="65"/>
  <c r="O106" i="65"/>
  <c r="D107" i="65"/>
  <c r="H107" i="65"/>
  <c r="M107" i="65"/>
  <c r="M106" i="65" s="1"/>
  <c r="N107" i="65"/>
  <c r="O107" i="65"/>
  <c r="D108" i="65"/>
  <c r="H108" i="65"/>
  <c r="M108" i="65"/>
  <c r="N108" i="65"/>
  <c r="O108" i="65"/>
  <c r="D109" i="65"/>
  <c r="H109" i="65"/>
  <c r="M109" i="65"/>
  <c r="L109" i="65" s="1"/>
  <c r="N109" i="65"/>
  <c r="O109" i="65"/>
  <c r="E110" i="65"/>
  <c r="D30" i="64" s="1"/>
  <c r="F110" i="65"/>
  <c r="G110" i="65"/>
  <c r="I110" i="65"/>
  <c r="J110" i="65"/>
  <c r="K110" i="65"/>
  <c r="D111" i="65"/>
  <c r="D110" i="65" s="1"/>
  <c r="H111" i="65"/>
  <c r="H110" i="65" s="1"/>
  <c r="M111" i="65"/>
  <c r="N111" i="65"/>
  <c r="N110" i="65" s="1"/>
  <c r="O111" i="65"/>
  <c r="O110" i="65" s="1"/>
  <c r="D112" i="65"/>
  <c r="H112" i="65"/>
  <c r="M112" i="65"/>
  <c r="M110" i="65" s="1"/>
  <c r="N112" i="65"/>
  <c r="O112" i="65"/>
  <c r="D113" i="65"/>
  <c r="H113" i="65"/>
  <c r="M113" i="65"/>
  <c r="N113" i="65"/>
  <c r="O113" i="65"/>
  <c r="E114" i="65"/>
  <c r="F114" i="65"/>
  <c r="G114" i="65"/>
  <c r="I114" i="65"/>
  <c r="J114" i="65"/>
  <c r="K114" i="65"/>
  <c r="O114" i="65"/>
  <c r="D115" i="65"/>
  <c r="D114" i="65" s="1"/>
  <c r="H115" i="65"/>
  <c r="M115" i="65"/>
  <c r="N115" i="65"/>
  <c r="O115" i="65"/>
  <c r="D116" i="65"/>
  <c r="H116" i="65"/>
  <c r="M116" i="65"/>
  <c r="L116" i="65" s="1"/>
  <c r="N116" i="65"/>
  <c r="N114" i="65" s="1"/>
  <c r="O116" i="65"/>
  <c r="D117" i="65"/>
  <c r="H117" i="65"/>
  <c r="L117" i="65"/>
  <c r="M117" i="65"/>
  <c r="N117" i="65"/>
  <c r="O117" i="65"/>
  <c r="E118" i="65"/>
  <c r="F118" i="65"/>
  <c r="G118" i="65"/>
  <c r="I118" i="65"/>
  <c r="J118" i="65"/>
  <c r="K118" i="65"/>
  <c r="D119" i="65"/>
  <c r="D118" i="65" s="1"/>
  <c r="H119" i="65"/>
  <c r="M119" i="65"/>
  <c r="N119" i="65"/>
  <c r="O119" i="65"/>
  <c r="O118" i="65" s="1"/>
  <c r="D120" i="65"/>
  <c r="H120" i="65"/>
  <c r="M120" i="65"/>
  <c r="N120" i="65"/>
  <c r="O120" i="65"/>
  <c r="D121" i="65"/>
  <c r="H121" i="65"/>
  <c r="M121" i="65"/>
  <c r="L121" i="65" s="1"/>
  <c r="N121" i="65"/>
  <c r="O121" i="65"/>
  <c r="E122" i="65"/>
  <c r="F122" i="65"/>
  <c r="G122" i="65"/>
  <c r="I122" i="65"/>
  <c r="J122" i="65"/>
  <c r="K122" i="65"/>
  <c r="D123" i="65"/>
  <c r="D122" i="65" s="1"/>
  <c r="H123" i="65"/>
  <c r="H122" i="65" s="1"/>
  <c r="L123" i="65"/>
  <c r="M123" i="65"/>
  <c r="N123" i="65"/>
  <c r="O123" i="65"/>
  <c r="D124" i="65"/>
  <c r="H124" i="65"/>
  <c r="M124" i="65"/>
  <c r="L124" i="65" s="1"/>
  <c r="N124" i="65"/>
  <c r="N122" i="65" s="1"/>
  <c r="O124" i="65"/>
  <c r="O122" i="65" s="1"/>
  <c r="D125" i="65"/>
  <c r="H125" i="65"/>
  <c r="L125" i="65"/>
  <c r="M125" i="65"/>
  <c r="N125" i="65"/>
  <c r="O125" i="65"/>
  <c r="D126" i="65"/>
  <c r="E126" i="65"/>
  <c r="F126" i="65"/>
  <c r="G126" i="65"/>
  <c r="I126" i="65"/>
  <c r="J126" i="65"/>
  <c r="K126" i="65"/>
  <c r="M126" i="65"/>
  <c r="D127" i="65"/>
  <c r="H127" i="65"/>
  <c r="H126" i="65" s="1"/>
  <c r="M127" i="65"/>
  <c r="L127" i="65" s="1"/>
  <c r="L126" i="65" s="1"/>
  <c r="N127" i="65"/>
  <c r="O127" i="65"/>
  <c r="D128" i="65"/>
  <c r="H128" i="65"/>
  <c r="L128" i="65"/>
  <c r="M128" i="65"/>
  <c r="N128" i="65"/>
  <c r="O128" i="65"/>
  <c r="D129" i="65"/>
  <c r="H129" i="65"/>
  <c r="M129" i="65"/>
  <c r="L129" i="65" s="1"/>
  <c r="N129" i="65"/>
  <c r="O129" i="65"/>
  <c r="E130" i="65"/>
  <c r="F130" i="65"/>
  <c r="G130" i="65"/>
  <c r="I130" i="65"/>
  <c r="J130" i="65"/>
  <c r="K130" i="65"/>
  <c r="D131" i="65"/>
  <c r="H131" i="65"/>
  <c r="H130" i="65" s="1"/>
  <c r="L131" i="65"/>
  <c r="M131" i="65"/>
  <c r="N131" i="65"/>
  <c r="O131" i="65"/>
  <c r="D132" i="65"/>
  <c r="H132" i="65"/>
  <c r="M132" i="65"/>
  <c r="N132" i="65"/>
  <c r="N130" i="65" s="1"/>
  <c r="O132" i="65"/>
  <c r="O130" i="65" s="1"/>
  <c r="D133" i="65"/>
  <c r="H133" i="65"/>
  <c r="L133" i="65"/>
  <c r="M133" i="65"/>
  <c r="N133" i="65"/>
  <c r="O133" i="65"/>
  <c r="D134" i="65"/>
  <c r="E134" i="65"/>
  <c r="F134" i="65"/>
  <c r="G134" i="65"/>
  <c r="H134" i="65"/>
  <c r="I134" i="65"/>
  <c r="J134" i="65"/>
  <c r="K134" i="65"/>
  <c r="M134" i="65"/>
  <c r="D135" i="65"/>
  <c r="H135" i="65"/>
  <c r="M135" i="65"/>
  <c r="L135" i="65" s="1"/>
  <c r="N135" i="65"/>
  <c r="O135" i="65"/>
  <c r="D136" i="65"/>
  <c r="H136" i="65"/>
  <c r="L136" i="65"/>
  <c r="M136" i="65"/>
  <c r="N136" i="65"/>
  <c r="O136" i="65"/>
  <c r="D137" i="65"/>
  <c r="H137" i="65"/>
  <c r="M137" i="65"/>
  <c r="N137" i="65"/>
  <c r="O137" i="65"/>
  <c r="E138" i="65"/>
  <c r="F138" i="65"/>
  <c r="G138" i="65"/>
  <c r="I138" i="65"/>
  <c r="J138" i="65"/>
  <c r="K138" i="65"/>
  <c r="M138" i="65"/>
  <c r="D139" i="65"/>
  <c r="H139" i="65"/>
  <c r="H138" i="65" s="1"/>
  <c r="M139" i="65"/>
  <c r="N139" i="65"/>
  <c r="O139" i="65"/>
  <c r="D140" i="65"/>
  <c r="H140" i="65"/>
  <c r="L140" i="65"/>
  <c r="M140" i="65"/>
  <c r="N140" i="65"/>
  <c r="O140" i="65"/>
  <c r="D141" i="65"/>
  <c r="H141" i="65"/>
  <c r="M141" i="65"/>
  <c r="N141" i="65"/>
  <c r="O141" i="65"/>
  <c r="L141" i="65" s="1"/>
  <c r="J142" i="65"/>
  <c r="D143" i="65"/>
  <c r="E143" i="65"/>
  <c r="F143" i="65"/>
  <c r="G143" i="65"/>
  <c r="I143" i="65"/>
  <c r="J143" i="65"/>
  <c r="K143" i="65"/>
  <c r="M143" i="65"/>
  <c r="N143" i="65"/>
  <c r="O143" i="65"/>
  <c r="D145" i="65"/>
  <c r="H145" i="65"/>
  <c r="L145" i="65"/>
  <c r="M145" i="65"/>
  <c r="M147" i="65" s="1"/>
  <c r="N145" i="65"/>
  <c r="O145" i="65"/>
  <c r="D146" i="65"/>
  <c r="D147" i="65" s="1"/>
  <c r="H146" i="65"/>
  <c r="H147" i="65" s="1"/>
  <c r="M146" i="65"/>
  <c r="N146" i="65"/>
  <c r="O146" i="65"/>
  <c r="L146" i="65" s="1"/>
  <c r="E147" i="65"/>
  <c r="F147" i="65"/>
  <c r="G147" i="65"/>
  <c r="I147" i="65"/>
  <c r="J147" i="65"/>
  <c r="K147" i="65"/>
  <c r="N147" i="65"/>
  <c r="O147" i="65"/>
  <c r="E149" i="65"/>
  <c r="F149" i="65"/>
  <c r="F191" i="65" s="1"/>
  <c r="G149" i="65"/>
  <c r="G191" i="65" s="1"/>
  <c r="I149" i="65"/>
  <c r="J149" i="65"/>
  <c r="J191" i="65" s="1"/>
  <c r="K149" i="65"/>
  <c r="K191" i="65" s="1"/>
  <c r="N149" i="65"/>
  <c r="O149" i="65"/>
  <c r="D150" i="65"/>
  <c r="H150" i="65"/>
  <c r="M150" i="65"/>
  <c r="M149" i="65" s="1"/>
  <c r="N150" i="65"/>
  <c r="O150" i="65"/>
  <c r="D151" i="65"/>
  <c r="H151" i="65"/>
  <c r="H149" i="65" s="1"/>
  <c r="H191" i="65" s="1"/>
  <c r="M151" i="65"/>
  <c r="N151" i="65"/>
  <c r="O151" i="65"/>
  <c r="L151" i="65" s="1"/>
  <c r="D152" i="65"/>
  <c r="H152" i="65"/>
  <c r="M152" i="65"/>
  <c r="L152" i="65" s="1"/>
  <c r="N152" i="65"/>
  <c r="O152" i="65"/>
  <c r="D153" i="65"/>
  <c r="H153" i="65"/>
  <c r="M153" i="65"/>
  <c r="N153" i="65"/>
  <c r="O153" i="65"/>
  <c r="L153" i="65" s="1"/>
  <c r="D154" i="65"/>
  <c r="H154" i="65"/>
  <c r="M154" i="65"/>
  <c r="L154" i="65" s="1"/>
  <c r="N154" i="65"/>
  <c r="O154" i="65"/>
  <c r="D155" i="65"/>
  <c r="H155" i="65"/>
  <c r="M155" i="65"/>
  <c r="N155" i="65"/>
  <c r="O155" i="65"/>
  <c r="L155" i="65" s="1"/>
  <c r="D156" i="65"/>
  <c r="H156" i="65"/>
  <c r="L156" i="65"/>
  <c r="M156" i="65"/>
  <c r="N156" i="65"/>
  <c r="O156" i="65"/>
  <c r="D157" i="65"/>
  <c r="H157" i="65"/>
  <c r="M157" i="65"/>
  <c r="N157" i="65"/>
  <c r="O157" i="65"/>
  <c r="L157" i="65" s="1"/>
  <c r="D158" i="65"/>
  <c r="H158" i="65"/>
  <c r="M158" i="65"/>
  <c r="L158" i="65" s="1"/>
  <c r="N158" i="65"/>
  <c r="O158" i="65"/>
  <c r="D159" i="65"/>
  <c r="H159" i="65"/>
  <c r="M159" i="65"/>
  <c r="N159" i="65"/>
  <c r="O159" i="65"/>
  <c r="L159" i="65" s="1"/>
  <c r="D160" i="65"/>
  <c r="H160" i="65"/>
  <c r="M160" i="65"/>
  <c r="L160" i="65" s="1"/>
  <c r="N160" i="65"/>
  <c r="O160" i="65"/>
  <c r="D161" i="65"/>
  <c r="H161" i="65"/>
  <c r="M161" i="65"/>
  <c r="N161" i="65"/>
  <c r="O161" i="65"/>
  <c r="L161" i="65" s="1"/>
  <c r="D162" i="65"/>
  <c r="H162" i="65"/>
  <c r="M162" i="65"/>
  <c r="L162" i="65" s="1"/>
  <c r="N162" i="65"/>
  <c r="O162" i="65"/>
  <c r="D163" i="65"/>
  <c r="H163" i="65"/>
  <c r="M163" i="65"/>
  <c r="N163" i="65"/>
  <c r="O163" i="65"/>
  <c r="L163" i="65" s="1"/>
  <c r="D164" i="65"/>
  <c r="H164" i="65"/>
  <c r="L164" i="65"/>
  <c r="M164" i="65"/>
  <c r="N164" i="65"/>
  <c r="O164" i="65"/>
  <c r="D165" i="65"/>
  <c r="H165" i="65"/>
  <c r="M165" i="65"/>
  <c r="N165" i="65"/>
  <c r="O165" i="65"/>
  <c r="L165" i="65" s="1"/>
  <c r="D166" i="65"/>
  <c r="H166" i="65"/>
  <c r="M166" i="65"/>
  <c r="L166" i="65" s="1"/>
  <c r="N166" i="65"/>
  <c r="O166" i="65"/>
  <c r="D167" i="65"/>
  <c r="H167" i="65"/>
  <c r="M167" i="65"/>
  <c r="N167" i="65"/>
  <c r="O167" i="65"/>
  <c r="L167" i="65" s="1"/>
  <c r="D168" i="65"/>
  <c r="H168" i="65"/>
  <c r="M168" i="65"/>
  <c r="L168" i="65" s="1"/>
  <c r="N168" i="65"/>
  <c r="O168" i="65"/>
  <c r="D169" i="65"/>
  <c r="H169" i="65"/>
  <c r="M169" i="65"/>
  <c r="N169" i="65"/>
  <c r="O169" i="65"/>
  <c r="L169" i="65" s="1"/>
  <c r="D170" i="65"/>
  <c r="H170" i="65"/>
  <c r="M170" i="65"/>
  <c r="L170" i="65" s="1"/>
  <c r="N170" i="65"/>
  <c r="O170" i="65"/>
  <c r="D171" i="65"/>
  <c r="H171" i="65"/>
  <c r="M171" i="65"/>
  <c r="N171" i="65"/>
  <c r="O171" i="65"/>
  <c r="L171" i="65" s="1"/>
  <c r="D172" i="65"/>
  <c r="H172" i="65"/>
  <c r="L172" i="65"/>
  <c r="M172" i="65"/>
  <c r="N172" i="65"/>
  <c r="O172" i="65"/>
  <c r="D173" i="65"/>
  <c r="H173" i="65"/>
  <c r="M173" i="65"/>
  <c r="N173" i="65"/>
  <c r="O173" i="65"/>
  <c r="L173" i="65" s="1"/>
  <c r="D174" i="65"/>
  <c r="H174" i="65"/>
  <c r="M174" i="65"/>
  <c r="L174" i="65" s="1"/>
  <c r="N174" i="65"/>
  <c r="O174" i="65"/>
  <c r="D175" i="65"/>
  <c r="H175" i="65"/>
  <c r="M175" i="65"/>
  <c r="N175" i="65"/>
  <c r="O175" i="65"/>
  <c r="L175" i="65" s="1"/>
  <c r="D176" i="65"/>
  <c r="H176" i="65"/>
  <c r="M176" i="65"/>
  <c r="L176" i="65" s="1"/>
  <c r="N176" i="65"/>
  <c r="O176" i="65"/>
  <c r="D177" i="65"/>
  <c r="H177" i="65"/>
  <c r="M177" i="65"/>
  <c r="N177" i="65"/>
  <c r="O177" i="65"/>
  <c r="L177" i="65" s="1"/>
  <c r="D178" i="65"/>
  <c r="H178" i="65"/>
  <c r="M178" i="65"/>
  <c r="L178" i="65" s="1"/>
  <c r="N178" i="65"/>
  <c r="O178" i="65"/>
  <c r="D179" i="65"/>
  <c r="H179" i="65"/>
  <c r="M179" i="65"/>
  <c r="N179" i="65"/>
  <c r="O179" i="65"/>
  <c r="L179" i="65" s="1"/>
  <c r="D180" i="65"/>
  <c r="H180" i="65"/>
  <c r="L180" i="65"/>
  <c r="M180" i="65"/>
  <c r="N180" i="65"/>
  <c r="O180" i="65"/>
  <c r="D181" i="65"/>
  <c r="H181" i="65"/>
  <c r="M181" i="65"/>
  <c r="N181" i="65"/>
  <c r="O181" i="65"/>
  <c r="L181" i="65" s="1"/>
  <c r="D182" i="65"/>
  <c r="H182" i="65"/>
  <c r="M182" i="65"/>
  <c r="L182" i="65" s="1"/>
  <c r="N182" i="65"/>
  <c r="O182" i="65"/>
  <c r="D183" i="65"/>
  <c r="H183" i="65"/>
  <c r="M183" i="65"/>
  <c r="N183" i="65"/>
  <c r="O183" i="65"/>
  <c r="L183" i="65" s="1"/>
  <c r="D184" i="65"/>
  <c r="H184" i="65"/>
  <c r="M184" i="65"/>
  <c r="L184" i="65" s="1"/>
  <c r="N184" i="65"/>
  <c r="O184" i="65"/>
  <c r="D185" i="65"/>
  <c r="H185" i="65"/>
  <c r="M185" i="65"/>
  <c r="N185" i="65"/>
  <c r="O185" i="65"/>
  <c r="L185" i="65" s="1"/>
  <c r="D186" i="65"/>
  <c r="H186" i="65"/>
  <c r="M186" i="65"/>
  <c r="L186" i="65" s="1"/>
  <c r="N186" i="65"/>
  <c r="O186" i="65"/>
  <c r="D187" i="65"/>
  <c r="H187" i="65"/>
  <c r="M187" i="65"/>
  <c r="N187" i="65"/>
  <c r="O187" i="65"/>
  <c r="L187" i="65" s="1"/>
  <c r="D188" i="65"/>
  <c r="H188" i="65"/>
  <c r="L188" i="65"/>
  <c r="M188" i="65"/>
  <c r="N188" i="65"/>
  <c r="O188" i="65"/>
  <c r="D189" i="65"/>
  <c r="H189" i="65"/>
  <c r="M189" i="65"/>
  <c r="N189" i="65"/>
  <c r="O189" i="65"/>
  <c r="L189" i="65" s="1"/>
  <c r="D190" i="65"/>
  <c r="H190" i="65"/>
  <c r="M190" i="65"/>
  <c r="L190" i="65" s="1"/>
  <c r="N190" i="65"/>
  <c r="O190" i="65"/>
  <c r="E191" i="65"/>
  <c r="I191" i="65"/>
  <c r="M191" i="65"/>
  <c r="E193" i="65"/>
  <c r="M193" i="65" s="1"/>
  <c r="F193" i="65"/>
  <c r="N193" i="65" s="1"/>
  <c r="N196" i="65" s="1"/>
  <c r="G193" i="65"/>
  <c r="H193" i="65"/>
  <c r="O193" i="65"/>
  <c r="L193" i="65" s="1"/>
  <c r="L196" i="65" s="1"/>
  <c r="D194" i="65"/>
  <c r="D193" i="65" s="1"/>
  <c r="D196" i="65" s="1"/>
  <c r="H194" i="65"/>
  <c r="M194" i="65"/>
  <c r="N194" i="65"/>
  <c r="O194" i="65"/>
  <c r="D195" i="65"/>
  <c r="H195" i="65"/>
  <c r="M195" i="65"/>
  <c r="L195" i="65" s="1"/>
  <c r="N195" i="65"/>
  <c r="O195" i="65"/>
  <c r="E196" i="65"/>
  <c r="G196" i="65"/>
  <c r="H196" i="65"/>
  <c r="I196" i="65"/>
  <c r="J196" i="65"/>
  <c r="K196" i="65"/>
  <c r="M196" i="65"/>
  <c r="O196" i="65"/>
  <c r="D198" i="65"/>
  <c r="H198" i="65"/>
  <c r="H214" i="65" s="1"/>
  <c r="M198" i="65"/>
  <c r="L198" i="65" s="1"/>
  <c r="N198" i="65"/>
  <c r="N214" i="65" s="1"/>
  <c r="O198" i="65"/>
  <c r="D199" i="65"/>
  <c r="H199" i="65"/>
  <c r="L199" i="65"/>
  <c r="M199" i="65"/>
  <c r="N199" i="65"/>
  <c r="O199" i="65"/>
  <c r="D200" i="65"/>
  <c r="D214" i="65" s="1"/>
  <c r="H200" i="65"/>
  <c r="M200" i="65"/>
  <c r="N200" i="65"/>
  <c r="O200" i="65"/>
  <c r="D201" i="65"/>
  <c r="H201" i="65"/>
  <c r="M201" i="65"/>
  <c r="L201" i="65" s="1"/>
  <c r="N201" i="65"/>
  <c r="O201" i="65"/>
  <c r="D202" i="65"/>
  <c r="H202" i="65"/>
  <c r="M202" i="65"/>
  <c r="N202" i="65"/>
  <c r="O202" i="65"/>
  <c r="D203" i="65"/>
  <c r="H203" i="65"/>
  <c r="M203" i="65"/>
  <c r="L203" i="65" s="1"/>
  <c r="N203" i="65"/>
  <c r="O203" i="65"/>
  <c r="D204" i="65"/>
  <c r="H204" i="65"/>
  <c r="M204" i="65"/>
  <c r="L204" i="65" s="1"/>
  <c r="N204" i="65"/>
  <c r="O204" i="65"/>
  <c r="D205" i="65"/>
  <c r="H205" i="65"/>
  <c r="M205" i="65"/>
  <c r="L205" i="65" s="1"/>
  <c r="N205" i="65"/>
  <c r="O205" i="65"/>
  <c r="D206" i="65"/>
  <c r="H206" i="65"/>
  <c r="M206" i="65"/>
  <c r="L206" i="65" s="1"/>
  <c r="N206" i="65"/>
  <c r="O206" i="65"/>
  <c r="D207" i="65"/>
  <c r="H207" i="65"/>
  <c r="L207" i="65"/>
  <c r="M207" i="65"/>
  <c r="N207" i="65"/>
  <c r="O207" i="65"/>
  <c r="D208" i="65"/>
  <c r="H208" i="65"/>
  <c r="M208" i="65"/>
  <c r="N208" i="65"/>
  <c r="O208" i="65"/>
  <c r="D209" i="65"/>
  <c r="H209" i="65"/>
  <c r="M209" i="65"/>
  <c r="L209" i="65" s="1"/>
  <c r="N209" i="65"/>
  <c r="O209" i="65"/>
  <c r="D210" i="65"/>
  <c r="H210" i="65"/>
  <c r="M210" i="65"/>
  <c r="N210" i="65"/>
  <c r="O210" i="65"/>
  <c r="D211" i="65"/>
  <c r="H211" i="65"/>
  <c r="M211" i="65"/>
  <c r="L211" i="65" s="1"/>
  <c r="N211" i="65"/>
  <c r="O211" i="65"/>
  <c r="D212" i="65"/>
  <c r="H212" i="65"/>
  <c r="M212" i="65"/>
  <c r="L212" i="65" s="1"/>
  <c r="N212" i="65"/>
  <c r="O212" i="65"/>
  <c r="D213" i="65"/>
  <c r="H213" i="65"/>
  <c r="M213" i="65"/>
  <c r="L213" i="65" s="1"/>
  <c r="N213" i="65"/>
  <c r="O213" i="65"/>
  <c r="E214" i="65"/>
  <c r="F214" i="65"/>
  <c r="G214" i="65"/>
  <c r="I214" i="65"/>
  <c r="J214" i="65"/>
  <c r="K214" i="65"/>
  <c r="O214" i="65"/>
  <c r="E216" i="65"/>
  <c r="F216" i="65"/>
  <c r="G216" i="65"/>
  <c r="I216" i="65"/>
  <c r="H216" i="65" s="1"/>
  <c r="H223" i="65" s="1"/>
  <c r="J216" i="65"/>
  <c r="K216" i="65"/>
  <c r="D217" i="65"/>
  <c r="D216" i="65" s="1"/>
  <c r="D223" i="65" s="1"/>
  <c r="H217" i="65"/>
  <c r="M217" i="65"/>
  <c r="M216" i="65" s="1"/>
  <c r="M223" i="65" s="1"/>
  <c r="N217" i="65"/>
  <c r="O217" i="65"/>
  <c r="D218" i="65"/>
  <c r="D224" i="65" s="1"/>
  <c r="H218" i="65"/>
  <c r="H224" i="65" s="1"/>
  <c r="M218" i="65"/>
  <c r="L218" i="65" s="1"/>
  <c r="N218" i="65"/>
  <c r="N216" i="65" s="1"/>
  <c r="N223" i="65" s="1"/>
  <c r="O218" i="65"/>
  <c r="O216" i="65" s="1"/>
  <c r="O223" i="65" s="1"/>
  <c r="D219" i="65"/>
  <c r="H219" i="65"/>
  <c r="M219" i="65"/>
  <c r="L219" i="65" s="1"/>
  <c r="N219" i="65"/>
  <c r="O219" i="65"/>
  <c r="D220" i="65"/>
  <c r="H220" i="65"/>
  <c r="M220" i="65"/>
  <c r="L220" i="65" s="1"/>
  <c r="N220" i="65"/>
  <c r="O220" i="65"/>
  <c r="D221" i="65"/>
  <c r="H221" i="65"/>
  <c r="M221" i="65"/>
  <c r="L221" i="65" s="1"/>
  <c r="N221" i="65"/>
  <c r="O221" i="65"/>
  <c r="D222" i="65"/>
  <c r="H222" i="65"/>
  <c r="M222" i="65"/>
  <c r="L222" i="65" s="1"/>
  <c r="N222" i="65"/>
  <c r="O222" i="65"/>
  <c r="E223" i="65"/>
  <c r="F223" i="65"/>
  <c r="G223" i="65"/>
  <c r="I223" i="65"/>
  <c r="J223" i="65"/>
  <c r="K223" i="65"/>
  <c r="E224" i="65"/>
  <c r="F224" i="65"/>
  <c r="G224" i="65"/>
  <c r="I224" i="65"/>
  <c r="J224" i="65"/>
  <c r="K224" i="65"/>
  <c r="M224" i="65"/>
  <c r="N224" i="65"/>
  <c r="O224" i="65"/>
  <c r="E227" i="65"/>
  <c r="D227" i="65" s="1"/>
  <c r="F227" i="65"/>
  <c r="G227" i="65"/>
  <c r="I227" i="65"/>
  <c r="J227" i="65"/>
  <c r="K227" i="65"/>
  <c r="M227" i="65"/>
  <c r="N227" i="65"/>
  <c r="O227" i="65"/>
  <c r="E228" i="65"/>
  <c r="D228" i="65" s="1"/>
  <c r="F228" i="65"/>
  <c r="G228" i="65"/>
  <c r="I228" i="65"/>
  <c r="J228" i="65"/>
  <c r="K228" i="65"/>
  <c r="M228" i="65"/>
  <c r="N228" i="65"/>
  <c r="O228" i="65"/>
  <c r="D25" i="64"/>
  <c r="E25" i="64"/>
  <c r="M25" i="64" s="1"/>
  <c r="F25" i="64"/>
  <c r="H25" i="64"/>
  <c r="G25" i="64" s="1"/>
  <c r="I25" i="64"/>
  <c r="J25" i="64"/>
  <c r="N25" i="64"/>
  <c r="I27" i="64"/>
  <c r="F28" i="64"/>
  <c r="I28" i="64"/>
  <c r="J28" i="64"/>
  <c r="E29" i="64"/>
  <c r="F29" i="64"/>
  <c r="H29" i="64"/>
  <c r="I29" i="64"/>
  <c r="F30" i="64"/>
  <c r="H30" i="64"/>
  <c r="D31" i="64"/>
  <c r="E31" i="64"/>
  <c r="F31" i="64"/>
  <c r="I31" i="64"/>
  <c r="E32" i="64"/>
  <c r="F32" i="64"/>
  <c r="I32" i="64"/>
  <c r="D33" i="64"/>
  <c r="F33" i="64"/>
  <c r="H33" i="64"/>
  <c r="D34" i="64"/>
  <c r="E34" i="64"/>
  <c r="H34" i="64"/>
  <c r="I34" i="64"/>
  <c r="J34" i="64"/>
  <c r="E35" i="64"/>
  <c r="J35" i="64"/>
  <c r="D36" i="64"/>
  <c r="F36" i="64"/>
  <c r="I36" i="64"/>
  <c r="J36" i="64"/>
  <c r="D37" i="64"/>
  <c r="E37" i="64"/>
  <c r="H37" i="64"/>
  <c r="I37" i="64"/>
  <c r="J37" i="64"/>
  <c r="D38" i="64"/>
  <c r="E38" i="64"/>
  <c r="F38" i="64"/>
  <c r="H38" i="64"/>
  <c r="I38" i="64"/>
  <c r="J38" i="64"/>
  <c r="D39" i="64"/>
  <c r="E39" i="64"/>
  <c r="M39" i="64" s="1"/>
  <c r="F39" i="64"/>
  <c r="H39" i="64"/>
  <c r="I39" i="64"/>
  <c r="J39" i="64"/>
  <c r="N39" i="64"/>
  <c r="D40" i="64"/>
  <c r="E40" i="64"/>
  <c r="F40" i="64"/>
  <c r="H40" i="64"/>
  <c r="G40" i="64" s="1"/>
  <c r="I40" i="64"/>
  <c r="M40" i="64" s="1"/>
  <c r="J40" i="64"/>
  <c r="D41" i="64"/>
  <c r="E41" i="64"/>
  <c r="I41" i="64"/>
  <c r="J41" i="64"/>
  <c r="D42" i="64"/>
  <c r="E42" i="64"/>
  <c r="F42" i="64"/>
  <c r="H42" i="64"/>
  <c r="I42" i="64"/>
  <c r="J42" i="64"/>
  <c r="D43" i="64"/>
  <c r="E43" i="64"/>
  <c r="F43" i="64"/>
  <c r="H43" i="64"/>
  <c r="I43" i="64"/>
  <c r="D44" i="64"/>
  <c r="E44" i="64"/>
  <c r="F44" i="64"/>
  <c r="I44" i="64"/>
  <c r="J44" i="64"/>
  <c r="D45" i="64"/>
  <c r="E45" i="64"/>
  <c r="F45" i="64"/>
  <c r="H45" i="64"/>
  <c r="I45" i="64"/>
  <c r="J45" i="64"/>
  <c r="D46" i="64"/>
  <c r="E46" i="64"/>
  <c r="F46" i="64"/>
  <c r="H46" i="64"/>
  <c r="I46" i="64"/>
  <c r="J46" i="64"/>
  <c r="D47" i="64"/>
  <c r="E47" i="64"/>
  <c r="F47" i="64"/>
  <c r="N47" i="64" s="1"/>
  <c r="H47" i="64"/>
  <c r="I47" i="64"/>
  <c r="J47" i="64"/>
  <c r="D48" i="64"/>
  <c r="E48" i="64"/>
  <c r="M48" i="64" s="1"/>
  <c r="F48" i="64"/>
  <c r="H48" i="64"/>
  <c r="I48" i="64"/>
  <c r="J48" i="64"/>
  <c r="D49" i="64"/>
  <c r="E49" i="64"/>
  <c r="F49" i="64"/>
  <c r="N49" i="64" s="1"/>
  <c r="H49" i="64"/>
  <c r="L49" i="64" s="1"/>
  <c r="I49" i="64"/>
  <c r="J49" i="64"/>
  <c r="D50" i="64"/>
  <c r="E50" i="64"/>
  <c r="F50" i="64"/>
  <c r="H50" i="64"/>
  <c r="I50" i="64"/>
  <c r="J50" i="64"/>
  <c r="N50" i="64" s="1"/>
  <c r="D51" i="64"/>
  <c r="E51" i="64"/>
  <c r="F51" i="64"/>
  <c r="H51" i="64"/>
  <c r="I51" i="64"/>
  <c r="J51" i="64"/>
  <c r="D52" i="64"/>
  <c r="E52" i="64"/>
  <c r="M52" i="64" s="1"/>
  <c r="F52" i="64"/>
  <c r="H52" i="64"/>
  <c r="I52" i="64"/>
  <c r="J52" i="64"/>
  <c r="D53" i="64"/>
  <c r="E53" i="64"/>
  <c r="F53" i="64"/>
  <c r="H53" i="64"/>
  <c r="I53" i="64"/>
  <c r="J53" i="64"/>
  <c r="D54" i="64"/>
  <c r="E54" i="64"/>
  <c r="F54" i="64"/>
  <c r="H54" i="64"/>
  <c r="I54" i="64"/>
  <c r="J54" i="64"/>
  <c r="D55" i="64"/>
  <c r="E55" i="64"/>
  <c r="F55" i="64"/>
  <c r="N55" i="64" s="1"/>
  <c r="H55" i="64"/>
  <c r="L55" i="64" s="1"/>
  <c r="I55" i="64"/>
  <c r="J55" i="64"/>
  <c r="D56" i="64"/>
  <c r="C56" i="64" s="1"/>
  <c r="E56" i="64"/>
  <c r="F56" i="64"/>
  <c r="H56" i="64"/>
  <c r="I56" i="64"/>
  <c r="J56" i="64"/>
  <c r="N56" i="64" s="1"/>
  <c r="D57" i="64"/>
  <c r="E57" i="64"/>
  <c r="F57" i="64"/>
  <c r="H57" i="64"/>
  <c r="I57" i="64"/>
  <c r="J57" i="64"/>
  <c r="D58" i="64"/>
  <c r="L58" i="64" s="1"/>
  <c r="E58" i="64"/>
  <c r="F58" i="64"/>
  <c r="H58" i="64"/>
  <c r="I58" i="64"/>
  <c r="J58" i="64"/>
  <c r="D59" i="64"/>
  <c r="E59" i="64"/>
  <c r="M59" i="64" s="1"/>
  <c r="F59" i="64"/>
  <c r="H59" i="64"/>
  <c r="I59" i="64"/>
  <c r="J59" i="64"/>
  <c r="D60" i="64"/>
  <c r="L60" i="64" s="1"/>
  <c r="E60" i="64"/>
  <c r="F60" i="64"/>
  <c r="H60" i="64"/>
  <c r="I60" i="64"/>
  <c r="J60" i="64"/>
  <c r="D61" i="64"/>
  <c r="E61" i="64"/>
  <c r="F61" i="64"/>
  <c r="H61" i="64"/>
  <c r="I61" i="64"/>
  <c r="J61" i="64"/>
  <c r="D62" i="64"/>
  <c r="E62" i="64"/>
  <c r="F62" i="64"/>
  <c r="H62" i="64"/>
  <c r="I62" i="64"/>
  <c r="J62" i="64"/>
  <c r="D63" i="64"/>
  <c r="E63" i="64"/>
  <c r="F63" i="64"/>
  <c r="N63" i="64" s="1"/>
  <c r="H63" i="64"/>
  <c r="I63" i="64"/>
  <c r="J63" i="64"/>
  <c r="D64" i="64"/>
  <c r="C64" i="64" s="1"/>
  <c r="E64" i="64"/>
  <c r="F64" i="64"/>
  <c r="H64" i="64"/>
  <c r="I64" i="64"/>
  <c r="J64" i="64"/>
  <c r="D65" i="64"/>
  <c r="E65" i="64"/>
  <c r="F65" i="64"/>
  <c r="N65" i="64" s="1"/>
  <c r="H65" i="64"/>
  <c r="I65" i="64"/>
  <c r="J65" i="64"/>
  <c r="D66" i="64"/>
  <c r="E66" i="64"/>
  <c r="F66" i="64"/>
  <c r="H66" i="64"/>
  <c r="I66" i="64"/>
  <c r="J66" i="64"/>
  <c r="D67" i="64"/>
  <c r="E67" i="64"/>
  <c r="F67" i="64"/>
  <c r="H67" i="64"/>
  <c r="I67" i="64"/>
  <c r="J67" i="64"/>
  <c r="D68" i="64"/>
  <c r="C68" i="64" s="1"/>
  <c r="E68" i="64"/>
  <c r="F68" i="64"/>
  <c r="H68" i="64"/>
  <c r="I68" i="64"/>
  <c r="J68" i="64"/>
  <c r="D69" i="64"/>
  <c r="E69" i="64"/>
  <c r="F69" i="64"/>
  <c r="N69" i="64" s="1"/>
  <c r="H69" i="64"/>
  <c r="I69" i="64"/>
  <c r="J69" i="64"/>
  <c r="D70" i="64"/>
  <c r="L70" i="64" s="1"/>
  <c r="E70" i="64"/>
  <c r="F70" i="64"/>
  <c r="H70" i="64"/>
  <c r="I70" i="64"/>
  <c r="J70" i="64"/>
  <c r="D71" i="64"/>
  <c r="E71" i="64"/>
  <c r="F71" i="64"/>
  <c r="H71" i="64"/>
  <c r="I71" i="64"/>
  <c r="J71" i="64"/>
  <c r="D72" i="64"/>
  <c r="E72" i="64"/>
  <c r="F72" i="64"/>
  <c r="H72" i="64"/>
  <c r="I72" i="64"/>
  <c r="J72" i="64"/>
  <c r="D73" i="64"/>
  <c r="E73" i="64"/>
  <c r="F73" i="64"/>
  <c r="H73" i="64"/>
  <c r="I73" i="64"/>
  <c r="J73" i="64"/>
  <c r="D74" i="64"/>
  <c r="C74" i="64" s="1"/>
  <c r="E74" i="64"/>
  <c r="F74" i="64"/>
  <c r="H74" i="64"/>
  <c r="I74" i="64"/>
  <c r="J74" i="64"/>
  <c r="D75" i="64"/>
  <c r="E75" i="64"/>
  <c r="F75" i="64"/>
  <c r="H75" i="64"/>
  <c r="I75" i="64"/>
  <c r="J75" i="64"/>
  <c r="D76" i="64"/>
  <c r="E76" i="64"/>
  <c r="F76" i="64"/>
  <c r="H76" i="64"/>
  <c r="I76" i="64"/>
  <c r="J76" i="64"/>
  <c r="D77" i="64"/>
  <c r="E77" i="64"/>
  <c r="F77" i="64"/>
  <c r="H77" i="64"/>
  <c r="I77" i="64"/>
  <c r="J77" i="64"/>
  <c r="D78" i="64"/>
  <c r="H78" i="64"/>
  <c r="D79" i="64"/>
  <c r="E79" i="64"/>
  <c r="F79" i="64"/>
  <c r="H79" i="64"/>
  <c r="I79" i="64"/>
  <c r="J79" i="64"/>
  <c r="N79" i="64"/>
  <c r="E80" i="64"/>
  <c r="F80" i="64"/>
  <c r="H80" i="64"/>
  <c r="J80" i="64"/>
  <c r="N80" i="64"/>
  <c r="D81" i="64"/>
  <c r="E81" i="64"/>
  <c r="F81" i="64"/>
  <c r="H81" i="64"/>
  <c r="G81" i="64" s="1"/>
  <c r="I81" i="64"/>
  <c r="J81" i="64"/>
  <c r="D82" i="64"/>
  <c r="E82" i="64"/>
  <c r="M82" i="64" s="1"/>
  <c r="F82" i="64"/>
  <c r="I82" i="64"/>
  <c r="D83" i="64"/>
  <c r="C83" i="64" s="1"/>
  <c r="E83" i="64"/>
  <c r="F83" i="64"/>
  <c r="H83" i="64"/>
  <c r="I83" i="64"/>
  <c r="J83" i="64"/>
  <c r="D84" i="64"/>
  <c r="E84" i="64"/>
  <c r="F84" i="64"/>
  <c r="H84" i="64"/>
  <c r="I84" i="64"/>
  <c r="J84" i="64"/>
  <c r="D85" i="64"/>
  <c r="L85" i="64" s="1"/>
  <c r="F85" i="64"/>
  <c r="H85" i="64"/>
  <c r="J85" i="64"/>
  <c r="D86" i="64"/>
  <c r="E86" i="64"/>
  <c r="F86" i="64"/>
  <c r="H86" i="64"/>
  <c r="I86" i="64"/>
  <c r="J86" i="64"/>
  <c r="D87" i="64"/>
  <c r="F87" i="64"/>
  <c r="H87" i="64"/>
  <c r="L87" i="64" s="1"/>
  <c r="I87" i="64"/>
  <c r="M87" i="64"/>
  <c r="D88" i="64"/>
  <c r="E88" i="64"/>
  <c r="F88" i="64"/>
  <c r="H88" i="64"/>
  <c r="I88" i="64"/>
  <c r="J88" i="64"/>
  <c r="E89" i="64"/>
  <c r="F89" i="64"/>
  <c r="N89" i="64" s="1"/>
  <c r="H89" i="64"/>
  <c r="I89" i="64"/>
  <c r="J89" i="64"/>
  <c r="D90" i="64"/>
  <c r="E90" i="64"/>
  <c r="F90" i="64"/>
  <c r="H90" i="64"/>
  <c r="I90" i="64"/>
  <c r="J90" i="64"/>
  <c r="D91" i="64"/>
  <c r="E91" i="64"/>
  <c r="F91" i="64"/>
  <c r="N91" i="64" s="1"/>
  <c r="H91" i="64"/>
  <c r="I91" i="64"/>
  <c r="J91" i="64"/>
  <c r="M91" i="64"/>
  <c r="D92" i="64"/>
  <c r="E92" i="64"/>
  <c r="F92" i="64"/>
  <c r="H92" i="64"/>
  <c r="I92" i="64"/>
  <c r="J92" i="64"/>
  <c r="D93" i="64"/>
  <c r="E93" i="64"/>
  <c r="H93" i="64"/>
  <c r="I93" i="64"/>
  <c r="J93" i="64"/>
  <c r="D24" i="63"/>
  <c r="H24" i="63"/>
  <c r="L24" i="63"/>
  <c r="M24" i="63"/>
  <c r="N24" i="63"/>
  <c r="O24" i="63"/>
  <c r="D25" i="63"/>
  <c r="M25" i="63"/>
  <c r="N25" i="63"/>
  <c r="O25" i="63"/>
  <c r="D26" i="63"/>
  <c r="H26" i="63"/>
  <c r="M26" i="63"/>
  <c r="N26" i="63"/>
  <c r="O26" i="63"/>
  <c r="D27" i="63"/>
  <c r="H27" i="63"/>
  <c r="M27" i="63"/>
  <c r="L27" i="63" s="1"/>
  <c r="N27" i="63"/>
  <c r="O27" i="63"/>
  <c r="D28" i="63"/>
  <c r="H28" i="63"/>
  <c r="M28" i="63"/>
  <c r="L28" i="63" s="1"/>
  <c r="N28" i="63"/>
  <c r="O28" i="63"/>
  <c r="D29" i="63"/>
  <c r="H29" i="63"/>
  <c r="M29" i="63"/>
  <c r="N29" i="63"/>
  <c r="O29" i="63"/>
  <c r="D30" i="63"/>
  <c r="H30" i="63"/>
  <c r="M30" i="63"/>
  <c r="L30" i="63" s="1"/>
  <c r="N30" i="63"/>
  <c r="O30" i="63"/>
  <c r="D31" i="63"/>
  <c r="H31" i="63"/>
  <c r="M31" i="63"/>
  <c r="L31" i="63" s="1"/>
  <c r="N31" i="63"/>
  <c r="O31" i="63"/>
  <c r="D32" i="63"/>
  <c r="H32" i="63"/>
  <c r="M32" i="63"/>
  <c r="L32" i="63" s="1"/>
  <c r="N32" i="63"/>
  <c r="O32" i="63"/>
  <c r="D33" i="63"/>
  <c r="H33" i="63"/>
  <c r="M33" i="63"/>
  <c r="N33" i="63"/>
  <c r="O33" i="63"/>
  <c r="E34" i="63"/>
  <c r="F34" i="63"/>
  <c r="G34" i="63"/>
  <c r="I34" i="63"/>
  <c r="J34" i="63"/>
  <c r="K34" i="63"/>
  <c r="N34" i="63"/>
  <c r="O34" i="63"/>
  <c r="D36" i="63"/>
  <c r="H36" i="63"/>
  <c r="M36" i="63"/>
  <c r="L36" i="63" s="1"/>
  <c r="N36" i="63"/>
  <c r="O36" i="63"/>
  <c r="D37" i="63"/>
  <c r="H37" i="63"/>
  <c r="M37" i="63"/>
  <c r="L37" i="63" s="1"/>
  <c r="N37" i="63"/>
  <c r="N47" i="63" s="1"/>
  <c r="O37" i="63"/>
  <c r="D38" i="63"/>
  <c r="H38" i="63"/>
  <c r="M38" i="63"/>
  <c r="L38" i="63" s="1"/>
  <c r="N38" i="63"/>
  <c r="O38" i="63"/>
  <c r="D39" i="63"/>
  <c r="H39" i="63"/>
  <c r="M39" i="63"/>
  <c r="N39" i="63"/>
  <c r="O39" i="63"/>
  <c r="D40" i="63"/>
  <c r="H40" i="63"/>
  <c r="M40" i="63"/>
  <c r="L40" i="63" s="1"/>
  <c r="N40" i="63"/>
  <c r="O40" i="63"/>
  <c r="D41" i="63"/>
  <c r="H41" i="63"/>
  <c r="M41" i="63"/>
  <c r="L41" i="63" s="1"/>
  <c r="N41" i="63"/>
  <c r="O41" i="63"/>
  <c r="D42" i="63"/>
  <c r="H42" i="63"/>
  <c r="M42" i="63"/>
  <c r="L42" i="63" s="1"/>
  <c r="N42" i="63"/>
  <c r="O42" i="63"/>
  <c r="D43" i="63"/>
  <c r="H43" i="63"/>
  <c r="M43" i="63"/>
  <c r="N43" i="63"/>
  <c r="O43" i="63"/>
  <c r="D44" i="63"/>
  <c r="H44" i="63"/>
  <c r="M44" i="63"/>
  <c r="L44" i="63" s="1"/>
  <c r="N44" i="63"/>
  <c r="O44" i="63"/>
  <c r="D45" i="63"/>
  <c r="H45" i="63"/>
  <c r="M45" i="63"/>
  <c r="L45" i="63" s="1"/>
  <c r="N45" i="63"/>
  <c r="O45" i="63"/>
  <c r="D46" i="63"/>
  <c r="H46" i="63"/>
  <c r="M46" i="63"/>
  <c r="L46" i="63" s="1"/>
  <c r="N46" i="63"/>
  <c r="O46" i="63"/>
  <c r="D47" i="63"/>
  <c r="E47" i="63"/>
  <c r="E105" i="63" s="1"/>
  <c r="F47" i="63"/>
  <c r="G47" i="63"/>
  <c r="I47" i="63"/>
  <c r="I105" i="63" s="1"/>
  <c r="J47" i="63"/>
  <c r="K47" i="63"/>
  <c r="D49" i="63"/>
  <c r="D50" i="63" s="1"/>
  <c r="H49" i="63"/>
  <c r="H50" i="63" s="1"/>
  <c r="M49" i="63"/>
  <c r="N49" i="63"/>
  <c r="O49" i="63"/>
  <c r="E50" i="63"/>
  <c r="F50" i="63"/>
  <c r="G50" i="63"/>
  <c r="I50" i="63"/>
  <c r="J50" i="63"/>
  <c r="K50" i="63"/>
  <c r="M50" i="63"/>
  <c r="N50" i="63"/>
  <c r="O50" i="63"/>
  <c r="D52" i="63"/>
  <c r="H52" i="63"/>
  <c r="M52" i="63"/>
  <c r="N52" i="63"/>
  <c r="O52" i="63"/>
  <c r="D53" i="63"/>
  <c r="H53" i="63"/>
  <c r="M53" i="63"/>
  <c r="L53" i="63" s="1"/>
  <c r="N53" i="63"/>
  <c r="O53" i="63"/>
  <c r="D54" i="63"/>
  <c r="H54" i="63"/>
  <c r="M54" i="63"/>
  <c r="L54" i="63" s="1"/>
  <c r="N54" i="63"/>
  <c r="O54" i="63"/>
  <c r="D55" i="63"/>
  <c r="H55" i="63"/>
  <c r="M55" i="63"/>
  <c r="N55" i="63"/>
  <c r="O55" i="63"/>
  <c r="O82" i="63" s="1"/>
  <c r="D56" i="63"/>
  <c r="H56" i="63"/>
  <c r="M56" i="63"/>
  <c r="L56" i="63" s="1"/>
  <c r="N56" i="63"/>
  <c r="O56" i="63"/>
  <c r="D57" i="63"/>
  <c r="H57" i="63"/>
  <c r="M57" i="63"/>
  <c r="L57" i="63" s="1"/>
  <c r="N57" i="63"/>
  <c r="O57" i="63"/>
  <c r="D58" i="63"/>
  <c r="H58" i="63"/>
  <c r="M58" i="63"/>
  <c r="L58" i="63" s="1"/>
  <c r="N58" i="63"/>
  <c r="O58" i="63"/>
  <c r="D59" i="63"/>
  <c r="H59" i="63"/>
  <c r="M59" i="63"/>
  <c r="N59" i="63"/>
  <c r="O59" i="63"/>
  <c r="D60" i="63"/>
  <c r="H60" i="63"/>
  <c r="M60" i="63"/>
  <c r="L60" i="63" s="1"/>
  <c r="N60" i="63"/>
  <c r="O60" i="63"/>
  <c r="D61" i="63"/>
  <c r="H61" i="63"/>
  <c r="M61" i="63"/>
  <c r="L61" i="63" s="1"/>
  <c r="N61" i="63"/>
  <c r="O61" i="63"/>
  <c r="D62" i="63"/>
  <c r="H62" i="63"/>
  <c r="M62" i="63"/>
  <c r="L62" i="63" s="1"/>
  <c r="N62" i="63"/>
  <c r="O62" i="63"/>
  <c r="D63" i="63"/>
  <c r="H63" i="63"/>
  <c r="M63" i="63"/>
  <c r="N63" i="63"/>
  <c r="O63" i="63"/>
  <c r="D64" i="63"/>
  <c r="H64" i="63"/>
  <c r="M64" i="63"/>
  <c r="L64" i="63" s="1"/>
  <c r="N64" i="63"/>
  <c r="O64" i="63"/>
  <c r="D65" i="63"/>
  <c r="H65" i="63"/>
  <c r="M65" i="63"/>
  <c r="L65" i="63" s="1"/>
  <c r="N65" i="63"/>
  <c r="O65" i="63"/>
  <c r="D66" i="63"/>
  <c r="H66" i="63"/>
  <c r="M66" i="63"/>
  <c r="L66" i="63" s="1"/>
  <c r="N66" i="63"/>
  <c r="O66" i="63"/>
  <c r="D67" i="63"/>
  <c r="H67" i="63"/>
  <c r="M67" i="63"/>
  <c r="N67" i="63"/>
  <c r="O67" i="63"/>
  <c r="D68" i="63"/>
  <c r="H68" i="63"/>
  <c r="M68" i="63"/>
  <c r="L68" i="63" s="1"/>
  <c r="N68" i="63"/>
  <c r="O68" i="63"/>
  <c r="D69" i="63"/>
  <c r="H69" i="63"/>
  <c r="M69" i="63"/>
  <c r="L69" i="63" s="1"/>
  <c r="N69" i="63"/>
  <c r="O69" i="63"/>
  <c r="D70" i="63"/>
  <c r="H70" i="63"/>
  <c r="M70" i="63"/>
  <c r="L70" i="63" s="1"/>
  <c r="N70" i="63"/>
  <c r="O70" i="63"/>
  <c r="D71" i="63"/>
  <c r="H71" i="63"/>
  <c r="M71" i="63"/>
  <c r="N71" i="63"/>
  <c r="O71" i="63"/>
  <c r="D72" i="63"/>
  <c r="H72" i="63"/>
  <c r="M72" i="63"/>
  <c r="L72" i="63" s="1"/>
  <c r="N72" i="63"/>
  <c r="O72" i="63"/>
  <c r="D73" i="63"/>
  <c r="H73" i="63"/>
  <c r="M73" i="63"/>
  <c r="L73" i="63" s="1"/>
  <c r="N73" i="63"/>
  <c r="O73" i="63"/>
  <c r="D74" i="63"/>
  <c r="H74" i="63"/>
  <c r="M74" i="63"/>
  <c r="L74" i="63" s="1"/>
  <c r="N74" i="63"/>
  <c r="O74" i="63"/>
  <c r="D75" i="63"/>
  <c r="H75" i="63"/>
  <c r="M75" i="63"/>
  <c r="N75" i="63"/>
  <c r="N82" i="63" s="1"/>
  <c r="O75" i="63"/>
  <c r="D76" i="63"/>
  <c r="H76" i="63"/>
  <c r="L76" i="63"/>
  <c r="M76" i="63"/>
  <c r="N76" i="63"/>
  <c r="O76" i="63"/>
  <c r="D77" i="63"/>
  <c r="H77" i="63"/>
  <c r="M77" i="63"/>
  <c r="N77" i="63"/>
  <c r="O77" i="63"/>
  <c r="D78" i="63"/>
  <c r="H78" i="63"/>
  <c r="M78" i="63"/>
  <c r="L78" i="63" s="1"/>
  <c r="N78" i="63"/>
  <c r="O78" i="63"/>
  <c r="D79" i="63"/>
  <c r="H79" i="63"/>
  <c r="M79" i="63"/>
  <c r="N79" i="63"/>
  <c r="O79" i="63"/>
  <c r="D80" i="63"/>
  <c r="H80" i="63"/>
  <c r="M80" i="63"/>
  <c r="L80" i="63" s="1"/>
  <c r="N80" i="63"/>
  <c r="O80" i="63"/>
  <c r="D81" i="63"/>
  <c r="H81" i="63"/>
  <c r="M81" i="63"/>
  <c r="L81" i="63" s="1"/>
  <c r="N81" i="63"/>
  <c r="O81" i="63"/>
  <c r="E82" i="63"/>
  <c r="F82" i="63"/>
  <c r="F105" i="63" s="1"/>
  <c r="G82" i="63"/>
  <c r="I82" i="63"/>
  <c r="J82" i="63"/>
  <c r="K82" i="63"/>
  <c r="K105" i="63" s="1"/>
  <c r="D84" i="63"/>
  <c r="H84" i="63"/>
  <c r="M84" i="63"/>
  <c r="N84" i="63"/>
  <c r="O84" i="63"/>
  <c r="D85" i="63"/>
  <c r="H85" i="63"/>
  <c r="M85" i="63"/>
  <c r="N85" i="63"/>
  <c r="N98" i="63" s="1"/>
  <c r="O85" i="63"/>
  <c r="D86" i="63"/>
  <c r="H86" i="63"/>
  <c r="L86" i="63"/>
  <c r="M86" i="63"/>
  <c r="N86" i="63"/>
  <c r="O86" i="63"/>
  <c r="D87" i="63"/>
  <c r="H87" i="63"/>
  <c r="M87" i="63"/>
  <c r="N87" i="63"/>
  <c r="O87" i="63"/>
  <c r="O98" i="63" s="1"/>
  <c r="D88" i="63"/>
  <c r="H88" i="63"/>
  <c r="M88" i="63"/>
  <c r="L88" i="63" s="1"/>
  <c r="N88" i="63"/>
  <c r="O88" i="63"/>
  <c r="D89" i="63"/>
  <c r="H89" i="63"/>
  <c r="M89" i="63"/>
  <c r="N89" i="63"/>
  <c r="O89" i="63"/>
  <c r="D90" i="63"/>
  <c r="H90" i="63"/>
  <c r="M90" i="63"/>
  <c r="L90" i="63" s="1"/>
  <c r="N90" i="63"/>
  <c r="O90" i="63"/>
  <c r="D91" i="63"/>
  <c r="H91" i="63"/>
  <c r="M91" i="63"/>
  <c r="L91" i="63" s="1"/>
  <c r="N91" i="63"/>
  <c r="O91" i="63"/>
  <c r="D92" i="63"/>
  <c r="H92" i="63"/>
  <c r="M92" i="63"/>
  <c r="L92" i="63" s="1"/>
  <c r="N92" i="63"/>
  <c r="O92" i="63"/>
  <c r="D93" i="63"/>
  <c r="H93" i="63"/>
  <c r="M93" i="63"/>
  <c r="N93" i="63"/>
  <c r="O93" i="63"/>
  <c r="D94" i="63"/>
  <c r="H94" i="63"/>
  <c r="L94" i="63"/>
  <c r="M94" i="63"/>
  <c r="N94" i="63"/>
  <c r="O94" i="63"/>
  <c r="D95" i="63"/>
  <c r="H95" i="63"/>
  <c r="M95" i="63"/>
  <c r="N95" i="63"/>
  <c r="O95" i="63"/>
  <c r="D96" i="63"/>
  <c r="H96" i="63"/>
  <c r="M96" i="63"/>
  <c r="L96" i="63" s="1"/>
  <c r="N96" i="63"/>
  <c r="O96" i="63"/>
  <c r="D97" i="63"/>
  <c r="H97" i="63"/>
  <c r="M97" i="63"/>
  <c r="N97" i="63"/>
  <c r="O97" i="63"/>
  <c r="E98" i="63"/>
  <c r="F98" i="63"/>
  <c r="G98" i="63"/>
  <c r="I98" i="63"/>
  <c r="J98" i="63"/>
  <c r="K98" i="63"/>
  <c r="D100" i="63"/>
  <c r="H100" i="63"/>
  <c r="M100" i="63"/>
  <c r="M104" i="63" s="1"/>
  <c r="N100" i="63"/>
  <c r="O100" i="63"/>
  <c r="D101" i="63"/>
  <c r="D104" i="63" s="1"/>
  <c r="H101" i="63"/>
  <c r="M101" i="63"/>
  <c r="L101" i="63" s="1"/>
  <c r="N101" i="63"/>
  <c r="O101" i="63"/>
  <c r="O104" i="63" s="1"/>
  <c r="D102" i="63"/>
  <c r="H102" i="63"/>
  <c r="M102" i="63"/>
  <c r="L102" i="63" s="1"/>
  <c r="N102" i="63"/>
  <c r="O102" i="63"/>
  <c r="D103" i="63"/>
  <c r="H103" i="63"/>
  <c r="M103" i="63"/>
  <c r="N103" i="63"/>
  <c r="O103" i="63"/>
  <c r="E104" i="63"/>
  <c r="F104" i="63"/>
  <c r="G104" i="63"/>
  <c r="G105" i="63" s="1"/>
  <c r="I104" i="63"/>
  <c r="J104" i="63"/>
  <c r="K104" i="63"/>
  <c r="N104" i="63"/>
  <c r="J105" i="63"/>
  <c r="C24" i="62"/>
  <c r="C23" i="62" s="1"/>
  <c r="C25" i="62"/>
  <c r="D25" i="62"/>
  <c r="D24" i="62" s="1"/>
  <c r="D23" i="62" s="1"/>
  <c r="E26" i="62"/>
  <c r="E27" i="62"/>
  <c r="E25" i="62" s="1"/>
  <c r="E24" i="62" s="1"/>
  <c r="E28" i="62"/>
  <c r="C29" i="62"/>
  <c r="D29" i="62"/>
  <c r="E30" i="62"/>
  <c r="E29" i="62" s="1"/>
  <c r="E31" i="62"/>
  <c r="E32" i="62"/>
  <c r="C33" i="62"/>
  <c r="D33" i="62"/>
  <c r="E34" i="62"/>
  <c r="E35" i="62"/>
  <c r="E33" i="62" s="1"/>
  <c r="E36" i="62"/>
  <c r="C38" i="62"/>
  <c r="C37" i="62" s="1"/>
  <c r="D38" i="62"/>
  <c r="D37" i="62" s="1"/>
  <c r="E39" i="62"/>
  <c r="E38" i="62" s="1"/>
  <c r="E37" i="62" s="1"/>
  <c r="E40" i="62"/>
  <c r="E41" i="62"/>
  <c r="C42" i="62"/>
  <c r="D42" i="62"/>
  <c r="E42" i="62"/>
  <c r="E43" i="62"/>
  <c r="E44" i="62"/>
  <c r="E45" i="62"/>
  <c r="E46" i="62"/>
  <c r="E47" i="62"/>
  <c r="E48" i="62"/>
  <c r="C49" i="62"/>
  <c r="D49" i="62"/>
  <c r="C50" i="62"/>
  <c r="D50" i="62"/>
  <c r="E50" i="62"/>
  <c r="E49" i="62" s="1"/>
  <c r="E51" i="62"/>
  <c r="C55" i="62"/>
  <c r="D55" i="62"/>
  <c r="E56" i="62"/>
  <c r="E55" i="62" s="1"/>
  <c r="E57" i="62"/>
  <c r="E58" i="62"/>
  <c r="E59" i="62"/>
  <c r="E60" i="62"/>
  <c r="E61" i="62"/>
  <c r="E62" i="62"/>
  <c r="E63" i="62"/>
  <c r="E64" i="62"/>
  <c r="E65" i="62"/>
  <c r="E66" i="62"/>
  <c r="E67" i="62"/>
  <c r="E68" i="62"/>
  <c r="E69" i="62"/>
  <c r="E70" i="62"/>
  <c r="E71" i="62"/>
  <c r="E72" i="62"/>
  <c r="E73" i="62"/>
  <c r="E74" i="62"/>
  <c r="E75" i="62"/>
  <c r="E76" i="62"/>
  <c r="E77" i="62"/>
  <c r="C79" i="62"/>
  <c r="C78" i="62" s="1"/>
  <c r="D79" i="62"/>
  <c r="D78" i="62" s="1"/>
  <c r="E80" i="62"/>
  <c r="E79" i="62" s="1"/>
  <c r="E81" i="62"/>
  <c r="E82" i="62"/>
  <c r="E83" i="62"/>
  <c r="E84" i="62"/>
  <c r="E85" i="62"/>
  <c r="E86" i="62"/>
  <c r="E87" i="62"/>
  <c r="E88" i="62"/>
  <c r="E89" i="62"/>
  <c r="E90" i="62"/>
  <c r="E91" i="62"/>
  <c r="E92" i="62"/>
  <c r="E93" i="62"/>
  <c r="E94" i="62"/>
  <c r="E95" i="62"/>
  <c r="C96" i="62"/>
  <c r="D96" i="62"/>
  <c r="E97" i="62"/>
  <c r="E98" i="62"/>
  <c r="E99" i="62"/>
  <c r="E96" i="62" s="1"/>
  <c r="E100" i="62"/>
  <c r="E101" i="62"/>
  <c r="E102" i="62"/>
  <c r="C32" i="73" l="1"/>
  <c r="Q35" i="73"/>
  <c r="D32" i="73"/>
  <c r="F32" i="73"/>
  <c r="F49" i="71"/>
  <c r="L47" i="71"/>
  <c r="L39" i="71"/>
  <c r="O41" i="71"/>
  <c r="O49" i="71" s="1"/>
  <c r="H35" i="71"/>
  <c r="H41" i="71" s="1"/>
  <c r="H49" i="71" s="1"/>
  <c r="I49" i="71"/>
  <c r="D49" i="71"/>
  <c r="M48" i="71"/>
  <c r="L46" i="71"/>
  <c r="L48" i="71" s="1"/>
  <c r="H48" i="71"/>
  <c r="Q28" i="71"/>
  <c r="L20" i="71"/>
  <c r="L23" i="71" s="1"/>
  <c r="L43" i="71"/>
  <c r="L44" i="71" s="1"/>
  <c r="M35" i="71"/>
  <c r="M41" i="71" s="1"/>
  <c r="M49" i="71" s="1"/>
  <c r="L36" i="71"/>
  <c r="L35" i="71" s="1"/>
  <c r="L41" i="71" s="1"/>
  <c r="L25" i="71"/>
  <c r="L30" i="71" s="1"/>
  <c r="N49" i="71"/>
  <c r="J49" i="71"/>
  <c r="Q26" i="71"/>
  <c r="M88" i="64"/>
  <c r="L27" i="71"/>
  <c r="Q24" i="71" s="1"/>
  <c r="N43" i="64"/>
  <c r="L22" i="71"/>
  <c r="Q22" i="71" s="1"/>
  <c r="Q20" i="71"/>
  <c r="Q34" i="70"/>
  <c r="L82" i="70"/>
  <c r="N105" i="70"/>
  <c r="L98" i="70"/>
  <c r="Q33" i="70"/>
  <c r="Q32" i="70"/>
  <c r="L50" i="70"/>
  <c r="D105" i="70"/>
  <c r="L47" i="70"/>
  <c r="Q31" i="70"/>
  <c r="H105" i="70"/>
  <c r="M76" i="64"/>
  <c r="L100" i="70"/>
  <c r="L24" i="70"/>
  <c r="M89" i="64"/>
  <c r="N84" i="64"/>
  <c r="M84" i="64"/>
  <c r="N81" i="64"/>
  <c r="K81" i="64" s="1"/>
  <c r="M79" i="64"/>
  <c r="N77" i="64"/>
  <c r="G76" i="64"/>
  <c r="M75" i="64"/>
  <c r="M73" i="64"/>
  <c r="G70" i="64"/>
  <c r="M98" i="70"/>
  <c r="M82" i="70"/>
  <c r="M105" i="70" s="1"/>
  <c r="M86" i="64"/>
  <c r="C84" i="64"/>
  <c r="L81" i="64"/>
  <c r="C77" i="64"/>
  <c r="L73" i="64"/>
  <c r="L37" i="64"/>
  <c r="L18" i="69"/>
  <c r="Q18" i="69"/>
  <c r="L15" i="69"/>
  <c r="L19" i="69" s="1"/>
  <c r="Q16" i="69"/>
  <c r="M85" i="64"/>
  <c r="E228" i="68"/>
  <c r="J228" i="68"/>
  <c r="N236" i="68"/>
  <c r="N228" i="68" s="1"/>
  <c r="C93" i="64"/>
  <c r="F228" i="68"/>
  <c r="G227" i="68"/>
  <c r="F93" i="64"/>
  <c r="L220" i="68"/>
  <c r="L238" i="68" s="1"/>
  <c r="M238" i="68"/>
  <c r="L218" i="68"/>
  <c r="M227" i="68"/>
  <c r="D205" i="68"/>
  <c r="O205" i="68"/>
  <c r="L205" i="68" s="1"/>
  <c r="D187" i="68"/>
  <c r="M187" i="68"/>
  <c r="L187" i="68" s="1"/>
  <c r="M237" i="68"/>
  <c r="M34" i="68"/>
  <c r="L34" i="68" s="1"/>
  <c r="L35" i="68"/>
  <c r="K70" i="68"/>
  <c r="L24" i="68"/>
  <c r="N92" i="64"/>
  <c r="N88" i="64"/>
  <c r="C87" i="64"/>
  <c r="N85" i="64"/>
  <c r="M77" i="64"/>
  <c r="N75" i="64"/>
  <c r="N73" i="64"/>
  <c r="K73" i="64" s="1"/>
  <c r="N71" i="64"/>
  <c r="N61" i="64"/>
  <c r="N53" i="64"/>
  <c r="D35" i="64"/>
  <c r="H27" i="64"/>
  <c r="J27" i="64"/>
  <c r="K236" i="68"/>
  <c r="F236" i="68"/>
  <c r="I216" i="68"/>
  <c r="O184" i="68"/>
  <c r="K216" i="68"/>
  <c r="D178" i="68"/>
  <c r="D216" i="68" s="1"/>
  <c r="L177" i="68"/>
  <c r="L237" i="68" s="1"/>
  <c r="G161" i="68"/>
  <c r="D163" i="68"/>
  <c r="D233" i="68" s="1"/>
  <c r="H161" i="68"/>
  <c r="K166" i="68"/>
  <c r="H44" i="64"/>
  <c r="G44" i="64" s="1"/>
  <c r="H93" i="68"/>
  <c r="H166" i="68" s="1"/>
  <c r="M85" i="68"/>
  <c r="L85" i="68" s="1"/>
  <c r="G166" i="68"/>
  <c r="O85" i="68"/>
  <c r="L44" i="68"/>
  <c r="M42" i="68"/>
  <c r="L42" i="68" s="1"/>
  <c r="J70" i="68"/>
  <c r="D26" i="68"/>
  <c r="E236" i="68"/>
  <c r="G93" i="64"/>
  <c r="C85" i="64"/>
  <c r="L83" i="64"/>
  <c r="J82" i="64"/>
  <c r="N82" i="64" s="1"/>
  <c r="C82" i="64"/>
  <c r="M80" i="64"/>
  <c r="E78" i="64"/>
  <c r="G77" i="64"/>
  <c r="C75" i="64"/>
  <c r="C71" i="64"/>
  <c r="N42" i="64"/>
  <c r="H41" i="64"/>
  <c r="D27" i="64"/>
  <c r="J236" i="68"/>
  <c r="G233" i="68"/>
  <c r="L226" i="68"/>
  <c r="L235" i="68" s="1"/>
  <c r="G216" i="68"/>
  <c r="D196" i="68"/>
  <c r="M196" i="68"/>
  <c r="L196" i="68" s="1"/>
  <c r="D190" i="68"/>
  <c r="M190" i="68"/>
  <c r="L190" i="68" s="1"/>
  <c r="J216" i="68"/>
  <c r="D184" i="68"/>
  <c r="M184" i="68"/>
  <c r="O216" i="68"/>
  <c r="F166" i="68"/>
  <c r="J166" i="68"/>
  <c r="I78" i="64"/>
  <c r="M93" i="68"/>
  <c r="L93" i="68" s="1"/>
  <c r="D72" i="68"/>
  <c r="D76" i="68" s="1"/>
  <c r="E70" i="68"/>
  <c r="D70" i="68" s="1"/>
  <c r="H62" i="68"/>
  <c r="H36" i="64"/>
  <c r="G36" i="64" s="1"/>
  <c r="M58" i="68"/>
  <c r="L58" i="68" s="1"/>
  <c r="L59" i="68"/>
  <c r="L50" i="68"/>
  <c r="H46" i="68"/>
  <c r="R80" i="68"/>
  <c r="L29" i="68"/>
  <c r="M93" i="64"/>
  <c r="G92" i="64"/>
  <c r="G91" i="64"/>
  <c r="D89" i="64"/>
  <c r="L89" i="64" s="1"/>
  <c r="K89" i="64" s="1"/>
  <c r="G88" i="64"/>
  <c r="C86" i="64"/>
  <c r="L84" i="64"/>
  <c r="K84" i="64" s="1"/>
  <c r="N83" i="64"/>
  <c r="M83" i="64"/>
  <c r="M81" i="64"/>
  <c r="D80" i="64"/>
  <c r="C80" i="64" s="1"/>
  <c r="L79" i="64"/>
  <c r="K79" i="64" s="1"/>
  <c r="J78" i="64"/>
  <c r="M62" i="64"/>
  <c r="M54" i="64"/>
  <c r="N52" i="64"/>
  <c r="L45" i="64"/>
  <c r="M44" i="64"/>
  <c r="F41" i="64"/>
  <c r="H35" i="64"/>
  <c r="I33" i="64"/>
  <c r="H31" i="64"/>
  <c r="H28" i="64"/>
  <c r="G28" i="64" s="1"/>
  <c r="M36" i="64"/>
  <c r="O237" i="68"/>
  <c r="L223" i="68"/>
  <c r="L227" i="68" s="1"/>
  <c r="H223" i="68"/>
  <c r="D223" i="68"/>
  <c r="D227" i="68" s="1"/>
  <c r="M211" i="68"/>
  <c r="L211" i="68" s="1"/>
  <c r="O202" i="68"/>
  <c r="L202" i="68" s="1"/>
  <c r="N187" i="68"/>
  <c r="N216" i="68" s="1"/>
  <c r="E216" i="68"/>
  <c r="H72" i="68"/>
  <c r="H76" i="68" s="1"/>
  <c r="H231" i="68"/>
  <c r="M66" i="68"/>
  <c r="L66" i="68" s="1"/>
  <c r="E33" i="64"/>
  <c r="O46" i="68"/>
  <c r="O70" i="68" s="1"/>
  <c r="D218" i="68"/>
  <c r="H190" i="68"/>
  <c r="H184" i="68"/>
  <c r="H216" i="68" s="1"/>
  <c r="L78" i="68"/>
  <c r="M230" i="68"/>
  <c r="L75" i="68"/>
  <c r="L232" i="68" s="1"/>
  <c r="M232" i="68"/>
  <c r="L74" i="68"/>
  <c r="M72" i="68"/>
  <c r="L63" i="68"/>
  <c r="M62" i="68"/>
  <c r="L62" i="68" s="1"/>
  <c r="D50" i="68"/>
  <c r="L48" i="68"/>
  <c r="M46" i="68"/>
  <c r="M38" i="68"/>
  <c r="L38" i="68" s="1"/>
  <c r="H30" i="68"/>
  <c r="M26" i="68"/>
  <c r="L26" i="68" s="1"/>
  <c r="H26" i="68"/>
  <c r="H236" i="68" s="1"/>
  <c r="M92" i="64"/>
  <c r="C91" i="64"/>
  <c r="J87" i="64"/>
  <c r="N87" i="64" s="1"/>
  <c r="K87" i="64" s="1"/>
  <c r="G86" i="64"/>
  <c r="G83" i="64"/>
  <c r="H82" i="64"/>
  <c r="N74" i="64"/>
  <c r="M74" i="64"/>
  <c r="G73" i="64"/>
  <c r="M72" i="64"/>
  <c r="N70" i="64"/>
  <c r="M70" i="64"/>
  <c r="N68" i="64"/>
  <c r="M66" i="64"/>
  <c r="N64" i="64"/>
  <c r="L63" i="64"/>
  <c r="K63" i="64" s="1"/>
  <c r="N62" i="64"/>
  <c r="M53" i="64"/>
  <c r="N51" i="64"/>
  <c r="M47" i="64"/>
  <c r="M37" i="64"/>
  <c r="M31" i="64"/>
  <c r="M29" i="64"/>
  <c r="D26" i="64"/>
  <c r="D94" i="64" s="1"/>
  <c r="I26" i="64"/>
  <c r="H32" i="64"/>
  <c r="D29" i="64"/>
  <c r="L29" i="64" s="1"/>
  <c r="I236" i="68"/>
  <c r="I228" i="68" s="1"/>
  <c r="K228" i="68"/>
  <c r="G228" i="68"/>
  <c r="H218" i="68"/>
  <c r="L212" i="68"/>
  <c r="H208" i="68"/>
  <c r="N196" i="68"/>
  <c r="F216" i="68"/>
  <c r="L163" i="68"/>
  <c r="L233" i="68" s="1"/>
  <c r="M233" i="68"/>
  <c r="L91" i="68"/>
  <c r="D85" i="68"/>
  <c r="I166" i="68"/>
  <c r="E166" i="68"/>
  <c r="M80" i="68"/>
  <c r="E76" i="68"/>
  <c r="L73" i="68"/>
  <c r="M231" i="68"/>
  <c r="I70" i="68"/>
  <c r="L61" i="68"/>
  <c r="L57" i="68"/>
  <c r="L47" i="68"/>
  <c r="O42" i="68"/>
  <c r="L41" i="68"/>
  <c r="L31" i="68"/>
  <c r="M30" i="68"/>
  <c r="L30" i="68" s="1"/>
  <c r="L27" i="68"/>
  <c r="L214" i="68"/>
  <c r="D208" i="68"/>
  <c r="H196" i="68"/>
  <c r="L176" i="68"/>
  <c r="L94" i="68"/>
  <c r="N72" i="68"/>
  <c r="N76" i="68" s="1"/>
  <c r="L68" i="68"/>
  <c r="L65" i="68"/>
  <c r="L55" i="68"/>
  <c r="M54" i="68"/>
  <c r="L54" i="68" s="1"/>
  <c r="H50" i="68"/>
  <c r="N46" i="68"/>
  <c r="D42" i="68"/>
  <c r="L36" i="68"/>
  <c r="L33" i="68"/>
  <c r="N70" i="68"/>
  <c r="Q27" i="67"/>
  <c r="O18" i="67"/>
  <c r="O61" i="67" s="1"/>
  <c r="N72" i="64"/>
  <c r="M71" i="64"/>
  <c r="N57" i="64"/>
  <c r="L53" i="64"/>
  <c r="G61" i="67"/>
  <c r="L19" i="67"/>
  <c r="M90" i="64"/>
  <c r="G78" i="64"/>
  <c r="L77" i="64"/>
  <c r="K77" i="64" s="1"/>
  <c r="N76" i="64"/>
  <c r="G75" i="64"/>
  <c r="G74" i="64"/>
  <c r="C72" i="64"/>
  <c r="G71" i="64"/>
  <c r="M69" i="64"/>
  <c r="L67" i="64"/>
  <c r="G66" i="64"/>
  <c r="G61" i="64"/>
  <c r="L59" i="64"/>
  <c r="C57" i="64"/>
  <c r="G54" i="64"/>
  <c r="G48" i="64"/>
  <c r="G47" i="64"/>
  <c r="N46" i="64"/>
  <c r="M46" i="64"/>
  <c r="N44" i="64"/>
  <c r="L41" i="64"/>
  <c r="M61" i="64"/>
  <c r="C79" i="64"/>
  <c r="C76" i="64"/>
  <c r="L74" i="64"/>
  <c r="K74" i="64" s="1"/>
  <c r="G72" i="64"/>
  <c r="L71" i="64"/>
  <c r="G69" i="64"/>
  <c r="M68" i="64"/>
  <c r="N66" i="64"/>
  <c r="G62" i="64"/>
  <c r="M60" i="64"/>
  <c r="M58" i="64"/>
  <c r="C54" i="64"/>
  <c r="K49" i="64"/>
  <c r="N48" i="64"/>
  <c r="E123" i="66"/>
  <c r="O98" i="66"/>
  <c r="H98" i="66"/>
  <c r="L78" i="66"/>
  <c r="R20" i="66" s="1"/>
  <c r="M138" i="66"/>
  <c r="L138" i="66" s="1"/>
  <c r="O68" i="66"/>
  <c r="L70" i="66"/>
  <c r="L68" i="66" s="1"/>
  <c r="I123" i="66"/>
  <c r="N112" i="66"/>
  <c r="N35" i="64"/>
  <c r="N144" i="66"/>
  <c r="O36" i="66"/>
  <c r="O80" i="66" s="1"/>
  <c r="L38" i="66"/>
  <c r="L36" i="66" s="1"/>
  <c r="L30" i="66"/>
  <c r="M135" i="66"/>
  <c r="L135" i="66" s="1"/>
  <c r="L22" i="66"/>
  <c r="M127" i="66"/>
  <c r="L127" i="66" s="1"/>
  <c r="L137" i="66"/>
  <c r="O106" i="66"/>
  <c r="H106" i="66"/>
  <c r="L27" i="66"/>
  <c r="M132" i="66"/>
  <c r="L132" i="66" s="1"/>
  <c r="N125" i="66"/>
  <c r="N18" i="66"/>
  <c r="J31" i="64"/>
  <c r="N31" i="64" s="1"/>
  <c r="H123" i="66"/>
  <c r="M114" i="66"/>
  <c r="M122" i="66" s="1"/>
  <c r="L116" i="66"/>
  <c r="H110" i="66"/>
  <c r="H112" i="66" s="1"/>
  <c r="O110" i="66"/>
  <c r="L110" i="66" s="1"/>
  <c r="H102" i="66"/>
  <c r="O102" i="66"/>
  <c r="J33" i="64"/>
  <c r="G33" i="64" s="1"/>
  <c r="K112" i="66"/>
  <c r="O94" i="66"/>
  <c r="H94" i="66"/>
  <c r="J29" i="64"/>
  <c r="D32" i="64"/>
  <c r="L32" i="64" s="1"/>
  <c r="E80" i="66"/>
  <c r="M28" i="64"/>
  <c r="M35" i="64"/>
  <c r="F27" i="64"/>
  <c r="N27" i="64" s="1"/>
  <c r="F123" i="66"/>
  <c r="M68" i="66"/>
  <c r="M64" i="66"/>
  <c r="O48" i="66"/>
  <c r="N36" i="66"/>
  <c r="M36" i="66"/>
  <c r="L31" i="66"/>
  <c r="O136" i="66"/>
  <c r="L136" i="66" s="1"/>
  <c r="L23" i="66"/>
  <c r="O128" i="66"/>
  <c r="L128" i="66" s="1"/>
  <c r="G80" i="66"/>
  <c r="G35" i="64"/>
  <c r="L33" i="64"/>
  <c r="M32" i="64"/>
  <c r="E27" i="64"/>
  <c r="M27" i="64" s="1"/>
  <c r="M144" i="66"/>
  <c r="M142" i="66"/>
  <c r="L142" i="66" s="1"/>
  <c r="M140" i="66"/>
  <c r="L140" i="66" s="1"/>
  <c r="M139" i="66"/>
  <c r="L139" i="66" s="1"/>
  <c r="H114" i="66"/>
  <c r="H122" i="66" s="1"/>
  <c r="L88" i="66"/>
  <c r="O137" i="66"/>
  <c r="D88" i="66"/>
  <c r="D112" i="66" s="1"/>
  <c r="G137" i="66"/>
  <c r="G123" i="66" s="1"/>
  <c r="L84" i="66"/>
  <c r="H44" i="66"/>
  <c r="N136" i="66"/>
  <c r="L29" i="66"/>
  <c r="R19" i="66" s="1"/>
  <c r="L26" i="66"/>
  <c r="L24" i="66"/>
  <c r="H18" i="66"/>
  <c r="H80" i="66" s="1"/>
  <c r="K80" i="66"/>
  <c r="J123" i="66"/>
  <c r="N68" i="66"/>
  <c r="M44" i="66"/>
  <c r="L46" i="66"/>
  <c r="L44" i="66" s="1"/>
  <c r="O40" i="66"/>
  <c r="L28" i="66"/>
  <c r="O133" i="66"/>
  <c r="L133" i="66" s="1"/>
  <c r="M18" i="66"/>
  <c r="L40" i="64"/>
  <c r="G39" i="64"/>
  <c r="M38" i="64"/>
  <c r="F37" i="64"/>
  <c r="C37" i="64" s="1"/>
  <c r="G32" i="64"/>
  <c r="L117" i="66"/>
  <c r="R27" i="66" s="1"/>
  <c r="D114" i="66"/>
  <c r="D122" i="66" s="1"/>
  <c r="L106" i="66"/>
  <c r="L102" i="66"/>
  <c r="L98" i="66"/>
  <c r="H82" i="66"/>
  <c r="H86" i="66" s="1"/>
  <c r="M72" i="66"/>
  <c r="O64" i="66"/>
  <c r="H64" i="66"/>
  <c r="M60" i="66"/>
  <c r="L62" i="66"/>
  <c r="L60" i="66" s="1"/>
  <c r="D52" i="66"/>
  <c r="M52" i="66"/>
  <c r="L51" i="66"/>
  <c r="L48" i="66" s="1"/>
  <c r="M40" i="66"/>
  <c r="L20" i="66"/>
  <c r="O125" i="66"/>
  <c r="D18" i="66"/>
  <c r="L74" i="66"/>
  <c r="L72" i="66" s="1"/>
  <c r="L58" i="66"/>
  <c r="L56" i="66" s="1"/>
  <c r="N90" i="64"/>
  <c r="C88" i="64"/>
  <c r="L88" i="64"/>
  <c r="K88" i="64" s="1"/>
  <c r="L224" i="65"/>
  <c r="L227" i="65"/>
  <c r="K225" i="65"/>
  <c r="L91" i="64"/>
  <c r="K91" i="64" s="1"/>
  <c r="C90" i="64"/>
  <c r="G85" i="64"/>
  <c r="N93" i="64"/>
  <c r="C92" i="64"/>
  <c r="L92" i="64"/>
  <c r="G90" i="64"/>
  <c r="G89" i="64"/>
  <c r="N86" i="64"/>
  <c r="K85" i="64"/>
  <c r="G84" i="64"/>
  <c r="Q33" i="65"/>
  <c r="K72" i="64"/>
  <c r="O52" i="65"/>
  <c r="L54" i="65"/>
  <c r="O41" i="65"/>
  <c r="C81" i="64"/>
  <c r="G80" i="64"/>
  <c r="G79" i="64"/>
  <c r="C73" i="64"/>
  <c r="L62" i="64"/>
  <c r="K62" i="64" s="1"/>
  <c r="L54" i="64"/>
  <c r="M51" i="64"/>
  <c r="L48" i="64"/>
  <c r="N38" i="64"/>
  <c r="L93" i="64"/>
  <c r="L90" i="64"/>
  <c r="L86" i="64"/>
  <c r="L78" i="64"/>
  <c r="L75" i="64"/>
  <c r="K75" i="64" s="1"/>
  <c r="L72" i="64"/>
  <c r="C69" i="64"/>
  <c r="M67" i="64"/>
  <c r="G65" i="64"/>
  <c r="M64" i="64"/>
  <c r="C61" i="64"/>
  <c r="N59" i="64"/>
  <c r="K59" i="64" s="1"/>
  <c r="N58" i="64"/>
  <c r="K58" i="64" s="1"/>
  <c r="L57" i="64"/>
  <c r="M56" i="64"/>
  <c r="G52" i="64"/>
  <c r="M45" i="64"/>
  <c r="G43" i="64"/>
  <c r="M41" i="64"/>
  <c r="N33" i="64"/>
  <c r="K33" i="64" s="1"/>
  <c r="N32" i="64"/>
  <c r="I30" i="64"/>
  <c r="M30" i="64" s="1"/>
  <c r="N28" i="64"/>
  <c r="C25" i="64"/>
  <c r="L228" i="65"/>
  <c r="H228" i="65"/>
  <c r="H227" i="65"/>
  <c r="L210" i="65"/>
  <c r="L202" i="65"/>
  <c r="D149" i="65"/>
  <c r="D191" i="65" s="1"/>
  <c r="K142" i="65"/>
  <c r="N138" i="65"/>
  <c r="N134" i="65"/>
  <c r="H118" i="65"/>
  <c r="L90" i="65"/>
  <c r="L52" i="65"/>
  <c r="L42" i="65"/>
  <c r="L41" i="65" s="1"/>
  <c r="F88" i="65"/>
  <c r="D25" i="65"/>
  <c r="K53" i="64"/>
  <c r="O191" i="65"/>
  <c r="Q31" i="65"/>
  <c r="L147" i="65"/>
  <c r="M114" i="65"/>
  <c r="L115" i="65"/>
  <c r="L114" i="65" s="1"/>
  <c r="L76" i="64"/>
  <c r="L61" i="64"/>
  <c r="N60" i="64"/>
  <c r="K60" i="64" s="1"/>
  <c r="M57" i="64"/>
  <c r="F26" i="64"/>
  <c r="N26" i="64" s="1"/>
  <c r="L25" i="64"/>
  <c r="K25" i="64" s="1"/>
  <c r="L217" i="65"/>
  <c r="L216" i="65" s="1"/>
  <c r="L223" i="65" s="1"/>
  <c r="L150" i="65"/>
  <c r="L149" i="65" s="1"/>
  <c r="L191" i="65" s="1"/>
  <c r="N191" i="65"/>
  <c r="M118" i="65"/>
  <c r="L120" i="65"/>
  <c r="L98" i="65"/>
  <c r="M93" i="65"/>
  <c r="L94" i="65"/>
  <c r="L93" i="65" s="1"/>
  <c r="L57" i="65"/>
  <c r="M57" i="65"/>
  <c r="K70" i="64"/>
  <c r="N67" i="64"/>
  <c r="M65" i="64"/>
  <c r="C65" i="64"/>
  <c r="M63" i="64"/>
  <c r="C60" i="64"/>
  <c r="G58" i="64"/>
  <c r="G57" i="64"/>
  <c r="L56" i="64"/>
  <c r="K56" i="64" s="1"/>
  <c r="M55" i="64"/>
  <c r="G53" i="64"/>
  <c r="G51" i="64"/>
  <c r="M49" i="64"/>
  <c r="M43" i="64"/>
  <c r="N41" i="64"/>
  <c r="N40" i="64"/>
  <c r="K40" i="64" s="1"/>
  <c r="N36" i="64"/>
  <c r="J30" i="64"/>
  <c r="N30" i="64" s="1"/>
  <c r="E26" i="64"/>
  <c r="M214" i="65"/>
  <c r="L208" i="65"/>
  <c r="L200" i="65"/>
  <c r="L214" i="65" s="1"/>
  <c r="L194" i="65"/>
  <c r="O138" i="65"/>
  <c r="L139" i="65"/>
  <c r="L138" i="65" s="1"/>
  <c r="D138" i="65"/>
  <c r="L112" i="65"/>
  <c r="L107" i="65"/>
  <c r="L106" i="65" s="1"/>
  <c r="E142" i="65"/>
  <c r="M90" i="65"/>
  <c r="L73" i="65"/>
  <c r="L72" i="65" s="1"/>
  <c r="O72" i="65"/>
  <c r="O67" i="65"/>
  <c r="L66" i="65"/>
  <c r="M62" i="65"/>
  <c r="N47" i="65"/>
  <c r="M41" i="65"/>
  <c r="N36" i="65"/>
  <c r="N88" i="65" s="1"/>
  <c r="N225" i="65" s="1"/>
  <c r="M25" i="65"/>
  <c r="M88" i="65" s="1"/>
  <c r="L26" i="65"/>
  <c r="O134" i="65"/>
  <c r="M130" i="65"/>
  <c r="N126" i="65"/>
  <c r="L122" i="65"/>
  <c r="L119" i="65"/>
  <c r="H114" i="65"/>
  <c r="L113" i="65"/>
  <c r="L108" i="65"/>
  <c r="D106" i="65"/>
  <c r="O102" i="65"/>
  <c r="O142" i="65" s="1"/>
  <c r="M98" i="65"/>
  <c r="L92" i="65"/>
  <c r="D90" i="65"/>
  <c r="N62" i="65"/>
  <c r="D57" i="65"/>
  <c r="L47" i="65"/>
  <c r="I88" i="65"/>
  <c r="L34" i="65"/>
  <c r="Q32" i="65" s="1"/>
  <c r="F196" i="65"/>
  <c r="L137" i="65"/>
  <c r="L134" i="65" s="1"/>
  <c r="L132" i="65"/>
  <c r="L130" i="65" s="1"/>
  <c r="D130" i="65"/>
  <c r="O126" i="65"/>
  <c r="M122" i="65"/>
  <c r="N118" i="65"/>
  <c r="N142" i="65" s="1"/>
  <c r="L111" i="65"/>
  <c r="H106" i="65"/>
  <c r="L105" i="65"/>
  <c r="L102" i="65" s="1"/>
  <c r="L100" i="65"/>
  <c r="D98" i="65"/>
  <c r="L84" i="65"/>
  <c r="Q29" i="65" s="1"/>
  <c r="M77" i="65"/>
  <c r="L78" i="65"/>
  <c r="L77" i="65" s="1"/>
  <c r="N72" i="65"/>
  <c r="M72" i="65"/>
  <c r="D67" i="65"/>
  <c r="L63" i="65"/>
  <c r="L62" i="65" s="1"/>
  <c r="O62" i="65"/>
  <c r="O57" i="65"/>
  <c r="D52" i="65"/>
  <c r="H47" i="65"/>
  <c r="H88" i="65" s="1"/>
  <c r="M47" i="65"/>
  <c r="O47" i="65"/>
  <c r="O88" i="65" s="1"/>
  <c r="O225" i="65" s="1"/>
  <c r="D41" i="65"/>
  <c r="E88" i="65"/>
  <c r="E225" i="65" s="1"/>
  <c r="M36" i="65"/>
  <c r="L37" i="65"/>
  <c r="L36" i="65" s="1"/>
  <c r="M30" i="65"/>
  <c r="L28" i="65"/>
  <c r="I90" i="65"/>
  <c r="K55" i="64"/>
  <c r="C51" i="64"/>
  <c r="L51" i="64"/>
  <c r="K51" i="64" s="1"/>
  <c r="K48" i="64"/>
  <c r="C43" i="64"/>
  <c r="L43" i="64"/>
  <c r="C35" i="64"/>
  <c r="L35" i="64"/>
  <c r="L66" i="64"/>
  <c r="C46" i="64"/>
  <c r="L46" i="64"/>
  <c r="C38" i="64"/>
  <c r="L38" i="64"/>
  <c r="C30" i="64"/>
  <c r="L30" i="64"/>
  <c r="L69" i="64"/>
  <c r="K69" i="64" s="1"/>
  <c r="G68" i="64"/>
  <c r="C67" i="64"/>
  <c r="L65" i="64"/>
  <c r="K65" i="64" s="1"/>
  <c r="G64" i="64"/>
  <c r="C63" i="64"/>
  <c r="G60" i="64"/>
  <c r="C59" i="64"/>
  <c r="K57" i="64"/>
  <c r="G56" i="64"/>
  <c r="C55" i="64"/>
  <c r="L52" i="64"/>
  <c r="K52" i="64" s="1"/>
  <c r="M50" i="64"/>
  <c r="C47" i="64"/>
  <c r="L47" i="64"/>
  <c r="K47" i="64" s="1"/>
  <c r="N45" i="64"/>
  <c r="L44" i="64"/>
  <c r="K44" i="64" s="1"/>
  <c r="M42" i="64"/>
  <c r="C39" i="64"/>
  <c r="L39" i="64"/>
  <c r="K39" i="64" s="1"/>
  <c r="N37" i="64"/>
  <c r="K37" i="64" s="1"/>
  <c r="M34" i="64"/>
  <c r="C31" i="64"/>
  <c r="L31" i="64"/>
  <c r="L28" i="64"/>
  <c r="C70" i="64"/>
  <c r="L68" i="64"/>
  <c r="G67" i="64"/>
  <c r="C66" i="64"/>
  <c r="L64" i="64"/>
  <c r="K64" i="64" s="1"/>
  <c r="G63" i="64"/>
  <c r="C62" i="64"/>
  <c r="G59" i="64"/>
  <c r="C58" i="64"/>
  <c r="G55" i="64"/>
  <c r="N54" i="64"/>
  <c r="C50" i="64"/>
  <c r="L50" i="64"/>
  <c r="K50" i="64" s="1"/>
  <c r="C42" i="64"/>
  <c r="L42" i="64"/>
  <c r="K42" i="64" s="1"/>
  <c r="C34" i="64"/>
  <c r="L34" i="64"/>
  <c r="K34" i="64" s="1"/>
  <c r="C52" i="64"/>
  <c r="G49" i="64"/>
  <c r="C48" i="64"/>
  <c r="G45" i="64"/>
  <c r="C44" i="64"/>
  <c r="G41" i="64"/>
  <c r="C40" i="64"/>
  <c r="G37" i="64"/>
  <c r="C36" i="64"/>
  <c r="G29" i="64"/>
  <c r="C28" i="64"/>
  <c r="C53" i="64"/>
  <c r="G50" i="64"/>
  <c r="C49" i="64"/>
  <c r="G46" i="64"/>
  <c r="C45" i="64"/>
  <c r="G42" i="64"/>
  <c r="C41" i="64"/>
  <c r="G38" i="64"/>
  <c r="G34" i="64"/>
  <c r="C33" i="64"/>
  <c r="C29" i="64"/>
  <c r="N105" i="63"/>
  <c r="H98" i="63"/>
  <c r="L103" i="63"/>
  <c r="L93" i="63"/>
  <c r="L85" i="63"/>
  <c r="L75" i="63"/>
  <c r="M82" i="63"/>
  <c r="L52" i="63"/>
  <c r="H34" i="63"/>
  <c r="L100" i="63"/>
  <c r="L95" i="63"/>
  <c r="L87" i="63"/>
  <c r="M98" i="63"/>
  <c r="L77" i="63"/>
  <c r="L71" i="63"/>
  <c r="L67" i="63"/>
  <c r="L63" i="63"/>
  <c r="L59" i="63"/>
  <c r="L55" i="63"/>
  <c r="D82" i="63"/>
  <c r="H82" i="63"/>
  <c r="M47" i="63"/>
  <c r="H47" i="63"/>
  <c r="M34" i="63"/>
  <c r="L26" i="63"/>
  <c r="L34" i="63" s="1"/>
  <c r="D34" i="63"/>
  <c r="H104" i="63"/>
  <c r="L97" i="63"/>
  <c r="L89" i="63"/>
  <c r="D98" i="63"/>
  <c r="L84" i="63"/>
  <c r="L79" i="63"/>
  <c r="L49" i="63"/>
  <c r="L50" i="63" s="1"/>
  <c r="L43" i="63"/>
  <c r="L39" i="63"/>
  <c r="L47" i="63" s="1"/>
  <c r="O47" i="63"/>
  <c r="O105" i="63" s="1"/>
  <c r="L33" i="63"/>
  <c r="L29" i="63"/>
  <c r="L25" i="63"/>
  <c r="C54" i="62"/>
  <c r="C53" i="62" s="1"/>
  <c r="E23" i="62"/>
  <c r="C103" i="62"/>
  <c r="E78" i="62"/>
  <c r="E54" i="62" s="1"/>
  <c r="E53" i="62" s="1"/>
  <c r="D54" i="62"/>
  <c r="D53" i="62" s="1"/>
  <c r="D103" i="62" s="1"/>
  <c r="Q23" i="71" l="1"/>
  <c r="Q27" i="71"/>
  <c r="Q30" i="71" s="1"/>
  <c r="Q32" i="71" s="1"/>
  <c r="K43" i="64"/>
  <c r="L49" i="71"/>
  <c r="I94" i="64"/>
  <c r="K92" i="64"/>
  <c r="C89" i="64"/>
  <c r="G27" i="64"/>
  <c r="L104" i="70"/>
  <c r="Q35" i="70"/>
  <c r="L34" i="70"/>
  <c r="Q26" i="70"/>
  <c r="Q36" i="70" s="1"/>
  <c r="K61" i="64"/>
  <c r="G87" i="64"/>
  <c r="C27" i="64"/>
  <c r="Q22" i="69"/>
  <c r="Q24" i="69" s="1"/>
  <c r="D166" i="68"/>
  <c r="H228" i="68"/>
  <c r="R78" i="68"/>
  <c r="L231" i="68"/>
  <c r="G82" i="64"/>
  <c r="L82" i="64"/>
  <c r="K82" i="64" s="1"/>
  <c r="R79" i="68"/>
  <c r="L80" i="68"/>
  <c r="R81" i="68"/>
  <c r="L230" i="68"/>
  <c r="O236" i="68"/>
  <c r="O228" i="68" s="1"/>
  <c r="K45" i="64"/>
  <c r="K66" i="64"/>
  <c r="J94" i="64"/>
  <c r="M33" i="64"/>
  <c r="M236" i="68"/>
  <c r="M228" i="68" s="1"/>
  <c r="K68" i="64"/>
  <c r="L27" i="64"/>
  <c r="H70" i="68"/>
  <c r="L46" i="68"/>
  <c r="L236" i="68" s="1"/>
  <c r="H227" i="68"/>
  <c r="M70" i="68"/>
  <c r="L70" i="68" s="1"/>
  <c r="L80" i="64"/>
  <c r="K80" i="64" s="1"/>
  <c r="K67" i="64"/>
  <c r="M166" i="68"/>
  <c r="L184" i="68"/>
  <c r="M216" i="68"/>
  <c r="R84" i="68"/>
  <c r="L36" i="64"/>
  <c r="K46" i="64"/>
  <c r="E94" i="64"/>
  <c r="K41" i="64"/>
  <c r="K54" i="64"/>
  <c r="K71" i="64"/>
  <c r="L72" i="68"/>
  <c r="L76" i="68" s="1"/>
  <c r="M76" i="68"/>
  <c r="M78" i="64"/>
  <c r="K83" i="64"/>
  <c r="D236" i="68"/>
  <c r="D228" i="68" s="1"/>
  <c r="D161" i="68"/>
  <c r="O161" i="68"/>
  <c r="L161" i="68" s="1"/>
  <c r="L166" i="68" s="1"/>
  <c r="F78" i="64"/>
  <c r="C78" i="64" s="1"/>
  <c r="R74" i="68"/>
  <c r="R85" i="68"/>
  <c r="L18" i="67"/>
  <c r="L61" i="67" s="1"/>
  <c r="Q26" i="67"/>
  <c r="Q29" i="67" s="1"/>
  <c r="Q31" i="67" s="1"/>
  <c r="C26" i="64"/>
  <c r="K76" i="64"/>
  <c r="K90" i="64"/>
  <c r="K31" i="64"/>
  <c r="L18" i="66"/>
  <c r="L80" i="66" s="1"/>
  <c r="R18" i="66"/>
  <c r="D137" i="66"/>
  <c r="D123" i="66" s="1"/>
  <c r="G30" i="64"/>
  <c r="N29" i="64"/>
  <c r="K29" i="64" s="1"/>
  <c r="K30" i="64"/>
  <c r="K27" i="64"/>
  <c r="G31" i="64"/>
  <c r="K32" i="64"/>
  <c r="L125" i="66"/>
  <c r="M80" i="66"/>
  <c r="L82" i="66"/>
  <c r="L86" i="66" s="1"/>
  <c r="R24" i="66"/>
  <c r="L94" i="66"/>
  <c r="L112" i="66" s="1"/>
  <c r="O112" i="66"/>
  <c r="O144" i="66"/>
  <c r="L144" i="66" s="1"/>
  <c r="N123" i="66"/>
  <c r="C32" i="64"/>
  <c r="R21" i="66"/>
  <c r="K28" i="64"/>
  <c r="K35" i="64"/>
  <c r="D80" i="66"/>
  <c r="L114" i="66"/>
  <c r="L122" i="66" s="1"/>
  <c r="N80" i="66"/>
  <c r="M123" i="66"/>
  <c r="D88" i="65"/>
  <c r="D225" i="65" s="1"/>
  <c r="Q34" i="65"/>
  <c r="M26" i="64"/>
  <c r="Q30" i="65"/>
  <c r="Q27" i="65"/>
  <c r="L25" i="65"/>
  <c r="Q24" i="65"/>
  <c r="L30" i="65"/>
  <c r="K93" i="64"/>
  <c r="I225" i="65"/>
  <c r="L82" i="65"/>
  <c r="K36" i="64"/>
  <c r="K38" i="64"/>
  <c r="H90" i="65"/>
  <c r="H142" i="65" s="1"/>
  <c r="H225" i="65" s="1"/>
  <c r="I142" i="65"/>
  <c r="H26" i="64"/>
  <c r="L110" i="65"/>
  <c r="L142" i="65" s="1"/>
  <c r="D142" i="65"/>
  <c r="L118" i="65"/>
  <c r="M142" i="65"/>
  <c r="M225" i="65" s="1"/>
  <c r="F225" i="65"/>
  <c r="K86" i="64"/>
  <c r="M105" i="63"/>
  <c r="H105" i="63"/>
  <c r="D105" i="63"/>
  <c r="L104" i="63"/>
  <c r="L98" i="63"/>
  <c r="L82" i="63"/>
  <c r="L105" i="63" s="1"/>
  <c r="E103" i="62"/>
  <c r="M94" i="64" l="1"/>
  <c r="L105" i="70"/>
  <c r="Q38" i="70"/>
  <c r="O166" i="68"/>
  <c r="N78" i="64"/>
  <c r="L228" i="68"/>
  <c r="F94" i="64"/>
  <c r="C94" i="64"/>
  <c r="R82" i="68"/>
  <c r="R87" i="68" s="1"/>
  <c r="L216" i="68"/>
  <c r="R28" i="66"/>
  <c r="R30" i="66" s="1"/>
  <c r="L123" i="66"/>
  <c r="O123" i="66"/>
  <c r="L26" i="64"/>
  <c r="G26" i="64"/>
  <c r="G94" i="64" s="1"/>
  <c r="H94" i="64"/>
  <c r="Q35" i="65"/>
  <c r="L88" i="65"/>
  <c r="L225" i="65" s="1"/>
  <c r="R88" i="68" l="1"/>
  <c r="K78" i="64"/>
  <c r="N94" i="64"/>
  <c r="Q37" i="65"/>
  <c r="K26" i="64"/>
  <c r="L94" i="64"/>
  <c r="D16" i="50"/>
  <c r="I16" i="50"/>
  <c r="J16" i="50"/>
  <c r="K16" i="50"/>
  <c r="D17" i="50"/>
  <c r="E17" i="50"/>
  <c r="E16" i="50" s="1"/>
  <c r="F17" i="50"/>
  <c r="G17" i="50"/>
  <c r="G16" i="50" s="1"/>
  <c r="H17" i="50"/>
  <c r="H16" i="50" s="1"/>
  <c r="M17" i="50"/>
  <c r="O17" i="50"/>
  <c r="O16" i="50" s="1"/>
  <c r="D18" i="50"/>
  <c r="H18" i="50"/>
  <c r="H42" i="50" s="1"/>
  <c r="H199" i="50" s="1"/>
  <c r="M18" i="50"/>
  <c r="N18" i="50"/>
  <c r="O18" i="50"/>
  <c r="D19" i="50"/>
  <c r="H19" i="50"/>
  <c r="M19" i="50"/>
  <c r="L19" i="50" s="1"/>
  <c r="N19" i="50"/>
  <c r="O19" i="50"/>
  <c r="D20" i="50"/>
  <c r="E20" i="50"/>
  <c r="F20" i="50"/>
  <c r="N20" i="50" s="1"/>
  <c r="G20" i="50"/>
  <c r="H20" i="50"/>
  <c r="M20" i="50"/>
  <c r="L20" i="50" s="1"/>
  <c r="O20" i="50"/>
  <c r="D21" i="50"/>
  <c r="H21" i="50"/>
  <c r="M21" i="50"/>
  <c r="N21" i="50"/>
  <c r="O21" i="50"/>
  <c r="D22" i="50"/>
  <c r="E22" i="50"/>
  <c r="F22" i="50"/>
  <c r="G22" i="50"/>
  <c r="I22" i="50"/>
  <c r="J22" i="50"/>
  <c r="K22" i="50"/>
  <c r="N22" i="50"/>
  <c r="D23" i="50"/>
  <c r="H23" i="50"/>
  <c r="H22" i="50" s="1"/>
  <c r="M23" i="50"/>
  <c r="N23" i="50"/>
  <c r="O23" i="50"/>
  <c r="O22" i="50" s="1"/>
  <c r="D24" i="50"/>
  <c r="E24" i="50"/>
  <c r="F24" i="50"/>
  <c r="G24" i="50"/>
  <c r="I24" i="50"/>
  <c r="J24" i="50"/>
  <c r="K24" i="50"/>
  <c r="N24" i="50"/>
  <c r="D25" i="50"/>
  <c r="H25" i="50"/>
  <c r="H24" i="50" s="1"/>
  <c r="M25" i="50"/>
  <c r="N25" i="50"/>
  <c r="O25" i="50"/>
  <c r="O24" i="50" s="1"/>
  <c r="D26" i="50"/>
  <c r="E26" i="50"/>
  <c r="F26" i="50"/>
  <c r="G26" i="50"/>
  <c r="I26" i="50"/>
  <c r="J26" i="50"/>
  <c r="K26" i="50"/>
  <c r="N26" i="50"/>
  <c r="D27" i="50"/>
  <c r="H27" i="50"/>
  <c r="H26" i="50" s="1"/>
  <c r="M27" i="50"/>
  <c r="N27" i="50"/>
  <c r="O27" i="50"/>
  <c r="O26" i="50" s="1"/>
  <c r="D28" i="50"/>
  <c r="E28" i="50"/>
  <c r="F28" i="50"/>
  <c r="G28" i="50"/>
  <c r="I28" i="50"/>
  <c r="J28" i="50"/>
  <c r="K28" i="50"/>
  <c r="N28" i="50"/>
  <c r="D29" i="50"/>
  <c r="H29" i="50"/>
  <c r="H28" i="50" s="1"/>
  <c r="M29" i="50"/>
  <c r="N29" i="50"/>
  <c r="O29" i="50"/>
  <c r="O28" i="50" s="1"/>
  <c r="D30" i="50"/>
  <c r="E30" i="50"/>
  <c r="F30" i="50"/>
  <c r="G30" i="50"/>
  <c r="H30" i="50"/>
  <c r="I30" i="50"/>
  <c r="J30" i="50"/>
  <c r="K30" i="50"/>
  <c r="M30" i="50"/>
  <c r="D31" i="50"/>
  <c r="H31" i="50"/>
  <c r="L31" i="50"/>
  <c r="L30" i="50" s="1"/>
  <c r="M31" i="50"/>
  <c r="N31" i="50"/>
  <c r="O31" i="50"/>
  <c r="O30" i="50" s="1"/>
  <c r="E32" i="50"/>
  <c r="D32" i="50" s="1"/>
  <c r="F32" i="50"/>
  <c r="G32" i="50"/>
  <c r="I32" i="50"/>
  <c r="J32" i="50"/>
  <c r="K32" i="50"/>
  <c r="N32" i="50"/>
  <c r="D33" i="50"/>
  <c r="H33" i="50"/>
  <c r="H32" i="50" s="1"/>
  <c r="M33" i="50"/>
  <c r="N33" i="50"/>
  <c r="O33" i="50"/>
  <c r="O32" i="50" s="1"/>
  <c r="E34" i="50"/>
  <c r="F34" i="50"/>
  <c r="G34" i="50"/>
  <c r="I34" i="50"/>
  <c r="J34" i="50"/>
  <c r="K34" i="50"/>
  <c r="O34" i="50"/>
  <c r="D35" i="50"/>
  <c r="H35" i="50"/>
  <c r="H34" i="50" s="1"/>
  <c r="M35" i="50"/>
  <c r="L35" i="50" s="1"/>
  <c r="L34" i="50" s="1"/>
  <c r="N35" i="50"/>
  <c r="N34" i="50" s="1"/>
  <c r="O35" i="50"/>
  <c r="E36" i="50"/>
  <c r="F36" i="50"/>
  <c r="G36" i="50"/>
  <c r="I36" i="50"/>
  <c r="J36" i="50"/>
  <c r="K36" i="50"/>
  <c r="M36" i="50"/>
  <c r="N36" i="50"/>
  <c r="O36" i="50"/>
  <c r="D37" i="50"/>
  <c r="H37" i="50"/>
  <c r="H36" i="50" s="1"/>
  <c r="M37" i="50"/>
  <c r="N37" i="50"/>
  <c r="O37" i="50"/>
  <c r="E38" i="50"/>
  <c r="F38" i="50"/>
  <c r="G38" i="50"/>
  <c r="I38" i="50"/>
  <c r="J38" i="50"/>
  <c r="K38" i="50"/>
  <c r="D39" i="50"/>
  <c r="H39" i="50"/>
  <c r="H38" i="50" s="1"/>
  <c r="M39" i="50"/>
  <c r="M38" i="50" s="1"/>
  <c r="N39" i="50"/>
  <c r="N38" i="50" s="1"/>
  <c r="O39" i="50"/>
  <c r="O38" i="50" s="1"/>
  <c r="K40" i="50"/>
  <c r="E42" i="50"/>
  <c r="D42" i="50" s="1"/>
  <c r="F42" i="50"/>
  <c r="F40" i="50" s="1"/>
  <c r="G42" i="50"/>
  <c r="I42" i="50"/>
  <c r="J42" i="50"/>
  <c r="J40" i="50" s="1"/>
  <c r="K42" i="50"/>
  <c r="K199" i="50" s="1"/>
  <c r="K197" i="50" s="1"/>
  <c r="N42" i="50"/>
  <c r="E43" i="50"/>
  <c r="F43" i="50"/>
  <c r="G43" i="50"/>
  <c r="G200" i="50" s="1"/>
  <c r="I43" i="50"/>
  <c r="J43" i="50"/>
  <c r="K43" i="50"/>
  <c r="E45" i="50"/>
  <c r="I45" i="50"/>
  <c r="J45" i="50"/>
  <c r="K45" i="50"/>
  <c r="O45" i="50"/>
  <c r="E46" i="50"/>
  <c r="F46" i="50"/>
  <c r="F45" i="50" s="1"/>
  <c r="G46" i="50"/>
  <c r="O46" i="50" s="1"/>
  <c r="H46" i="50"/>
  <c r="H45" i="50" s="1"/>
  <c r="N46" i="50"/>
  <c r="D47" i="50"/>
  <c r="H47" i="50"/>
  <c r="L47" i="50"/>
  <c r="M47" i="50"/>
  <c r="N47" i="50"/>
  <c r="O47" i="50"/>
  <c r="D48" i="50"/>
  <c r="E48" i="50"/>
  <c r="F48" i="50"/>
  <c r="N48" i="50" s="1"/>
  <c r="G48" i="50"/>
  <c r="H48" i="50"/>
  <c r="M48" i="50"/>
  <c r="L48" i="50" s="1"/>
  <c r="Q23" i="50" s="1"/>
  <c r="O48" i="50"/>
  <c r="D49" i="50"/>
  <c r="H49" i="50"/>
  <c r="M49" i="50"/>
  <c r="N49" i="50"/>
  <c r="O49" i="50"/>
  <c r="O76" i="50" s="1"/>
  <c r="D50" i="50"/>
  <c r="H50" i="50"/>
  <c r="H77" i="50" s="1"/>
  <c r="H202" i="50" s="1"/>
  <c r="M50" i="50"/>
  <c r="N50" i="50"/>
  <c r="O50" i="50"/>
  <c r="O77" i="50" s="1"/>
  <c r="D51" i="50"/>
  <c r="H51" i="50"/>
  <c r="M51" i="50"/>
  <c r="N51" i="50"/>
  <c r="O51" i="50"/>
  <c r="O79" i="50" s="1"/>
  <c r="O201" i="50" s="1"/>
  <c r="E52" i="50"/>
  <c r="F52" i="50"/>
  <c r="G52" i="50"/>
  <c r="O52" i="50" s="1"/>
  <c r="H52" i="50"/>
  <c r="N52" i="50"/>
  <c r="D53" i="50"/>
  <c r="H53" i="50"/>
  <c r="L53" i="50"/>
  <c r="M53" i="50"/>
  <c r="N53" i="50"/>
  <c r="N76" i="50" s="1"/>
  <c r="O53" i="50"/>
  <c r="D54" i="50"/>
  <c r="E54" i="50"/>
  <c r="F54" i="50"/>
  <c r="G54" i="50"/>
  <c r="H54" i="50"/>
  <c r="I54" i="50"/>
  <c r="J54" i="50"/>
  <c r="K54" i="50"/>
  <c r="M54" i="50"/>
  <c r="D55" i="50"/>
  <c r="H55" i="50"/>
  <c r="L55" i="50"/>
  <c r="L54" i="50" s="1"/>
  <c r="M55" i="50"/>
  <c r="N55" i="50"/>
  <c r="N54" i="50" s="1"/>
  <c r="O55" i="50"/>
  <c r="O54" i="50" s="1"/>
  <c r="D56" i="50"/>
  <c r="E56" i="50"/>
  <c r="F56" i="50"/>
  <c r="G56" i="50"/>
  <c r="H56" i="50"/>
  <c r="I56" i="50"/>
  <c r="J56" i="50"/>
  <c r="K56" i="50"/>
  <c r="L56" i="50"/>
  <c r="N56" i="50"/>
  <c r="O56" i="50"/>
  <c r="D57" i="50"/>
  <c r="H57" i="50"/>
  <c r="L57" i="50"/>
  <c r="M57" i="50"/>
  <c r="M56" i="50" s="1"/>
  <c r="N57" i="50"/>
  <c r="O57" i="50"/>
  <c r="D58" i="50"/>
  <c r="E58" i="50"/>
  <c r="F58" i="50"/>
  <c r="G58" i="50"/>
  <c r="H58" i="50"/>
  <c r="I58" i="50"/>
  <c r="J58" i="50"/>
  <c r="K58" i="50"/>
  <c r="M58" i="50"/>
  <c r="D59" i="50"/>
  <c r="H59" i="50"/>
  <c r="L59" i="50"/>
  <c r="L58" i="50" s="1"/>
  <c r="M59" i="50"/>
  <c r="N59" i="50"/>
  <c r="N58" i="50" s="1"/>
  <c r="O59" i="50"/>
  <c r="O58" i="50" s="1"/>
  <c r="D60" i="50"/>
  <c r="E60" i="50"/>
  <c r="F60" i="50"/>
  <c r="G60" i="50"/>
  <c r="H60" i="50"/>
  <c r="I60" i="50"/>
  <c r="J60" i="50"/>
  <c r="K60" i="50"/>
  <c r="L60" i="50"/>
  <c r="O60" i="50"/>
  <c r="D61" i="50"/>
  <c r="H61" i="50"/>
  <c r="L61" i="50"/>
  <c r="M61" i="50"/>
  <c r="M60" i="50" s="1"/>
  <c r="N61" i="50"/>
  <c r="N60" i="50" s="1"/>
  <c r="O61" i="50"/>
  <c r="D62" i="50"/>
  <c r="E62" i="50"/>
  <c r="F62" i="50"/>
  <c r="G62" i="50"/>
  <c r="H62" i="50"/>
  <c r="I62" i="50"/>
  <c r="J62" i="50"/>
  <c r="K62" i="50"/>
  <c r="M62" i="50"/>
  <c r="D63" i="50"/>
  <c r="H63" i="50"/>
  <c r="L63" i="50"/>
  <c r="L62" i="50" s="1"/>
  <c r="M63" i="50"/>
  <c r="N63" i="50"/>
  <c r="N62" i="50" s="1"/>
  <c r="O63" i="50"/>
  <c r="O62" i="50" s="1"/>
  <c r="D64" i="50"/>
  <c r="E64" i="50"/>
  <c r="F64" i="50"/>
  <c r="G64" i="50"/>
  <c r="H64" i="50"/>
  <c r="I64" i="50"/>
  <c r="J64" i="50"/>
  <c r="K64" i="50"/>
  <c r="L64" i="50"/>
  <c r="N64" i="50"/>
  <c r="O64" i="50"/>
  <c r="D65" i="50"/>
  <c r="H65" i="50"/>
  <c r="L65" i="50"/>
  <c r="M65" i="50"/>
  <c r="M64" i="50" s="1"/>
  <c r="N65" i="50"/>
  <c r="O65" i="50"/>
  <c r="D66" i="50"/>
  <c r="E66" i="50"/>
  <c r="F66" i="50"/>
  <c r="G66" i="50"/>
  <c r="H66" i="50"/>
  <c r="I66" i="50"/>
  <c r="J66" i="50"/>
  <c r="K66" i="50"/>
  <c r="M66" i="50"/>
  <c r="D67" i="50"/>
  <c r="H67" i="50"/>
  <c r="L67" i="50"/>
  <c r="L66" i="50" s="1"/>
  <c r="M67" i="50"/>
  <c r="N67" i="50"/>
  <c r="N66" i="50" s="1"/>
  <c r="O67" i="50"/>
  <c r="O66" i="50" s="1"/>
  <c r="D68" i="50"/>
  <c r="E68" i="50"/>
  <c r="F68" i="50"/>
  <c r="G68" i="50"/>
  <c r="H68" i="50"/>
  <c r="I68" i="50"/>
  <c r="J68" i="50"/>
  <c r="K68" i="50"/>
  <c r="D69" i="50"/>
  <c r="H69" i="50"/>
  <c r="L69" i="50"/>
  <c r="L68" i="50" s="1"/>
  <c r="M69" i="50"/>
  <c r="M68" i="50" s="1"/>
  <c r="N69" i="50"/>
  <c r="N68" i="50" s="1"/>
  <c r="O69" i="50"/>
  <c r="O68" i="50" s="1"/>
  <c r="D70" i="50"/>
  <c r="E70" i="50"/>
  <c r="F70" i="50"/>
  <c r="G70" i="50"/>
  <c r="H70" i="50"/>
  <c r="I70" i="50"/>
  <c r="J70" i="50"/>
  <c r="K70" i="50"/>
  <c r="L70" i="50"/>
  <c r="M70" i="50"/>
  <c r="N70" i="50"/>
  <c r="D71" i="50"/>
  <c r="H71" i="50"/>
  <c r="L71" i="50"/>
  <c r="M71" i="50"/>
  <c r="N71" i="50"/>
  <c r="O71" i="50"/>
  <c r="O70" i="50" s="1"/>
  <c r="D72" i="50"/>
  <c r="E72" i="50"/>
  <c r="F72" i="50"/>
  <c r="G72" i="50"/>
  <c r="H72" i="50"/>
  <c r="I72" i="50"/>
  <c r="J72" i="50"/>
  <c r="K72" i="50"/>
  <c r="O72" i="50"/>
  <c r="D73" i="50"/>
  <c r="H73" i="50"/>
  <c r="L73" i="50"/>
  <c r="L72" i="50" s="1"/>
  <c r="M73" i="50"/>
  <c r="M72" i="50" s="1"/>
  <c r="N73" i="50"/>
  <c r="N72" i="50" s="1"/>
  <c r="O73" i="50"/>
  <c r="D74" i="50"/>
  <c r="D76" i="50"/>
  <c r="E76" i="50"/>
  <c r="E74" i="50" s="1"/>
  <c r="F76" i="50"/>
  <c r="F74" i="50" s="1"/>
  <c r="G76" i="50"/>
  <c r="G74" i="50" s="1"/>
  <c r="H76" i="50"/>
  <c r="I76" i="50"/>
  <c r="I74" i="50" s="1"/>
  <c r="J76" i="50"/>
  <c r="J74" i="50" s="1"/>
  <c r="K76" i="50"/>
  <c r="K74" i="50" s="1"/>
  <c r="D77" i="50"/>
  <c r="E77" i="50"/>
  <c r="F77" i="50"/>
  <c r="G77" i="50"/>
  <c r="I77" i="50"/>
  <c r="J77" i="50"/>
  <c r="K77" i="50"/>
  <c r="N77" i="50"/>
  <c r="D78" i="50"/>
  <c r="E78" i="50"/>
  <c r="F78" i="50"/>
  <c r="G78" i="50"/>
  <c r="H78" i="50"/>
  <c r="I78" i="50"/>
  <c r="J78" i="50"/>
  <c r="K78" i="50"/>
  <c r="M78" i="50"/>
  <c r="O78" i="50"/>
  <c r="D79" i="50"/>
  <c r="E79" i="50"/>
  <c r="F79" i="50"/>
  <c r="G79" i="50"/>
  <c r="H79" i="50"/>
  <c r="I79" i="50"/>
  <c r="J79" i="50"/>
  <c r="K79" i="50"/>
  <c r="N79" i="50"/>
  <c r="D81" i="50"/>
  <c r="E81" i="50"/>
  <c r="F81" i="50"/>
  <c r="G81" i="50"/>
  <c r="H81" i="50"/>
  <c r="I81" i="50"/>
  <c r="J81" i="50"/>
  <c r="K81" i="50"/>
  <c r="D83" i="50"/>
  <c r="H83" i="50"/>
  <c r="L83" i="50"/>
  <c r="L81" i="50" s="1"/>
  <c r="Q25" i="50" s="1"/>
  <c r="M83" i="50"/>
  <c r="M81" i="50" s="1"/>
  <c r="N83" i="50"/>
  <c r="N87" i="50" s="1"/>
  <c r="O83" i="50"/>
  <c r="D84" i="50"/>
  <c r="H84" i="50"/>
  <c r="L84" i="50"/>
  <c r="L88" i="50" s="1"/>
  <c r="M84" i="50"/>
  <c r="N84" i="50"/>
  <c r="N88" i="50" s="1"/>
  <c r="O84" i="50"/>
  <c r="O81" i="50" s="1"/>
  <c r="D85" i="50"/>
  <c r="H85" i="50"/>
  <c r="D87" i="50"/>
  <c r="E87" i="50"/>
  <c r="E85" i="50" s="1"/>
  <c r="F87" i="50"/>
  <c r="G87" i="50"/>
  <c r="G85" i="50" s="1"/>
  <c r="H87" i="50"/>
  <c r="I87" i="50"/>
  <c r="I85" i="50" s="1"/>
  <c r="J87" i="50"/>
  <c r="K87" i="50"/>
  <c r="K85" i="50" s="1"/>
  <c r="M87" i="50"/>
  <c r="M85" i="50" s="1"/>
  <c r="O87" i="50"/>
  <c r="O85" i="50" s="1"/>
  <c r="D88" i="50"/>
  <c r="E88" i="50"/>
  <c r="F88" i="50"/>
  <c r="G88" i="50"/>
  <c r="H88" i="50"/>
  <c r="I88" i="50"/>
  <c r="J88" i="50"/>
  <c r="K88" i="50"/>
  <c r="M88" i="50"/>
  <c r="O88" i="50"/>
  <c r="D90" i="50"/>
  <c r="E90" i="50"/>
  <c r="F90" i="50"/>
  <c r="G90" i="50"/>
  <c r="H90" i="50"/>
  <c r="I90" i="50"/>
  <c r="J90" i="50"/>
  <c r="K90" i="50"/>
  <c r="L90" i="50"/>
  <c r="N90" i="50"/>
  <c r="O90" i="50"/>
  <c r="D91" i="50"/>
  <c r="H91" i="50"/>
  <c r="L91" i="50"/>
  <c r="M91" i="50"/>
  <c r="M90" i="50" s="1"/>
  <c r="N91" i="50"/>
  <c r="O91" i="50"/>
  <c r="D92" i="50"/>
  <c r="E92" i="50"/>
  <c r="F92" i="50"/>
  <c r="G92" i="50"/>
  <c r="H92" i="50"/>
  <c r="I92" i="50"/>
  <c r="J92" i="50"/>
  <c r="K92" i="50"/>
  <c r="N92" i="50"/>
  <c r="D93" i="50"/>
  <c r="H93" i="50"/>
  <c r="L93" i="50"/>
  <c r="L92" i="50" s="1"/>
  <c r="M93" i="50"/>
  <c r="M92" i="50" s="1"/>
  <c r="N93" i="50"/>
  <c r="O93" i="50"/>
  <c r="O92" i="50" s="1"/>
  <c r="D94" i="50"/>
  <c r="E94" i="50"/>
  <c r="F94" i="50"/>
  <c r="G94" i="50"/>
  <c r="H94" i="50"/>
  <c r="I94" i="50"/>
  <c r="J94" i="50"/>
  <c r="K94" i="50"/>
  <c r="N94" i="50"/>
  <c r="D95" i="50"/>
  <c r="H95" i="50"/>
  <c r="L95" i="50"/>
  <c r="L94" i="50" s="1"/>
  <c r="M95" i="50"/>
  <c r="M94" i="50" s="1"/>
  <c r="N95" i="50"/>
  <c r="O95" i="50"/>
  <c r="O94" i="50" s="1"/>
  <c r="D96" i="50"/>
  <c r="E96" i="50"/>
  <c r="F96" i="50"/>
  <c r="G96" i="50"/>
  <c r="H96" i="50"/>
  <c r="I96" i="50"/>
  <c r="J96" i="50"/>
  <c r="K96" i="50"/>
  <c r="N96" i="50"/>
  <c r="D97" i="50"/>
  <c r="H97" i="50"/>
  <c r="L97" i="50"/>
  <c r="L96" i="50" s="1"/>
  <c r="M97" i="50"/>
  <c r="M96" i="50" s="1"/>
  <c r="N97" i="50"/>
  <c r="O97" i="50"/>
  <c r="O96" i="50" s="1"/>
  <c r="D98" i="50"/>
  <c r="E98" i="50"/>
  <c r="F98" i="50"/>
  <c r="G98" i="50"/>
  <c r="H98" i="50"/>
  <c r="I98" i="50"/>
  <c r="J98" i="50"/>
  <c r="K98" i="50"/>
  <c r="N98" i="50"/>
  <c r="D99" i="50"/>
  <c r="H99" i="50"/>
  <c r="L99" i="50"/>
  <c r="L98" i="50" s="1"/>
  <c r="M99" i="50"/>
  <c r="M98" i="50" s="1"/>
  <c r="N99" i="50"/>
  <c r="O99" i="50"/>
  <c r="O98" i="50" s="1"/>
  <c r="D100" i="50"/>
  <c r="E100" i="50"/>
  <c r="F100" i="50"/>
  <c r="G100" i="50"/>
  <c r="H100" i="50"/>
  <c r="I100" i="50"/>
  <c r="J100" i="50"/>
  <c r="K100" i="50"/>
  <c r="N100" i="50"/>
  <c r="D101" i="50"/>
  <c r="H101" i="50"/>
  <c r="L101" i="50"/>
  <c r="L100" i="50" s="1"/>
  <c r="M101" i="50"/>
  <c r="M100" i="50" s="1"/>
  <c r="N101" i="50"/>
  <c r="O101" i="50"/>
  <c r="O100" i="50" s="1"/>
  <c r="D102" i="50"/>
  <c r="E102" i="50"/>
  <c r="F102" i="50"/>
  <c r="G102" i="50"/>
  <c r="H102" i="50"/>
  <c r="I102" i="50"/>
  <c r="J102" i="50"/>
  <c r="K102" i="50"/>
  <c r="N102" i="50"/>
  <c r="D103" i="50"/>
  <c r="H103" i="50"/>
  <c r="L103" i="50"/>
  <c r="L102" i="50" s="1"/>
  <c r="M103" i="50"/>
  <c r="M102" i="50" s="1"/>
  <c r="N103" i="50"/>
  <c r="O103" i="50"/>
  <c r="O102" i="50" s="1"/>
  <c r="D104" i="50"/>
  <c r="E104" i="50"/>
  <c r="F104" i="50"/>
  <c r="G104" i="50"/>
  <c r="H104" i="50"/>
  <c r="I104" i="50"/>
  <c r="J104" i="50"/>
  <c r="K104" i="50"/>
  <c r="N104" i="50"/>
  <c r="D105" i="50"/>
  <c r="H105" i="50"/>
  <c r="L105" i="50"/>
  <c r="L104" i="50" s="1"/>
  <c r="M105" i="50"/>
  <c r="M104" i="50" s="1"/>
  <c r="N105" i="50"/>
  <c r="O105" i="50"/>
  <c r="O104" i="50" s="1"/>
  <c r="D106" i="50"/>
  <c r="E106" i="50"/>
  <c r="F106" i="50"/>
  <c r="G106" i="50"/>
  <c r="H106" i="50"/>
  <c r="I106" i="50"/>
  <c r="J106" i="50"/>
  <c r="K106" i="50"/>
  <c r="N106" i="50"/>
  <c r="D107" i="50"/>
  <c r="H107" i="50"/>
  <c r="L107" i="50"/>
  <c r="L106" i="50" s="1"/>
  <c r="M107" i="50"/>
  <c r="M106" i="50" s="1"/>
  <c r="N107" i="50"/>
  <c r="O107" i="50"/>
  <c r="O106" i="50" s="1"/>
  <c r="D108" i="50"/>
  <c r="E108" i="50"/>
  <c r="F108" i="50"/>
  <c r="G108" i="50"/>
  <c r="H108" i="50"/>
  <c r="I108" i="50"/>
  <c r="J108" i="50"/>
  <c r="K108" i="50"/>
  <c r="N108" i="50"/>
  <c r="D109" i="50"/>
  <c r="H109" i="50"/>
  <c r="L109" i="50"/>
  <c r="L108" i="50" s="1"/>
  <c r="M109" i="50"/>
  <c r="M108" i="50" s="1"/>
  <c r="N109" i="50"/>
  <c r="O109" i="50"/>
  <c r="O108" i="50" s="1"/>
  <c r="D110" i="50"/>
  <c r="E110" i="50"/>
  <c r="F110" i="50"/>
  <c r="G110" i="50"/>
  <c r="H110" i="50"/>
  <c r="I110" i="50"/>
  <c r="J110" i="50"/>
  <c r="K110" i="50"/>
  <c r="N110" i="50"/>
  <c r="D111" i="50"/>
  <c r="H111" i="50"/>
  <c r="L111" i="50"/>
  <c r="L110" i="50" s="1"/>
  <c r="M111" i="50"/>
  <c r="M110" i="50" s="1"/>
  <c r="N111" i="50"/>
  <c r="O111" i="50"/>
  <c r="O110" i="50" s="1"/>
  <c r="D112" i="50"/>
  <c r="E112" i="50"/>
  <c r="F112" i="50"/>
  <c r="G112" i="50"/>
  <c r="H112" i="50"/>
  <c r="I112" i="50"/>
  <c r="J112" i="50"/>
  <c r="K112" i="50"/>
  <c r="N112" i="50"/>
  <c r="D113" i="50"/>
  <c r="H113" i="50"/>
  <c r="L113" i="50"/>
  <c r="L112" i="50" s="1"/>
  <c r="M113" i="50"/>
  <c r="M112" i="50" s="1"/>
  <c r="N113" i="50"/>
  <c r="O113" i="50"/>
  <c r="O112" i="50" s="1"/>
  <c r="D114" i="50"/>
  <c r="E114" i="50"/>
  <c r="F114" i="50"/>
  <c r="G114" i="50"/>
  <c r="H114" i="50"/>
  <c r="I114" i="50"/>
  <c r="J114" i="50"/>
  <c r="K114" i="50"/>
  <c r="N114" i="50"/>
  <c r="O114" i="50"/>
  <c r="D115" i="50"/>
  <c r="H115" i="50"/>
  <c r="L115" i="50"/>
  <c r="L114" i="50" s="1"/>
  <c r="M115" i="50"/>
  <c r="M114" i="50" s="1"/>
  <c r="N115" i="50"/>
  <c r="O115" i="50"/>
  <c r="D116" i="50"/>
  <c r="E116" i="50"/>
  <c r="F116" i="50"/>
  <c r="G116" i="50"/>
  <c r="H116" i="50"/>
  <c r="I116" i="50"/>
  <c r="J116" i="50"/>
  <c r="K116" i="50"/>
  <c r="D117" i="50"/>
  <c r="H117" i="50"/>
  <c r="L117" i="50"/>
  <c r="L116" i="50" s="1"/>
  <c r="M117" i="50"/>
  <c r="M116" i="50" s="1"/>
  <c r="N117" i="50"/>
  <c r="N116" i="50" s="1"/>
  <c r="O117" i="50"/>
  <c r="O116" i="50" s="1"/>
  <c r="D118" i="50"/>
  <c r="E118" i="50"/>
  <c r="F118" i="50"/>
  <c r="G118" i="50"/>
  <c r="H118" i="50"/>
  <c r="I118" i="50"/>
  <c r="J118" i="50"/>
  <c r="K118" i="50"/>
  <c r="L118" i="50"/>
  <c r="O118" i="50"/>
  <c r="D119" i="50"/>
  <c r="H119" i="50"/>
  <c r="L119" i="50"/>
  <c r="M119" i="50"/>
  <c r="M118" i="50" s="1"/>
  <c r="N119" i="50"/>
  <c r="N118" i="50" s="1"/>
  <c r="O119" i="50"/>
  <c r="D120" i="50"/>
  <c r="E120" i="50"/>
  <c r="F120" i="50"/>
  <c r="G120" i="50"/>
  <c r="H120" i="50"/>
  <c r="I120" i="50"/>
  <c r="J120" i="50"/>
  <c r="K120" i="50"/>
  <c r="N120" i="50"/>
  <c r="D121" i="50"/>
  <c r="H121" i="50"/>
  <c r="L121" i="50"/>
  <c r="L120" i="50" s="1"/>
  <c r="M121" i="50"/>
  <c r="M120" i="50" s="1"/>
  <c r="N121" i="50"/>
  <c r="O121" i="50"/>
  <c r="O120" i="50" s="1"/>
  <c r="D122" i="50"/>
  <c r="E122" i="50"/>
  <c r="F122" i="50"/>
  <c r="G122" i="50"/>
  <c r="H122" i="50"/>
  <c r="I122" i="50"/>
  <c r="J122" i="50"/>
  <c r="K122" i="50"/>
  <c r="O122" i="50"/>
  <c r="D123" i="50"/>
  <c r="H123" i="50"/>
  <c r="L123" i="50"/>
  <c r="L122" i="50" s="1"/>
  <c r="M123" i="50"/>
  <c r="M122" i="50" s="1"/>
  <c r="N123" i="50"/>
  <c r="N122" i="50" s="1"/>
  <c r="O123" i="50"/>
  <c r="D124" i="50"/>
  <c r="E124" i="50"/>
  <c r="F124" i="50"/>
  <c r="G124" i="50"/>
  <c r="H124" i="50"/>
  <c r="I124" i="50"/>
  <c r="J124" i="50"/>
  <c r="K124" i="50"/>
  <c r="D125" i="50"/>
  <c r="H125" i="50"/>
  <c r="L125" i="50"/>
  <c r="L124" i="50" s="1"/>
  <c r="M125" i="50"/>
  <c r="M124" i="50" s="1"/>
  <c r="N125" i="50"/>
  <c r="N124" i="50" s="1"/>
  <c r="O125" i="50"/>
  <c r="O124" i="50" s="1"/>
  <c r="D126" i="50"/>
  <c r="E126" i="50"/>
  <c r="F126" i="50"/>
  <c r="G126" i="50"/>
  <c r="H126" i="50"/>
  <c r="I126" i="50"/>
  <c r="J126" i="50"/>
  <c r="K126" i="50"/>
  <c r="L126" i="50"/>
  <c r="D127" i="50"/>
  <c r="H127" i="50"/>
  <c r="L127" i="50"/>
  <c r="M127" i="50"/>
  <c r="M126" i="50" s="1"/>
  <c r="N127" i="50"/>
  <c r="N126" i="50" s="1"/>
  <c r="O127" i="50"/>
  <c r="O126" i="50" s="1"/>
  <c r="D128" i="50"/>
  <c r="E128" i="50"/>
  <c r="F128" i="50"/>
  <c r="G128" i="50"/>
  <c r="H128" i="50"/>
  <c r="I128" i="50"/>
  <c r="J128" i="50"/>
  <c r="K128" i="50"/>
  <c r="D129" i="50"/>
  <c r="H129" i="50"/>
  <c r="L129" i="50"/>
  <c r="L128" i="50" s="1"/>
  <c r="M129" i="50"/>
  <c r="M128" i="50" s="1"/>
  <c r="N129" i="50"/>
  <c r="N128" i="50" s="1"/>
  <c r="O129" i="50"/>
  <c r="O128" i="50" s="1"/>
  <c r="D130" i="50"/>
  <c r="E130" i="50"/>
  <c r="F130" i="50"/>
  <c r="G130" i="50"/>
  <c r="H130" i="50"/>
  <c r="I130" i="50"/>
  <c r="J130" i="50"/>
  <c r="K130" i="50"/>
  <c r="L130" i="50"/>
  <c r="D131" i="50"/>
  <c r="H131" i="50"/>
  <c r="L131" i="50"/>
  <c r="M131" i="50"/>
  <c r="M130" i="50" s="1"/>
  <c r="N131" i="50"/>
  <c r="N130" i="50" s="1"/>
  <c r="O131" i="50"/>
  <c r="O130" i="50" s="1"/>
  <c r="D132" i="50"/>
  <c r="E132" i="50"/>
  <c r="F132" i="50"/>
  <c r="G132" i="50"/>
  <c r="H132" i="50"/>
  <c r="I132" i="50"/>
  <c r="J132" i="50"/>
  <c r="K132" i="50"/>
  <c r="M132" i="50"/>
  <c r="D133" i="50"/>
  <c r="H133" i="50"/>
  <c r="L133" i="50"/>
  <c r="L132" i="50" s="1"/>
  <c r="M133" i="50"/>
  <c r="N133" i="50"/>
  <c r="N132" i="50" s="1"/>
  <c r="O133" i="50"/>
  <c r="O132" i="50" s="1"/>
  <c r="D134" i="50"/>
  <c r="E134" i="50"/>
  <c r="F134" i="50"/>
  <c r="G134" i="50"/>
  <c r="H134" i="50"/>
  <c r="I134" i="50"/>
  <c r="J134" i="50"/>
  <c r="K134" i="50"/>
  <c r="L134" i="50"/>
  <c r="N134" i="50"/>
  <c r="O134" i="50"/>
  <c r="D135" i="50"/>
  <c r="H135" i="50"/>
  <c r="L135" i="50"/>
  <c r="M135" i="50"/>
  <c r="M134" i="50" s="1"/>
  <c r="N135" i="50"/>
  <c r="O135" i="50"/>
  <c r="D136" i="50"/>
  <c r="E136" i="50"/>
  <c r="F136" i="50"/>
  <c r="G136" i="50"/>
  <c r="H136" i="50"/>
  <c r="I136" i="50"/>
  <c r="J136" i="50"/>
  <c r="K136" i="50"/>
  <c r="M136" i="50"/>
  <c r="D137" i="50"/>
  <c r="H137" i="50"/>
  <c r="L137" i="50"/>
  <c r="L136" i="50" s="1"/>
  <c r="M137" i="50"/>
  <c r="N137" i="50"/>
  <c r="N136" i="50" s="1"/>
  <c r="O137" i="50"/>
  <c r="O136" i="50" s="1"/>
  <c r="D138" i="50"/>
  <c r="E138" i="50"/>
  <c r="F138" i="50"/>
  <c r="G138" i="50"/>
  <c r="H138" i="50"/>
  <c r="I138" i="50"/>
  <c r="J138" i="50"/>
  <c r="K138" i="50"/>
  <c r="L138" i="50"/>
  <c r="O138" i="50"/>
  <c r="D139" i="50"/>
  <c r="H139" i="50"/>
  <c r="L139" i="50"/>
  <c r="M139" i="50"/>
  <c r="M138" i="50" s="1"/>
  <c r="N139" i="50"/>
  <c r="N138" i="50" s="1"/>
  <c r="O139" i="50"/>
  <c r="D140" i="50"/>
  <c r="E140" i="50"/>
  <c r="F140" i="50"/>
  <c r="G140" i="50"/>
  <c r="H140" i="50"/>
  <c r="I140" i="50"/>
  <c r="J140" i="50"/>
  <c r="K140" i="50"/>
  <c r="M140" i="50"/>
  <c r="D141" i="50"/>
  <c r="H141" i="50"/>
  <c r="L141" i="50"/>
  <c r="L140" i="50" s="1"/>
  <c r="M141" i="50"/>
  <c r="N141" i="50"/>
  <c r="N140" i="50" s="1"/>
  <c r="O141" i="50"/>
  <c r="O140" i="50" s="1"/>
  <c r="D142" i="50"/>
  <c r="D144" i="50"/>
  <c r="E144" i="50"/>
  <c r="E142" i="50" s="1"/>
  <c r="F144" i="50"/>
  <c r="F142" i="50" s="1"/>
  <c r="G144" i="50"/>
  <c r="G142" i="50" s="1"/>
  <c r="H144" i="50"/>
  <c r="H142" i="50" s="1"/>
  <c r="I144" i="50"/>
  <c r="I142" i="50" s="1"/>
  <c r="J144" i="50"/>
  <c r="J142" i="50" s="1"/>
  <c r="K144" i="50"/>
  <c r="K142" i="50" s="1"/>
  <c r="L144" i="50"/>
  <c r="L142" i="50" s="1"/>
  <c r="M144" i="50"/>
  <c r="N144" i="50"/>
  <c r="O144" i="50"/>
  <c r="O142" i="50" s="1"/>
  <c r="D145" i="50"/>
  <c r="E145" i="50"/>
  <c r="F145" i="50"/>
  <c r="G145" i="50"/>
  <c r="H145" i="50"/>
  <c r="I145" i="50"/>
  <c r="J145" i="50"/>
  <c r="K145" i="50"/>
  <c r="L145" i="50"/>
  <c r="O145" i="50"/>
  <c r="F147" i="50"/>
  <c r="I147" i="50"/>
  <c r="J147" i="50"/>
  <c r="K147" i="50"/>
  <c r="D148" i="50"/>
  <c r="E148" i="50"/>
  <c r="E147" i="50" s="1"/>
  <c r="D147" i="50" s="1"/>
  <c r="F148" i="50"/>
  <c r="N148" i="50" s="1"/>
  <c r="G148" i="50"/>
  <c r="G147" i="50" s="1"/>
  <c r="H148" i="50"/>
  <c r="H147" i="50" s="1"/>
  <c r="M148" i="50"/>
  <c r="O148" i="50"/>
  <c r="D149" i="50"/>
  <c r="H149" i="50"/>
  <c r="H153" i="50" s="1"/>
  <c r="H152" i="50" s="1"/>
  <c r="M149" i="50"/>
  <c r="N149" i="50"/>
  <c r="O149" i="50"/>
  <c r="O153" i="50" s="1"/>
  <c r="O152" i="50" s="1"/>
  <c r="E150" i="50"/>
  <c r="F150" i="50"/>
  <c r="G150" i="50"/>
  <c r="O150" i="50" s="1"/>
  <c r="H150" i="50"/>
  <c r="N150" i="50"/>
  <c r="N147" i="50" s="1"/>
  <c r="D151" i="50"/>
  <c r="H151" i="50"/>
  <c r="L151" i="50"/>
  <c r="M151" i="50"/>
  <c r="N151" i="50"/>
  <c r="O151" i="50"/>
  <c r="F152" i="50"/>
  <c r="J152" i="50"/>
  <c r="N152" i="50"/>
  <c r="D153" i="50"/>
  <c r="E153" i="50"/>
  <c r="E152" i="50" s="1"/>
  <c r="D152" i="50" s="1"/>
  <c r="F153" i="50"/>
  <c r="G153" i="50"/>
  <c r="G152" i="50" s="1"/>
  <c r="I153" i="50"/>
  <c r="I152" i="50" s="1"/>
  <c r="J153" i="50"/>
  <c r="K153" i="50"/>
  <c r="K152" i="50" s="1"/>
  <c r="N153" i="50"/>
  <c r="D155" i="50"/>
  <c r="E155" i="50"/>
  <c r="F155" i="50"/>
  <c r="G155" i="50"/>
  <c r="H155" i="50"/>
  <c r="I155" i="50"/>
  <c r="J155" i="50"/>
  <c r="K155" i="50"/>
  <c r="M155" i="50"/>
  <c r="D156" i="50"/>
  <c r="H156" i="50"/>
  <c r="L156" i="50"/>
  <c r="L155" i="50" s="1"/>
  <c r="M156" i="50"/>
  <c r="N156" i="50"/>
  <c r="N155" i="50" s="1"/>
  <c r="O156" i="50"/>
  <c r="O155" i="50" s="1"/>
  <c r="D157" i="50"/>
  <c r="E157" i="50"/>
  <c r="F157" i="50"/>
  <c r="G157" i="50"/>
  <c r="H157" i="50"/>
  <c r="I157" i="50"/>
  <c r="J157" i="50"/>
  <c r="K157" i="50"/>
  <c r="L157" i="50"/>
  <c r="O157" i="50"/>
  <c r="D158" i="50"/>
  <c r="H158" i="50"/>
  <c r="L158" i="50"/>
  <c r="M158" i="50"/>
  <c r="M157" i="50" s="1"/>
  <c r="N158" i="50"/>
  <c r="N157" i="50" s="1"/>
  <c r="O158" i="50"/>
  <c r="D159" i="50"/>
  <c r="E159" i="50"/>
  <c r="F159" i="50"/>
  <c r="G159" i="50"/>
  <c r="H159" i="50"/>
  <c r="I159" i="50"/>
  <c r="J159" i="50"/>
  <c r="K159" i="50"/>
  <c r="M159" i="50"/>
  <c r="D160" i="50"/>
  <c r="H160" i="50"/>
  <c r="L160" i="50"/>
  <c r="L159" i="50" s="1"/>
  <c r="M160" i="50"/>
  <c r="N160" i="50"/>
  <c r="N159" i="50" s="1"/>
  <c r="O160" i="50"/>
  <c r="O159" i="50" s="1"/>
  <c r="D161" i="50"/>
  <c r="E161" i="50"/>
  <c r="F161" i="50"/>
  <c r="G161" i="50"/>
  <c r="H161" i="50"/>
  <c r="I161" i="50"/>
  <c r="J161" i="50"/>
  <c r="K161" i="50"/>
  <c r="L161" i="50"/>
  <c r="N161" i="50"/>
  <c r="O161" i="50"/>
  <c r="D162" i="50"/>
  <c r="H162" i="50"/>
  <c r="L162" i="50"/>
  <c r="M162" i="50"/>
  <c r="M161" i="50" s="1"/>
  <c r="N162" i="50"/>
  <c r="O162" i="50"/>
  <c r="D163" i="50"/>
  <c r="E163" i="50"/>
  <c r="F163" i="50"/>
  <c r="G163" i="50"/>
  <c r="H163" i="50"/>
  <c r="I163" i="50"/>
  <c r="J163" i="50"/>
  <c r="K163" i="50"/>
  <c r="M163" i="50"/>
  <c r="D164" i="50"/>
  <c r="H164" i="50"/>
  <c r="L164" i="50"/>
  <c r="L186" i="50" s="1"/>
  <c r="M164" i="50"/>
  <c r="N164" i="50"/>
  <c r="N163" i="50" s="1"/>
  <c r="O164" i="50"/>
  <c r="O163" i="50" s="1"/>
  <c r="D165" i="50"/>
  <c r="E165" i="50"/>
  <c r="F165" i="50"/>
  <c r="G165" i="50"/>
  <c r="H165" i="50"/>
  <c r="I165" i="50"/>
  <c r="J165" i="50"/>
  <c r="K165" i="50"/>
  <c r="L165" i="50"/>
  <c r="O165" i="50"/>
  <c r="D166" i="50"/>
  <c r="H166" i="50"/>
  <c r="L166" i="50"/>
  <c r="M166" i="50"/>
  <c r="M165" i="50" s="1"/>
  <c r="N166" i="50"/>
  <c r="N165" i="50" s="1"/>
  <c r="O166" i="50"/>
  <c r="D167" i="50"/>
  <c r="E167" i="50"/>
  <c r="F167" i="50"/>
  <c r="G167" i="50"/>
  <c r="H167" i="50"/>
  <c r="I167" i="50"/>
  <c r="J167" i="50"/>
  <c r="K167" i="50"/>
  <c r="M167" i="50"/>
  <c r="D168" i="50"/>
  <c r="H168" i="50"/>
  <c r="L168" i="50"/>
  <c r="L167" i="50" s="1"/>
  <c r="M168" i="50"/>
  <c r="N168" i="50"/>
  <c r="N167" i="50" s="1"/>
  <c r="O168" i="50"/>
  <c r="O167" i="50" s="1"/>
  <c r="D169" i="50"/>
  <c r="E169" i="50"/>
  <c r="F169" i="50"/>
  <c r="G169" i="50"/>
  <c r="H169" i="50"/>
  <c r="I169" i="50"/>
  <c r="J169" i="50"/>
  <c r="K169" i="50"/>
  <c r="L169" i="50"/>
  <c r="N169" i="50"/>
  <c r="O169" i="50"/>
  <c r="D170" i="50"/>
  <c r="H170" i="50"/>
  <c r="L170" i="50"/>
  <c r="M170" i="50"/>
  <c r="M169" i="50" s="1"/>
  <c r="N170" i="50"/>
  <c r="O170" i="50"/>
  <c r="D171" i="50"/>
  <c r="E171" i="50"/>
  <c r="F171" i="50"/>
  <c r="G171" i="50"/>
  <c r="H171" i="50"/>
  <c r="I171" i="50"/>
  <c r="J171" i="50"/>
  <c r="K171" i="50"/>
  <c r="M171" i="50"/>
  <c r="D172" i="50"/>
  <c r="H172" i="50"/>
  <c r="L172" i="50"/>
  <c r="L171" i="50" s="1"/>
  <c r="M172" i="50"/>
  <c r="N172" i="50"/>
  <c r="N171" i="50" s="1"/>
  <c r="O172" i="50"/>
  <c r="O171" i="50" s="1"/>
  <c r="D173" i="50"/>
  <c r="E173" i="50"/>
  <c r="F173" i="50"/>
  <c r="G173" i="50"/>
  <c r="H173" i="50"/>
  <c r="I173" i="50"/>
  <c r="J173" i="50"/>
  <c r="K173" i="50"/>
  <c r="L173" i="50"/>
  <c r="O173" i="50"/>
  <c r="D174" i="50"/>
  <c r="H174" i="50"/>
  <c r="L174" i="50"/>
  <c r="M174" i="50"/>
  <c r="M173" i="50" s="1"/>
  <c r="N174" i="50"/>
  <c r="N173" i="50" s="1"/>
  <c r="O174" i="50"/>
  <c r="D175" i="50"/>
  <c r="E175" i="50"/>
  <c r="F175" i="50"/>
  <c r="G175" i="50"/>
  <c r="H175" i="50"/>
  <c r="I175" i="50"/>
  <c r="J175" i="50"/>
  <c r="K175" i="50"/>
  <c r="M175" i="50"/>
  <c r="D176" i="50"/>
  <c r="H176" i="50"/>
  <c r="L176" i="50"/>
  <c r="L175" i="50" s="1"/>
  <c r="M176" i="50"/>
  <c r="N176" i="50"/>
  <c r="N175" i="50" s="1"/>
  <c r="O176" i="50"/>
  <c r="O175" i="50" s="1"/>
  <c r="D177" i="50"/>
  <c r="E177" i="50"/>
  <c r="F177" i="50"/>
  <c r="G177" i="50"/>
  <c r="H177" i="50"/>
  <c r="I177" i="50"/>
  <c r="J177" i="50"/>
  <c r="K177" i="50"/>
  <c r="L177" i="50"/>
  <c r="N177" i="50"/>
  <c r="O177" i="50"/>
  <c r="D178" i="50"/>
  <c r="H178" i="50"/>
  <c r="L178" i="50"/>
  <c r="M178" i="50"/>
  <c r="M177" i="50" s="1"/>
  <c r="N178" i="50"/>
  <c r="O178" i="50"/>
  <c r="D179" i="50"/>
  <c r="E179" i="50"/>
  <c r="F179" i="50"/>
  <c r="G179" i="50"/>
  <c r="H179" i="50"/>
  <c r="I179" i="50"/>
  <c r="J179" i="50"/>
  <c r="K179" i="50"/>
  <c r="M179" i="50"/>
  <c r="D180" i="50"/>
  <c r="H180" i="50"/>
  <c r="L180" i="50"/>
  <c r="L179" i="50" s="1"/>
  <c r="M180" i="50"/>
  <c r="N180" i="50"/>
  <c r="N179" i="50" s="1"/>
  <c r="O180" i="50"/>
  <c r="O179" i="50" s="1"/>
  <c r="D181" i="50"/>
  <c r="E181" i="50"/>
  <c r="F181" i="50"/>
  <c r="G181" i="50"/>
  <c r="H181" i="50"/>
  <c r="I181" i="50"/>
  <c r="J181" i="50"/>
  <c r="K181" i="50"/>
  <c r="L181" i="50"/>
  <c r="O181" i="50"/>
  <c r="D182" i="50"/>
  <c r="H182" i="50"/>
  <c r="L182" i="50"/>
  <c r="M182" i="50"/>
  <c r="M181" i="50" s="1"/>
  <c r="N182" i="50"/>
  <c r="N181" i="50" s="1"/>
  <c r="O182" i="50"/>
  <c r="D185" i="50"/>
  <c r="E185" i="50"/>
  <c r="E199" i="50" s="1"/>
  <c r="F185" i="50"/>
  <c r="G185" i="50"/>
  <c r="G183" i="50" s="1"/>
  <c r="H185" i="50"/>
  <c r="H183" i="50" s="1"/>
  <c r="I185" i="50"/>
  <c r="I183" i="50" s="1"/>
  <c r="J185" i="50"/>
  <c r="K185" i="50"/>
  <c r="K183" i="50" s="1"/>
  <c r="M185" i="50"/>
  <c r="M183" i="50" s="1"/>
  <c r="D186" i="50"/>
  <c r="E186" i="50"/>
  <c r="F186" i="50"/>
  <c r="F183" i="50" s="1"/>
  <c r="G186" i="50"/>
  <c r="H186" i="50"/>
  <c r="I186" i="50"/>
  <c r="I200" i="50" s="1"/>
  <c r="J186" i="50"/>
  <c r="J200" i="50" s="1"/>
  <c r="K186" i="50"/>
  <c r="M186" i="50"/>
  <c r="N186" i="50"/>
  <c r="D188" i="50"/>
  <c r="E188" i="50"/>
  <c r="F188" i="50"/>
  <c r="G188" i="50"/>
  <c r="H188" i="50"/>
  <c r="I188" i="50"/>
  <c r="J188" i="50"/>
  <c r="K188" i="50"/>
  <c r="M188" i="50"/>
  <c r="D189" i="50"/>
  <c r="H189" i="50"/>
  <c r="L189" i="50"/>
  <c r="L188" i="50" s="1"/>
  <c r="M189" i="50"/>
  <c r="N189" i="50"/>
  <c r="N196" i="50" s="1"/>
  <c r="N194" i="50" s="1"/>
  <c r="O189" i="50"/>
  <c r="O188" i="50" s="1"/>
  <c r="D190" i="50"/>
  <c r="E190" i="50"/>
  <c r="F190" i="50"/>
  <c r="G190" i="50"/>
  <c r="H190" i="50"/>
  <c r="I190" i="50"/>
  <c r="J190" i="50"/>
  <c r="K190" i="50"/>
  <c r="L190" i="50"/>
  <c r="N190" i="50"/>
  <c r="O190" i="50"/>
  <c r="D191" i="50"/>
  <c r="H191" i="50"/>
  <c r="L191" i="50"/>
  <c r="M191" i="50"/>
  <c r="M190" i="50" s="1"/>
  <c r="N191" i="50"/>
  <c r="O191" i="50"/>
  <c r="D192" i="50"/>
  <c r="E192" i="50"/>
  <c r="F192" i="50"/>
  <c r="G192" i="50"/>
  <c r="H192" i="50"/>
  <c r="I192" i="50"/>
  <c r="J192" i="50"/>
  <c r="K192" i="50"/>
  <c r="N192" i="50"/>
  <c r="D193" i="50"/>
  <c r="M193" i="50"/>
  <c r="N193" i="50"/>
  <c r="O193" i="50"/>
  <c r="E194" i="50"/>
  <c r="G194" i="50"/>
  <c r="I194" i="50"/>
  <c r="K194" i="50"/>
  <c r="D195" i="50"/>
  <c r="D196" i="50"/>
  <c r="E196" i="50"/>
  <c r="F196" i="50"/>
  <c r="F194" i="50" s="1"/>
  <c r="G196" i="50"/>
  <c r="H196" i="50"/>
  <c r="H194" i="50" s="1"/>
  <c r="I196" i="50"/>
  <c r="J196" i="50"/>
  <c r="J194" i="50" s="1"/>
  <c r="K196" i="50"/>
  <c r="D199" i="50"/>
  <c r="G199" i="50"/>
  <c r="G197" i="50" s="1"/>
  <c r="J199" i="50"/>
  <c r="J197" i="50" s="1"/>
  <c r="F200" i="50"/>
  <c r="K200" i="50"/>
  <c r="D201" i="50"/>
  <c r="E201" i="50"/>
  <c r="F201" i="50"/>
  <c r="G201" i="50"/>
  <c r="H201" i="50"/>
  <c r="I201" i="50"/>
  <c r="J201" i="50"/>
  <c r="K201" i="50"/>
  <c r="N201" i="50"/>
  <c r="D202" i="50"/>
  <c r="E202" i="50"/>
  <c r="F202" i="50"/>
  <c r="G202" i="50"/>
  <c r="I202" i="50"/>
  <c r="J202" i="50"/>
  <c r="K202" i="50"/>
  <c r="O202" i="50"/>
  <c r="K94" i="64" l="1"/>
  <c r="N85" i="50"/>
  <c r="N202" i="50"/>
  <c r="H74" i="50"/>
  <c r="O192" i="50"/>
  <c r="O196" i="50"/>
  <c r="O194" i="50" s="1"/>
  <c r="J183" i="50"/>
  <c r="L149" i="50"/>
  <c r="L153" i="50" s="1"/>
  <c r="L152" i="50" s="1"/>
  <c r="M153" i="50"/>
  <c r="M152" i="50" s="1"/>
  <c r="M147" i="50"/>
  <c r="L148" i="50"/>
  <c r="L147" i="50" s="1"/>
  <c r="L33" i="50"/>
  <c r="L32" i="50" s="1"/>
  <c r="M32" i="50"/>
  <c r="N43" i="50"/>
  <c r="N30" i="50"/>
  <c r="L29" i="50"/>
  <c r="L28" i="50" s="1"/>
  <c r="M28" i="50"/>
  <c r="L21" i="50"/>
  <c r="M42" i="50"/>
  <c r="N17" i="50"/>
  <c r="N16" i="50" s="1"/>
  <c r="F16" i="50"/>
  <c r="N188" i="50"/>
  <c r="L185" i="50"/>
  <c r="L183" i="50" s="1"/>
  <c r="L163" i="50"/>
  <c r="M150" i="50"/>
  <c r="L150" i="50" s="1"/>
  <c r="D150" i="50"/>
  <c r="J85" i="50"/>
  <c r="F85" i="50"/>
  <c r="L78" i="50"/>
  <c r="L49" i="50"/>
  <c r="L76" i="50" s="1"/>
  <c r="M76" i="50"/>
  <c r="N45" i="50"/>
  <c r="D43" i="50"/>
  <c r="E200" i="50"/>
  <c r="D200" i="50" s="1"/>
  <c r="I199" i="50"/>
  <c r="I197" i="50" s="1"/>
  <c r="I40" i="50"/>
  <c r="D36" i="50"/>
  <c r="L27" i="50"/>
  <c r="L26" i="50" s="1"/>
  <c r="M26" i="50"/>
  <c r="M192" i="50"/>
  <c r="L192" i="50" s="1"/>
  <c r="Q28" i="50" s="1"/>
  <c r="L193" i="50"/>
  <c r="L196" i="50" s="1"/>
  <c r="L194" i="50" s="1"/>
  <c r="N81" i="50"/>
  <c r="N40" i="50"/>
  <c r="L39" i="50"/>
  <c r="L38" i="50" s="1"/>
  <c r="L25" i="50"/>
  <c r="L24" i="50" s="1"/>
  <c r="M24" i="50"/>
  <c r="O42" i="50"/>
  <c r="O43" i="50"/>
  <c r="F199" i="50"/>
  <c r="F197" i="50" s="1"/>
  <c r="D194" i="50"/>
  <c r="N185" i="50"/>
  <c r="O147" i="50"/>
  <c r="N145" i="50"/>
  <c r="N142" i="50" s="1"/>
  <c r="Q27" i="50"/>
  <c r="L87" i="50"/>
  <c r="L85" i="50" s="1"/>
  <c r="N78" i="50"/>
  <c r="N74" i="50"/>
  <c r="L51" i="50"/>
  <c r="L79" i="50" s="1"/>
  <c r="L201" i="50" s="1"/>
  <c r="M79" i="50"/>
  <c r="M201" i="50" s="1"/>
  <c r="O74" i="50"/>
  <c r="M43" i="50"/>
  <c r="G40" i="50"/>
  <c r="D38" i="50"/>
  <c r="L23" i="50"/>
  <c r="L22" i="50" s="1"/>
  <c r="M22" i="50"/>
  <c r="E183" i="50"/>
  <c r="D183" i="50" s="1"/>
  <c r="D46" i="50"/>
  <c r="M46" i="50"/>
  <c r="M34" i="50"/>
  <c r="M196" i="50"/>
  <c r="M194" i="50" s="1"/>
  <c r="O186" i="50"/>
  <c r="O185" i="50"/>
  <c r="O183" i="50" s="1"/>
  <c r="M145" i="50"/>
  <c r="M142" i="50" s="1"/>
  <c r="M52" i="50"/>
  <c r="L52" i="50" s="1"/>
  <c r="Q24" i="50" s="1"/>
  <c r="D52" i="50"/>
  <c r="L50" i="50"/>
  <c r="L77" i="50" s="1"/>
  <c r="L202" i="50" s="1"/>
  <c r="M77" i="50"/>
  <c r="M202" i="50" s="1"/>
  <c r="G45" i="50"/>
  <c r="D45" i="50" s="1"/>
  <c r="E40" i="50"/>
  <c r="D40" i="50" s="1"/>
  <c r="L37" i="50"/>
  <c r="L36" i="50" s="1"/>
  <c r="D34" i="50"/>
  <c r="H43" i="50"/>
  <c r="H200" i="50" s="1"/>
  <c r="H197" i="50" s="1"/>
  <c r="L18" i="50"/>
  <c r="L42" i="50" s="1"/>
  <c r="M16" i="50"/>
  <c r="L17" i="50"/>
  <c r="M45" i="50" l="1"/>
  <c r="L46" i="50"/>
  <c r="M200" i="50"/>
  <c r="N183" i="50"/>
  <c r="N199" i="50"/>
  <c r="H40" i="50"/>
  <c r="M40" i="50"/>
  <c r="M199" i="50"/>
  <c r="Q19" i="50"/>
  <c r="L16" i="50"/>
  <c r="O200" i="50"/>
  <c r="M74" i="50"/>
  <c r="N200" i="50"/>
  <c r="O199" i="50"/>
  <c r="O197" i="50" s="1"/>
  <c r="O40" i="50"/>
  <c r="L74" i="50"/>
  <c r="L43" i="50"/>
  <c r="L200" i="50" s="1"/>
  <c r="L40" i="50"/>
  <c r="L199" i="50"/>
  <c r="L197" i="50" s="1"/>
  <c r="Q26" i="50"/>
  <c r="Q22" i="50"/>
  <c r="E197" i="50"/>
  <c r="D197" i="50" s="1"/>
  <c r="Q21" i="50" l="1"/>
  <c r="Q29" i="50" s="1"/>
  <c r="Q31" i="50" s="1"/>
  <c r="L45" i="50"/>
  <c r="N197" i="50"/>
  <c r="M197" i="50"/>
</calcChain>
</file>

<file path=xl/sharedStrings.xml><?xml version="1.0" encoding="utf-8"?>
<sst xmlns="http://schemas.openxmlformats.org/spreadsheetml/2006/main" count="2945" uniqueCount="526">
  <si>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</si>
  <si>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</si>
  <si>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</si>
  <si>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</si>
  <si>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</si>
  <si>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</si>
  <si>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</si>
  <si>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</si>
  <si>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</si>
  <si>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</si>
  <si>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</si>
  <si>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</si>
  <si>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</si>
  <si>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</si>
  <si>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</si>
  <si>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</si>
  <si>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</si>
  <si>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</si>
  <si>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</si>
  <si>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</si>
  <si>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</si>
  <si>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</si>
  <si>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</si>
  <si>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</si>
  <si>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</si>
  <si>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</si>
  <si>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</si>
  <si>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</si>
  <si>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</si>
  <si>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</si>
  <si>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</si>
  <si>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</si>
  <si>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</si>
  <si>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</si>
  <si>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</si>
  <si>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</si>
  <si>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</si>
  <si>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</si>
  <si>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</si>
  <si>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</si>
  <si>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</si>
  <si>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</si>
  <si>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</si>
  <si>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</si>
  <si>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</si>
  <si>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</si>
  <si>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</si>
  <si>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</si>
  <si>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</si>
  <si>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</si>
  <si>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</si>
  <si>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</si>
  <si>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</si>
  <si>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</si>
  <si>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</si>
  <si>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</si>
  <si>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</si>
  <si>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</si>
  <si>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</si>
  <si>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</si>
  <si>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</si>
  <si>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</si>
  <si>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</si>
  <si>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</si>
  <si>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</si>
  <si>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</si>
  <si>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</si>
  <si>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</si>
  <si>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</si>
  <si>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</si>
  <si>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</si>
  <si>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</si>
  <si>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</si>
  <si>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</si>
  <si>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</si>
  <si>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</si>
  <si>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</si>
  <si>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</si>
  <si>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</si>
  <si>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</si>
  <si>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</si>
  <si>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</si>
  <si>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</si>
  <si>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</si>
  <si>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</si>
  <si>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</si>
  <si>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</si>
  <si>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</si>
  <si>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</si>
  <si>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</si>
  <si>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</si>
  <si>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</si>
  <si>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</si>
  <si>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</si>
  <si>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</si>
  <si>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</si>
  <si>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</si>
  <si>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</si>
  <si>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</si>
  <si>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</si>
  <si>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</si>
  <si>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</si>
  <si>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</si>
  <si>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</si>
  <si>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</si>
  <si>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</si>
  <si>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</si>
  <si>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</si>
  <si>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</si>
  <si>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</si>
  <si>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</si>
  <si>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</si>
  <si>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</si>
  <si>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</si>
  <si>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</si>
  <si>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</si>
  <si>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</si>
  <si>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</si>
  <si>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</si>
  <si>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</si>
  <si>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</si>
  <si>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</si>
  <si>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</si>
  <si>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</si>
  <si>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</si>
  <si>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</si>
  <si>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</si>
  <si>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</si>
  <si>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</si>
  <si>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</si>
  <si>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</si>
  <si>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</si>
  <si>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</si>
  <si>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</si>
  <si>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</si>
  <si>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</si>
  <si>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</si>
  <si>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</si>
  <si>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</si>
  <si>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</si>
  <si>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</si>
  <si>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</si>
  <si>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</si>
  <si>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</si>
  <si>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</si>
  <si>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</si>
  <si>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</si>
  <si>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</si>
  <si>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</si>
  <si>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</si>
  <si>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</si>
  <si>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</si>
  <si>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</si>
  <si>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</si>
  <si>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</si>
  <si>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</si>
  <si>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</si>
  <si>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</si>
  <si>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</si>
  <si>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</si>
  <si>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</si>
  <si>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</si>
  <si>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</si>
  <si>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</si>
  <si>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</si>
  <si>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</si>
  <si>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</si>
  <si>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</si>
  <si>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</si>
  <si>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</si>
  <si>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</si>
  <si>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</si>
  <si>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</si>
  <si>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</si>
  <si>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</si>
  <si>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</si>
  <si>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</si>
  <si>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</si>
  <si>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</si>
  <si>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</si>
  <si>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</si>
  <si>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</si>
  <si>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</si>
  <si>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</si>
  <si>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</si>
  <si>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</si>
  <si>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</si>
  <si>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</si>
  <si>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</si>
  <si>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</si>
  <si>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</si>
  <si>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</si>
  <si>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</si>
  <si>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</si>
  <si>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</si>
  <si>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</si>
  <si>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</si>
  <si>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</si>
  <si>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</si>
  <si>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</si>
  <si>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</si>
  <si>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</si>
  <si>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</si>
  <si>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</si>
  <si>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</si>
  <si>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</si>
  <si>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</si>
  <si>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</si>
  <si>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</si>
  <si>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</si>
  <si>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</si>
  <si>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</si>
  <si>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</si>
  <si>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</si>
  <si>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</si>
  <si>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</si>
  <si>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</si>
  <si>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</si>
  <si>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</si>
  <si>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</si>
  <si>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</si>
  <si>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</si>
  <si>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</si>
  <si>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</si>
  <si>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</si>
  <si>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</si>
  <si>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</si>
  <si>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</si>
  <si>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</si>
  <si>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</si>
  <si>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</si>
  <si>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</si>
  <si>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</si>
  <si>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</si>
  <si>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</si>
  <si>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</si>
  <si>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</si>
  <si>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</si>
  <si>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</si>
  <si>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</si>
  <si>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</si>
  <si>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</si>
  <si>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</si>
  <si>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</si>
  <si>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</si>
  <si>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</si>
  <si>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</si>
  <si>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</si>
  <si>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</si>
  <si>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</si>
  <si>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</si>
  <si>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</si>
  <si>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</si>
  <si>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</si>
  <si>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</si>
  <si>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</si>
  <si>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</si>
  <si>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</si>
  <si>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</si>
  <si>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</si>
  <si>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</si>
  <si>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</si>
  <si>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</si>
  <si>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</si>
  <si>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</si>
  <si>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</si>
  <si>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</si>
  <si>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</si>
  <si>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</si>
  <si>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</si>
  <si>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</si>
  <si>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</si>
  <si>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</si>
  <si>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</si>
  <si>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</si>
  <si>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</si>
  <si>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</si>
  <si>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</si>
  <si>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</si>
  <si>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</si>
  <si>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</si>
  <si>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</si>
  <si>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</si>
  <si>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</si>
  <si>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</si>
  <si>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</si>
  <si>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</si>
  <si>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</si>
  <si>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</si>
  <si>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</si>
  <si>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</si>
  <si>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</si>
  <si>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</si>
  <si>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</si>
  <si>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</si>
  <si>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</si>
  <si>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</si>
  <si>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</si>
  <si>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</si>
  <si>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</si>
  <si>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</si>
  <si>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</si>
  <si>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</si>
  <si>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</si>
  <si>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</si>
  <si>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</si>
  <si>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</si>
  <si>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</si>
  <si>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</si>
  <si>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</si>
  <si>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</si>
  <si>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</si>
  <si>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</si>
  <si>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</si>
  <si>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</si>
  <si>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</si>
  <si>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</si>
  <si>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</si>
  <si>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</si>
  <si>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</si>
  <si>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</si>
  <si>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</si>
  <si>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</si>
  <si>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</si>
  <si>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</si>
  <si>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</si>
  <si>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</si>
  <si>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</si>
  <si>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</si>
  <si>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</si>
  <si>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</si>
  <si>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</si>
  <si>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</si>
  <si>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</si>
  <si>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</si>
  <si>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</si>
  <si>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</si>
  <si>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</si>
  <si>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</si>
  <si>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</si>
  <si>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</si>
  <si>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</si>
  <si>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</si>
  <si>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</si>
  <si>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</si>
  <si>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</si>
  <si>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</si>
  <si>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</si>
  <si>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</si>
  <si>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</si>
  <si>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</si>
  <si>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</si>
  <si>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</si>
  <si>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</si>
  <si>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</si>
  <si>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</si>
  <si>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</si>
  <si>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Gyventojų pajamų mokestis savivaldybių pajamoms iš gyventojų pajamų mokesčiui išlyginti</t>
  </si>
  <si>
    <t>Europos Sąjungos finansinės paramos lėšos</t>
  </si>
  <si>
    <t>Telšių sporto ir rekreacijos centro, Birutės g. 60, Telšiai, rekonstrukcijos techniniam projektui parengti</t>
  </si>
  <si>
    <t>Telšių „Vilties“ mokyklos pastatui, esančiam Kauno g. 9A, Telšių m., remontuoti</t>
  </si>
  <si>
    <t>VšĮ Regioninės Telšių ligoninės branduoliniam magnetiniam rezonanso aparatui įsigyti</t>
  </si>
  <si>
    <t>VšĮ Regioninės Telšių ligoninės Psichiatrijos, Terapinio, Vaikų skyriaus ir akušeriniam korpusui su maisto bloku Telšiuose, Kalno g. 40, rekonstruoti</t>
  </si>
  <si>
    <t>Telšių Žemaitės gimnazijai,  Telšiai, Šviesos g. 15</t>
  </si>
  <si>
    <t>Telšių „Džiugo“ gimnazijai,  Telšiai, Sedos g. 29</t>
  </si>
  <si>
    <t>Telšių rajono Luokės gimnazijai, Telšių r. sav., Luokės mstl., Mokyklos g. 5</t>
  </si>
  <si>
    <t>pastatui Telšiuose, Respublikos g. 28, modernizuoti, pritaikant Telšių menų mokyklos reikmėms</t>
  </si>
  <si>
    <t>Telšių rajono Ubiškės pagrindinės mokyklos sporto salei rekonstruoti</t>
  </si>
  <si>
    <t>Telšių „Ateities“ pagrindinės mokyklos pastatui Telšiuose, Lygumų g. 47, kapitaliniam remontui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</si>
  <si>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</si>
  <si>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</si>
  <si>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</si>
  <si>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</si>
  <si>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</si>
  <si>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</si>
  <si>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</si>
  <si>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</si>
  <si>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</si>
  <si>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</si>
  <si>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</si>
  <si>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</si>
  <si>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</si>
  <si>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</si>
  <si>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</si>
  <si>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</si>
  <si>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</si>
  <si>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</si>
  <si>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</si>
  <si>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</si>
  <si>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</si>
  <si>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 xml:space="preserve">4 priedas </t>
  </si>
  <si>
    <t xml:space="preserve">7 priedas </t>
  </si>
  <si>
    <t xml:space="preserve">9 priedas 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</si>
  <si>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</si>
  <si>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</si>
  <si>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</si>
  <si>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</si>
  <si>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</si>
  <si>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</si>
  <si>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</si>
  <si>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</si>
  <si>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</si>
  <si>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</si>
  <si>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</si>
  <si>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</si>
  <si>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</si>
  <si>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</si>
  <si>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</si>
  <si>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</si>
  <si>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(Telšių rajono savivaldybės tarybos 2015 m. gegužės 28 d.</t>
  </si>
  <si>
    <t xml:space="preserve">10 priedas </t>
  </si>
  <si>
    <t xml:space="preserve">valstybės investicijų programoje numatytiems projektams finansuoti </t>
  </si>
  <si>
    <t xml:space="preserve">vietinės reikšmės keliams ir gatvėms tiesti, rekonstruoti, taisyti (remontuoti), prižiūrėti ir saugaus eismo sąlygoms užtikrinti </t>
  </si>
  <si>
    <t>Padidinta/ sumažinta</t>
  </si>
  <si>
    <t>Patvirtinta</t>
  </si>
  <si>
    <t>sprendimo Nr. T1-130 redakcija)</t>
  </si>
  <si>
    <t xml:space="preserve"> (Telšių rajono savivaldybės tarybos 2015 m. birželio 25 d.</t>
  </si>
  <si>
    <t>Tryškių Lazdynų Pelėdos gimnazija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</si>
  <si>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</si>
  <si>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Iš viso padidinta/ sumažinta</t>
  </si>
  <si>
    <t>Iš viso patvirtinta</t>
  </si>
  <si>
    <t xml:space="preserve">Programos pavadinimas ir asignavimų valdytojai  </t>
  </si>
  <si>
    <t>Iš viso padidinta /sumažinta</t>
  </si>
  <si>
    <t>Asignavimų valdytojai</t>
  </si>
  <si>
    <t>bendrosios dotacijos kompensacija</t>
  </si>
  <si>
    <t>Programos pavadinimas, asignavimų valdytojai,  finansavimo šaltiniai</t>
  </si>
  <si>
    <t xml:space="preserve"> (Telšių rajono savivaldybės tarybos 2015 m. birželio 25 d. </t>
  </si>
  <si>
    <t>visuomenės sveikatos stiprinimui ir stebėsenai vykdyti</t>
  </si>
  <si>
    <t xml:space="preserve"> (Telšių rajono savivaldybės tarybos 2015 m.  birželio 25 d.</t>
  </si>
  <si>
    <t xml:space="preserve">5 priedas </t>
  </si>
  <si>
    <t>141 lėšos</t>
  </si>
  <si>
    <t>Programos pavadinimas, asignavimų valdytojai</t>
  </si>
  <si>
    <t xml:space="preserve">6 priedas </t>
  </si>
  <si>
    <t>pagal teisės aktus savivaldybėms perduotoms įstaigoms išlaikyti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</si>
  <si>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</si>
  <si>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</si>
  <si>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sprendimo Nr. T1-130  redakcija)</t>
  </si>
  <si>
    <t>minimaliai mėnesinei algai padidinti</t>
  </si>
  <si>
    <t>kultūros ir meno darbuotojų darbo užmokesčiui padidinti</t>
  </si>
  <si>
    <t>Kitos dotacijos ir lėšos iš kitų valdymo lygių, iš jų:</t>
  </si>
  <si>
    <t>4.1.3.5.</t>
  </si>
  <si>
    <t>Pagal teisės aktus savivaldybėms perduotoms įstaigoms išlaikyti</t>
  </si>
  <si>
    <t>4.1.3.4.</t>
  </si>
  <si>
    <t>Savivaldybių mokykloms (klasėms), skirtoms šalies (regiono) mokiniams, turintiems specialiųjų ugdymosi poreikių, ir kitoms savivaldybėms perduotoms įstaigoms išlaikyti</t>
  </si>
  <si>
    <t>4.1.3.3.</t>
  </si>
  <si>
    <t xml:space="preserve">Vietinės reikšmės keliams ir gatvėms tiesti, rekonstruoti, taisyti (remontuoti), prižiūrėti ir saugaus eismo sąlygoms užtikrinti </t>
  </si>
  <si>
    <t>4.1.3.2.</t>
  </si>
  <si>
    <t>4.1.3.1.12.</t>
  </si>
  <si>
    <t>4.1.3.1.11.</t>
  </si>
  <si>
    <t>4.1.3.1.10.</t>
  </si>
  <si>
    <t>4.1.3.1.9.</t>
  </si>
  <si>
    <t>4.1.3.1.8.</t>
  </si>
  <si>
    <t>4.1.3.1.7.</t>
  </si>
  <si>
    <t>4.1.3.1.6.</t>
  </si>
  <si>
    <t>4.1.3.1.5.</t>
  </si>
  <si>
    <t>4.1.3.1.4.</t>
  </si>
  <si>
    <t>4.1.3.1.3.</t>
  </si>
  <si>
    <t>4.1.3.1.2.</t>
  </si>
  <si>
    <t>4.1.3.1.1.</t>
  </si>
  <si>
    <t xml:space="preserve">Valstybės investicijų programoje numatytiems projektams finansuoti, iš jų: </t>
  </si>
  <si>
    <t>4.1.3.1</t>
  </si>
  <si>
    <t>Kita tikslinė dotacija, iš viso:</t>
  </si>
  <si>
    <t>Mokinio krepšeliui finansuoti</t>
  </si>
  <si>
    <t>Būsto nuomos ar išperkamosios būsto nuomos mokesčių dalies kompensacijoms</t>
  </si>
  <si>
    <t>Savivaldybėms priskirtiems archyviniams dokumentams tvarkyti</t>
  </si>
  <si>
    <t>Melioracijai</t>
  </si>
  <si>
    <t>Žemės ūkio funkcijoms atlikti</t>
  </si>
  <si>
    <t>Gyvenamosios vietos deklaravimo duomenų ir gyvenamosios vietos neturinčių asmenų apskaitos duomenims tvarkyti</t>
  </si>
  <si>
    <t>Priešgaisrinei saugai</t>
  </si>
  <si>
    <t>Civilinei saugai</t>
  </si>
  <si>
    <t>Gyventojų registrui tvarkyti ir duomenims valstybės registrams teikti</t>
  </si>
  <si>
    <t>Valstybės garantuojamai pirminei teisinei pagalbai teikti</t>
  </si>
  <si>
    <t>Civilinės būklės aktams registruoti</t>
  </si>
  <si>
    <t>Visuomenės sveikatos stiprinimas ir stebėsena</t>
  </si>
  <si>
    <t>Mokinių visuomenės sveikatos priežiūra</t>
  </si>
  <si>
    <t>Dalyvauti rengiant ir įgyvendinant darbo rinkos politikos priemones ir gyventojų užimtumo programas</t>
  </si>
  <si>
    <t>Jaunimo teisių apsaugai</t>
  </si>
  <si>
    <t>Vaikų teisių apsaugai</t>
  </si>
  <si>
    <t>Socialinėms paslaugoms</t>
  </si>
  <si>
    <t>Socialinei paramai mokiniams</t>
  </si>
  <si>
    <t>Socialinėms išmokoms ir kompensacijoms skaičiuoti ir mokėti</t>
  </si>
  <si>
    <t>Valstybinės kalbos vartojimo ir taisyklingumo kontrolei</t>
  </si>
  <si>
    <t>Dalyvauti rengiant ir vykdant mobilizaciją</t>
  </si>
  <si>
    <t>Duomenims Suteiktos valstybės pagalbos registrui teikti</t>
  </si>
  <si>
    <t>Valstybinėms (valstybės perduotoms savivaldybėms) funkcijoms atlikti, iš viso:</t>
  </si>
  <si>
    <t>sprendimo Nr. T1-170  redakcija)</t>
  </si>
  <si>
    <t xml:space="preserve"> (Telšių rajono savivaldybės tarybos 2015 m. rugpjūčio 27 d.</t>
  </si>
  <si>
    <t>sprendimo Nr. T1-170 redakcija)</t>
  </si>
  <si>
    <t xml:space="preserve"> (Telšių rajono savivaldybės tarybos 2015 m. rugpjūčio 27 d. </t>
  </si>
  <si>
    <t xml:space="preserve">Varnių lopšelis-darželis „Raudonkepuraitė“ </t>
  </si>
  <si>
    <t xml:space="preserve">Upynos lopšelis-darželis </t>
  </si>
  <si>
    <t>(Telšių rajono savivaldybės tarybos 2015 m. rugpjūčio 27 d.</t>
  </si>
  <si>
    <t>sprendimo Nr. T1- 73   redakcija)</t>
  </si>
  <si>
    <t xml:space="preserve"> savarankiškos funkcijos</t>
  </si>
  <si>
    <t xml:space="preserve">                                                                       </t>
  </si>
  <si>
    <t xml:space="preserve">Programos pavadinimas, asignavimų valdytojai    </t>
  </si>
  <si>
    <t>sprendimo Nr. T1-234  redakcija)</t>
  </si>
  <si>
    <t xml:space="preserve"> (Telšių rajono savivaldybės tarybos 2015 m. rugsėjo 24 d.</t>
  </si>
  <si>
    <t>Varnių  kultūros centras</t>
  </si>
  <si>
    <t>Tryškių kultūros centras</t>
  </si>
  <si>
    <t>Buožėnų mokykla-darželis</t>
  </si>
  <si>
    <t>Žarėnų „Minijos“ pagrindinė mokykla</t>
  </si>
  <si>
    <t>„Kranto“ progimnazija</t>
  </si>
  <si>
    <t>sprendimo Nr. T1-234 redakcija)</t>
  </si>
  <si>
    <t>Varnių kultūros centras</t>
  </si>
  <si>
    <t>106.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</si>
  <si>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</si>
  <si>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</si>
  <si>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</si>
  <si>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suteikta valstybės finansinė parama užsienyje mirusio (žuvusio) Lietuvos Respublikos piliečio palaikams parvežti į Lietuvos Respubliką</t>
  </si>
  <si>
    <t>4.1.3.6.4.</t>
  </si>
  <si>
    <t>4.1.3.6.3.</t>
  </si>
  <si>
    <t>4.1.3.6.2.</t>
  </si>
  <si>
    <t>4.1.3.6.1.</t>
  </si>
  <si>
    <t>4.1.3.6.</t>
  </si>
  <si>
    <t>Atliekų tvarkymo sistemos infrastruktūros plėtrai</t>
  </si>
  <si>
    <t>iš jų: žedinių atkuriamosios vertės kompensacija</t>
  </si>
  <si>
    <t>sprendimo Nr. T1-262 redakcija)</t>
  </si>
  <si>
    <t xml:space="preserve"> (Telšių rajono savivaldybės tarybos 2015 m. spalio 29 d.</t>
  </si>
  <si>
    <t>sprendimo Nr. T1- 234 redakcija)</t>
  </si>
  <si>
    <t xml:space="preserve"> (Telšių rajono savivaldybės tarybos 2015 m. spalio 29 d. </t>
  </si>
  <si>
    <t>sprendimo Nr. T1-234    redakcija)</t>
  </si>
  <si>
    <t xml:space="preserve"> (Telšių rajono savivaldybės tarybos 2015 m.  spalio 29 d.</t>
  </si>
  <si>
    <t>atliekų tvarkymo sistemos infrastruktūros plėtrai</t>
  </si>
  <si>
    <t xml:space="preserve">8 priedas </t>
  </si>
  <si>
    <t>(Telšių rajono savivaldybės tarybos 2015 m. spalio 29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</si>
</sst>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93">
    <xf numFmtId="0" fontId="0" fillId="0" borderId="0" xfId="0"/>
    <xf numFmtId="1" fontId="3" fillId="3" borderId="1" xfId="0" applyNumberFormat="1" applyFont="1" applyFill="1" applyBorder="1"/>
    <xf numFmtId="1" fontId="2" fillId="0" borderId="0" xfId="0" applyNumberFormat="1" applyFont="1"/>
    <xf numFmtId="1" fontId="6" fillId="0" borderId="0" xfId="0" applyNumberFormat="1" applyFont="1"/>
    <xf numFmtId="1" fontId="2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/>
    <xf numFmtId="1" fontId="6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4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2" fillId="0" borderId="0" xfId="0" applyNumberFormat="1" applyFont="1" applyBorder="1"/>
    <xf numFmtId="1" fontId="2" fillId="3" borderId="1" xfId="0" applyNumberFormat="1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1" fontId="2" fillId="0" borderId="6" xfId="0" applyNumberFormat="1" applyFont="1" applyBorder="1"/>
    <xf numFmtId="1" fontId="3" fillId="3" borderId="4" xfId="0" applyNumberFormat="1" applyFont="1" applyFill="1" applyBorder="1"/>
    <xf numFmtId="1" fontId="6" fillId="3" borderId="1" xfId="0" applyNumberFormat="1" applyFont="1" applyFill="1" applyBorder="1" applyAlignment="1">
      <alignment horizontal="center"/>
    </xf>
    <xf numFmtId="1" fontId="2" fillId="0" borderId="2" xfId="0" applyNumberFormat="1" applyFont="1" applyBorder="1"/>
    <xf numFmtId="1" fontId="6" fillId="0" borderId="4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wrapText="1"/>
    </xf>
    <xf numFmtId="1" fontId="2" fillId="0" borderId="2" xfId="0" applyNumberFormat="1" applyFont="1" applyBorder="1" applyAlignment="1">
      <alignment horizontal="left"/>
    </xf>
    <xf numFmtId="1" fontId="2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2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/>
    </xf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/>
    <xf numFmtId="1" fontId="2" fillId="0" borderId="1" xfId="0" applyNumberFormat="1" applyFont="1" applyBorder="1" applyAlignment="1">
      <alignment horizontal="right"/>
    </xf>
    <xf numFmtId="1" fontId="2" fillId="3" borderId="6" xfId="0" applyNumberFormat="1" applyFont="1" applyFill="1" applyBorder="1" applyAlignment="1">
      <alignment horizontal="center"/>
    </xf>
    <xf numFmtId="1" fontId="3" fillId="3" borderId="2" xfId="0" applyNumberFormat="1" applyFont="1" applyFill="1" applyBorder="1"/>
    <xf numFmtId="1" fontId="2" fillId="3" borderId="1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vertical="center"/>
    </xf>
    <xf numFmtId="1" fontId="6" fillId="3" borderId="4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distributed"/>
    </xf>
    <xf numFmtId="1" fontId="2" fillId="0" borderId="0" xfId="0" applyNumberFormat="1" applyFont="1" applyBorder="1" applyAlignment="1">
      <alignment horizontal="center"/>
    </xf>
    <xf numFmtId="1" fontId="2" fillId="0" borderId="8" xfId="0" applyNumberFormat="1" applyFont="1" applyBorder="1"/>
    <xf numFmtId="1" fontId="6" fillId="0" borderId="8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wrapText="1"/>
    </xf>
    <xf numFmtId="1" fontId="2" fillId="0" borderId="5" xfId="0" applyNumberFormat="1" applyFont="1" applyBorder="1"/>
    <xf numFmtId="1" fontId="2" fillId="0" borderId="6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right"/>
    </xf>
    <xf numFmtId="1" fontId="2" fillId="0" borderId="0" xfId="0" applyNumberFormat="1" applyFont="1" applyFill="1" applyBorder="1"/>
    <xf numFmtId="1" fontId="8" fillId="0" borderId="0" xfId="0" applyNumberFormat="1" applyFont="1" applyBorder="1"/>
    <xf numFmtId="1" fontId="6" fillId="0" borderId="1" xfId="0" applyNumberFormat="1" applyFont="1" applyFill="1" applyBorder="1" applyAlignment="1">
      <alignment horizontal="center"/>
    </xf>
    <xf numFmtId="1" fontId="2" fillId="0" borderId="9" xfId="0" applyNumberFormat="1" applyFont="1" applyBorder="1"/>
    <xf numFmtId="1" fontId="2" fillId="0" borderId="10" xfId="0" applyNumberFormat="1" applyFont="1" applyBorder="1"/>
    <xf numFmtId="1" fontId="2" fillId="0" borderId="11" xfId="0" applyNumberFormat="1" applyFont="1" applyFill="1" applyBorder="1" applyAlignment="1">
      <alignment horizontal="center"/>
    </xf>
    <xf numFmtId="1" fontId="2" fillId="0" borderId="12" xfId="0" applyNumberFormat="1" applyFont="1" applyFill="1" applyBorder="1"/>
    <xf numFmtId="1" fontId="6" fillId="0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2" fillId="4" borderId="1" xfId="0" applyNumberFormat="1" applyFont="1" applyFill="1" applyBorder="1"/>
    <xf numFmtId="1" fontId="2" fillId="0" borderId="10" xfId="0" applyNumberFormat="1" applyFont="1" applyFill="1" applyBorder="1"/>
    <xf numFmtId="1" fontId="2" fillId="0" borderId="13" xfId="0" applyNumberFormat="1" applyFont="1" applyBorder="1"/>
    <xf numFmtId="1" fontId="2" fillId="3" borderId="2" xfId="0" applyNumberFormat="1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wrapText="1"/>
    </xf>
    <xf numFmtId="1" fontId="8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7" fillId="0" borderId="11" xfId="0" applyNumberFormat="1" applyFont="1" applyFill="1" applyBorder="1"/>
    <xf numFmtId="1" fontId="2" fillId="0" borderId="13" xfId="0" applyNumberFormat="1" applyFont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7" fillId="3" borderId="10" xfId="0" applyNumberFormat="1" applyFont="1" applyFill="1" applyBorder="1"/>
    <xf numFmtId="1" fontId="1" fillId="3" borderId="1" xfId="0" applyNumberFormat="1" applyFont="1" applyFill="1" applyBorder="1"/>
    <xf numFmtId="1" fontId="2" fillId="3" borderId="2" xfId="0" applyNumberFormat="1" applyFont="1" applyFill="1" applyBorder="1" applyAlignment="1">
      <alignment horizontal="center" vertical="center"/>
    </xf>
    <xf numFmtId="1" fontId="3" fillId="3" borderId="9" xfId="0" applyNumberFormat="1" applyFont="1" applyFill="1" applyBorder="1" applyAlignment="1">
      <alignment vertical="center"/>
    </xf>
    <xf numFmtId="1" fontId="6" fillId="0" borderId="9" xfId="0" applyNumberFormat="1" applyFont="1" applyBorder="1" applyAlignment="1">
      <alignment horizontal="center"/>
    </xf>
    <xf numFmtId="1" fontId="7" fillId="0" borderId="13" xfId="0" applyNumberFormat="1" applyFont="1" applyBorder="1"/>
    <xf numFmtId="1" fontId="6" fillId="0" borderId="2" xfId="0" applyNumberFormat="1" applyFont="1" applyBorder="1" applyAlignment="1">
      <alignment horizontal="center"/>
    </xf>
    <xf numFmtId="1" fontId="7" fillId="0" borderId="13" xfId="0" applyNumberFormat="1" applyFont="1" applyBorder="1" applyAlignment="1">
      <alignment horizontal="left" wrapText="1" indent="1"/>
    </xf>
    <xf numFmtId="1" fontId="6" fillId="0" borderId="11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7" fillId="0" borderId="5" xfId="0" applyNumberFormat="1" applyFont="1" applyBorder="1" applyAlignment="1">
      <alignment horizontal="left" wrapText="1" indent="1"/>
    </xf>
    <xf numFmtId="1" fontId="2" fillId="0" borderId="14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left" wrapText="1" indent="1"/>
    </xf>
    <xf numFmtId="1" fontId="2" fillId="0" borderId="2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horizontal="center"/>
    </xf>
    <xf numFmtId="1" fontId="3" fillId="3" borderId="11" xfId="0" applyNumberFormat="1" applyFont="1" applyFill="1" applyBorder="1"/>
    <xf numFmtId="1" fontId="3" fillId="3" borderId="12" xfId="0" applyNumberFormat="1" applyFont="1" applyFill="1" applyBorder="1"/>
    <xf numFmtId="1" fontId="7" fillId="0" borderId="10" xfId="0" applyNumberFormat="1" applyFont="1" applyBorder="1" applyAlignment="1">
      <alignment horizontal="left" wrapText="1" indent="1"/>
    </xf>
    <xf numFmtId="1" fontId="6" fillId="0" borderId="2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6" fillId="3" borderId="9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vertical="distributed"/>
    </xf>
    <xf numFmtId="1" fontId="7" fillId="3" borderId="0" xfId="0" applyNumberFormat="1" applyFont="1" applyFill="1" applyBorder="1"/>
    <xf numFmtId="1" fontId="6" fillId="3" borderId="2" xfId="0" applyNumberFormat="1" applyFont="1" applyFill="1" applyBorder="1" applyAlignment="1">
      <alignment horizontal="center"/>
    </xf>
    <xf numFmtId="1" fontId="7" fillId="3" borderId="0" xfId="0" applyNumberFormat="1" applyFont="1" applyFill="1" applyBorder="1" applyAlignment="1">
      <alignment horizontal="left" wrapText="1" indent="1"/>
    </xf>
    <xf numFmtId="1" fontId="6" fillId="3" borderId="11" xfId="0" applyNumberFormat="1" applyFont="1" applyFill="1" applyBorder="1" applyAlignment="1">
      <alignment horizontal="center"/>
    </xf>
    <xf numFmtId="1" fontId="2" fillId="3" borderId="11" xfId="0" applyNumberFormat="1" applyFont="1" applyFill="1" applyBorder="1"/>
    <xf numFmtId="1" fontId="2" fillId="3" borderId="5" xfId="0" applyNumberFormat="1" applyFont="1" applyFill="1" applyBorder="1"/>
    <xf numFmtId="1" fontId="7" fillId="3" borderId="10" xfId="0" applyNumberFormat="1" applyFont="1" applyFill="1" applyBorder="1" applyAlignment="1">
      <alignment horizontal="left" wrapText="1" indent="1"/>
    </xf>
    <xf numFmtId="1" fontId="6" fillId="3" borderId="4" xfId="0" applyNumberFormat="1" applyFont="1" applyFill="1" applyBorder="1" applyAlignment="1">
      <alignment horizontal="right"/>
    </xf>
    <xf numFmtId="1" fontId="7" fillId="3" borderId="10" xfId="0" applyNumberFormat="1" applyFont="1" applyFill="1" applyBorder="1" applyAlignment="1">
      <alignment horizontal="left" indent="1"/>
    </xf>
    <xf numFmtId="1" fontId="7" fillId="3" borderId="12" xfId="0" applyNumberFormat="1" applyFont="1" applyFill="1" applyBorder="1" applyAlignment="1">
      <alignment horizontal="left" wrapText="1" indent="1"/>
    </xf>
    <xf numFmtId="1" fontId="2" fillId="0" borderId="11" xfId="0" applyNumberFormat="1" applyFont="1" applyBorder="1" applyAlignment="1">
      <alignment wrapText="1"/>
    </xf>
    <xf numFmtId="1" fontId="2" fillId="3" borderId="13" xfId="0" applyNumberFormat="1" applyFont="1" applyFill="1" applyBorder="1" applyAlignment="1">
      <alignment horizontal="center"/>
    </xf>
    <xf numFmtId="1" fontId="8" fillId="0" borderId="13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left" vertical="center"/>
    </xf>
    <xf numFmtId="1" fontId="10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7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left" indent="3"/>
    </xf>
    <xf numFmtId="1" fontId="8" fillId="0" borderId="0" xfId="0" applyNumberFormat="1" applyFont="1" applyFill="1" applyBorder="1"/>
    <xf numFmtId="1" fontId="2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1" fontId="1" fillId="0" borderId="0" xfId="0" applyNumberFormat="1" applyFont="1" applyFill="1"/>
    <xf numFmtId="1" fontId="7" fillId="0" borderId="12" xfId="0" applyNumberFormat="1" applyFont="1" applyFill="1" applyBorder="1"/>
    <xf numFmtId="1" fontId="7" fillId="0" borderId="10" xfId="0" applyNumberFormat="1" applyFont="1" applyFill="1" applyBorder="1" applyAlignment="1">
      <alignment horizontal="left" indent="2"/>
    </xf>
    <xf numFmtId="1" fontId="7" fillId="0" borderId="10" xfId="0" applyNumberFormat="1" applyFont="1" applyFill="1" applyBorder="1" applyAlignment="1">
      <alignment horizontal="left" wrapText="1" indent="2"/>
    </xf>
    <xf numFmtId="1" fontId="2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7" fillId="0" borderId="11" xfId="0" applyNumberFormat="1" applyFont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/>
    </xf>
    <xf numFmtId="1" fontId="13" fillId="0" borderId="1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4" fontId="12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right" vertical="center"/>
    </xf>
    <xf numFmtId="1" fontId="2" fillId="5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left"/>
    </xf>
    <xf numFmtId="4" fontId="3" fillId="5" borderId="1" xfId="0" applyNumberFormat="1" applyFont="1" applyFill="1" applyBorder="1" applyAlignment="1">
      <alignment vertical="center"/>
    </xf>
    <xf numFmtId="0" fontId="12" fillId="5" borderId="0" xfId="0" applyFont="1" applyFill="1"/>
    <xf numFmtId="3" fontId="3" fillId="5" borderId="1" xfId="0" applyNumberFormat="1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left"/>
    </xf>
    <xf numFmtId="1" fontId="13" fillId="3" borderId="1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left" wrapText="1" indent="29"/>
    </xf>
    <xf numFmtId="1" fontId="2" fillId="6" borderId="0" xfId="0" applyNumberFormat="1" applyFont="1" applyFill="1"/>
    <xf numFmtId="1" fontId="1" fillId="3" borderId="1" xfId="0" applyNumberFormat="1" applyFont="1" applyFill="1" applyBorder="1" applyAlignment="1">
      <alignment horizontal="right"/>
    </xf>
    <xf numFmtId="1" fontId="3" fillId="3" borderId="5" xfId="0" applyNumberFormat="1" applyFont="1" applyFill="1" applyBorder="1"/>
    <xf numFmtId="1" fontId="2" fillId="0" borderId="1" xfId="0" applyNumberFormat="1" applyFont="1" applyBorder="1" applyAlignment="1">
      <alignment vertical="top"/>
    </xf>
    <xf numFmtId="1" fontId="1" fillId="3" borderId="11" xfId="0" applyNumberFormat="1" applyFont="1" applyFill="1" applyBorder="1" applyAlignment="1">
      <alignment horizontal="center"/>
    </xf>
    <xf numFmtId="1" fontId="1" fillId="3" borderId="5" xfId="0" applyNumberFormat="1" applyFont="1" applyFill="1" applyBorder="1" applyAlignment="1">
      <alignment horizontal="center"/>
    </xf>
    <xf numFmtId="1" fontId="7" fillId="3" borderId="5" xfId="0" applyNumberFormat="1" applyFont="1" applyFill="1" applyBorder="1"/>
    <xf numFmtId="1" fontId="1" fillId="3" borderId="13" xfId="0" applyNumberFormat="1" applyFont="1" applyFill="1" applyBorder="1" applyAlignment="1">
      <alignment horizontal="center"/>
    </xf>
    <xf numFmtId="1" fontId="3" fillId="3" borderId="9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wrapText="1"/>
    </xf>
    <xf numFmtId="0" fontId="13" fillId="3" borderId="1" xfId="0" applyFont="1" applyFill="1" applyBorder="1" applyAlignment="1">
      <alignment vertical="center" wrapText="1"/>
    </xf>
    <xf numFmtId="1" fontId="13" fillId="7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1" fontId="2" fillId="7" borderId="1" xfId="0" applyNumberFormat="1" applyFont="1" applyFill="1" applyBorder="1" applyAlignment="1">
      <alignment horizontal="right" vertical="center"/>
    </xf>
    <xf numFmtId="1" fontId="2" fillId="6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/>
    </xf>
    <xf numFmtId="1" fontId="3" fillId="7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2" fillId="7" borderId="1" xfId="0" applyNumberFormat="1" applyFont="1" applyFill="1" applyBorder="1" applyAlignment="1">
      <alignment horizontal="right" vertical="center"/>
    </xf>
    <xf numFmtId="1" fontId="12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1" fontId="2" fillId="0" borderId="7" xfId="0" applyNumberFormat="1" applyFont="1" applyBorder="1"/>
    <xf numFmtId="1" fontId="6" fillId="0" borderId="7" xfId="0" applyNumberFormat="1" applyFont="1" applyBorder="1" applyAlignment="1">
      <alignment horizontal="right"/>
    </xf>
    <xf numFmtId="1" fontId="3" fillId="7" borderId="1" xfId="0" applyNumberFormat="1" applyFont="1" applyFill="1" applyBorder="1" applyAlignment="1">
      <alignment vertical="distributed"/>
    </xf>
    <xf numFmtId="1" fontId="3" fillId="6" borderId="1" xfId="0" applyNumberFormat="1" applyFont="1" applyFill="1" applyBorder="1" applyAlignment="1">
      <alignment vertical="distributed"/>
    </xf>
    <xf numFmtId="1" fontId="3" fillId="7" borderId="1" xfId="0" applyNumberFormat="1" applyFont="1" applyFill="1" applyBorder="1"/>
    <xf numFmtId="1" fontId="3" fillId="6" borderId="1" xfId="0" applyNumberFormat="1" applyFont="1" applyFill="1" applyBorder="1"/>
    <xf numFmtId="1" fontId="2" fillId="7" borderId="1" xfId="0" applyNumberFormat="1" applyFont="1" applyFill="1" applyBorder="1"/>
    <xf numFmtId="1" fontId="2" fillId="6" borderId="1" xfId="0" applyNumberFormat="1" applyFont="1" applyFill="1" applyBorder="1"/>
    <xf numFmtId="1" fontId="2" fillId="6" borderId="1" xfId="0" applyNumberFormat="1" applyFont="1" applyFill="1" applyBorder="1" applyAlignment="1">
      <alignment horizontal="right"/>
    </xf>
    <xf numFmtId="1" fontId="2" fillId="6" borderId="11" xfId="0" applyNumberFormat="1" applyFont="1" applyFill="1" applyBorder="1" applyAlignment="1">
      <alignment horizontal="right"/>
    </xf>
    <xf numFmtId="1" fontId="2" fillId="6" borderId="11" xfId="0" applyNumberFormat="1" applyFont="1" applyFill="1" applyBorder="1"/>
    <xf numFmtId="1" fontId="2" fillId="7" borderId="11" xfId="0" applyNumberFormat="1" applyFont="1" applyFill="1" applyBorder="1"/>
    <xf numFmtId="1" fontId="2" fillId="0" borderId="1" xfId="0" applyNumberFormat="1" applyFont="1" applyBorder="1" applyAlignment="1">
      <alignment wrapText="1"/>
    </xf>
    <xf numFmtId="1" fontId="2" fillId="7" borderId="1" xfId="0" applyNumberFormat="1" applyFont="1" applyFill="1" applyBorder="1" applyAlignment="1">
      <alignment horizontal="right"/>
    </xf>
    <xf numFmtId="1" fontId="1" fillId="7" borderId="15" xfId="0" applyNumberFormat="1" applyFont="1" applyFill="1" applyBorder="1"/>
    <xf numFmtId="1" fontId="1" fillId="7" borderId="1" xfId="0" applyNumberFormat="1" applyFont="1" applyFill="1" applyBorder="1"/>
    <xf numFmtId="1" fontId="1" fillId="7" borderId="11" xfId="0" applyNumberFormat="1" applyFont="1" applyFill="1" applyBorder="1"/>
    <xf numFmtId="1" fontId="1" fillId="6" borderId="1" xfId="0" applyNumberFormat="1" applyFont="1" applyFill="1" applyBorder="1"/>
    <xf numFmtId="1" fontId="2" fillId="7" borderId="15" xfId="0" applyNumberFormat="1" applyFont="1" applyFill="1" applyBorder="1"/>
    <xf numFmtId="1" fontId="7" fillId="3" borderId="5" xfId="0" applyNumberFormat="1" applyFont="1" applyFill="1" applyBorder="1" applyAlignment="1">
      <alignment horizontal="left" vertical="center"/>
    </xf>
    <xf numFmtId="1" fontId="3" fillId="7" borderId="15" xfId="0" applyNumberFormat="1" applyFont="1" applyFill="1" applyBorder="1"/>
    <xf numFmtId="1" fontId="6" fillId="0" borderId="8" xfId="0" applyNumberFormat="1" applyFont="1" applyFill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left"/>
    </xf>
    <xf numFmtId="1" fontId="6" fillId="0" borderId="12" xfId="0" applyNumberFormat="1" applyFont="1" applyBorder="1" applyAlignment="1">
      <alignment horizontal="center"/>
    </xf>
    <xf numFmtId="1" fontId="3" fillId="7" borderId="6" xfId="0" applyNumberFormat="1" applyFont="1" applyFill="1" applyBorder="1"/>
    <xf numFmtId="1" fontId="3" fillId="7" borderId="2" xfId="0" applyNumberFormat="1" applyFont="1" applyFill="1" applyBorder="1"/>
    <xf numFmtId="1" fontId="3" fillId="6" borderId="2" xfId="0" applyNumberFormat="1" applyFont="1" applyFill="1" applyBorder="1"/>
    <xf numFmtId="1" fontId="2" fillId="7" borderId="14" xfId="0" applyNumberFormat="1" applyFont="1" applyFill="1" applyBorder="1"/>
    <xf numFmtId="1" fontId="1" fillId="7" borderId="6" xfId="0" applyNumberFormat="1" applyFont="1" applyFill="1" applyBorder="1"/>
    <xf numFmtId="1" fontId="1" fillId="7" borderId="2" xfId="0" applyNumberFormat="1" applyFont="1" applyFill="1" applyBorder="1"/>
    <xf numFmtId="1" fontId="1" fillId="6" borderId="2" xfId="0" applyNumberFormat="1" applyFont="1" applyFill="1" applyBorder="1"/>
    <xf numFmtId="1" fontId="7" fillId="3" borderId="5" xfId="0" applyNumberFormat="1" applyFont="1" applyFill="1" applyBorder="1" applyAlignment="1">
      <alignment horizontal="left" wrapText="1"/>
    </xf>
    <xf numFmtId="1" fontId="10" fillId="3" borderId="9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wrapText="1"/>
    </xf>
    <xf numFmtId="1" fontId="15" fillId="6" borderId="0" xfId="0" applyNumberFormat="1" applyFont="1" applyFill="1"/>
    <xf numFmtId="1" fontId="15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" fillId="6" borderId="0" xfId="0" applyNumberFormat="1" applyFont="1" applyFill="1" applyAlignment="1">
      <alignment horizontal="right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9" xfId="0" applyNumberFormat="1" applyFont="1" applyFill="1" applyBorder="1" applyAlignment="1">
      <alignment horizontal="center" vertical="center"/>
    </xf>
    <xf numFmtId="1" fontId="1" fillId="3" borderId="11" xfId="0" applyNumberFormat="1" applyFont="1" applyFill="1" applyBorder="1"/>
    <xf numFmtId="1" fontId="1" fillId="6" borderId="11" xfId="0" applyNumberFormat="1" applyFont="1" applyFill="1" applyBorder="1"/>
    <xf numFmtId="1" fontId="8" fillId="3" borderId="2" xfId="0" applyNumberFormat="1" applyFont="1" applyFill="1" applyBorder="1" applyAlignment="1">
      <alignment horizontal="right"/>
    </xf>
    <xf numFmtId="1" fontId="8" fillId="3" borderId="2" xfId="0" applyNumberFormat="1" applyFont="1" applyFill="1" applyBorder="1"/>
    <xf numFmtId="1" fontId="8" fillId="7" borderId="2" xfId="0" applyNumberFormat="1" applyFont="1" applyFill="1" applyBorder="1" applyAlignment="1">
      <alignment horizontal="right"/>
    </xf>
    <xf numFmtId="1" fontId="8" fillId="7" borderId="2" xfId="0" applyNumberFormat="1" applyFont="1" applyFill="1" applyBorder="1"/>
    <xf numFmtId="1" fontId="8" fillId="6" borderId="2" xfId="0" applyNumberFormat="1" applyFont="1" applyFill="1" applyBorder="1" applyAlignment="1">
      <alignment horizontal="right"/>
    </xf>
    <xf numFmtId="1" fontId="8" fillId="6" borderId="2" xfId="0" applyNumberFormat="1" applyFont="1" applyFill="1" applyBorder="1"/>
    <xf numFmtId="1" fontId="3" fillId="7" borderId="2" xfId="0" applyNumberFormat="1" applyFont="1" applyFill="1" applyBorder="1" applyAlignment="1">
      <alignment vertical="distributed"/>
    </xf>
    <xf numFmtId="1" fontId="3" fillId="6" borderId="2" xfId="0" applyNumberFormat="1" applyFont="1" applyFill="1" applyBorder="1" applyAlignment="1">
      <alignment vertical="distributed"/>
    </xf>
    <xf numFmtId="1" fontId="2" fillId="7" borderId="11" xfId="0" applyNumberFormat="1" applyFont="1" applyFill="1" applyBorder="1" applyAlignment="1">
      <alignment vertical="top"/>
    </xf>
    <xf numFmtId="1" fontId="2" fillId="6" borderId="11" xfId="0" applyNumberFormat="1" applyFont="1" applyFill="1" applyBorder="1" applyAlignment="1">
      <alignment vertical="top"/>
    </xf>
    <xf numFmtId="1" fontId="2" fillId="7" borderId="2" xfId="0" applyNumberFormat="1" applyFont="1" applyFill="1" applyBorder="1" applyAlignment="1">
      <alignment vertical="top"/>
    </xf>
    <xf numFmtId="1" fontId="2" fillId="6" borderId="2" xfId="0" applyNumberFormat="1" applyFont="1" applyFill="1" applyBorder="1" applyAlignment="1">
      <alignment vertical="top"/>
    </xf>
    <xf numFmtId="1" fontId="2" fillId="7" borderId="2" xfId="0" applyNumberFormat="1" applyFont="1" applyFill="1" applyBorder="1"/>
    <xf numFmtId="1" fontId="2" fillId="6" borderId="2" xfId="0" applyNumberFormat="1" applyFont="1" applyFill="1" applyBorder="1"/>
    <xf numFmtId="1" fontId="2" fillId="7" borderId="5" xfId="0" applyNumberFormat="1" applyFont="1" applyFill="1" applyBorder="1"/>
    <xf numFmtId="1" fontId="2" fillId="6" borderId="5" xfId="0" applyNumberFormat="1" applyFont="1" applyFill="1" applyBorder="1"/>
    <xf numFmtId="1" fontId="6" fillId="0" borderId="0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vertical="top"/>
    </xf>
    <xf numFmtId="1" fontId="2" fillId="7" borderId="5" xfId="0" applyNumberFormat="1" applyFont="1" applyFill="1" applyBorder="1" applyAlignment="1">
      <alignment vertical="top"/>
    </xf>
    <xf numFmtId="1" fontId="2" fillId="6" borderId="5" xfId="0" applyNumberFormat="1" applyFont="1" applyFill="1" applyBorder="1" applyAlignment="1">
      <alignment vertical="top"/>
    </xf>
    <xf numFmtId="1" fontId="6" fillId="0" borderId="10" xfId="0" applyNumberFormat="1" applyFont="1" applyBorder="1" applyAlignment="1">
      <alignment horizontal="center"/>
    </xf>
    <xf numFmtId="1" fontId="16" fillId="6" borderId="0" xfId="0" applyNumberFormat="1" applyFont="1" applyFill="1" applyAlignment="1">
      <alignment horizontal="center"/>
    </xf>
    <xf numFmtId="1" fontId="6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6" fillId="0" borderId="0" xfId="0" applyNumberFormat="1" applyFont="1" applyBorder="1"/>
    <xf numFmtId="1" fontId="7" fillId="3" borderId="11" xfId="0" applyNumberFormat="1" applyFont="1" applyFill="1" applyBorder="1" applyAlignment="1">
      <alignment horizontal="left" wrapText="1" indent="1"/>
    </xf>
    <xf numFmtId="1" fontId="7" fillId="3" borderId="5" xfId="0" applyNumberFormat="1" applyFont="1" applyFill="1" applyBorder="1" applyAlignment="1">
      <alignment horizontal="left" wrapText="1" indent="1"/>
    </xf>
    <xf numFmtId="1" fontId="1" fillId="7" borderId="1" xfId="0" applyNumberFormat="1" applyFont="1" applyFill="1" applyBorder="1" applyAlignment="1">
      <alignment horizontal="right"/>
    </xf>
    <xf numFmtId="1" fontId="1" fillId="6" borderId="1" xfId="0" applyNumberFormat="1" applyFont="1" applyFill="1" applyBorder="1" applyAlignment="1">
      <alignment horizontal="right"/>
    </xf>
    <xf numFmtId="1" fontId="7" fillId="3" borderId="5" xfId="0" applyNumberFormat="1" applyFont="1" applyFill="1" applyBorder="1" applyAlignment="1">
      <alignment horizontal="left" vertical="center" wrapText="1" indent="1"/>
    </xf>
    <xf numFmtId="1" fontId="2" fillId="7" borderId="1" xfId="0" applyNumberFormat="1" applyFont="1" applyFill="1" applyBorder="1" applyAlignment="1">
      <alignment vertical="distributed"/>
    </xf>
    <xf numFmtId="1" fontId="3" fillId="3" borderId="2" xfId="0" applyNumberFormat="1" applyFont="1" applyFill="1" applyBorder="1" applyAlignment="1">
      <alignment vertical="center"/>
    </xf>
    <xf numFmtId="1" fontId="2" fillId="0" borderId="12" xfId="0" applyNumberFormat="1" applyFont="1" applyBorder="1" applyAlignment="1">
      <alignment vertical="top"/>
    </xf>
    <xf numFmtId="1" fontId="2" fillId="0" borderId="8" xfId="0" applyNumberFormat="1" applyFont="1" applyBorder="1" applyAlignment="1">
      <alignment vertical="top"/>
    </xf>
    <xf numFmtId="1" fontId="2" fillId="7" borderId="8" xfId="0" applyNumberFormat="1" applyFont="1" applyFill="1" applyBorder="1" applyAlignment="1">
      <alignment vertical="top"/>
    </xf>
    <xf numFmtId="1" fontId="2" fillId="6" borderId="8" xfId="0" applyNumberFormat="1" applyFont="1" applyFill="1" applyBorder="1" applyAlignment="1">
      <alignment vertical="top"/>
    </xf>
    <xf numFmtId="1" fontId="2" fillId="0" borderId="9" xfId="0" applyNumberFormat="1" applyFont="1" applyBorder="1" applyAlignment="1">
      <alignment vertical="top"/>
    </xf>
    <xf numFmtId="1" fontId="2" fillId="0" borderId="3" xfId="0" applyNumberFormat="1" applyFont="1" applyBorder="1" applyAlignment="1">
      <alignment vertical="top"/>
    </xf>
    <xf numFmtId="1" fontId="2" fillId="7" borderId="3" xfId="0" applyNumberFormat="1" applyFont="1" applyFill="1" applyBorder="1" applyAlignment="1">
      <alignment vertical="top"/>
    </xf>
    <xf numFmtId="1" fontId="2" fillId="6" borderId="3" xfId="0" applyNumberFormat="1" applyFont="1" applyFill="1" applyBorder="1" applyAlignment="1">
      <alignment vertical="top"/>
    </xf>
    <xf numFmtId="1" fontId="3" fillId="7" borderId="11" xfId="0" applyNumberFormat="1" applyFont="1" applyFill="1" applyBorder="1"/>
    <xf numFmtId="1" fontId="3" fillId="6" borderId="11" xfId="0" applyNumberFormat="1" applyFont="1" applyFill="1" applyBorder="1"/>
    <xf numFmtId="1" fontId="15" fillId="0" borderId="0" xfId="0" applyNumberFormat="1" applyFont="1" applyFill="1"/>
    <xf numFmtId="1" fontId="15" fillId="0" borderId="0" xfId="0" applyNumberFormat="1" applyFont="1" applyFill="1" applyAlignment="1">
      <alignment horizontal="right"/>
    </xf>
    <xf numFmtId="1" fontId="1" fillId="0" borderId="0" xfId="0" applyNumberFormat="1" applyFont="1" applyFill="1" applyAlignment="1">
      <alignment horizontal="right"/>
    </xf>
    <xf numFmtId="1" fontId="2" fillId="7" borderId="12" xfId="0" applyNumberFormat="1" applyFont="1" applyFill="1" applyBorder="1" applyAlignment="1">
      <alignment vertical="top"/>
    </xf>
    <xf numFmtId="1" fontId="2" fillId="6" borderId="14" xfId="0" applyNumberFormat="1" applyFont="1" applyFill="1" applyBorder="1" applyAlignment="1">
      <alignment vertical="top"/>
    </xf>
    <xf numFmtId="1" fontId="2" fillId="7" borderId="9" xfId="0" applyNumberFormat="1" applyFont="1" applyFill="1" applyBorder="1" applyAlignment="1">
      <alignment vertical="top"/>
    </xf>
    <xf numFmtId="1" fontId="2" fillId="6" borderId="6" xfId="0" applyNumberFormat="1" applyFont="1" applyFill="1" applyBorder="1" applyAlignment="1">
      <alignment vertical="top"/>
    </xf>
    <xf numFmtId="1" fontId="2" fillId="7" borderId="1" xfId="0" applyNumberFormat="1" applyFont="1" applyFill="1" applyBorder="1" applyAlignment="1">
      <alignment vertical="top"/>
    </xf>
    <xf numFmtId="1" fontId="2" fillId="6" borderId="1" xfId="0" applyNumberFormat="1" applyFont="1" applyFill="1" applyBorder="1" applyAlignment="1">
      <alignment vertical="top"/>
    </xf>
    <xf numFmtId="1" fontId="2" fillId="0" borderId="0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vertical="top" wrapText="1"/>
    </xf>
    <xf numFmtId="0" fontId="17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" fontId="3" fillId="6" borderId="0" xfId="0" applyNumberFormat="1" applyFont="1" applyFill="1" applyAlignment="1">
      <alignment horizontal="center"/>
    </xf>
    <xf numFmtId="0" fontId="2" fillId="0" borderId="0" xfId="0" applyFont="1"/>
    <xf numFmtId="1" fontId="7" fillId="0" borderId="1" xfId="0" applyNumberFormat="1" applyFont="1" applyBorder="1" applyAlignment="1">
      <alignment horizontal="right" vertical="center"/>
    </xf>
    <xf numFmtId="1" fontId="7" fillId="7" borderId="1" xfId="0" applyNumberFormat="1" applyFont="1" applyFill="1" applyBorder="1" applyAlignment="1">
      <alignment horizontal="right" vertical="center"/>
    </xf>
    <xf numFmtId="1" fontId="7" fillId="6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horizontal="left" vertical="center" wrapText="1"/>
    </xf>
    <xf numFmtId="1" fontId="18" fillId="7" borderId="1" xfId="0" applyNumberFormat="1" applyFont="1" applyFill="1" applyBorder="1" applyAlignment="1">
      <alignment horizontal="right" vertical="center"/>
    </xf>
    <xf numFmtId="1" fontId="18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 applyProtection="1">
      <alignment horizontal="left" vertical="center" wrapText="1"/>
      <protection hidden="1"/>
    </xf>
    <xf numFmtId="0" fontId="12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7" fillId="3" borderId="1" xfId="0" applyNumberFormat="1" applyFont="1" applyFill="1" applyBorder="1"/>
    <xf numFmtId="1" fontId="6" fillId="0" borderId="0" xfId="0" applyNumberFormat="1" applyFont="1" applyAlignment="1">
      <alignment vertical="top"/>
    </xf>
    <xf numFmtId="1" fontId="6" fillId="0" borderId="0" xfId="0" applyNumberFormat="1" applyFont="1" applyAlignment="1">
      <alignment horizontal="right" vertical="top"/>
    </xf>
    <xf numFmtId="1" fontId="6" fillId="0" borderId="0" xfId="0" applyNumberFormat="1" applyFont="1" applyBorder="1" applyAlignment="1">
      <alignment horizontal="right" vertical="top"/>
    </xf>
    <xf numFmtId="1" fontId="6" fillId="0" borderId="0" xfId="0" applyNumberFormat="1" applyFont="1" applyBorder="1" applyAlignment="1">
      <alignment horizontal="center" vertical="top"/>
    </xf>
    <xf numFmtId="1" fontId="6" fillId="0" borderId="8" xfId="0" applyNumberFormat="1" applyFont="1" applyBorder="1" applyAlignment="1">
      <alignment horizontal="center" vertical="top"/>
    </xf>
    <xf numFmtId="1" fontId="2" fillId="3" borderId="1" xfId="0" applyNumberFormat="1" applyFont="1" applyFill="1" applyBorder="1" applyAlignment="1">
      <alignment vertical="distributed"/>
    </xf>
    <xf numFmtId="1" fontId="2" fillId="6" borderId="1" xfId="0" applyNumberFormat="1" applyFont="1" applyFill="1" applyBorder="1" applyAlignment="1">
      <alignment vertical="distributed"/>
    </xf>
    <xf numFmtId="1" fontId="7" fillId="0" borderId="5" xfId="0" applyNumberFormat="1" applyFont="1" applyBorder="1" applyAlignment="1">
      <alignment horizontal="left" vertical="top" wrapText="1" indent="1"/>
    </xf>
    <xf numFmtId="1" fontId="6" fillId="0" borderId="9" xfId="0" applyNumberFormat="1" applyFont="1" applyBorder="1" applyAlignment="1">
      <alignment vertical="top"/>
    </xf>
    <xf numFmtId="1" fontId="7" fillId="0" borderId="10" xfId="0" applyNumberFormat="1" applyFont="1" applyBorder="1" applyAlignment="1">
      <alignment horizontal="left" vertical="top" indent="1"/>
    </xf>
    <xf numFmtId="1" fontId="6" fillId="3" borderId="1" xfId="0" applyNumberFormat="1" applyFont="1" applyFill="1" applyBorder="1" applyAlignment="1">
      <alignment horizontal="center" vertical="top"/>
    </xf>
    <xf numFmtId="1" fontId="6" fillId="0" borderId="7" xfId="0" applyNumberFormat="1" applyFont="1" applyFill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wrapText="1" indent="1"/>
    </xf>
    <xf numFmtId="1" fontId="6" fillId="0" borderId="1" xfId="0" applyNumberFormat="1" applyFont="1" applyFill="1" applyBorder="1" applyAlignment="1">
      <alignment horizontal="center" vertical="top"/>
    </xf>
    <xf numFmtId="1" fontId="7" fillId="0" borderId="0" xfId="0" applyNumberFormat="1" applyFont="1" applyBorder="1" applyAlignment="1">
      <alignment horizontal="left" vertical="top" indent="1"/>
    </xf>
    <xf numFmtId="1" fontId="2" fillId="0" borderId="2" xfId="0" applyNumberFormat="1" applyFont="1" applyBorder="1" applyAlignment="1">
      <alignment horizontal="left" wrapText="1"/>
    </xf>
    <xf numFmtId="1" fontId="7" fillId="0" borderId="5" xfId="0" applyNumberFormat="1" applyFont="1" applyBorder="1" applyAlignment="1">
      <alignment horizontal="left" indent="1"/>
    </xf>
    <xf numFmtId="1" fontId="3" fillId="0" borderId="0" xfId="0" applyNumberFormat="1" applyFont="1" applyBorder="1" applyAlignment="1">
      <alignment horizontal="center" vertical="top" wrapText="1"/>
    </xf>
    <xf numFmtId="1" fontId="3" fillId="0" borderId="0" xfId="0" applyNumberFormat="1" applyFont="1"/>
    <xf numFmtId="1" fontId="3" fillId="0" borderId="0" xfId="0" applyNumberFormat="1" applyFont="1" applyBorder="1"/>
    <xf numFmtId="1" fontId="3" fillId="0" borderId="8" xfId="0" applyNumberFormat="1" applyFont="1" applyBorder="1"/>
    <xf numFmtId="1" fontId="6" fillId="0" borderId="8" xfId="0" applyNumberFormat="1" applyFont="1" applyBorder="1" applyAlignment="1">
      <alignment horizontal="right"/>
    </xf>
    <xf numFmtId="1" fontId="10" fillId="0" borderId="0" xfId="0" applyNumberFormat="1" applyFont="1"/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wrapText="1" indent="1"/>
    </xf>
    <xf numFmtId="165" fontId="7" fillId="3" borderId="5" xfId="0" applyNumberFormat="1" applyFont="1" applyFill="1" applyBorder="1" applyAlignment="1">
      <alignment horizontal="left" indent="1"/>
    </xf>
    <xf numFmtId="1" fontId="7" fillId="3" borderId="5" xfId="0" applyNumberFormat="1" applyFont="1" applyFill="1" applyBorder="1" applyAlignment="1">
      <alignment horizontal="left" indent="1"/>
    </xf>
    <xf numFmtId="1" fontId="2" fillId="0" borderId="11" xfId="0" applyNumberFormat="1" applyFont="1" applyFill="1" applyBorder="1" applyAlignment="1">
      <alignment horizontal="right"/>
    </xf>
    <xf numFmtId="1" fontId="2" fillId="7" borderId="11" xfId="0" applyNumberFormat="1" applyFont="1" applyFill="1" applyBorder="1" applyAlignment="1">
      <alignment horizontal="right"/>
    </xf>
    <xf numFmtId="1" fontId="1" fillId="3" borderId="2" xfId="0" applyNumberFormat="1" applyFont="1" applyFill="1" applyBorder="1"/>
    <xf numFmtId="1" fontId="7" fillId="3" borderId="11" xfId="0" applyNumberFormat="1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wrapText="1"/>
    </xf>
    <xf numFmtId="1" fontId="3" fillId="3" borderId="10" xfId="0" applyNumberFormat="1" applyFont="1" applyFill="1" applyBorder="1"/>
    <xf numFmtId="1" fontId="2" fillId="0" borderId="11" xfId="0" applyNumberFormat="1" applyFont="1" applyBorder="1" applyAlignment="1">
      <alignment horizontal="right"/>
    </xf>
    <xf numFmtId="1" fontId="6" fillId="0" borderId="12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right"/>
    </xf>
    <xf numFmtId="1" fontId="2" fillId="0" borderId="9" xfId="0" applyNumberFormat="1" applyFont="1" applyFill="1" applyBorder="1" applyAlignment="1">
      <alignment wrapText="1"/>
    </xf>
    <xf numFmtId="1" fontId="7" fillId="3" borderId="12" xfId="0" applyNumberFormat="1" applyFont="1" applyFill="1" applyBorder="1" applyAlignment="1">
      <alignment horizontal="left" indent="1"/>
    </xf>
    <xf numFmtId="1" fontId="15" fillId="7" borderId="1" xfId="0" applyNumberFormat="1" applyFont="1" applyFill="1" applyBorder="1"/>
    <xf numFmtId="1" fontId="7" fillId="0" borderId="0" xfId="0" applyNumberFormat="1" applyFont="1" applyBorder="1" applyAlignment="1">
      <alignment horizontal="left" indent="1"/>
    </xf>
    <xf numFmtId="1" fontId="7" fillId="0" borderId="13" xfId="0" applyNumberFormat="1" applyFont="1" applyFill="1" applyBorder="1" applyAlignment="1">
      <alignment horizontal="left" indent="1"/>
    </xf>
    <xf numFmtId="1" fontId="6" fillId="0" borderId="1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7" fillId="0" borderId="5" xfId="0" applyNumberFormat="1" applyFont="1" applyFill="1" applyBorder="1" applyAlignment="1">
      <alignment horizontal="left" wrapText="1" indent="1"/>
    </xf>
    <xf numFmtId="1" fontId="7" fillId="0" borderId="11" xfId="0" applyNumberFormat="1" applyFont="1" applyFill="1" applyBorder="1" applyAlignment="1">
      <alignment horizontal="left" wrapText="1" indent="1"/>
    </xf>
    <xf numFmtId="1" fontId="6" fillId="3" borderId="2" xfId="0" applyNumberFormat="1" applyFont="1" applyFill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2" fillId="0" borderId="2" xfId="0" applyNumberFormat="1" applyFont="1" applyFill="1" applyBorder="1" applyAlignment="1">
      <alignment horizontal="left"/>
    </xf>
    <xf numFmtId="1" fontId="2" fillId="0" borderId="2" xfId="0" applyNumberFormat="1" applyFont="1" applyFill="1" applyBorder="1"/>
    <xf numFmtId="1" fontId="2" fillId="6" borderId="4" xfId="0" applyNumberFormat="1" applyFont="1" applyFill="1" applyBorder="1"/>
    <xf numFmtId="1" fontId="7" fillId="0" borderId="8" xfId="0" applyNumberFormat="1" applyFont="1" applyFill="1" applyBorder="1"/>
    <xf numFmtId="1" fontId="6" fillId="4" borderId="5" xfId="0" applyNumberFormat="1" applyFont="1" applyFill="1" applyBorder="1" applyAlignment="1">
      <alignment horizontal="center"/>
    </xf>
    <xf numFmtId="1" fontId="5" fillId="4" borderId="0" xfId="0" applyNumberFormat="1" applyFont="1" applyFill="1" applyBorder="1"/>
    <xf numFmtId="1" fontId="7" fillId="0" borderId="13" xfId="0" applyNumberFormat="1" applyFont="1" applyFill="1" applyBorder="1" applyAlignment="1">
      <alignment horizontal="left" wrapText="1"/>
    </xf>
    <xf numFmtId="1" fontId="2" fillId="4" borderId="4" xfId="0" applyNumberFormat="1" applyFont="1" applyFill="1" applyBorder="1"/>
    <xf numFmtId="1" fontId="5" fillId="4" borderId="13" xfId="0" applyNumberFormat="1" applyFont="1" applyFill="1" applyBorder="1"/>
    <xf numFmtId="1" fontId="2" fillId="0" borderId="13" xfId="0" applyNumberFormat="1" applyFont="1" applyFill="1" applyBorder="1"/>
    <xf numFmtId="1" fontId="2" fillId="6" borderId="12" xfId="0" applyNumberFormat="1" applyFont="1" applyFill="1" applyBorder="1" applyAlignment="1">
      <alignment vertical="top"/>
    </xf>
    <xf numFmtId="1" fontId="2" fillId="6" borderId="9" xfId="0" applyNumberFormat="1" applyFont="1" applyFill="1" applyBorder="1" applyAlignment="1">
      <alignment vertical="top"/>
    </xf>
    <xf numFmtId="0" fontId="14" fillId="0" borderId="0" xfId="0" applyFont="1" applyAlignment="1">
      <alignment horizontal="left" wrapText="1" indent="22"/>
    </xf>
    <xf numFmtId="0" fontId="14" fillId="0" borderId="0" xfId="0" applyFont="1" applyAlignment="1">
      <alignment horizontal="left" indent="22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0" fontId="14" fillId="0" borderId="0" xfId="0" applyFont="1" applyAlignment="1">
      <alignment horizontal="left" indent="23"/>
    </xf>
    <xf numFmtId="1" fontId="4" fillId="0" borderId="1" xfId="0" applyNumberFormat="1" applyFont="1" applyBorder="1" applyAlignment="1">
      <alignment horizontal="center"/>
    </xf>
    <xf numFmtId="1" fontId="6" fillId="0" borderId="15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6" fillId="7" borderId="9" xfId="0" applyNumberFormat="1" applyFont="1" applyFill="1" applyBorder="1" applyAlignment="1">
      <alignment horizontal="center" vertical="center" wrapText="1"/>
    </xf>
    <xf numFmtId="1" fontId="6" fillId="7" borderId="12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5" xfId="0" applyNumberFormat="1" applyFont="1" applyFill="1" applyBorder="1" applyAlignment="1">
      <alignment horizontal="center" vertical="center" wrapText="1"/>
    </xf>
    <xf numFmtId="1" fontId="6" fillId="6" borderId="11" xfId="0" applyNumberFormat="1" applyFont="1" applyFill="1" applyBorder="1" applyAlignment="1">
      <alignment horizontal="center" vertical="center" wrapText="1"/>
    </xf>
    <xf numFmtId="1" fontId="6" fillId="6" borderId="15" xfId="0" applyNumberFormat="1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5" xfId="0" applyNumberFormat="1" applyFont="1" applyFill="1" applyBorder="1" applyAlignment="1">
      <alignment horizontal="center" vertical="center" wrapText="1"/>
    </xf>
    <xf numFmtId="1" fontId="6" fillId="7" borderId="11" xfId="0" applyNumberFormat="1" applyFont="1" applyFill="1" applyBorder="1" applyAlignment="1">
      <alignment horizontal="center" vertical="center" wrapText="1"/>
    </xf>
    <xf numFmtId="1" fontId="6" fillId="7" borderId="15" xfId="0" applyNumberFormat="1" applyFont="1" applyFill="1" applyBorder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6" borderId="9" xfId="0" applyNumberFormat="1" applyFont="1" applyFill="1" applyBorder="1" applyAlignment="1">
      <alignment horizontal="center" vertical="center" wrapText="1"/>
    </xf>
    <xf numFmtId="1" fontId="6" fillId="6" borderId="12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/>
    </xf>
    <xf numFmtId="1" fontId="6" fillId="7" borderId="6" xfId="0" applyNumberFormat="1" applyFont="1" applyFill="1" applyBorder="1" applyAlignment="1">
      <alignment horizontal="center" vertical="center" wrapText="1"/>
    </xf>
    <xf numFmtId="1" fontId="6" fillId="7" borderId="14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4"/>
    </xf>
    <xf numFmtId="1" fontId="4" fillId="0" borderId="3" xfId="0" applyNumberFormat="1" applyFont="1" applyBorder="1" applyAlignment="1">
      <alignment horizontal="center"/>
    </xf>
    <xf numFmtId="0" fontId="14" fillId="0" borderId="0" xfId="0" applyFont="1" applyAlignment="1">
      <alignment horizontal="left" indent="24"/>
    </xf>
    <xf numFmtId="1" fontId="2" fillId="0" borderId="2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6" xfId="0" applyNumberFormat="1" applyFont="1" applyFill="1" applyBorder="1" applyAlignment="1">
      <alignment horizontal="center" vertical="top"/>
    </xf>
    <xf numFmtId="1" fontId="2" fillId="0" borderId="13" xfId="0" applyNumberFormat="1" applyFont="1" applyFill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1" fontId="2" fillId="0" borderId="13" xfId="0" applyNumberFormat="1" applyFont="1" applyBorder="1" applyAlignment="1">
      <alignment horizontal="center" vertical="top"/>
    </xf>
    <xf numFmtId="1" fontId="2" fillId="0" borderId="14" xfId="0" applyNumberFormat="1" applyFont="1" applyBorder="1" applyAlignment="1">
      <alignment horizontal="center" vertical="top"/>
    </xf>
    <xf numFmtId="1" fontId="6" fillId="0" borderId="5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6" fillId="0" borderId="2" xfId="0" applyNumberFormat="1" applyFont="1" applyFill="1" applyBorder="1" applyAlignment="1">
      <alignment horizontal="center" vertical="top"/>
    </xf>
    <xf numFmtId="1" fontId="6" fillId="0" borderId="11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 wrapText="1" indent="26"/>
    </xf>
    <xf numFmtId="0" fontId="14" fillId="0" borderId="0" xfId="0" applyFont="1" applyAlignment="1">
      <alignment horizontal="left" indent="26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indent="25"/>
    </xf>
    <xf numFmtId="1" fontId="2" fillId="3" borderId="6" xfId="0" applyNumberFormat="1" applyFont="1" applyFill="1" applyBorder="1" applyAlignment="1">
      <alignment horizontal="center" vertical="top"/>
    </xf>
    <xf numFmtId="1" fontId="2" fillId="3" borderId="13" xfId="0" applyNumberFormat="1" applyFont="1" applyFill="1" applyBorder="1" applyAlignment="1">
      <alignment horizontal="center" vertical="top"/>
    </xf>
    <xf numFmtId="1" fontId="2" fillId="3" borderId="14" xfId="0" applyNumberFormat="1" applyFont="1" applyFill="1" applyBorder="1" applyAlignment="1">
      <alignment horizontal="center" vertical="top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4" fillId="0" borderId="2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 vertical="top"/>
    </xf>
    <xf numFmtId="49" fontId="6" fillId="0" borderId="11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5"/>
    </xf>
    <xf numFmtId="1" fontId="7" fillId="0" borderId="5" xfId="0" applyNumberFormat="1" applyFont="1" applyFill="1" applyBorder="1" applyAlignment="1">
      <alignment horizontal="left" wrapText="1" indent="1"/>
    </xf>
    <xf numFmtId="1" fontId="6" fillId="0" borderId="2" xfId="0" applyNumberFormat="1" applyFont="1" applyBorder="1" applyAlignment="1">
      <alignment horizontal="center" vertical="top" wrapText="1"/>
    </xf>
    <xf numFmtId="1" fontId="6" fillId="0" borderId="5" xfId="0" applyNumberFormat="1" applyFont="1" applyBorder="1" applyAlignment="1">
      <alignment horizontal="center" vertical="top" wrapText="1"/>
    </xf>
    <xf numFmtId="1" fontId="6" fillId="0" borderId="11" xfId="0" applyNumberFormat="1" applyFont="1" applyBorder="1" applyAlignment="1">
      <alignment horizontal="center" vertical="top" wrapText="1"/>
    </xf>
    <xf numFmtId="1" fontId="4" fillId="0" borderId="5" xfId="0" applyNumberFormat="1" applyFont="1" applyBorder="1" applyAlignment="1">
      <alignment horizontal="center"/>
    </xf>
    <xf numFmtId="1" fontId="4" fillId="0" borderId="13" xfId="0" applyNumberFormat="1" applyFont="1" applyBorder="1" applyAlignment="1">
      <alignment horizontal="center"/>
    </xf>
    <xf numFmtId="1" fontId="16" fillId="0" borderId="0" xfId="0" applyNumberFormat="1" applyFont="1" applyAlignment="1">
      <alignment horizontal="right"/>
    </xf>
    <xf numFmtId="1" fontId="4" fillId="0" borderId="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14" fillId="0" borderId="0" xfId="0" applyFont="1" applyAlignment="1">
      <alignment horizontal="left" wrapText="1" indent="27"/>
    </xf>
    <xf numFmtId="0" fontId="14" fillId="0" borderId="0" xfId="0" applyFont="1" applyAlignment="1">
      <alignment horizontal="left" indent="27"/>
    </xf>
    <xf numFmtId="1" fontId="7" fillId="0" borderId="1" xfId="0" applyNumberFormat="1" applyFont="1" applyBorder="1" applyAlignment="1"/>
    <xf numFmtId="1" fontId="7" fillId="7" borderId="1" xfId="0" applyNumberFormat="1" applyFont="1" applyFill="1" applyBorder="1" applyAlignment="1"/>
    <xf numFmtId="1" fontId="7" fillId="6" borderId="1" xfId="0" applyNumberFormat="1" applyFont="1" applyFill="1" applyBorder="1" applyAlignment="1"/>
    <xf numFmtId="0" fontId="7" fillId="0" borderId="0" xfId="0" applyFont="1"/>
    <xf numFmtId="1" fontId="16" fillId="6" borderId="1" xfId="0" applyNumberFormat="1" applyFont="1" applyFill="1" applyBorder="1" applyAlignment="1">
      <alignment horizontal="right" vertical="center"/>
    </xf>
    <xf numFmtId="1" fontId="2" fillId="0" borderId="5" xfId="0" applyNumberFormat="1" applyFont="1" applyBorder="1" applyAlignment="1"/>
    <xf numFmtId="1" fontId="2" fillId="0" borderId="11" xfId="0" applyNumberFormat="1" applyFont="1" applyBorder="1" applyAlignment="1"/>
    <xf numFmtId="1" fontId="2" fillId="0" borderId="14" xfId="0" applyNumberFormat="1" applyFont="1" applyBorder="1" applyAlignment="1"/>
    <xf numFmtId="1" fontId="2" fillId="0" borderId="14" xfId="0" applyNumberFormat="1" applyFont="1" applyFill="1" applyBorder="1"/>
    <xf numFmtId="1" fontId="6" fillId="3" borderId="12" xfId="0" applyNumberFormat="1" applyFont="1" applyFill="1" applyBorder="1" applyAlignment="1">
      <alignment horizontal="center" vertical="top"/>
    </xf>
    <xf numFmtId="1" fontId="6" fillId="3" borderId="10" xfId="0" applyNumberFormat="1" applyFont="1" applyFill="1" applyBorder="1" applyAlignment="1">
      <alignment horizontal="center" vertical="top"/>
    </xf>
    <xf numFmtId="1" fontId="6" fillId="3" borderId="9" xfId="0" applyNumberFormat="1" applyFont="1" applyFill="1" applyBorder="1" applyAlignment="1">
      <alignment horizontal="center" vertical="top"/>
    </xf>
    <xf numFmtId="49" fontId="6" fillId="0" borderId="4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top"/>
    </xf>
    <xf numFmtId="1" fontId="2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4" fillId="0" borderId="0" xfId="0" applyFont="1" applyAlignment="1"/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10-29_262+pried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 pr._apyvartinės lėšos"/>
      <sheetName val="12 pr._suvestinė pagal progr."/>
    </sheetNames>
    <sheetDataSet>
      <sheetData sheetId="0">
        <row r="16">
          <cell r="E16">
            <v>156937</v>
          </cell>
          <cell r="F16">
            <v>0</v>
          </cell>
          <cell r="G16">
            <v>4608</v>
          </cell>
          <cell r="I16">
            <v>0</v>
          </cell>
          <cell r="J16">
            <v>0</v>
          </cell>
          <cell r="K16">
            <v>0</v>
          </cell>
        </row>
        <row r="19">
          <cell r="Q19">
            <v>21294</v>
          </cell>
        </row>
        <row r="21">
          <cell r="Q21">
            <v>8489</v>
          </cell>
        </row>
        <row r="22">
          <cell r="E22">
            <v>187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Q22">
            <v>223618</v>
          </cell>
        </row>
        <row r="23">
          <cell r="Q23">
            <v>14024</v>
          </cell>
        </row>
        <row r="24">
          <cell r="E24">
            <v>49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Q24">
            <v>32473</v>
          </cell>
        </row>
        <row r="25">
          <cell r="Q25">
            <v>11254</v>
          </cell>
        </row>
        <row r="26">
          <cell r="E26">
            <v>69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Q26">
            <v>58646</v>
          </cell>
        </row>
        <row r="27">
          <cell r="Q27">
            <v>200862</v>
          </cell>
        </row>
        <row r="28">
          <cell r="E28">
            <v>146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Q28">
            <v>22229</v>
          </cell>
        </row>
        <row r="30">
          <cell r="E30">
            <v>196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</row>
        <row r="32">
          <cell r="E32">
            <v>86</v>
          </cell>
          <cell r="F32">
            <v>0</v>
          </cell>
          <cell r="G32">
            <v>1600</v>
          </cell>
          <cell r="I32">
            <v>0</v>
          </cell>
          <cell r="J32">
            <v>0</v>
          </cell>
          <cell r="K32">
            <v>0</v>
          </cell>
        </row>
        <row r="34">
          <cell r="E34">
            <v>107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</row>
        <row r="36">
          <cell r="E36">
            <v>482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</row>
        <row r="38">
          <cell r="E38">
            <v>0</v>
          </cell>
          <cell r="F38">
            <v>0</v>
          </cell>
          <cell r="G38">
            <v>12974</v>
          </cell>
          <cell r="I38">
            <v>0</v>
          </cell>
          <cell r="J38">
            <v>0</v>
          </cell>
          <cell r="K38">
            <v>0</v>
          </cell>
        </row>
        <row r="40">
          <cell r="E40">
            <v>158259</v>
          </cell>
          <cell r="F40">
            <v>0</v>
          </cell>
          <cell r="G40">
            <v>19182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177441</v>
          </cell>
          <cell r="M40">
            <v>158259</v>
          </cell>
          <cell r="N40">
            <v>0</v>
          </cell>
          <cell r="O40">
            <v>19182</v>
          </cell>
        </row>
        <row r="45">
          <cell r="E45">
            <v>13903</v>
          </cell>
          <cell r="F45">
            <v>0</v>
          </cell>
          <cell r="G45">
            <v>34914</v>
          </cell>
          <cell r="I45">
            <v>0</v>
          </cell>
          <cell r="J45">
            <v>0</v>
          </cell>
          <cell r="K45">
            <v>0</v>
          </cell>
        </row>
        <row r="54">
          <cell r="E54">
            <v>5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</row>
        <row r="56">
          <cell r="E56">
            <v>186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</row>
        <row r="58">
          <cell r="E58">
            <v>384</v>
          </cell>
          <cell r="F58">
            <v>0</v>
          </cell>
          <cell r="G58">
            <v>841</v>
          </cell>
          <cell r="I58">
            <v>0</v>
          </cell>
          <cell r="J58">
            <v>0</v>
          </cell>
          <cell r="K58">
            <v>0</v>
          </cell>
        </row>
        <row r="60">
          <cell r="E60">
            <v>117</v>
          </cell>
          <cell r="F60">
            <v>0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</row>
        <row r="62">
          <cell r="E62">
            <v>334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</row>
        <row r="64">
          <cell r="E64">
            <v>1182</v>
          </cell>
          <cell r="F64">
            <v>0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</row>
        <row r="66">
          <cell r="E66">
            <v>646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</row>
        <row r="68">
          <cell r="E68">
            <v>502</v>
          </cell>
          <cell r="F68">
            <v>0</v>
          </cell>
          <cell r="G68">
            <v>1500</v>
          </cell>
          <cell r="I68">
            <v>0</v>
          </cell>
          <cell r="J68">
            <v>0</v>
          </cell>
          <cell r="K68">
            <v>0</v>
          </cell>
        </row>
        <row r="70">
          <cell r="E70">
            <v>243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</row>
        <row r="72">
          <cell r="E72">
            <v>229</v>
          </cell>
          <cell r="F72">
            <v>0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</row>
        <row r="74">
          <cell r="E74">
            <v>17731</v>
          </cell>
          <cell r="F74">
            <v>0</v>
          </cell>
          <cell r="G74">
            <v>37255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54986</v>
          </cell>
          <cell r="M74">
            <v>17731</v>
          </cell>
          <cell r="N74">
            <v>0</v>
          </cell>
          <cell r="O74">
            <v>37255</v>
          </cell>
        </row>
        <row r="81">
          <cell r="E81">
            <v>11254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</row>
        <row r="85">
          <cell r="E85">
            <v>11254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11254</v>
          </cell>
          <cell r="M85">
            <v>11254</v>
          </cell>
          <cell r="N85">
            <v>0</v>
          </cell>
          <cell r="O85">
            <v>0</v>
          </cell>
        </row>
        <row r="90">
          <cell r="E90">
            <v>9089</v>
          </cell>
          <cell r="F90">
            <v>0</v>
          </cell>
          <cell r="G90">
            <v>121234</v>
          </cell>
          <cell r="I90">
            <v>0</v>
          </cell>
          <cell r="J90">
            <v>0</v>
          </cell>
          <cell r="K90">
            <v>0</v>
          </cell>
        </row>
        <row r="92">
          <cell r="E92">
            <v>245</v>
          </cell>
          <cell r="F92">
            <v>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</row>
        <row r="94">
          <cell r="E94">
            <v>1456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</row>
        <row r="96">
          <cell r="E96">
            <v>1886</v>
          </cell>
          <cell r="F96">
            <v>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</row>
        <row r="98">
          <cell r="E98">
            <v>97</v>
          </cell>
          <cell r="F98">
            <v>0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</row>
        <row r="100">
          <cell r="E100">
            <v>886</v>
          </cell>
          <cell r="F100">
            <v>0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</row>
        <row r="102">
          <cell r="E102">
            <v>8799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</row>
        <row r="104">
          <cell r="E104">
            <v>572</v>
          </cell>
          <cell r="F104">
            <v>0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</row>
        <row r="106">
          <cell r="E106">
            <v>286</v>
          </cell>
          <cell r="F106">
            <v>0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</row>
        <row r="108">
          <cell r="E108">
            <v>751</v>
          </cell>
          <cell r="F108">
            <v>0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</row>
        <row r="110">
          <cell r="E110">
            <v>3776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</row>
        <row r="112">
          <cell r="E112">
            <v>1962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</row>
        <row r="114">
          <cell r="E114">
            <v>1752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</row>
        <row r="116">
          <cell r="E116">
            <v>6056</v>
          </cell>
          <cell r="F116">
            <v>0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</row>
        <row r="118">
          <cell r="E118">
            <v>5845</v>
          </cell>
          <cell r="F118">
            <v>0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</row>
        <row r="120">
          <cell r="E120">
            <v>1677</v>
          </cell>
          <cell r="F120">
            <v>0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</row>
        <row r="122">
          <cell r="E122">
            <v>5878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</row>
        <row r="124">
          <cell r="E124">
            <v>4476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</row>
        <row r="126">
          <cell r="E126">
            <v>5510</v>
          </cell>
          <cell r="F126">
            <v>0</v>
          </cell>
          <cell r="G126">
            <v>0</v>
          </cell>
          <cell r="I126">
            <v>0</v>
          </cell>
          <cell r="J126">
            <v>0</v>
          </cell>
          <cell r="K126">
            <v>0</v>
          </cell>
        </row>
        <row r="128">
          <cell r="E128">
            <v>335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</row>
        <row r="130">
          <cell r="E130">
            <v>1629</v>
          </cell>
          <cell r="F130">
            <v>0</v>
          </cell>
          <cell r="G130">
            <v>0</v>
          </cell>
          <cell r="I130">
            <v>0</v>
          </cell>
          <cell r="J130">
            <v>0</v>
          </cell>
          <cell r="K130">
            <v>0</v>
          </cell>
        </row>
        <row r="132">
          <cell r="E132">
            <v>360</v>
          </cell>
          <cell r="F132">
            <v>275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</row>
        <row r="134">
          <cell r="E134">
            <v>10912</v>
          </cell>
          <cell r="F134">
            <v>8185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</row>
        <row r="136">
          <cell r="E136">
            <v>714</v>
          </cell>
          <cell r="F136">
            <v>384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</row>
        <row r="138">
          <cell r="E138">
            <v>3640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</row>
        <row r="140">
          <cell r="E140">
            <v>1039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</row>
        <row r="142">
          <cell r="E142">
            <v>79628</v>
          </cell>
          <cell r="F142">
            <v>8844</v>
          </cell>
          <cell r="G142">
            <v>121234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200862</v>
          </cell>
          <cell r="M142">
            <v>79628</v>
          </cell>
          <cell r="N142">
            <v>8844</v>
          </cell>
          <cell r="O142">
            <v>121234</v>
          </cell>
        </row>
        <row r="147">
          <cell r="E147">
            <v>67471</v>
          </cell>
          <cell r="F147">
            <v>0</v>
          </cell>
          <cell r="G147">
            <v>14480</v>
          </cell>
          <cell r="I147">
            <v>0</v>
          </cell>
          <cell r="J147">
            <v>0</v>
          </cell>
          <cell r="K147">
            <v>0</v>
          </cell>
        </row>
        <row r="152">
          <cell r="E152">
            <v>67471</v>
          </cell>
          <cell r="F152">
            <v>0</v>
          </cell>
          <cell r="G152">
            <v>14480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81951</v>
          </cell>
          <cell r="M152">
            <v>67471</v>
          </cell>
          <cell r="N152">
            <v>0</v>
          </cell>
          <cell r="O152">
            <v>14480</v>
          </cell>
        </row>
        <row r="155">
          <cell r="E155">
            <v>0</v>
          </cell>
          <cell r="F155">
            <v>0</v>
          </cell>
          <cell r="G155">
            <v>34895</v>
          </cell>
          <cell r="I155">
            <v>0</v>
          </cell>
          <cell r="J155">
            <v>0</v>
          </cell>
          <cell r="K155">
            <v>0</v>
          </cell>
        </row>
        <row r="157">
          <cell r="E157">
            <v>0</v>
          </cell>
          <cell r="F157">
            <v>0</v>
          </cell>
          <cell r="G157">
            <v>349</v>
          </cell>
          <cell r="I157">
            <v>0</v>
          </cell>
          <cell r="J157">
            <v>0</v>
          </cell>
          <cell r="K157">
            <v>0</v>
          </cell>
        </row>
        <row r="159">
          <cell r="E159">
            <v>191</v>
          </cell>
          <cell r="F159">
            <v>0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</row>
        <row r="161">
          <cell r="E161">
            <v>1378</v>
          </cell>
          <cell r="F161">
            <v>0</v>
          </cell>
          <cell r="G161">
            <v>0</v>
          </cell>
          <cell r="I161">
            <v>0</v>
          </cell>
          <cell r="J161">
            <v>0</v>
          </cell>
          <cell r="K161">
            <v>0</v>
          </cell>
        </row>
        <row r="163">
          <cell r="E163">
            <v>269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</row>
        <row r="165">
          <cell r="E165">
            <v>217</v>
          </cell>
          <cell r="F165">
            <v>0</v>
          </cell>
          <cell r="G165">
            <v>0</v>
          </cell>
          <cell r="I165">
            <v>0</v>
          </cell>
          <cell r="J165">
            <v>0</v>
          </cell>
          <cell r="K165">
            <v>0</v>
          </cell>
        </row>
        <row r="167">
          <cell r="E167">
            <v>287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</row>
        <row r="169">
          <cell r="E169">
            <v>212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</row>
        <row r="171">
          <cell r="E171">
            <v>202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</row>
        <row r="173">
          <cell r="E173">
            <v>99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</row>
        <row r="175">
          <cell r="E175">
            <v>105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</row>
        <row r="177">
          <cell r="E177">
            <v>286</v>
          </cell>
          <cell r="F177">
            <v>0</v>
          </cell>
          <cell r="G177">
            <v>0</v>
          </cell>
          <cell r="I177">
            <v>0</v>
          </cell>
          <cell r="J177">
            <v>0</v>
          </cell>
          <cell r="K177">
            <v>0</v>
          </cell>
        </row>
        <row r="179">
          <cell r="E179">
            <v>2805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</row>
        <row r="181">
          <cell r="E181">
            <v>2871</v>
          </cell>
          <cell r="F181">
            <v>0</v>
          </cell>
          <cell r="G181">
            <v>0</v>
          </cell>
          <cell r="I181">
            <v>0</v>
          </cell>
          <cell r="J181">
            <v>0</v>
          </cell>
          <cell r="K181">
            <v>0</v>
          </cell>
        </row>
        <row r="183">
          <cell r="E183">
            <v>8922</v>
          </cell>
          <cell r="F183">
            <v>0</v>
          </cell>
          <cell r="G183">
            <v>35244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44166</v>
          </cell>
          <cell r="M183">
            <v>8922</v>
          </cell>
          <cell r="N183">
            <v>0</v>
          </cell>
          <cell r="O183">
            <v>35244</v>
          </cell>
        </row>
        <row r="188">
          <cell r="E188">
            <v>19369</v>
          </cell>
          <cell r="F188">
            <v>0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</row>
        <row r="190">
          <cell r="E190">
            <v>1685</v>
          </cell>
          <cell r="F190">
            <v>0</v>
          </cell>
          <cell r="G190">
            <v>0</v>
          </cell>
          <cell r="I190">
            <v>0</v>
          </cell>
          <cell r="J190">
            <v>0</v>
          </cell>
          <cell r="K190">
            <v>0</v>
          </cell>
        </row>
        <row r="192">
          <cell r="E192">
            <v>1175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</row>
        <row r="194">
          <cell r="E194">
            <v>22229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22229</v>
          </cell>
          <cell r="M194">
            <v>22229</v>
          </cell>
          <cell r="N194">
            <v>0</v>
          </cell>
          <cell r="O194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9"/>
  <sheetViews>
    <sheetView showZeros="0" workbookViewId="0">
      <selection activeCell="L22" sqref="L22"/>
    </sheetView>
  </sheetViews>
  <sheetFormatPr defaultColWidth="9.42578125" defaultRowHeight="15" x14ac:dyDescent="0.25"/>
  <cols>
    <col min="1" max="1" width="9.7109375" style="127" customWidth="1"/>
    <col min="2" max="2" width="69.85546875" style="164" customWidth="1"/>
    <col min="3" max="3" width="10.42578125" style="128" hidden="1" customWidth="1"/>
    <col min="4" max="4" width="9.28515625" style="127" hidden="1" customWidth="1"/>
    <col min="5" max="5" width="10.42578125" style="127" customWidth="1"/>
    <col min="6" max="16384" width="9.42578125" style="127"/>
  </cols>
  <sheetData>
    <row r="1" spans="2:5" x14ac:dyDescent="0.25">
      <c r="B1" s="382" t="s">
        <v>376</v>
      </c>
      <c r="C1" s="382"/>
      <c r="D1" s="382"/>
      <c r="E1" s="382"/>
    </row>
    <row r="2" spans="2:5" x14ac:dyDescent="0.25">
      <c r="B2" s="382" t="s">
        <v>375</v>
      </c>
      <c r="C2" s="382"/>
      <c r="D2" s="382"/>
      <c r="E2" s="382"/>
    </row>
    <row r="3" spans="2:5" x14ac:dyDescent="0.25">
      <c r="B3" s="382" t="s">
        <v>374</v>
      </c>
      <c r="C3" s="382"/>
      <c r="D3" s="382"/>
      <c r="E3" s="382"/>
    </row>
    <row r="4" spans="2:5" x14ac:dyDescent="0.25">
      <c r="B4" s="382" t="s">
        <v>373</v>
      </c>
      <c r="C4" s="382"/>
      <c r="D4" s="382"/>
      <c r="E4" s="382"/>
    </row>
    <row r="5" spans="2:5" x14ac:dyDescent="0.25">
      <c r="B5" s="381" t="s">
        <v>372</v>
      </c>
      <c r="C5" s="381"/>
      <c r="D5" s="381"/>
      <c r="E5" s="381"/>
    </row>
    <row r="6" spans="2:5" x14ac:dyDescent="0.25">
      <c r="B6" s="381" t="s">
        <v>397</v>
      </c>
      <c r="C6" s="381"/>
      <c r="D6" s="381"/>
      <c r="E6" s="381"/>
    </row>
    <row r="7" spans="2:5" x14ac:dyDescent="0.25">
      <c r="B7" s="381" t="s">
        <v>396</v>
      </c>
      <c r="C7" s="381"/>
      <c r="D7" s="381"/>
      <c r="E7" s="381"/>
    </row>
    <row r="8" spans="2:5" x14ac:dyDescent="0.25">
      <c r="B8" s="381" t="s">
        <v>401</v>
      </c>
      <c r="C8" s="381"/>
      <c r="D8" s="381"/>
      <c r="E8" s="381"/>
    </row>
    <row r="9" spans="2:5" x14ac:dyDescent="0.25">
      <c r="B9" s="381" t="s">
        <v>400</v>
      </c>
      <c r="C9" s="381"/>
      <c r="D9" s="381"/>
      <c r="E9" s="381"/>
    </row>
    <row r="10" spans="2:5" x14ac:dyDescent="0.25">
      <c r="B10" s="381" t="s">
        <v>404</v>
      </c>
      <c r="C10" s="381"/>
      <c r="D10" s="381"/>
      <c r="E10" s="381"/>
    </row>
    <row r="11" spans="2:5" x14ac:dyDescent="0.25">
      <c r="B11" s="381" t="s">
        <v>416</v>
      </c>
      <c r="C11" s="381"/>
      <c r="D11" s="381"/>
      <c r="E11" s="381"/>
    </row>
    <row r="12" spans="2:5" x14ac:dyDescent="0.25">
      <c r="B12" s="381" t="s">
        <v>415</v>
      </c>
      <c r="C12" s="381"/>
      <c r="D12" s="381"/>
      <c r="E12" s="381"/>
    </row>
    <row r="13" spans="2:5" x14ac:dyDescent="0.25">
      <c r="B13" s="381" t="s">
        <v>486</v>
      </c>
      <c r="C13" s="381"/>
      <c r="D13" s="381"/>
      <c r="E13" s="381"/>
    </row>
    <row r="14" spans="2:5" x14ac:dyDescent="0.25">
      <c r="B14" s="381" t="s">
        <v>485</v>
      </c>
      <c r="C14" s="381"/>
      <c r="D14" s="381"/>
      <c r="E14" s="381"/>
    </row>
    <row r="15" spans="2:5" x14ac:dyDescent="0.25">
      <c r="B15" s="381" t="s">
        <v>497</v>
      </c>
      <c r="C15" s="381"/>
      <c r="D15" s="381"/>
      <c r="E15" s="381"/>
    </row>
    <row r="16" spans="2:5" x14ac:dyDescent="0.25">
      <c r="B16" s="381" t="s">
        <v>503</v>
      </c>
      <c r="C16" s="381"/>
      <c r="D16" s="381"/>
      <c r="E16" s="381"/>
    </row>
    <row r="17" spans="1:5" x14ac:dyDescent="0.25">
      <c r="B17" s="381" t="s">
        <v>518</v>
      </c>
      <c r="C17" s="381"/>
      <c r="D17" s="381"/>
      <c r="E17" s="381"/>
    </row>
    <row r="18" spans="1:5" x14ac:dyDescent="0.25">
      <c r="B18" s="381" t="s">
        <v>517</v>
      </c>
      <c r="C18" s="381"/>
      <c r="D18" s="381"/>
      <c r="E18" s="381"/>
    </row>
    <row r="19" spans="1:5" x14ac:dyDescent="0.25">
      <c r="B19" s="147"/>
      <c r="C19" s="147"/>
    </row>
    <row r="20" spans="1:5" x14ac:dyDescent="0.25">
      <c r="A20" s="383" t="s">
        <v>269</v>
      </c>
      <c r="B20" s="383"/>
      <c r="C20" s="383"/>
    </row>
    <row r="21" spans="1:5" x14ac:dyDescent="0.25">
      <c r="E21" s="129" t="s">
        <v>185</v>
      </c>
    </row>
    <row r="22" spans="1:5" ht="30" x14ac:dyDescent="0.25">
      <c r="A22" s="305" t="s">
        <v>270</v>
      </c>
      <c r="B22" s="185" t="s">
        <v>271</v>
      </c>
      <c r="C22" s="304" t="s">
        <v>414</v>
      </c>
      <c r="D22" s="186" t="s">
        <v>413</v>
      </c>
      <c r="E22" s="185" t="s">
        <v>0</v>
      </c>
    </row>
    <row r="23" spans="1:5" x14ac:dyDescent="0.25">
      <c r="A23" s="130" t="s">
        <v>78</v>
      </c>
      <c r="B23" s="181" t="s">
        <v>272</v>
      </c>
      <c r="C23" s="171">
        <f>C24+C29+C33</f>
        <v>16768872</v>
      </c>
      <c r="D23" s="170">
        <f>D24+D29+D33</f>
        <v>9411</v>
      </c>
      <c r="E23" s="131">
        <f>E24+E29+E33</f>
        <v>16778283</v>
      </c>
    </row>
    <row r="24" spans="1:5" x14ac:dyDescent="0.25">
      <c r="A24" s="130" t="s">
        <v>273</v>
      </c>
      <c r="B24" s="181" t="s">
        <v>274</v>
      </c>
      <c r="C24" s="171">
        <f>C25</f>
        <v>15008501</v>
      </c>
      <c r="D24" s="170">
        <f>D25</f>
        <v>9411</v>
      </c>
      <c r="E24" s="131">
        <f>E25</f>
        <v>15017912</v>
      </c>
    </row>
    <row r="25" spans="1:5" ht="15" customHeight="1" x14ac:dyDescent="0.25">
      <c r="A25" s="130" t="s">
        <v>275</v>
      </c>
      <c r="B25" s="180" t="s">
        <v>341</v>
      </c>
      <c r="C25" s="174">
        <f>C26+C27+C28</f>
        <v>15008501</v>
      </c>
      <c r="D25" s="173">
        <f>D26+D27+D28</f>
        <v>9411</v>
      </c>
      <c r="E25" s="132">
        <f>E26+E27+E28</f>
        <v>15017912</v>
      </c>
    </row>
    <row r="26" spans="1:5" ht="15" customHeight="1" x14ac:dyDescent="0.25">
      <c r="A26" s="130" t="s">
        <v>276</v>
      </c>
      <c r="B26" s="180" t="s">
        <v>342</v>
      </c>
      <c r="C26" s="179">
        <v>9031591</v>
      </c>
      <c r="D26" s="178">
        <v>9411</v>
      </c>
      <c r="E26" s="133">
        <f>C26+D26</f>
        <v>9041002</v>
      </c>
    </row>
    <row r="27" spans="1:5" x14ac:dyDescent="0.25">
      <c r="A27" s="130" t="s">
        <v>277</v>
      </c>
      <c r="B27" s="180" t="s">
        <v>343</v>
      </c>
      <c r="C27" s="179">
        <v>2723984</v>
      </c>
      <c r="D27" s="178"/>
      <c r="E27" s="133">
        <f>C27+D27</f>
        <v>2723984</v>
      </c>
    </row>
    <row r="28" spans="1:5" ht="30" x14ac:dyDescent="0.25">
      <c r="A28" s="130" t="s">
        <v>278</v>
      </c>
      <c r="B28" s="303" t="s">
        <v>357</v>
      </c>
      <c r="C28" s="179">
        <v>3252926</v>
      </c>
      <c r="D28" s="178"/>
      <c r="E28" s="133">
        <f>C28+D28</f>
        <v>3252926</v>
      </c>
    </row>
    <row r="29" spans="1:5" x14ac:dyDescent="0.25">
      <c r="A29" s="130" t="s">
        <v>279</v>
      </c>
      <c r="B29" s="181" t="s">
        <v>280</v>
      </c>
      <c r="C29" s="171">
        <f>C30+C31+C32</f>
        <v>596099</v>
      </c>
      <c r="D29" s="170">
        <f>D30+D31+D32</f>
        <v>0</v>
      </c>
      <c r="E29" s="131">
        <f>E30+E31+E32</f>
        <v>596099</v>
      </c>
    </row>
    <row r="30" spans="1:5" x14ac:dyDescent="0.25">
      <c r="A30" s="130" t="s">
        <v>281</v>
      </c>
      <c r="B30" s="180" t="s">
        <v>344</v>
      </c>
      <c r="C30" s="179">
        <v>251390</v>
      </c>
      <c r="D30" s="178"/>
      <c r="E30" s="133">
        <f>C30+D30</f>
        <v>251390</v>
      </c>
    </row>
    <row r="31" spans="1:5" x14ac:dyDescent="0.25">
      <c r="A31" s="130" t="s">
        <v>282</v>
      </c>
      <c r="B31" s="180" t="s">
        <v>345</v>
      </c>
      <c r="C31" s="179">
        <v>26127</v>
      </c>
      <c r="D31" s="178"/>
      <c r="E31" s="133">
        <f>C31+D31</f>
        <v>26127</v>
      </c>
    </row>
    <row r="32" spans="1:5" x14ac:dyDescent="0.25">
      <c r="A32" s="130" t="s">
        <v>283</v>
      </c>
      <c r="B32" s="180" t="s">
        <v>346</v>
      </c>
      <c r="C32" s="179">
        <v>318582</v>
      </c>
      <c r="D32" s="178"/>
      <c r="E32" s="133">
        <f>C32+D32</f>
        <v>318582</v>
      </c>
    </row>
    <row r="33" spans="1:5" x14ac:dyDescent="0.25">
      <c r="A33" s="130" t="s">
        <v>284</v>
      </c>
      <c r="B33" s="184" t="s">
        <v>285</v>
      </c>
      <c r="C33" s="171">
        <f>C34+C35+C36</f>
        <v>1164272</v>
      </c>
      <c r="D33" s="170">
        <f>D34+D35+D36</f>
        <v>0</v>
      </c>
      <c r="E33" s="131">
        <f>E34+E35+E36</f>
        <v>1164272</v>
      </c>
    </row>
    <row r="34" spans="1:5" x14ac:dyDescent="0.25">
      <c r="A34" s="130" t="s">
        <v>286</v>
      </c>
      <c r="B34" s="180" t="s">
        <v>347</v>
      </c>
      <c r="C34" s="179">
        <v>78197</v>
      </c>
      <c r="D34" s="178"/>
      <c r="E34" s="133">
        <f>C34+D34</f>
        <v>78197</v>
      </c>
    </row>
    <row r="35" spans="1:5" x14ac:dyDescent="0.25">
      <c r="A35" s="134" t="s">
        <v>287</v>
      </c>
      <c r="B35" s="180" t="s">
        <v>348</v>
      </c>
      <c r="C35" s="179">
        <v>43443</v>
      </c>
      <c r="D35" s="178"/>
      <c r="E35" s="133">
        <f>C35+D35</f>
        <v>43443</v>
      </c>
    </row>
    <row r="36" spans="1:5" x14ac:dyDescent="0.25">
      <c r="A36" s="130" t="s">
        <v>288</v>
      </c>
      <c r="B36" s="180" t="s">
        <v>349</v>
      </c>
      <c r="C36" s="179">
        <v>1042632</v>
      </c>
      <c r="D36" s="178"/>
      <c r="E36" s="133">
        <f>C36+D36</f>
        <v>1042632</v>
      </c>
    </row>
    <row r="37" spans="1:5" x14ac:dyDescent="0.25">
      <c r="A37" s="130" t="s">
        <v>198</v>
      </c>
      <c r="B37" s="181" t="s">
        <v>289</v>
      </c>
      <c r="C37" s="171">
        <f>C38+C42+C46+C47</f>
        <v>1271076</v>
      </c>
      <c r="D37" s="170">
        <f>D38+D42+D46+D47</f>
        <v>90996</v>
      </c>
      <c r="E37" s="131">
        <f>E38+E42+E46+E47</f>
        <v>1362072</v>
      </c>
    </row>
    <row r="38" spans="1:5" x14ac:dyDescent="0.25">
      <c r="A38" s="130" t="s">
        <v>290</v>
      </c>
      <c r="B38" s="181" t="s">
        <v>291</v>
      </c>
      <c r="C38" s="171">
        <f>C39+C40+C41</f>
        <v>184778</v>
      </c>
      <c r="D38" s="170">
        <f>D39+D40+D41</f>
        <v>38000</v>
      </c>
      <c r="E38" s="131">
        <f>E39+E40+E41</f>
        <v>222778</v>
      </c>
    </row>
    <row r="39" spans="1:5" ht="30" x14ac:dyDescent="0.25">
      <c r="A39" s="130" t="s">
        <v>292</v>
      </c>
      <c r="B39" s="180" t="s">
        <v>350</v>
      </c>
      <c r="C39" s="179">
        <v>145679</v>
      </c>
      <c r="D39" s="178"/>
      <c r="E39" s="133">
        <f>C39+D39</f>
        <v>145679</v>
      </c>
    </row>
    <row r="40" spans="1:5" x14ac:dyDescent="0.25">
      <c r="A40" s="130" t="s">
        <v>293</v>
      </c>
      <c r="B40" s="180" t="s">
        <v>351</v>
      </c>
      <c r="C40" s="179">
        <v>18825</v>
      </c>
      <c r="D40" s="178"/>
      <c r="E40" s="133">
        <f>C40+D40</f>
        <v>18825</v>
      </c>
    </row>
    <row r="41" spans="1:5" x14ac:dyDescent="0.25">
      <c r="A41" s="130" t="s">
        <v>294</v>
      </c>
      <c r="B41" s="180" t="s">
        <v>352</v>
      </c>
      <c r="C41" s="179">
        <v>20274</v>
      </c>
      <c r="D41" s="178">
        <v>38000</v>
      </c>
      <c r="E41" s="133">
        <f>C41+D41</f>
        <v>58274</v>
      </c>
    </row>
    <row r="42" spans="1:5" x14ac:dyDescent="0.25">
      <c r="A42" s="130" t="s">
        <v>295</v>
      </c>
      <c r="B42" s="181" t="s">
        <v>296</v>
      </c>
      <c r="C42" s="171">
        <f>C43+C44+C45</f>
        <v>941865</v>
      </c>
      <c r="D42" s="170">
        <f>D43+D44+D45</f>
        <v>49000</v>
      </c>
      <c r="E42" s="131">
        <f>E43+E44+E45</f>
        <v>990865</v>
      </c>
    </row>
    <row r="43" spans="1:5" x14ac:dyDescent="0.25">
      <c r="A43" s="130" t="s">
        <v>297</v>
      </c>
      <c r="B43" s="180" t="s">
        <v>353</v>
      </c>
      <c r="C43" s="174">
        <v>164559</v>
      </c>
      <c r="D43" s="173"/>
      <c r="E43" s="133">
        <f>C43+D43</f>
        <v>164559</v>
      </c>
    </row>
    <row r="44" spans="1:5" ht="15.75" customHeight="1" x14ac:dyDescent="0.25">
      <c r="A44" s="130" t="s">
        <v>298</v>
      </c>
      <c r="B44" s="180" t="s">
        <v>354</v>
      </c>
      <c r="C44" s="174">
        <v>103774</v>
      </c>
      <c r="D44" s="173">
        <v>3500</v>
      </c>
      <c r="E44" s="133">
        <f>C44+D44</f>
        <v>107274</v>
      </c>
    </row>
    <row r="45" spans="1:5" x14ac:dyDescent="0.25">
      <c r="A45" s="130" t="s">
        <v>299</v>
      </c>
      <c r="B45" s="180" t="s">
        <v>355</v>
      </c>
      <c r="C45" s="179">
        <v>673532</v>
      </c>
      <c r="D45" s="178">
        <v>45500</v>
      </c>
      <c r="E45" s="133">
        <f>C45+D45</f>
        <v>719032</v>
      </c>
    </row>
    <row r="46" spans="1:5" x14ac:dyDescent="0.25">
      <c r="A46" s="130" t="s">
        <v>300</v>
      </c>
      <c r="B46" s="181" t="s">
        <v>301</v>
      </c>
      <c r="C46" s="171">
        <v>5824</v>
      </c>
      <c r="D46" s="170"/>
      <c r="E46" s="136">
        <f>C46+D46</f>
        <v>5824</v>
      </c>
    </row>
    <row r="47" spans="1:5" x14ac:dyDescent="0.25">
      <c r="A47" s="130" t="s">
        <v>302</v>
      </c>
      <c r="B47" s="181" t="s">
        <v>303</v>
      </c>
      <c r="C47" s="177">
        <v>138609</v>
      </c>
      <c r="D47" s="176">
        <v>3996</v>
      </c>
      <c r="E47" s="136">
        <f>C47+D47</f>
        <v>142605</v>
      </c>
    </row>
    <row r="48" spans="1:5" s="475" customFormat="1" ht="13.5" x14ac:dyDescent="0.2">
      <c r="A48" s="296"/>
      <c r="B48" s="295" t="s">
        <v>516</v>
      </c>
      <c r="C48" s="476"/>
      <c r="D48" s="293">
        <v>3996</v>
      </c>
      <c r="E48" s="292">
        <f>C48+D48</f>
        <v>3996</v>
      </c>
    </row>
    <row r="49" spans="1:5" ht="28.5" x14ac:dyDescent="0.25">
      <c r="A49" s="130" t="s">
        <v>79</v>
      </c>
      <c r="B49" s="181" t="s">
        <v>304</v>
      </c>
      <c r="C49" s="177">
        <f>C50</f>
        <v>20273</v>
      </c>
      <c r="D49" s="176">
        <f>D50</f>
        <v>0</v>
      </c>
      <c r="E49" s="136">
        <f>E50</f>
        <v>20273</v>
      </c>
    </row>
    <row r="50" spans="1:5" x14ac:dyDescent="0.25">
      <c r="A50" s="130" t="s">
        <v>305</v>
      </c>
      <c r="B50" s="181" t="s">
        <v>306</v>
      </c>
      <c r="C50" s="177">
        <f>C51+C52</f>
        <v>20273</v>
      </c>
      <c r="D50" s="176">
        <f>D51+D52</f>
        <v>0</v>
      </c>
      <c r="E50" s="136">
        <f>E51+E52</f>
        <v>20273</v>
      </c>
    </row>
    <row r="51" spans="1:5" x14ac:dyDescent="0.25">
      <c r="A51" s="175" t="s">
        <v>307</v>
      </c>
      <c r="B51" s="183" t="s">
        <v>356</v>
      </c>
      <c r="C51" s="174">
        <v>20273</v>
      </c>
      <c r="D51" s="173"/>
      <c r="E51" s="132">
        <f>C51+D51</f>
        <v>20273</v>
      </c>
    </row>
    <row r="52" spans="1:5" hidden="1" x14ac:dyDescent="0.25">
      <c r="A52" s="130" t="s">
        <v>308</v>
      </c>
      <c r="B52" s="182" t="s">
        <v>309</v>
      </c>
      <c r="C52" s="174"/>
      <c r="D52" s="173"/>
      <c r="E52" s="137"/>
    </row>
    <row r="53" spans="1:5" x14ac:dyDescent="0.25">
      <c r="A53" s="130" t="s">
        <v>80</v>
      </c>
      <c r="B53" s="181" t="s">
        <v>310</v>
      </c>
      <c r="C53" s="171">
        <f>C54+C101+C102</f>
        <v>18601663</v>
      </c>
      <c r="D53" s="170">
        <f>D54+D101+D102</f>
        <v>166772</v>
      </c>
      <c r="E53" s="138">
        <f>E54+E101+E102</f>
        <v>18768435</v>
      </c>
    </row>
    <row r="54" spans="1:5" x14ac:dyDescent="0.25">
      <c r="A54" s="130" t="s">
        <v>311</v>
      </c>
      <c r="B54" s="172" t="s">
        <v>312</v>
      </c>
      <c r="C54" s="171">
        <f>C55+C77+C78</f>
        <v>16375853</v>
      </c>
      <c r="D54" s="170">
        <f>D55+D77+D78</f>
        <v>166772</v>
      </c>
      <c r="E54" s="138">
        <f>E55+E77+E78</f>
        <v>16542625</v>
      </c>
    </row>
    <row r="55" spans="1:5" s="291" customFormat="1" x14ac:dyDescent="0.25">
      <c r="A55" s="175" t="s">
        <v>313</v>
      </c>
      <c r="B55" s="182" t="s">
        <v>484</v>
      </c>
      <c r="C55" s="174">
        <f>C56+C57+C58+C59+C60+C61+C62+C64+C65+C67+C68+C69+C70+C71+C72+C73+C74+C75+C76+C63+C66</f>
        <v>2571801</v>
      </c>
      <c r="D55" s="173">
        <f>D56+D57+D58+D59+D60+D61+D62+D64+D65+D67+D68+D69+D70+D71+D72+D73+D74+D75+D76+D63+D66</f>
        <v>-25833</v>
      </c>
      <c r="E55" s="302">
        <f>E56+E57+E58+E59+E60+E61+E62+E64+E65+E67+E68+E69+E70+E71+E72+E73+E74+E75+E76+E63+E66</f>
        <v>2545968</v>
      </c>
    </row>
    <row r="56" spans="1:5" x14ac:dyDescent="0.25">
      <c r="A56" s="130" t="s">
        <v>314</v>
      </c>
      <c r="B56" s="180" t="s">
        <v>483</v>
      </c>
      <c r="C56" s="179">
        <v>579</v>
      </c>
      <c r="D56" s="178"/>
      <c r="E56" s="133">
        <f>C56+D56</f>
        <v>579</v>
      </c>
    </row>
    <row r="57" spans="1:5" x14ac:dyDescent="0.25">
      <c r="A57" s="130" t="s">
        <v>315</v>
      </c>
      <c r="B57" s="180" t="s">
        <v>482</v>
      </c>
      <c r="C57" s="179">
        <v>7501</v>
      </c>
      <c r="D57" s="178"/>
      <c r="E57" s="133">
        <f>C57+D57</f>
        <v>7501</v>
      </c>
    </row>
    <row r="58" spans="1:5" x14ac:dyDescent="0.25">
      <c r="A58" s="130" t="s">
        <v>316</v>
      </c>
      <c r="B58" s="180" t="s">
        <v>481</v>
      </c>
      <c r="C58" s="179">
        <v>8000</v>
      </c>
      <c r="D58" s="178"/>
      <c r="E58" s="133">
        <f>C58+D58</f>
        <v>8000</v>
      </c>
    </row>
    <row r="59" spans="1:5" x14ac:dyDescent="0.25">
      <c r="A59" s="130" t="s">
        <v>317</v>
      </c>
      <c r="B59" s="180" t="s">
        <v>480</v>
      </c>
      <c r="C59" s="179">
        <v>216439</v>
      </c>
      <c r="D59" s="178">
        <v>-2370</v>
      </c>
      <c r="E59" s="133">
        <f>C59+D59</f>
        <v>214069</v>
      </c>
    </row>
    <row r="60" spans="1:5" x14ac:dyDescent="0.25">
      <c r="A60" s="130" t="s">
        <v>318</v>
      </c>
      <c r="B60" s="180" t="s">
        <v>479</v>
      </c>
      <c r="C60" s="179">
        <v>520804</v>
      </c>
      <c r="D60" s="178">
        <v>-28463</v>
      </c>
      <c r="E60" s="133">
        <f>C60+D60</f>
        <v>492341</v>
      </c>
    </row>
    <row r="61" spans="1:5" x14ac:dyDescent="0.25">
      <c r="A61" s="130" t="s">
        <v>319</v>
      </c>
      <c r="B61" s="180" t="s">
        <v>478</v>
      </c>
      <c r="C61" s="179">
        <v>447733</v>
      </c>
      <c r="D61" s="178">
        <v>5000</v>
      </c>
      <c r="E61" s="133">
        <f>C61+D61</f>
        <v>452733</v>
      </c>
    </row>
    <row r="62" spans="1:5" x14ac:dyDescent="0.25">
      <c r="A62" s="130" t="s">
        <v>320</v>
      </c>
      <c r="B62" s="180" t="s">
        <v>477</v>
      </c>
      <c r="C62" s="179">
        <v>92215</v>
      </c>
      <c r="D62" s="178"/>
      <c r="E62" s="133">
        <f>C62+D62</f>
        <v>92215</v>
      </c>
    </row>
    <row r="63" spans="1:5" x14ac:dyDescent="0.25">
      <c r="A63" s="130" t="s">
        <v>321</v>
      </c>
      <c r="B63" s="180" t="s">
        <v>476</v>
      </c>
      <c r="C63" s="179">
        <v>13718</v>
      </c>
      <c r="D63" s="178"/>
      <c r="E63" s="133">
        <f>C63+D63</f>
        <v>13718</v>
      </c>
    </row>
    <row r="64" spans="1:5" ht="30" x14ac:dyDescent="0.25">
      <c r="A64" s="130" t="s">
        <v>322</v>
      </c>
      <c r="B64" s="180" t="s">
        <v>475</v>
      </c>
      <c r="C64" s="179">
        <v>204105</v>
      </c>
      <c r="D64" s="178"/>
      <c r="E64" s="133">
        <f>C64+D64</f>
        <v>204105</v>
      </c>
    </row>
    <row r="65" spans="1:5" x14ac:dyDescent="0.25">
      <c r="A65" s="130" t="s">
        <v>323</v>
      </c>
      <c r="B65" s="180" t="s">
        <v>474</v>
      </c>
      <c r="C65" s="179">
        <v>77005</v>
      </c>
      <c r="D65" s="178"/>
      <c r="E65" s="133">
        <f>C65+D65</f>
        <v>77005</v>
      </c>
    </row>
    <row r="66" spans="1:5" x14ac:dyDescent="0.25">
      <c r="A66" s="130" t="s">
        <v>324</v>
      </c>
      <c r="B66" s="180" t="s">
        <v>473</v>
      </c>
      <c r="C66" s="179">
        <v>71297</v>
      </c>
      <c r="D66" s="178"/>
      <c r="E66" s="133">
        <f>C66+D66</f>
        <v>71297</v>
      </c>
    </row>
    <row r="67" spans="1:5" x14ac:dyDescent="0.25">
      <c r="A67" s="130" t="s">
        <v>325</v>
      </c>
      <c r="B67" s="180" t="s">
        <v>472</v>
      </c>
      <c r="C67" s="179">
        <v>62761</v>
      </c>
      <c r="D67" s="178"/>
      <c r="E67" s="133">
        <f>C67+D67</f>
        <v>62761</v>
      </c>
    </row>
    <row r="68" spans="1:5" x14ac:dyDescent="0.25">
      <c r="A68" s="130" t="s">
        <v>326</v>
      </c>
      <c r="B68" s="180" t="s">
        <v>471</v>
      </c>
      <c r="C68" s="179">
        <v>8689</v>
      </c>
      <c r="D68" s="178"/>
      <c r="E68" s="133">
        <f>C68+D68</f>
        <v>8689</v>
      </c>
    </row>
    <row r="69" spans="1:5" x14ac:dyDescent="0.25">
      <c r="A69" s="130" t="s">
        <v>327</v>
      </c>
      <c r="B69" s="180" t="s">
        <v>470</v>
      </c>
      <c r="C69" s="179">
        <v>782</v>
      </c>
      <c r="D69" s="178"/>
      <c r="E69" s="133">
        <f>C69+D69</f>
        <v>782</v>
      </c>
    </row>
    <row r="70" spans="1:5" x14ac:dyDescent="0.25">
      <c r="A70" s="130" t="s">
        <v>328</v>
      </c>
      <c r="B70" s="180" t="s">
        <v>469</v>
      </c>
      <c r="C70" s="179">
        <v>16855</v>
      </c>
      <c r="D70" s="178"/>
      <c r="E70" s="133">
        <f>C70+D70</f>
        <v>16855</v>
      </c>
    </row>
    <row r="71" spans="1:5" x14ac:dyDescent="0.25">
      <c r="A71" s="130" t="s">
        <v>329</v>
      </c>
      <c r="B71" s="180" t="s">
        <v>468</v>
      </c>
      <c r="C71" s="179">
        <v>320514</v>
      </c>
      <c r="D71" s="178"/>
      <c r="E71" s="133">
        <f>C71+D71</f>
        <v>320514</v>
      </c>
    </row>
    <row r="72" spans="1:5" ht="30" x14ac:dyDescent="0.25">
      <c r="A72" s="130" t="s">
        <v>330</v>
      </c>
      <c r="B72" s="180" t="s">
        <v>467</v>
      </c>
      <c r="C72" s="179">
        <v>12483</v>
      </c>
      <c r="D72" s="178"/>
      <c r="E72" s="133">
        <f>C72+D72</f>
        <v>12483</v>
      </c>
    </row>
    <row r="73" spans="1:5" x14ac:dyDescent="0.25">
      <c r="A73" s="130" t="s">
        <v>331</v>
      </c>
      <c r="B73" s="180" t="s">
        <v>466</v>
      </c>
      <c r="C73" s="179">
        <v>232565</v>
      </c>
      <c r="D73" s="178"/>
      <c r="E73" s="133">
        <f>C73+D73</f>
        <v>232565</v>
      </c>
    </row>
    <row r="74" spans="1:5" x14ac:dyDescent="0.25">
      <c r="A74" s="130" t="s">
        <v>332</v>
      </c>
      <c r="B74" s="180" t="s">
        <v>465</v>
      </c>
      <c r="C74" s="179">
        <v>201865</v>
      </c>
      <c r="D74" s="178"/>
      <c r="E74" s="133">
        <f>C74+D74</f>
        <v>201865</v>
      </c>
    </row>
    <row r="75" spans="1:5" ht="15.75" customHeight="1" x14ac:dyDescent="0.25">
      <c r="A75" s="130" t="s">
        <v>333</v>
      </c>
      <c r="B75" s="180" t="s">
        <v>464</v>
      </c>
      <c r="C75" s="179">
        <v>25933</v>
      </c>
      <c r="D75" s="178"/>
      <c r="E75" s="133">
        <f>C75+D75</f>
        <v>25933</v>
      </c>
    </row>
    <row r="76" spans="1:5" x14ac:dyDescent="0.25">
      <c r="A76" s="130" t="s">
        <v>334</v>
      </c>
      <c r="B76" s="180" t="s">
        <v>463</v>
      </c>
      <c r="C76" s="179">
        <v>29958</v>
      </c>
      <c r="D76" s="178"/>
      <c r="E76" s="133">
        <f>C76+D76</f>
        <v>29958</v>
      </c>
    </row>
    <row r="77" spans="1:5" s="291" customFormat="1" ht="15" customHeight="1" x14ac:dyDescent="0.25">
      <c r="A77" s="175" t="s">
        <v>335</v>
      </c>
      <c r="B77" s="301" t="s">
        <v>462</v>
      </c>
      <c r="C77" s="174">
        <v>8915361</v>
      </c>
      <c r="D77" s="173"/>
      <c r="E77" s="132">
        <f>C77+D77</f>
        <v>8915361</v>
      </c>
    </row>
    <row r="78" spans="1:5" s="291" customFormat="1" ht="15" customHeight="1" x14ac:dyDescent="0.25">
      <c r="A78" s="175" t="s">
        <v>336</v>
      </c>
      <c r="B78" s="301" t="s">
        <v>461</v>
      </c>
      <c r="C78" s="174">
        <f>C79+C92+C93+C94+C95+C96</f>
        <v>4888691</v>
      </c>
      <c r="D78" s="173">
        <f>D79+D92+D93+D94+D95+D96</f>
        <v>192605</v>
      </c>
      <c r="E78" s="132">
        <f>E79+E92+E93+E94+E95+E96</f>
        <v>5081296</v>
      </c>
    </row>
    <row r="79" spans="1:5" s="291" customFormat="1" ht="15.75" x14ac:dyDescent="0.25">
      <c r="A79" s="175" t="s">
        <v>460</v>
      </c>
      <c r="B79" s="301" t="s">
        <v>459</v>
      </c>
      <c r="C79" s="300">
        <f>SUM(C80:C91)</f>
        <v>1911492</v>
      </c>
      <c r="D79" s="299">
        <f>SUM(D80:D91)</f>
        <v>0</v>
      </c>
      <c r="E79" s="132">
        <f>SUM(E80:E91)</f>
        <v>1911492</v>
      </c>
    </row>
    <row r="80" spans="1:5" s="297" customFormat="1" ht="38.25" x14ac:dyDescent="0.25">
      <c r="A80" s="296" t="s">
        <v>458</v>
      </c>
      <c r="B80" s="298" t="s">
        <v>370</v>
      </c>
      <c r="C80" s="294">
        <v>173772</v>
      </c>
      <c r="D80" s="293"/>
      <c r="E80" s="292">
        <f>C80+D80</f>
        <v>173772</v>
      </c>
    </row>
    <row r="81" spans="1:5" s="297" customFormat="1" ht="25.5" x14ac:dyDescent="0.25">
      <c r="A81" s="296" t="s">
        <v>457</v>
      </c>
      <c r="B81" s="298" t="s">
        <v>369</v>
      </c>
      <c r="C81" s="294">
        <v>260658</v>
      </c>
      <c r="D81" s="293"/>
      <c r="E81" s="292">
        <f>C81+D81</f>
        <v>260658</v>
      </c>
    </row>
    <row r="82" spans="1:5" s="297" customFormat="1" ht="25.5" x14ac:dyDescent="0.25">
      <c r="A82" s="296" t="s">
        <v>456</v>
      </c>
      <c r="B82" s="298" t="s">
        <v>368</v>
      </c>
      <c r="C82" s="294">
        <v>260658</v>
      </c>
      <c r="D82" s="293"/>
      <c r="E82" s="292">
        <f>C82+D82</f>
        <v>260658</v>
      </c>
    </row>
    <row r="83" spans="1:5" s="297" customFormat="1" x14ac:dyDescent="0.25">
      <c r="A83" s="296" t="s">
        <v>455</v>
      </c>
      <c r="B83" s="298" t="s">
        <v>367</v>
      </c>
      <c r="C83" s="294">
        <v>173772</v>
      </c>
      <c r="D83" s="293"/>
      <c r="E83" s="292">
        <f>C83+D83</f>
        <v>173772</v>
      </c>
    </row>
    <row r="84" spans="1:5" s="297" customFormat="1" ht="25.5" x14ac:dyDescent="0.25">
      <c r="A84" s="296" t="s">
        <v>454</v>
      </c>
      <c r="B84" s="298" t="s">
        <v>366</v>
      </c>
      <c r="C84" s="294">
        <v>144810</v>
      </c>
      <c r="D84" s="293"/>
      <c r="E84" s="292">
        <f>C84+D84</f>
        <v>144810</v>
      </c>
    </row>
    <row r="85" spans="1:5" s="297" customFormat="1" x14ac:dyDescent="0.25">
      <c r="A85" s="296" t="s">
        <v>453</v>
      </c>
      <c r="B85" s="298" t="s">
        <v>365</v>
      </c>
      <c r="C85" s="294">
        <v>57924</v>
      </c>
      <c r="D85" s="293"/>
      <c r="E85" s="292">
        <f>C85+D85</f>
        <v>57924</v>
      </c>
    </row>
    <row r="86" spans="1:5" s="297" customFormat="1" x14ac:dyDescent="0.25">
      <c r="A86" s="296" t="s">
        <v>452</v>
      </c>
      <c r="B86" s="298" t="s">
        <v>364</v>
      </c>
      <c r="C86" s="294">
        <v>144810</v>
      </c>
      <c r="D86" s="293"/>
      <c r="E86" s="292">
        <f>C86+D86</f>
        <v>144810</v>
      </c>
    </row>
    <row r="87" spans="1:5" s="297" customFormat="1" x14ac:dyDescent="0.25">
      <c r="A87" s="296" t="s">
        <v>451</v>
      </c>
      <c r="B87" s="298" t="s">
        <v>363</v>
      </c>
      <c r="C87" s="294">
        <v>144810</v>
      </c>
      <c r="D87" s="293"/>
      <c r="E87" s="292">
        <f>C87+D87</f>
        <v>144810</v>
      </c>
    </row>
    <row r="88" spans="1:5" s="297" customFormat="1" ht="25.5" x14ac:dyDescent="0.25">
      <c r="A88" s="296" t="s">
        <v>450</v>
      </c>
      <c r="B88" s="298" t="s">
        <v>362</v>
      </c>
      <c r="C88" s="294">
        <v>202734</v>
      </c>
      <c r="D88" s="293"/>
      <c r="E88" s="292">
        <f>C88+D88</f>
        <v>202734</v>
      </c>
    </row>
    <row r="89" spans="1:5" s="297" customFormat="1" ht="25.5" x14ac:dyDescent="0.25">
      <c r="A89" s="296" t="s">
        <v>449</v>
      </c>
      <c r="B89" s="298" t="s">
        <v>361</v>
      </c>
      <c r="C89" s="294">
        <v>144810</v>
      </c>
      <c r="D89" s="293"/>
      <c r="E89" s="292">
        <f>C89+D89</f>
        <v>144810</v>
      </c>
    </row>
    <row r="90" spans="1:5" s="297" customFormat="1" x14ac:dyDescent="0.25">
      <c r="A90" s="296" t="s">
        <v>448</v>
      </c>
      <c r="B90" s="298" t="s">
        <v>360</v>
      </c>
      <c r="C90" s="294">
        <v>144810</v>
      </c>
      <c r="D90" s="293"/>
      <c r="E90" s="292">
        <f>C90+D90</f>
        <v>144810</v>
      </c>
    </row>
    <row r="91" spans="1:5" s="297" customFormat="1" ht="25.5" x14ac:dyDescent="0.25">
      <c r="A91" s="296" t="s">
        <v>447</v>
      </c>
      <c r="B91" s="298" t="s">
        <v>359</v>
      </c>
      <c r="C91" s="294">
        <v>57924</v>
      </c>
      <c r="D91" s="293"/>
      <c r="E91" s="292">
        <f>C91+D91</f>
        <v>57924</v>
      </c>
    </row>
    <row r="92" spans="1:5" s="291" customFormat="1" ht="30" x14ac:dyDescent="0.25">
      <c r="A92" s="175" t="s">
        <v>446</v>
      </c>
      <c r="B92" s="182" t="s">
        <v>445</v>
      </c>
      <c r="C92" s="174">
        <v>2231343</v>
      </c>
      <c r="D92" s="173"/>
      <c r="E92" s="132">
        <f>C92+D92</f>
        <v>2231343</v>
      </c>
    </row>
    <row r="93" spans="1:5" s="291" customFormat="1" x14ac:dyDescent="0.25">
      <c r="A93" s="175" t="s">
        <v>444</v>
      </c>
      <c r="B93" s="182" t="s">
        <v>515</v>
      </c>
      <c r="C93" s="174"/>
      <c r="D93" s="173">
        <v>190705</v>
      </c>
      <c r="E93" s="132">
        <f>C93+D93</f>
        <v>190705</v>
      </c>
    </row>
    <row r="94" spans="1:5" s="291" customFormat="1" ht="45" x14ac:dyDescent="0.25">
      <c r="A94" s="175" t="s">
        <v>442</v>
      </c>
      <c r="B94" s="182" t="s">
        <v>443</v>
      </c>
      <c r="C94" s="174">
        <v>414318</v>
      </c>
      <c r="D94" s="173"/>
      <c r="E94" s="132">
        <f>C94+D94</f>
        <v>414318</v>
      </c>
    </row>
    <row r="95" spans="1:5" s="291" customFormat="1" x14ac:dyDescent="0.25">
      <c r="A95" s="175" t="s">
        <v>440</v>
      </c>
      <c r="B95" s="182" t="s">
        <v>441</v>
      </c>
      <c r="C95" s="174">
        <v>171505</v>
      </c>
      <c r="D95" s="173"/>
      <c r="E95" s="132">
        <f>C95+D95</f>
        <v>171505</v>
      </c>
    </row>
    <row r="96" spans="1:5" s="291" customFormat="1" x14ac:dyDescent="0.25">
      <c r="A96" s="175" t="s">
        <v>514</v>
      </c>
      <c r="B96" s="182" t="s">
        <v>439</v>
      </c>
      <c r="C96" s="174">
        <f>C97+C98+C99+C100</f>
        <v>160033</v>
      </c>
      <c r="D96" s="173">
        <f>D97+D98+D99+D100</f>
        <v>1900</v>
      </c>
      <c r="E96" s="132">
        <f>E97+E98+E99+E100</f>
        <v>161933</v>
      </c>
    </row>
    <row r="97" spans="1:5" s="291" customFormat="1" x14ac:dyDescent="0.25">
      <c r="A97" s="296" t="s">
        <v>513</v>
      </c>
      <c r="B97" s="295" t="s">
        <v>434</v>
      </c>
      <c r="C97" s="294">
        <v>19553</v>
      </c>
      <c r="D97" s="293"/>
      <c r="E97" s="292">
        <f>C97+D97</f>
        <v>19553</v>
      </c>
    </row>
    <row r="98" spans="1:5" s="291" customFormat="1" x14ac:dyDescent="0.25">
      <c r="A98" s="296" t="s">
        <v>512</v>
      </c>
      <c r="B98" s="295" t="s">
        <v>438</v>
      </c>
      <c r="C98" s="294">
        <v>37868</v>
      </c>
      <c r="D98" s="293"/>
      <c r="E98" s="292">
        <f>C98+D98</f>
        <v>37868</v>
      </c>
    </row>
    <row r="99" spans="1:5" s="291" customFormat="1" x14ac:dyDescent="0.25">
      <c r="A99" s="296" t="s">
        <v>511</v>
      </c>
      <c r="B99" s="295" t="s">
        <v>437</v>
      </c>
      <c r="C99" s="294">
        <v>102612</v>
      </c>
      <c r="D99" s="293"/>
      <c r="E99" s="292">
        <f>C99+D99</f>
        <v>102612</v>
      </c>
    </row>
    <row r="100" spans="1:5" s="291" customFormat="1" ht="25.5" x14ac:dyDescent="0.25">
      <c r="A100" s="296" t="s">
        <v>510</v>
      </c>
      <c r="B100" s="295" t="s">
        <v>509</v>
      </c>
      <c r="C100" s="474"/>
      <c r="D100" s="473">
        <v>1900</v>
      </c>
      <c r="E100" s="472">
        <f>C100+D100</f>
        <v>1900</v>
      </c>
    </row>
    <row r="101" spans="1:5" ht="28.5" x14ac:dyDescent="0.25">
      <c r="A101" s="130" t="s">
        <v>337</v>
      </c>
      <c r="B101" s="172" t="s">
        <v>338</v>
      </c>
      <c r="C101" s="171">
        <v>2006952</v>
      </c>
      <c r="D101" s="170"/>
      <c r="E101" s="136">
        <f>C101+D101</f>
        <v>2006952</v>
      </c>
    </row>
    <row r="102" spans="1:5" x14ac:dyDescent="0.25">
      <c r="A102" s="130" t="s">
        <v>339</v>
      </c>
      <c r="B102" s="172" t="s">
        <v>358</v>
      </c>
      <c r="C102" s="171">
        <v>218858</v>
      </c>
      <c r="D102" s="170"/>
      <c r="E102" s="136">
        <f>C102+D102</f>
        <v>218858</v>
      </c>
    </row>
    <row r="103" spans="1:5" x14ac:dyDescent="0.25">
      <c r="A103" s="145" t="s">
        <v>81</v>
      </c>
      <c r="B103" s="169" t="s">
        <v>340</v>
      </c>
      <c r="C103" s="146">
        <f>C23+C37+C49+C53</f>
        <v>36661884</v>
      </c>
      <c r="D103" s="146">
        <f>D23+D37+D49+D53</f>
        <v>267179</v>
      </c>
      <c r="E103" s="146">
        <f>E23+E37+E49+E53</f>
        <v>36929063</v>
      </c>
    </row>
    <row r="104" spans="1:5" hidden="1" x14ac:dyDescent="0.25">
      <c r="A104" s="130"/>
      <c r="B104" s="135"/>
      <c r="C104" s="139"/>
    </row>
    <row r="105" spans="1:5" hidden="1" x14ac:dyDescent="0.25">
      <c r="A105" s="130"/>
      <c r="B105" s="167"/>
      <c r="C105" s="139"/>
    </row>
    <row r="106" spans="1:5" s="142" customFormat="1" hidden="1" x14ac:dyDescent="0.25">
      <c r="A106" s="140"/>
      <c r="B106" s="168"/>
      <c r="C106" s="141"/>
    </row>
    <row r="107" spans="1:5" hidden="1" x14ac:dyDescent="0.25">
      <c r="A107" s="130"/>
      <c r="B107" s="167"/>
      <c r="C107" s="143"/>
    </row>
    <row r="108" spans="1:5" hidden="1" x14ac:dyDescent="0.25">
      <c r="A108" s="130"/>
      <c r="B108" s="166"/>
      <c r="C108" s="144"/>
    </row>
    <row r="109" spans="1:5" x14ac:dyDescent="0.25">
      <c r="B109" s="165"/>
    </row>
  </sheetData>
  <mergeCells count="19">
    <mergeCell ref="B8:E8"/>
    <mergeCell ref="B9:E9"/>
    <mergeCell ref="B10:E10"/>
    <mergeCell ref="B1:E1"/>
    <mergeCell ref="B3:E3"/>
    <mergeCell ref="B4:E4"/>
    <mergeCell ref="B5:E5"/>
    <mergeCell ref="B6:E6"/>
    <mergeCell ref="B7:E7"/>
    <mergeCell ref="B17:E17"/>
    <mergeCell ref="B18:E18"/>
    <mergeCell ref="A20:C20"/>
    <mergeCell ref="B2:E2"/>
    <mergeCell ref="B11:E11"/>
    <mergeCell ref="B12:E12"/>
    <mergeCell ref="B13:E13"/>
    <mergeCell ref="B14:E14"/>
    <mergeCell ref="B15:E15"/>
    <mergeCell ref="B16:E16"/>
  </mergeCells>
  <pageMargins left="1.1811023622047245" right="0.39370078740157483" top="0.78740157480314965" bottom="0.59055118110236227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7"/>
  <sheetViews>
    <sheetView showZeros="0" workbookViewId="0">
      <selection activeCell="W14" sqref="W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325" hidden="1" customWidth="1"/>
    <col min="10" max="10" width="10.28515625" style="325" hidden="1" customWidth="1"/>
    <col min="11" max="11" width="9.140625" style="325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45" t="s">
        <v>376</v>
      </c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</row>
    <row r="2" spans="1:15" x14ac:dyDescent="0.25">
      <c r="B2" s="445" t="s">
        <v>375</v>
      </c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</row>
    <row r="3" spans="1:15" x14ac:dyDescent="0.25">
      <c r="B3" s="445" t="s">
        <v>374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</row>
    <row r="4" spans="1:15" x14ac:dyDescent="0.25">
      <c r="B4" s="445" t="s">
        <v>410</v>
      </c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</row>
    <row r="5" spans="1:15" ht="15" customHeight="1" x14ac:dyDescent="0.25">
      <c r="B5" s="444" t="s">
        <v>409</v>
      </c>
      <c r="C5" s="444"/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</row>
    <row r="6" spans="1:15" ht="15" customHeight="1" x14ac:dyDescent="0.25">
      <c r="B6" s="444" t="s">
        <v>492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</row>
    <row r="7" spans="1:15" ht="15" customHeight="1" x14ac:dyDescent="0.25">
      <c r="B7" s="444" t="s">
        <v>491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</row>
    <row r="8" spans="1:15" ht="15" customHeight="1" x14ac:dyDescent="0.25">
      <c r="B8" s="444" t="s">
        <v>487</v>
      </c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</row>
    <row r="9" spans="1:15" ht="15" customHeight="1" x14ac:dyDescent="0.25">
      <c r="B9" s="444" t="s">
        <v>508</v>
      </c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</row>
    <row r="10" spans="1:15" ht="15" customHeight="1" x14ac:dyDescent="0.25">
      <c r="B10" s="444" t="s">
        <v>496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</row>
    <row r="11" spans="1:15" ht="15" customHeight="1" x14ac:dyDescent="0.25">
      <c r="B11" s="444" t="s">
        <v>525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</row>
    <row r="12" spans="1:15" ht="15" customHeight="1" x14ac:dyDescent="0.25">
      <c r="B12" s="444" t="s">
        <v>517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</row>
    <row r="13" spans="1:15" x14ac:dyDescent="0.25">
      <c r="E13" s="3"/>
      <c r="F13" s="3"/>
      <c r="G13" s="3"/>
      <c r="H13" s="329"/>
      <c r="I13" s="329"/>
      <c r="J13" s="329"/>
      <c r="L13" s="3"/>
      <c r="M13" s="3"/>
      <c r="N13" s="3"/>
    </row>
    <row r="14" spans="1:15" ht="38.25" customHeight="1" x14ac:dyDescent="0.25">
      <c r="A14" s="399" t="s">
        <v>266</v>
      </c>
      <c r="B14" s="399"/>
      <c r="C14" s="399"/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</row>
    <row r="15" spans="1:15" ht="18.75" customHeight="1" x14ac:dyDescent="0.25">
      <c r="A15" s="361"/>
      <c r="B15" s="361"/>
      <c r="C15" s="361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4" t="s">
        <v>185</v>
      </c>
    </row>
    <row r="16" spans="1:15" x14ac:dyDescent="0.25">
      <c r="A16" s="408" t="s">
        <v>5</v>
      </c>
      <c r="B16" s="411" t="s">
        <v>431</v>
      </c>
      <c r="C16" s="411" t="s">
        <v>60</v>
      </c>
      <c r="D16" s="401" t="s">
        <v>420</v>
      </c>
      <c r="E16" s="423" t="s">
        <v>213</v>
      </c>
      <c r="F16" s="423"/>
      <c r="G16" s="423"/>
      <c r="H16" s="414" t="s">
        <v>422</v>
      </c>
      <c r="I16" s="422" t="s">
        <v>213</v>
      </c>
      <c r="J16" s="422"/>
      <c r="K16" s="422"/>
      <c r="L16" s="400" t="s">
        <v>0</v>
      </c>
      <c r="M16" s="400" t="s">
        <v>213</v>
      </c>
      <c r="N16" s="400"/>
      <c r="O16" s="400"/>
    </row>
    <row r="17" spans="1:17" x14ac:dyDescent="0.25">
      <c r="A17" s="409"/>
      <c r="B17" s="412"/>
      <c r="C17" s="412"/>
      <c r="D17" s="402"/>
      <c r="E17" s="423" t="s">
        <v>1</v>
      </c>
      <c r="F17" s="423"/>
      <c r="G17" s="407" t="s">
        <v>2</v>
      </c>
      <c r="H17" s="415"/>
      <c r="I17" s="422" t="s">
        <v>1</v>
      </c>
      <c r="J17" s="422"/>
      <c r="K17" s="393" t="s">
        <v>2</v>
      </c>
      <c r="L17" s="400"/>
      <c r="M17" s="400" t="s">
        <v>1</v>
      </c>
      <c r="N17" s="400"/>
      <c r="O17" s="390" t="s">
        <v>2</v>
      </c>
      <c r="Q17" s="161"/>
    </row>
    <row r="18" spans="1:17" ht="30.75" customHeight="1" x14ac:dyDescent="0.25">
      <c r="A18" s="410"/>
      <c r="B18" s="413"/>
      <c r="C18" s="413"/>
      <c r="D18" s="403"/>
      <c r="E18" s="357" t="s">
        <v>3</v>
      </c>
      <c r="F18" s="353" t="s">
        <v>4</v>
      </c>
      <c r="G18" s="407"/>
      <c r="H18" s="416"/>
      <c r="I18" s="356" t="s">
        <v>3</v>
      </c>
      <c r="J18" s="349" t="s">
        <v>4</v>
      </c>
      <c r="K18" s="393"/>
      <c r="L18" s="400"/>
      <c r="M18" s="350" t="s">
        <v>3</v>
      </c>
      <c r="N18" s="348" t="s">
        <v>4</v>
      </c>
      <c r="O18" s="390"/>
      <c r="P18" s="111"/>
    </row>
    <row r="19" spans="1:17" ht="15.95" customHeight="1" x14ac:dyDescent="0.25">
      <c r="A19" s="5" t="s">
        <v>78</v>
      </c>
      <c r="B19" s="386" t="s">
        <v>6</v>
      </c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Q19" s="161"/>
    </row>
    <row r="20" spans="1:17" ht="15" customHeight="1" x14ac:dyDescent="0.25">
      <c r="A20" s="5" t="s">
        <v>198</v>
      </c>
      <c r="B20" s="61" t="s">
        <v>20</v>
      </c>
      <c r="C20" s="78"/>
      <c r="D20" s="197">
        <f>SUM(D21:D22)</f>
        <v>59532</v>
      </c>
      <c r="E20" s="197">
        <f>SUM(E21:E22)</f>
        <v>857</v>
      </c>
      <c r="F20" s="197">
        <f>SUM(F21:F22)</f>
        <v>321</v>
      </c>
      <c r="G20" s="197">
        <f>SUM(G21:G22)</f>
        <v>58675</v>
      </c>
      <c r="H20" s="274">
        <f>SUM(H21:H22)</f>
        <v>0</v>
      </c>
      <c r="I20" s="274">
        <f>SUM(I21:I22)</f>
        <v>0</v>
      </c>
      <c r="J20" s="274">
        <f>SUM(J21:J22)</f>
        <v>0</v>
      </c>
      <c r="K20" s="274">
        <f>SUM(K21:K22)</f>
        <v>0</v>
      </c>
      <c r="L20" s="79">
        <f>SUM(L21:L22)</f>
        <v>59532</v>
      </c>
      <c r="M20" s="79">
        <f>SUM(M21:M22)</f>
        <v>857</v>
      </c>
      <c r="N20" s="79">
        <f>SUM(N21:N22)</f>
        <v>321</v>
      </c>
      <c r="O20" s="8">
        <f>SUM(O21:O22)</f>
        <v>58675</v>
      </c>
      <c r="P20" s="226" t="s">
        <v>389</v>
      </c>
      <c r="Q20" s="225">
        <f>L21</f>
        <v>13121</v>
      </c>
    </row>
    <row r="21" spans="1:17" ht="15" customHeight="1" x14ac:dyDescent="0.25">
      <c r="A21" s="11"/>
      <c r="B21" s="61"/>
      <c r="C21" s="7" t="s">
        <v>9</v>
      </c>
      <c r="D21" s="194">
        <f>E21+G21</f>
        <v>13121</v>
      </c>
      <c r="E21" s="194">
        <v>785</v>
      </c>
      <c r="F21" s="194">
        <v>321</v>
      </c>
      <c r="G21" s="194">
        <v>12336</v>
      </c>
      <c r="H21" s="191">
        <f>I21+K21</f>
        <v>0</v>
      </c>
      <c r="I21" s="191"/>
      <c r="J21" s="191"/>
      <c r="K21" s="191"/>
      <c r="L21" s="8">
        <f>M21+O21</f>
        <v>13121</v>
      </c>
      <c r="M21" s="8">
        <f>E21+I21</f>
        <v>785</v>
      </c>
      <c r="N21" s="8">
        <f>F21+J21</f>
        <v>321</v>
      </c>
      <c r="O21" s="8">
        <f>G21+K21</f>
        <v>12336</v>
      </c>
      <c r="P21" s="226" t="s">
        <v>388</v>
      </c>
      <c r="Q21" s="225"/>
    </row>
    <row r="22" spans="1:17" ht="15" customHeight="1" x14ac:dyDescent="0.25">
      <c r="A22" s="11"/>
      <c r="B22" s="105"/>
      <c r="C22" s="7" t="s">
        <v>21</v>
      </c>
      <c r="D22" s="194">
        <f>E22+G22</f>
        <v>46411</v>
      </c>
      <c r="E22" s="194">
        <v>72</v>
      </c>
      <c r="F22" s="194"/>
      <c r="G22" s="194">
        <v>46339</v>
      </c>
      <c r="H22" s="191">
        <f>I22+K22</f>
        <v>0</v>
      </c>
      <c r="I22" s="191"/>
      <c r="J22" s="191"/>
      <c r="K22" s="191"/>
      <c r="L22" s="8">
        <f>M22+O22</f>
        <v>46411</v>
      </c>
      <c r="M22" s="8">
        <f>E22+I22</f>
        <v>72</v>
      </c>
      <c r="N22" s="8">
        <f>F22+J22</f>
        <v>0</v>
      </c>
      <c r="O22" s="8">
        <f>G22+K22</f>
        <v>46339</v>
      </c>
      <c r="P22" s="226" t="s">
        <v>387</v>
      </c>
      <c r="Q22" s="225">
        <f>L22</f>
        <v>46411</v>
      </c>
    </row>
    <row r="23" spans="1:17" ht="15.95" customHeight="1" x14ac:dyDescent="0.25">
      <c r="A23" s="106" t="s">
        <v>79</v>
      </c>
      <c r="B23" s="1" t="s">
        <v>190</v>
      </c>
      <c r="C23" s="14"/>
      <c r="D23" s="192">
        <f>D20</f>
        <v>59532</v>
      </c>
      <c r="E23" s="192">
        <f>E20</f>
        <v>857</v>
      </c>
      <c r="F23" s="192">
        <f>F20</f>
        <v>321</v>
      </c>
      <c r="G23" s="192">
        <f>G20</f>
        <v>58675</v>
      </c>
      <c r="H23" s="191">
        <f>H20</f>
        <v>0</v>
      </c>
      <c r="I23" s="191">
        <f>I20</f>
        <v>0</v>
      </c>
      <c r="J23" s="191">
        <f>J20</f>
        <v>0</v>
      </c>
      <c r="K23" s="191">
        <f>K20</f>
        <v>0</v>
      </c>
      <c r="L23" s="1">
        <f>L20</f>
        <v>59532</v>
      </c>
      <c r="M23" s="1">
        <f>M20</f>
        <v>857</v>
      </c>
      <c r="N23" s="1">
        <f>N20</f>
        <v>321</v>
      </c>
      <c r="O23" s="1">
        <f>O20</f>
        <v>58675</v>
      </c>
      <c r="P23" s="226" t="s">
        <v>386</v>
      </c>
      <c r="Q23" s="225">
        <f>L26+L43</f>
        <v>248348</v>
      </c>
    </row>
    <row r="24" spans="1:17" ht="15.95" customHeight="1" x14ac:dyDescent="0.25">
      <c r="A24" s="9" t="s">
        <v>80</v>
      </c>
      <c r="B24" s="386" t="s">
        <v>65</v>
      </c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226" t="s">
        <v>385</v>
      </c>
      <c r="Q24" s="225">
        <f>L27</f>
        <v>527747</v>
      </c>
    </row>
    <row r="25" spans="1:17" ht="15" customHeight="1" x14ac:dyDescent="0.25">
      <c r="A25" s="5" t="s">
        <v>81</v>
      </c>
      <c r="B25" s="47" t="s">
        <v>20</v>
      </c>
      <c r="C25" s="212"/>
      <c r="D25" s="197">
        <f>D26+D27+D28+D29</f>
        <v>728135</v>
      </c>
      <c r="E25" s="197">
        <f>E26+E27+E28+E29</f>
        <v>3575</v>
      </c>
      <c r="F25" s="197">
        <f>F26+F27+F28+F29</f>
        <v>2607</v>
      </c>
      <c r="G25" s="197">
        <f>G26+G27+G28+G29</f>
        <v>724560</v>
      </c>
      <c r="H25" s="274">
        <f>H26+H27+H28+H29</f>
        <v>0</v>
      </c>
      <c r="I25" s="274">
        <f>I26+I27+I28+I29</f>
        <v>0</v>
      </c>
      <c r="J25" s="274">
        <f>J26+J27+J28+J29</f>
        <v>0</v>
      </c>
      <c r="K25" s="274">
        <f>K26+K27+K28+K29</f>
        <v>0</v>
      </c>
      <c r="L25" s="79">
        <f>L26+L27+L28+L29</f>
        <v>728135</v>
      </c>
      <c r="M25" s="79">
        <f>M26+M27+M28+M29</f>
        <v>3575</v>
      </c>
      <c r="N25" s="79">
        <f>N26+N27+N28+N29</f>
        <v>2607</v>
      </c>
      <c r="O25" s="8">
        <f>O26+O27+O28+O29</f>
        <v>724560</v>
      </c>
      <c r="P25" s="226" t="s">
        <v>384</v>
      </c>
      <c r="Q25" s="225">
        <f>L28</f>
        <v>3649</v>
      </c>
    </row>
    <row r="26" spans="1:17" ht="15" customHeight="1" x14ac:dyDescent="0.25">
      <c r="A26" s="11"/>
      <c r="B26" s="47"/>
      <c r="C26" s="20" t="s">
        <v>25</v>
      </c>
      <c r="D26" s="194">
        <f>E26+G26</f>
        <v>156395</v>
      </c>
      <c r="E26" s="194"/>
      <c r="F26" s="194"/>
      <c r="G26" s="194">
        <v>156395</v>
      </c>
      <c r="H26" s="191">
        <f>I26+K26</f>
        <v>0</v>
      </c>
      <c r="I26" s="191"/>
      <c r="J26" s="191"/>
      <c r="K26" s="191"/>
      <c r="L26" s="8">
        <f>M26+O26</f>
        <v>156395</v>
      </c>
      <c r="M26" s="8">
        <f>E26+I26</f>
        <v>0</v>
      </c>
      <c r="N26" s="8">
        <f>F26+J26</f>
        <v>0</v>
      </c>
      <c r="O26" s="8">
        <f>G26+K26</f>
        <v>156395</v>
      </c>
      <c r="P26" s="226" t="s">
        <v>383</v>
      </c>
      <c r="Q26" s="225">
        <f>L32</f>
        <v>58909</v>
      </c>
    </row>
    <row r="27" spans="1:17" x14ac:dyDescent="0.25">
      <c r="A27" s="29"/>
      <c r="B27" s="30"/>
      <c r="C27" s="57" t="s">
        <v>33</v>
      </c>
      <c r="D27" s="194">
        <f>E27+G27</f>
        <v>527747</v>
      </c>
      <c r="E27" s="194"/>
      <c r="F27" s="194"/>
      <c r="G27" s="194">
        <v>527747</v>
      </c>
      <c r="H27" s="191">
        <f>I27+K27</f>
        <v>0</v>
      </c>
      <c r="I27" s="191"/>
      <c r="J27" s="191"/>
      <c r="K27" s="191"/>
      <c r="L27" s="8">
        <f>M27+O27</f>
        <v>527747</v>
      </c>
      <c r="M27" s="8">
        <f>E27+I27</f>
        <v>0</v>
      </c>
      <c r="N27" s="8">
        <f>F27+J27</f>
        <v>0</v>
      </c>
      <c r="O27" s="8">
        <f>G27+K27</f>
        <v>527747</v>
      </c>
      <c r="P27" s="226" t="s">
        <v>382</v>
      </c>
      <c r="Q27" s="225">
        <f>L29+L36+L46+L47</f>
        <v>1066950</v>
      </c>
    </row>
    <row r="28" spans="1:17" ht="15" customHeight="1" x14ac:dyDescent="0.25">
      <c r="A28" s="29"/>
      <c r="B28" s="30"/>
      <c r="C28" s="57" t="s">
        <v>22</v>
      </c>
      <c r="D28" s="194">
        <f>E28+G28</f>
        <v>3649</v>
      </c>
      <c r="E28" s="194"/>
      <c r="F28" s="194"/>
      <c r="G28" s="194">
        <v>3649</v>
      </c>
      <c r="H28" s="191">
        <f>I28+K28</f>
        <v>0</v>
      </c>
      <c r="I28" s="191"/>
      <c r="J28" s="191"/>
      <c r="K28" s="191"/>
      <c r="L28" s="8">
        <f>M28+O28</f>
        <v>3649</v>
      </c>
      <c r="M28" s="8">
        <f>E28+I28</f>
        <v>0</v>
      </c>
      <c r="N28" s="8">
        <f>F28+J28</f>
        <v>0</v>
      </c>
      <c r="O28" s="8">
        <f>G28+K28</f>
        <v>3649</v>
      </c>
      <c r="P28" s="226" t="s">
        <v>381</v>
      </c>
      <c r="Q28" s="225">
        <f>L37+L38+L39+L40</f>
        <v>22789</v>
      </c>
    </row>
    <row r="29" spans="1:17" ht="24.75" customHeight="1" x14ac:dyDescent="0.25">
      <c r="A29" s="29"/>
      <c r="B29" s="30"/>
      <c r="C29" s="57" t="s">
        <v>32</v>
      </c>
      <c r="D29" s="194">
        <f>E29+G29</f>
        <v>40344</v>
      </c>
      <c r="E29" s="194">
        <v>3575</v>
      </c>
      <c r="F29" s="194">
        <v>2607</v>
      </c>
      <c r="G29" s="194">
        <v>36769</v>
      </c>
      <c r="H29" s="191">
        <f>I29+K29</f>
        <v>0</v>
      </c>
      <c r="I29" s="191"/>
      <c r="J29" s="191"/>
      <c r="K29" s="191"/>
      <c r="L29" s="8">
        <f>M29+O29</f>
        <v>40344</v>
      </c>
      <c r="M29" s="8">
        <f>E29+I29</f>
        <v>3575</v>
      </c>
      <c r="N29" s="8">
        <f>F29+J29</f>
        <v>2607</v>
      </c>
      <c r="O29" s="8">
        <f>G29+K29</f>
        <v>36769</v>
      </c>
      <c r="P29" s="226" t="s">
        <v>380</v>
      </c>
      <c r="Q29" s="225"/>
    </row>
    <row r="30" spans="1:17" ht="15.95" customHeight="1" x14ac:dyDescent="0.25">
      <c r="A30" s="106" t="s">
        <v>82</v>
      </c>
      <c r="B30" s="1" t="s">
        <v>191</v>
      </c>
      <c r="C30" s="14"/>
      <c r="D30" s="192">
        <f>D25</f>
        <v>728135</v>
      </c>
      <c r="E30" s="192">
        <f>E25</f>
        <v>3575</v>
      </c>
      <c r="F30" s="192">
        <f>F25</f>
        <v>2607</v>
      </c>
      <c r="G30" s="192">
        <f>G25</f>
        <v>724560</v>
      </c>
      <c r="H30" s="191">
        <f>H25</f>
        <v>0</v>
      </c>
      <c r="I30" s="191">
        <f>I25</f>
        <v>0</v>
      </c>
      <c r="J30" s="191">
        <f>J25</f>
        <v>0</v>
      </c>
      <c r="K30" s="191">
        <f>K25</f>
        <v>0</v>
      </c>
      <c r="L30" s="1">
        <f>L25</f>
        <v>728135</v>
      </c>
      <c r="M30" s="1">
        <f>M25</f>
        <v>3575</v>
      </c>
      <c r="N30" s="1">
        <f>N25</f>
        <v>2607</v>
      </c>
      <c r="O30" s="1">
        <f>O25</f>
        <v>724560</v>
      </c>
      <c r="P30" s="224" t="s">
        <v>188</v>
      </c>
      <c r="Q30" s="223">
        <f>SUM(Q20:Q29)</f>
        <v>1987924</v>
      </c>
    </row>
    <row r="31" spans="1:17" ht="15.95" customHeight="1" x14ac:dyDescent="0.25">
      <c r="A31" s="11" t="s">
        <v>83</v>
      </c>
      <c r="B31" s="468" t="s">
        <v>69</v>
      </c>
      <c r="C31" s="428"/>
      <c r="D31" s="428"/>
      <c r="E31" s="428"/>
      <c r="F31" s="428"/>
      <c r="G31" s="428"/>
      <c r="H31" s="428"/>
      <c r="I31" s="428"/>
      <c r="J31" s="428"/>
      <c r="K31" s="428"/>
      <c r="L31" s="428"/>
      <c r="M31" s="428"/>
      <c r="N31" s="428"/>
      <c r="O31" s="469"/>
      <c r="P31" s="148"/>
      <c r="Q31" s="148"/>
    </row>
    <row r="32" spans="1:17" ht="15" customHeight="1" x14ac:dyDescent="0.25">
      <c r="A32" s="5" t="s">
        <v>84</v>
      </c>
      <c r="B32" s="16" t="s">
        <v>20</v>
      </c>
      <c r="C32" s="7" t="s">
        <v>34</v>
      </c>
      <c r="D32" s="194">
        <f>E32+G32</f>
        <v>58909</v>
      </c>
      <c r="E32" s="194"/>
      <c r="F32" s="194"/>
      <c r="G32" s="194">
        <v>58909</v>
      </c>
      <c r="H32" s="191">
        <f>I32+K32</f>
        <v>0</v>
      </c>
      <c r="I32" s="191"/>
      <c r="J32" s="191"/>
      <c r="K32" s="191"/>
      <c r="L32" s="8">
        <f>M32+O32</f>
        <v>58909</v>
      </c>
      <c r="M32" s="8">
        <f>E32+I32</f>
        <v>0</v>
      </c>
      <c r="N32" s="8">
        <f>F32+J32</f>
        <v>0</v>
      </c>
      <c r="O32" s="8">
        <f>G32+K32</f>
        <v>58909</v>
      </c>
      <c r="P32" s="148"/>
      <c r="Q32" s="148">
        <f>Q30-L49</f>
        <v>0</v>
      </c>
    </row>
    <row r="33" spans="1:15" ht="15.95" customHeight="1" x14ac:dyDescent="0.25">
      <c r="A33" s="106" t="s">
        <v>85</v>
      </c>
      <c r="B33" s="1" t="s">
        <v>192</v>
      </c>
      <c r="C33" s="107"/>
      <c r="D33" s="192">
        <f>D32</f>
        <v>58909</v>
      </c>
      <c r="E33" s="192">
        <f>E32</f>
        <v>0</v>
      </c>
      <c r="F33" s="192">
        <f>F32</f>
        <v>0</v>
      </c>
      <c r="G33" s="192">
        <f>G32</f>
        <v>58909</v>
      </c>
      <c r="H33" s="191">
        <f>H32</f>
        <v>0</v>
      </c>
      <c r="I33" s="191">
        <f>I32</f>
        <v>0</v>
      </c>
      <c r="J33" s="191">
        <f>J32</f>
        <v>0</v>
      </c>
      <c r="K33" s="191">
        <f>K32</f>
        <v>0</v>
      </c>
      <c r="L33" s="1">
        <f>L32</f>
        <v>58909</v>
      </c>
      <c r="M33" s="1">
        <f>M32</f>
        <v>0</v>
      </c>
      <c r="N33" s="1">
        <f>N32</f>
        <v>0</v>
      </c>
      <c r="O33" s="1">
        <f>O32</f>
        <v>58909</v>
      </c>
    </row>
    <row r="34" spans="1:15" ht="15.95" customHeight="1" x14ac:dyDescent="0.25">
      <c r="A34" s="5" t="s">
        <v>86</v>
      </c>
      <c r="B34" s="394" t="s">
        <v>187</v>
      </c>
      <c r="C34" s="395"/>
      <c r="D34" s="395"/>
      <c r="E34" s="395"/>
      <c r="F34" s="395"/>
      <c r="G34" s="395"/>
      <c r="H34" s="395"/>
      <c r="I34" s="395"/>
      <c r="J34" s="395"/>
      <c r="K34" s="395"/>
      <c r="L34" s="395"/>
      <c r="M34" s="395"/>
      <c r="N34" s="395"/>
      <c r="O34" s="396"/>
    </row>
    <row r="35" spans="1:15" ht="15" customHeight="1" x14ac:dyDescent="0.25">
      <c r="A35" s="5" t="s">
        <v>87</v>
      </c>
      <c r="B35" s="46" t="s">
        <v>20</v>
      </c>
      <c r="C35" s="20"/>
      <c r="D35" s="194">
        <f>SUM(D36:D37)</f>
        <v>98572</v>
      </c>
      <c r="E35" s="194">
        <f>SUM(E36:E37)</f>
        <v>12650</v>
      </c>
      <c r="F35" s="194">
        <f>SUM(F36:F37)</f>
        <v>0</v>
      </c>
      <c r="G35" s="194">
        <f>SUM(G36:G37)</f>
        <v>85922</v>
      </c>
      <c r="H35" s="193">
        <f>SUM(H36:H37)</f>
        <v>0</v>
      </c>
      <c r="I35" s="193">
        <f>SUM(I36:I37)</f>
        <v>3345</v>
      </c>
      <c r="J35" s="193">
        <f>SUM(J36:J37)</f>
        <v>0</v>
      </c>
      <c r="K35" s="193">
        <f>SUM(K36:K37)</f>
        <v>-3345</v>
      </c>
      <c r="L35" s="8">
        <f>SUM(L36:L37)</f>
        <v>98572</v>
      </c>
      <c r="M35" s="8">
        <f>SUM(M36:M37)</f>
        <v>15995</v>
      </c>
      <c r="N35" s="8">
        <f>SUM(N36:N37)</f>
        <v>0</v>
      </c>
      <c r="O35" s="8">
        <f>SUM(O36:O37)</f>
        <v>82577</v>
      </c>
    </row>
    <row r="36" spans="1:15" ht="15" customHeight="1" x14ac:dyDescent="0.25">
      <c r="A36" s="11"/>
      <c r="B36" s="64"/>
      <c r="C36" s="20" t="s">
        <v>32</v>
      </c>
      <c r="D36" s="194">
        <f>E36+G36</f>
        <v>85683</v>
      </c>
      <c r="E36" s="195">
        <v>8450</v>
      </c>
      <c r="F36" s="195"/>
      <c r="G36" s="195">
        <v>77233</v>
      </c>
      <c r="H36" s="193">
        <f>I36+K36</f>
        <v>0</v>
      </c>
      <c r="I36" s="193">
        <v>3345</v>
      </c>
      <c r="J36" s="193"/>
      <c r="K36" s="193">
        <v>-3345</v>
      </c>
      <c r="L36" s="8">
        <f>M36+O36</f>
        <v>85683</v>
      </c>
      <c r="M36" s="8">
        <f>E36+I36</f>
        <v>11795</v>
      </c>
      <c r="N36" s="8">
        <f>F36+J36</f>
        <v>0</v>
      </c>
      <c r="O36" s="8">
        <f>G36+K36</f>
        <v>73888</v>
      </c>
    </row>
    <row r="37" spans="1:15" ht="15" customHeight="1" x14ac:dyDescent="0.25">
      <c r="A37" s="11"/>
      <c r="B37" s="64"/>
      <c r="C37" s="20" t="s">
        <v>57</v>
      </c>
      <c r="D37" s="194">
        <f>E37+G37</f>
        <v>12889</v>
      </c>
      <c r="E37" s="195">
        <v>4200</v>
      </c>
      <c r="F37" s="195"/>
      <c r="G37" s="195">
        <v>8689</v>
      </c>
      <c r="H37" s="193">
        <f>I37+K37</f>
        <v>0</v>
      </c>
      <c r="I37" s="193"/>
      <c r="J37" s="193"/>
      <c r="K37" s="193"/>
      <c r="L37" s="8">
        <f>M37+O37</f>
        <v>12889</v>
      </c>
      <c r="M37" s="8">
        <f>E37+I37</f>
        <v>4200</v>
      </c>
      <c r="N37" s="8">
        <f>F37+J37</f>
        <v>0</v>
      </c>
      <c r="O37" s="8">
        <f>G37+K37</f>
        <v>8689</v>
      </c>
    </row>
    <row r="38" spans="1:15" ht="15" customHeight="1" x14ac:dyDescent="0.25">
      <c r="A38" s="5" t="s">
        <v>88</v>
      </c>
      <c r="B38" s="19" t="s">
        <v>173</v>
      </c>
      <c r="C38" s="20" t="s">
        <v>57</v>
      </c>
      <c r="D38" s="194">
        <f>E38+G38</f>
        <v>4200</v>
      </c>
      <c r="E38" s="194">
        <v>4200</v>
      </c>
      <c r="F38" s="194"/>
      <c r="G38" s="194"/>
      <c r="H38" s="193">
        <f>I38+K38</f>
        <v>0</v>
      </c>
      <c r="I38" s="193"/>
      <c r="J38" s="193"/>
      <c r="K38" s="193"/>
      <c r="L38" s="8">
        <f>M38+O38</f>
        <v>4200</v>
      </c>
      <c r="M38" s="8">
        <f>E38+I38</f>
        <v>4200</v>
      </c>
      <c r="N38" s="8">
        <f>F38+J38</f>
        <v>0</v>
      </c>
      <c r="O38" s="8">
        <f>G38+K38</f>
        <v>0</v>
      </c>
    </row>
    <row r="39" spans="1:15" ht="15" customHeight="1" x14ac:dyDescent="0.25">
      <c r="A39" s="5" t="s">
        <v>89</v>
      </c>
      <c r="B39" s="16" t="s">
        <v>37</v>
      </c>
      <c r="C39" s="7" t="s">
        <v>57</v>
      </c>
      <c r="D39" s="194">
        <f>E39+G39</f>
        <v>2600</v>
      </c>
      <c r="E39" s="194">
        <v>2600</v>
      </c>
      <c r="F39" s="194"/>
      <c r="G39" s="194"/>
      <c r="H39" s="193">
        <f>I39+K39</f>
        <v>0</v>
      </c>
      <c r="I39" s="193"/>
      <c r="J39" s="193"/>
      <c r="K39" s="193"/>
      <c r="L39" s="8">
        <f>M39+O39</f>
        <v>2600</v>
      </c>
      <c r="M39" s="8">
        <f>E39+I39</f>
        <v>2600</v>
      </c>
      <c r="N39" s="8">
        <f>F39+J39</f>
        <v>0</v>
      </c>
      <c r="O39" s="8">
        <f>G39+K39</f>
        <v>0</v>
      </c>
    </row>
    <row r="40" spans="1:15" ht="15" customHeight="1" x14ac:dyDescent="0.25">
      <c r="A40" s="5" t="s">
        <v>90</v>
      </c>
      <c r="B40" s="16" t="s">
        <v>56</v>
      </c>
      <c r="C40" s="7" t="s">
        <v>57</v>
      </c>
      <c r="D40" s="194">
        <f>E40+G40</f>
        <v>3100</v>
      </c>
      <c r="E40" s="194">
        <v>3100</v>
      </c>
      <c r="F40" s="194"/>
      <c r="G40" s="194"/>
      <c r="H40" s="193">
        <f>I40+K40</f>
        <v>0</v>
      </c>
      <c r="I40" s="193"/>
      <c r="J40" s="193"/>
      <c r="K40" s="193"/>
      <c r="L40" s="8">
        <f>M40+O40</f>
        <v>3100</v>
      </c>
      <c r="M40" s="8">
        <f>E40+I40</f>
        <v>3100</v>
      </c>
      <c r="N40" s="8">
        <f>F40+J40</f>
        <v>0</v>
      </c>
      <c r="O40" s="8">
        <f>G40+K40</f>
        <v>0</v>
      </c>
    </row>
    <row r="41" spans="1:15" ht="15.95" customHeight="1" x14ac:dyDescent="0.25">
      <c r="A41" s="106" t="s">
        <v>91</v>
      </c>
      <c r="B41" s="1" t="s">
        <v>193</v>
      </c>
      <c r="C41" s="14"/>
      <c r="D41" s="1">
        <f>D35+SUM(D38:D40)</f>
        <v>108472</v>
      </c>
      <c r="E41" s="1">
        <f>E35+SUM(E38:E40)</f>
        <v>22550</v>
      </c>
      <c r="F41" s="1">
        <f>F35+SUM(F38:F40)</f>
        <v>0</v>
      </c>
      <c r="G41" s="1">
        <f>G35+SUM(G38:G40)</f>
        <v>85922</v>
      </c>
      <c r="H41" s="191">
        <f>H35+SUM(H38:H40)</f>
        <v>0</v>
      </c>
      <c r="I41" s="191">
        <f>I35+SUM(I38:I40)</f>
        <v>3345</v>
      </c>
      <c r="J41" s="191">
        <f>J35+SUM(J38:J40)</f>
        <v>0</v>
      </c>
      <c r="K41" s="191">
        <f>K35+SUM(K38:K40)</f>
        <v>-3345</v>
      </c>
      <c r="L41" s="1">
        <f>L35+SUM(L38:L40)</f>
        <v>108472</v>
      </c>
      <c r="M41" s="1">
        <f>M35+SUM(M38:M40)</f>
        <v>25895</v>
      </c>
      <c r="N41" s="1">
        <f>N35+SUM(N38:N40)</f>
        <v>0</v>
      </c>
      <c r="O41" s="1">
        <f>O35+SUM(O38:O40)</f>
        <v>82577</v>
      </c>
    </row>
    <row r="42" spans="1:15" ht="15.95" customHeight="1" x14ac:dyDescent="0.25">
      <c r="A42" s="11" t="s">
        <v>92</v>
      </c>
      <c r="B42" s="394" t="s">
        <v>197</v>
      </c>
      <c r="C42" s="395"/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6"/>
    </row>
    <row r="43" spans="1:15" ht="15" customHeight="1" x14ac:dyDescent="0.25">
      <c r="A43" s="5" t="s">
        <v>93</v>
      </c>
      <c r="B43" s="19" t="s">
        <v>20</v>
      </c>
      <c r="C43" s="20" t="s">
        <v>25</v>
      </c>
      <c r="D43" s="194">
        <f>E43+G43</f>
        <v>91953</v>
      </c>
      <c r="E43" s="195">
        <v>1940</v>
      </c>
      <c r="F43" s="195">
        <v>1477</v>
      </c>
      <c r="G43" s="195">
        <v>90013</v>
      </c>
      <c r="H43" s="191">
        <f>I43+K43</f>
        <v>0</v>
      </c>
      <c r="I43" s="191"/>
      <c r="J43" s="191"/>
      <c r="K43" s="191"/>
      <c r="L43" s="8">
        <f>M43+O43</f>
        <v>91953</v>
      </c>
      <c r="M43" s="8">
        <f>E43+I43</f>
        <v>1940</v>
      </c>
      <c r="N43" s="8">
        <f>F43+J43</f>
        <v>1477</v>
      </c>
      <c r="O43" s="8">
        <f>G43+K43</f>
        <v>90013</v>
      </c>
    </row>
    <row r="44" spans="1:15" ht="15.95" customHeight="1" x14ac:dyDescent="0.25">
      <c r="A44" s="106" t="s">
        <v>94</v>
      </c>
      <c r="B44" s="1" t="s">
        <v>194</v>
      </c>
      <c r="C44" s="14"/>
      <c r="D44" s="192">
        <f>D43</f>
        <v>91953</v>
      </c>
      <c r="E44" s="192">
        <f>E43</f>
        <v>1940</v>
      </c>
      <c r="F44" s="192">
        <f>F43</f>
        <v>1477</v>
      </c>
      <c r="G44" s="192">
        <f>G43</f>
        <v>90013</v>
      </c>
      <c r="H44" s="191">
        <f>H43</f>
        <v>0</v>
      </c>
      <c r="I44" s="191">
        <f>I43</f>
        <v>0</v>
      </c>
      <c r="J44" s="191">
        <f>J43</f>
        <v>0</v>
      </c>
      <c r="K44" s="191">
        <f>K43</f>
        <v>0</v>
      </c>
      <c r="L44" s="1">
        <f>L43</f>
        <v>91953</v>
      </c>
      <c r="M44" s="1">
        <f>M43</f>
        <v>1940</v>
      </c>
      <c r="N44" s="1">
        <f>N43</f>
        <v>1477</v>
      </c>
      <c r="O44" s="1">
        <f>O43</f>
        <v>90013</v>
      </c>
    </row>
    <row r="45" spans="1:15" ht="15.95" customHeight="1" x14ac:dyDescent="0.25">
      <c r="A45" s="9" t="s">
        <v>95</v>
      </c>
      <c r="B45" s="386" t="s">
        <v>73</v>
      </c>
      <c r="C45" s="386"/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</row>
    <row r="46" spans="1:15" ht="15" customHeight="1" x14ac:dyDescent="0.25">
      <c r="A46" s="25" t="s">
        <v>96</v>
      </c>
      <c r="B46" s="19" t="s">
        <v>20</v>
      </c>
      <c r="C46" s="26" t="s">
        <v>32</v>
      </c>
      <c r="D46" s="194">
        <f>E46+G46</f>
        <v>934923</v>
      </c>
      <c r="E46" s="194">
        <v>23190</v>
      </c>
      <c r="F46" s="194">
        <v>5075</v>
      </c>
      <c r="G46" s="194">
        <v>911733</v>
      </c>
      <c r="H46" s="193">
        <f>I46+K46</f>
        <v>-2657</v>
      </c>
      <c r="I46" s="193"/>
      <c r="J46" s="193"/>
      <c r="K46" s="193">
        <v>-2657</v>
      </c>
      <c r="L46" s="8">
        <f>M46+O46</f>
        <v>932266</v>
      </c>
      <c r="M46" s="8">
        <f>E46+I46</f>
        <v>23190</v>
      </c>
      <c r="N46" s="8">
        <f>F46+J46</f>
        <v>5075</v>
      </c>
      <c r="O46" s="8">
        <f>G46+K46</f>
        <v>909076</v>
      </c>
    </row>
    <row r="47" spans="1:15" ht="15" customHeight="1" x14ac:dyDescent="0.25">
      <c r="A47" s="28" t="s">
        <v>97</v>
      </c>
      <c r="B47" s="8" t="s">
        <v>30</v>
      </c>
      <c r="C47" s="26" t="s">
        <v>32</v>
      </c>
      <c r="D47" s="194">
        <f>E47+G47</f>
        <v>6000</v>
      </c>
      <c r="E47" s="194">
        <v>6000</v>
      </c>
      <c r="F47" s="194">
        <v>3740</v>
      </c>
      <c r="G47" s="194"/>
      <c r="H47" s="193">
        <f>I47+K47</f>
        <v>2657</v>
      </c>
      <c r="I47" s="193"/>
      <c r="J47" s="193"/>
      <c r="K47" s="193">
        <v>2657</v>
      </c>
      <c r="L47" s="8">
        <f>M47+O47</f>
        <v>8657</v>
      </c>
      <c r="M47" s="8">
        <f>E47+I47</f>
        <v>6000</v>
      </c>
      <c r="N47" s="8">
        <f>F47+J47</f>
        <v>3740</v>
      </c>
      <c r="O47" s="8">
        <f>G47+K47</f>
        <v>2657</v>
      </c>
    </row>
    <row r="48" spans="1:15" ht="15.95" customHeight="1" x14ac:dyDescent="0.25">
      <c r="A48" s="106" t="s">
        <v>98</v>
      </c>
      <c r="B48" s="1" t="s">
        <v>195</v>
      </c>
      <c r="C48" s="107"/>
      <c r="D48" s="192">
        <f>SUM(D46:D47)</f>
        <v>940923</v>
      </c>
      <c r="E48" s="192">
        <f>SUM(E46:E47)</f>
        <v>29190</v>
      </c>
      <c r="F48" s="192">
        <f>SUM(F46:F47)</f>
        <v>8815</v>
      </c>
      <c r="G48" s="192">
        <f>SUM(G46:G47)</f>
        <v>911733</v>
      </c>
      <c r="H48" s="191">
        <f>SUM(H46:H47)</f>
        <v>0</v>
      </c>
      <c r="I48" s="191">
        <f>SUM(I46:I47)</f>
        <v>0</v>
      </c>
      <c r="J48" s="191">
        <f>SUM(J46:J47)</f>
        <v>0</v>
      </c>
      <c r="K48" s="191">
        <f>SUM(K46:K47)</f>
        <v>0</v>
      </c>
      <c r="L48" s="1">
        <f>SUM(L46:L47)</f>
        <v>940923</v>
      </c>
      <c r="M48" s="1">
        <f>SUM(M46:M47)</f>
        <v>29190</v>
      </c>
      <c r="N48" s="1">
        <f>SUM(N46:N47)</f>
        <v>8815</v>
      </c>
      <c r="O48" s="1">
        <f>SUM(O46:O47)</f>
        <v>911733</v>
      </c>
    </row>
    <row r="49" spans="1:15" ht="15.95" customHeight="1" x14ac:dyDescent="0.25">
      <c r="A49" s="108" t="s">
        <v>99</v>
      </c>
      <c r="B49" s="109" t="s">
        <v>188</v>
      </c>
      <c r="C49" s="110"/>
      <c r="D49" s="190">
        <f>D23+D30+D33+D41+D44+D48</f>
        <v>1987924</v>
      </c>
      <c r="E49" s="190">
        <f>E23+E30+E33+E41+E44+E48</f>
        <v>58112</v>
      </c>
      <c r="F49" s="190">
        <f>F23+F30+F33+F41+F44+F48</f>
        <v>13220</v>
      </c>
      <c r="G49" s="190">
        <f>G23+G30+G33+G41+G44+G48</f>
        <v>1929812</v>
      </c>
      <c r="H49" s="189">
        <f>H23+H30+H33+H41+H44+H48</f>
        <v>0</v>
      </c>
      <c r="I49" s="189">
        <f>I23+I30+I33+I41+I44+I48</f>
        <v>3345</v>
      </c>
      <c r="J49" s="189">
        <f>J23+J30+J33+J41+J44+J48</f>
        <v>0</v>
      </c>
      <c r="K49" s="189">
        <f>K23+K30+K33+K41+K44+K48</f>
        <v>-3345</v>
      </c>
      <c r="L49" s="37">
        <f>L23+L30+L33+L41+L44+L48</f>
        <v>1987924</v>
      </c>
      <c r="M49" s="37">
        <f>M23+M30+M33+M41+M44+M48</f>
        <v>61457</v>
      </c>
      <c r="N49" s="37">
        <f>N23+N30+N33+N41+N44+N48</f>
        <v>13220</v>
      </c>
      <c r="O49" s="37">
        <f>O23+O30+O33+O41+O44+O48</f>
        <v>1926467</v>
      </c>
    </row>
    <row r="50" spans="1:15" x14ac:dyDescent="0.25">
      <c r="A50" s="12"/>
      <c r="B50" s="12"/>
      <c r="C50" s="44"/>
      <c r="D50" s="12"/>
      <c r="E50" s="12"/>
      <c r="F50" s="12"/>
      <c r="G50" s="12"/>
      <c r="H50" s="326"/>
      <c r="I50" s="326"/>
      <c r="J50" s="326"/>
      <c r="L50" s="12"/>
      <c r="M50" s="12"/>
      <c r="N50" s="12"/>
    </row>
    <row r="51" spans="1:15" x14ac:dyDescent="0.25">
      <c r="A51" s="12"/>
      <c r="B51" s="39"/>
      <c r="C51" s="328"/>
      <c r="D51" s="39"/>
      <c r="E51" s="39"/>
      <c r="F51" s="39"/>
      <c r="G51" s="39"/>
      <c r="H51" s="327"/>
      <c r="I51" s="327"/>
      <c r="J51" s="327"/>
      <c r="K51" s="327"/>
      <c r="L51" s="39"/>
      <c r="M51" s="39"/>
      <c r="N51" s="39"/>
    </row>
    <row r="52" spans="1:15" x14ac:dyDescent="0.25">
      <c r="A52" s="12"/>
      <c r="B52" s="12"/>
      <c r="C52" s="44"/>
      <c r="D52" s="12"/>
      <c r="E52" s="12"/>
      <c r="F52" s="12"/>
      <c r="G52" s="12"/>
      <c r="H52" s="326"/>
      <c r="I52" s="326"/>
      <c r="J52" s="326"/>
      <c r="L52" s="12"/>
      <c r="M52" s="12"/>
      <c r="N52" s="12"/>
    </row>
    <row r="53" spans="1:15" x14ac:dyDescent="0.25">
      <c r="A53" s="12"/>
      <c r="B53" s="12"/>
      <c r="C53" s="44"/>
      <c r="D53" s="12"/>
      <c r="E53" s="12"/>
      <c r="F53" s="12"/>
      <c r="G53" s="12"/>
      <c r="H53" s="326"/>
      <c r="I53" s="326"/>
      <c r="J53" s="326"/>
      <c r="L53" s="12"/>
      <c r="M53" s="12"/>
      <c r="N53" s="12"/>
    </row>
    <row r="54" spans="1:15" x14ac:dyDescent="0.25">
      <c r="A54" s="12"/>
      <c r="B54" s="12"/>
      <c r="C54" s="44"/>
      <c r="D54" s="12"/>
      <c r="E54" s="12"/>
      <c r="F54" s="12"/>
      <c r="G54" s="12"/>
      <c r="H54" s="326"/>
      <c r="I54" s="326"/>
      <c r="J54" s="326"/>
      <c r="L54" s="12"/>
      <c r="M54" s="12"/>
      <c r="N54" s="12"/>
    </row>
    <row r="55" spans="1:15" x14ac:dyDescent="0.25">
      <c r="A55" s="12"/>
      <c r="B55" s="12"/>
      <c r="C55" s="44"/>
      <c r="D55" s="12"/>
      <c r="E55" s="12"/>
      <c r="F55" s="12"/>
      <c r="G55" s="12"/>
      <c r="H55" s="326"/>
      <c r="I55" s="326"/>
      <c r="J55" s="326"/>
      <c r="L55" s="12"/>
      <c r="M55" s="12"/>
      <c r="N55" s="12"/>
    </row>
    <row r="56" spans="1:15" x14ac:dyDescent="0.25">
      <c r="A56" s="12"/>
      <c r="B56" s="12"/>
      <c r="C56" s="44"/>
      <c r="D56" s="12"/>
      <c r="E56" s="12"/>
      <c r="F56" s="12"/>
      <c r="G56" s="12"/>
      <c r="H56" s="326"/>
      <c r="I56" s="326"/>
      <c r="J56" s="326"/>
      <c r="L56" s="12"/>
      <c r="M56" s="12"/>
      <c r="N56" s="12"/>
    </row>
    <row r="57" spans="1:15" x14ac:dyDescent="0.25">
      <c r="A57" s="12"/>
      <c r="B57" s="12"/>
      <c r="C57" s="44"/>
      <c r="D57" s="12"/>
      <c r="E57" s="12"/>
      <c r="F57" s="12"/>
      <c r="G57" s="12"/>
      <c r="H57" s="326"/>
      <c r="I57" s="326"/>
      <c r="J57" s="326"/>
      <c r="L57" s="12"/>
      <c r="M57" s="12"/>
      <c r="N57" s="12"/>
    </row>
    <row r="58" spans="1:15" x14ac:dyDescent="0.25">
      <c r="A58" s="12"/>
      <c r="B58" s="12"/>
      <c r="C58" s="44"/>
      <c r="D58" s="12"/>
      <c r="E58" s="12"/>
      <c r="F58" s="12"/>
      <c r="G58" s="12"/>
      <c r="H58" s="326"/>
      <c r="I58" s="326"/>
      <c r="J58" s="326"/>
      <c r="L58" s="12"/>
      <c r="M58" s="12"/>
      <c r="N58" s="12"/>
    </row>
    <row r="59" spans="1:15" x14ac:dyDescent="0.25">
      <c r="A59" s="12"/>
      <c r="B59" s="12"/>
      <c r="C59" s="44"/>
      <c r="D59" s="12"/>
      <c r="E59" s="12"/>
      <c r="F59" s="12"/>
      <c r="G59" s="12"/>
      <c r="H59" s="326"/>
      <c r="I59" s="326"/>
      <c r="J59" s="326"/>
      <c r="L59" s="12"/>
      <c r="M59" s="12"/>
      <c r="N59" s="12"/>
    </row>
    <row r="60" spans="1:15" x14ac:dyDescent="0.25">
      <c r="A60" s="12"/>
      <c r="B60" s="12"/>
      <c r="C60" s="44"/>
      <c r="D60" s="12"/>
      <c r="E60" s="12"/>
      <c r="F60" s="12"/>
      <c r="G60" s="12"/>
      <c r="H60" s="326"/>
      <c r="I60" s="326"/>
      <c r="J60" s="326"/>
      <c r="L60" s="12"/>
      <c r="M60" s="12"/>
      <c r="N60" s="12"/>
    </row>
    <row r="61" spans="1:15" x14ac:dyDescent="0.25">
      <c r="A61" s="12"/>
      <c r="B61" s="12"/>
      <c r="C61" s="44"/>
      <c r="D61" s="12"/>
      <c r="E61" s="12"/>
      <c r="F61" s="12"/>
      <c r="G61" s="12"/>
      <c r="H61" s="326"/>
      <c r="I61" s="326"/>
      <c r="J61" s="326"/>
      <c r="L61" s="12"/>
      <c r="M61" s="12"/>
      <c r="N61" s="12"/>
    </row>
    <row r="62" spans="1:15" x14ac:dyDescent="0.25">
      <c r="A62" s="12"/>
      <c r="B62" s="12"/>
      <c r="C62" s="44"/>
      <c r="D62" s="12"/>
      <c r="E62" s="12"/>
      <c r="F62" s="12"/>
      <c r="G62" s="12"/>
      <c r="H62" s="326"/>
      <c r="I62" s="326"/>
      <c r="J62" s="326"/>
      <c r="L62" s="12"/>
      <c r="M62" s="12"/>
      <c r="N62" s="12"/>
    </row>
    <row r="63" spans="1:15" x14ac:dyDescent="0.25">
      <c r="A63" s="12"/>
      <c r="B63" s="12"/>
      <c r="C63" s="44"/>
      <c r="D63" s="12"/>
      <c r="E63" s="12"/>
      <c r="F63" s="12"/>
      <c r="G63" s="12"/>
      <c r="H63" s="326"/>
      <c r="I63" s="326"/>
      <c r="J63" s="326"/>
      <c r="L63" s="12"/>
      <c r="M63" s="12"/>
      <c r="N63" s="12"/>
    </row>
    <row r="64" spans="1:15" x14ac:dyDescent="0.25">
      <c r="A64" s="12"/>
      <c r="B64" s="12"/>
      <c r="C64" s="44"/>
      <c r="D64" s="12"/>
      <c r="E64" s="12"/>
      <c r="F64" s="12"/>
      <c r="G64" s="12"/>
      <c r="H64" s="326"/>
      <c r="I64" s="326"/>
      <c r="J64" s="326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326"/>
      <c r="I65" s="326"/>
      <c r="J65" s="326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326"/>
      <c r="I66" s="326"/>
      <c r="J66" s="326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326"/>
      <c r="I67" s="326"/>
      <c r="J67" s="326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326"/>
      <c r="I68" s="326"/>
      <c r="J68" s="326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326"/>
      <c r="I69" s="326"/>
      <c r="J69" s="326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326"/>
      <c r="I70" s="326"/>
      <c r="J70" s="326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326"/>
      <c r="I71" s="326"/>
      <c r="J71" s="326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326"/>
      <c r="I72" s="326"/>
      <c r="J72" s="326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326"/>
      <c r="I73" s="326"/>
      <c r="J73" s="326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326"/>
      <c r="I74" s="326"/>
      <c r="J74" s="326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326"/>
      <c r="I75" s="326"/>
      <c r="J75" s="326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326"/>
      <c r="I76" s="326"/>
      <c r="J76" s="326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326"/>
      <c r="I77" s="326"/>
      <c r="J77" s="326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326"/>
      <c r="I78" s="326"/>
      <c r="J78" s="326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326"/>
      <c r="I79" s="326"/>
      <c r="J79" s="326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326"/>
      <c r="I80" s="326"/>
      <c r="J80" s="326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326"/>
      <c r="I81" s="326"/>
      <c r="J81" s="326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326"/>
      <c r="I82" s="326"/>
      <c r="J82" s="326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326"/>
      <c r="I83" s="326"/>
      <c r="J83" s="326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326"/>
      <c r="I84" s="326"/>
      <c r="J84" s="326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326"/>
      <c r="I85" s="326"/>
      <c r="J85" s="326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326"/>
      <c r="I86" s="326"/>
      <c r="J86" s="326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326"/>
      <c r="I87" s="326"/>
      <c r="J87" s="326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326"/>
      <c r="I88" s="326"/>
      <c r="J88" s="326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326"/>
      <c r="I89" s="326"/>
      <c r="J89" s="326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326"/>
      <c r="I90" s="326"/>
      <c r="J90" s="326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326"/>
      <c r="I91" s="326"/>
      <c r="J91" s="326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326"/>
      <c r="I92" s="326"/>
      <c r="J92" s="326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326"/>
      <c r="I93" s="326"/>
      <c r="J93" s="326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326"/>
      <c r="I94" s="326"/>
      <c r="J94" s="326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326"/>
      <c r="I95" s="326"/>
      <c r="J95" s="326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326"/>
      <c r="I96" s="326"/>
      <c r="J96" s="326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326"/>
      <c r="I97" s="326"/>
      <c r="J97" s="326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326"/>
      <c r="I98" s="326"/>
      <c r="J98" s="326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326"/>
      <c r="I99" s="326"/>
      <c r="J99" s="326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326"/>
      <c r="I100" s="326"/>
      <c r="J100" s="326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326"/>
      <c r="I101" s="326"/>
      <c r="J101" s="326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326"/>
      <c r="I102" s="326"/>
      <c r="J102" s="326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326"/>
      <c r="I103" s="326"/>
      <c r="J103" s="326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326"/>
      <c r="I104" s="326"/>
      <c r="J104" s="326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326"/>
      <c r="I105" s="326"/>
      <c r="J105" s="326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326"/>
      <c r="I106" s="326"/>
      <c r="J106" s="326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326"/>
      <c r="I107" s="326"/>
      <c r="J107" s="326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326"/>
      <c r="I108" s="326"/>
      <c r="J108" s="326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326"/>
      <c r="I109" s="326"/>
      <c r="J109" s="326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326"/>
      <c r="I110" s="326"/>
      <c r="J110" s="326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326"/>
      <c r="I111" s="326"/>
      <c r="J111" s="326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326"/>
      <c r="I112" s="326"/>
      <c r="J112" s="326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326"/>
      <c r="I113" s="326"/>
      <c r="J113" s="326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326"/>
      <c r="I114" s="326"/>
      <c r="J114" s="326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326"/>
      <c r="I115" s="326"/>
      <c r="J115" s="326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326"/>
      <c r="I116" s="326"/>
      <c r="J116" s="326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326"/>
      <c r="I117" s="326"/>
      <c r="J117" s="326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326"/>
      <c r="I118" s="326"/>
      <c r="J118" s="326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326"/>
      <c r="I119" s="326"/>
      <c r="J119" s="326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326"/>
      <c r="I120" s="326"/>
      <c r="J120" s="326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326"/>
      <c r="I121" s="326"/>
      <c r="J121" s="326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326"/>
      <c r="I122" s="326"/>
      <c r="J122" s="326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326"/>
      <c r="I123" s="326"/>
      <c r="J123" s="326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326"/>
      <c r="I124" s="326"/>
      <c r="J124" s="326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326"/>
      <c r="I125" s="326"/>
      <c r="J125" s="326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326"/>
      <c r="I126" s="326"/>
      <c r="J126" s="326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326"/>
      <c r="I127" s="326"/>
      <c r="J127" s="326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326"/>
      <c r="I128" s="326"/>
      <c r="J128" s="326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326"/>
      <c r="I129" s="326"/>
      <c r="J129" s="326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326"/>
      <c r="I130" s="326"/>
      <c r="J130" s="326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326"/>
      <c r="I131" s="326"/>
      <c r="J131" s="326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326"/>
      <c r="I132" s="326"/>
      <c r="J132" s="326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326"/>
      <c r="I133" s="326"/>
      <c r="J133" s="326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326"/>
      <c r="I134" s="326"/>
      <c r="J134" s="326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326"/>
      <c r="I135" s="326"/>
      <c r="J135" s="326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326"/>
      <c r="I136" s="326"/>
      <c r="J136" s="326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326"/>
      <c r="I137" s="326"/>
      <c r="J137" s="326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326"/>
      <c r="I138" s="326"/>
      <c r="J138" s="326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326"/>
      <c r="I139" s="326"/>
      <c r="J139" s="326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326"/>
      <c r="I140" s="326"/>
      <c r="J140" s="326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326"/>
      <c r="I141" s="326"/>
      <c r="J141" s="326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326"/>
      <c r="I142" s="326"/>
      <c r="J142" s="326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326"/>
      <c r="I143" s="326"/>
      <c r="J143" s="326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326"/>
      <c r="I144" s="326"/>
      <c r="J144" s="326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326"/>
      <c r="I145" s="326"/>
      <c r="J145" s="326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326"/>
      <c r="I146" s="326"/>
      <c r="J146" s="326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326"/>
      <c r="I147" s="326"/>
      <c r="J147" s="326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326"/>
      <c r="I148" s="326"/>
      <c r="J148" s="326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326"/>
      <c r="I149" s="326"/>
      <c r="J149" s="326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326"/>
      <c r="I150" s="326"/>
      <c r="J150" s="326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326"/>
      <c r="I151" s="326"/>
      <c r="J151" s="326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326"/>
      <c r="I152" s="326"/>
      <c r="J152" s="326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326"/>
      <c r="I153" s="326"/>
      <c r="J153" s="326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326"/>
      <c r="I154" s="326"/>
      <c r="J154" s="326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326"/>
      <c r="I155" s="326"/>
      <c r="J155" s="326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326"/>
      <c r="I156" s="326"/>
      <c r="J156" s="326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326"/>
      <c r="I157" s="326"/>
      <c r="J157" s="326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326"/>
      <c r="I158" s="326"/>
      <c r="J158" s="326"/>
      <c r="L158" s="12"/>
      <c r="M158" s="12"/>
      <c r="N158" s="12"/>
    </row>
    <row r="159" spans="1:14" x14ac:dyDescent="0.25">
      <c r="C159" s="45"/>
    </row>
    <row r="160" spans="1:14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</sheetData>
  <mergeCells count="34">
    <mergeCell ref="B11:O11"/>
    <mergeCell ref="B12:O12"/>
    <mergeCell ref="C16:C18"/>
    <mergeCell ref="B42:O42"/>
    <mergeCell ref="B31:O31"/>
    <mergeCell ref="B19:O19"/>
    <mergeCell ref="B24:O24"/>
    <mergeCell ref="B34:O34"/>
    <mergeCell ref="B9:O9"/>
    <mergeCell ref="B10:O10"/>
    <mergeCell ref="B1:O1"/>
    <mergeCell ref="B2:O2"/>
    <mergeCell ref="B3:O3"/>
    <mergeCell ref="B4:O4"/>
    <mergeCell ref="B5:O5"/>
    <mergeCell ref="B6:O6"/>
    <mergeCell ref="B7:O7"/>
    <mergeCell ref="B8:O8"/>
    <mergeCell ref="O17:O18"/>
    <mergeCell ref="E16:G16"/>
    <mergeCell ref="E17:F17"/>
    <mergeCell ref="D16:D18"/>
    <mergeCell ref="K17:K18"/>
    <mergeCell ref="G17:G18"/>
    <mergeCell ref="I17:J17"/>
    <mergeCell ref="B45:O45"/>
    <mergeCell ref="A14:O14"/>
    <mergeCell ref="L16:L18"/>
    <mergeCell ref="M16:O16"/>
    <mergeCell ref="M17:N17"/>
    <mergeCell ref="I16:K16"/>
    <mergeCell ref="A16:A18"/>
    <mergeCell ref="B16:B18"/>
    <mergeCell ref="H16:H18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71" t="s">
        <v>376</v>
      </c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</row>
    <row r="2" spans="1:15" x14ac:dyDescent="0.25">
      <c r="B2" s="471" t="s">
        <v>375</v>
      </c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</row>
    <row r="3" spans="1:15" x14ac:dyDescent="0.25">
      <c r="B3" s="471" t="s">
        <v>374</v>
      </c>
      <c r="C3" s="471"/>
      <c r="D3" s="471"/>
      <c r="E3" s="471"/>
      <c r="F3" s="471"/>
      <c r="G3" s="471"/>
      <c r="H3" s="471"/>
      <c r="I3" s="471"/>
      <c r="J3" s="471"/>
      <c r="K3" s="471"/>
      <c r="L3" s="471"/>
      <c r="M3" s="471"/>
      <c r="N3" s="471"/>
      <c r="O3" s="471"/>
    </row>
    <row r="4" spans="1:15" x14ac:dyDescent="0.25">
      <c r="B4" s="471" t="s">
        <v>393</v>
      </c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</row>
    <row r="5" spans="1:15" ht="15" customHeight="1" x14ac:dyDescent="0.25">
      <c r="B5" s="470" t="s">
        <v>372</v>
      </c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</row>
    <row r="6" spans="1:15" ht="15" customHeight="1" x14ac:dyDescent="0.25">
      <c r="B6" s="470" t="s">
        <v>378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</row>
    <row r="7" spans="1:15" x14ac:dyDescent="0.25">
      <c r="B7" s="470" t="s">
        <v>486</v>
      </c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</row>
    <row r="8" spans="1:15" ht="15" customHeight="1" x14ac:dyDescent="0.25">
      <c r="B8" s="470" t="s">
        <v>487</v>
      </c>
      <c r="C8" s="470"/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399" t="s">
        <v>264</v>
      </c>
      <c r="B10" s="399"/>
      <c r="C10" s="399"/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99"/>
    </row>
    <row r="11" spans="1:15" ht="18.75" customHeight="1" x14ac:dyDescent="0.25">
      <c r="A11" s="257"/>
      <c r="B11" s="257"/>
      <c r="C11" s="257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4" t="s">
        <v>185</v>
      </c>
    </row>
    <row r="12" spans="1:15" x14ac:dyDescent="0.25">
      <c r="A12" s="408" t="s">
        <v>5</v>
      </c>
      <c r="B12" s="411" t="s">
        <v>495</v>
      </c>
      <c r="C12" s="411" t="s">
        <v>60</v>
      </c>
      <c r="D12" s="401" t="s">
        <v>420</v>
      </c>
      <c r="E12" s="405" t="s">
        <v>213</v>
      </c>
      <c r="F12" s="405"/>
      <c r="G12" s="406"/>
      <c r="H12" s="414" t="s">
        <v>422</v>
      </c>
      <c r="I12" s="417" t="s">
        <v>213</v>
      </c>
      <c r="J12" s="418"/>
      <c r="K12" s="419"/>
      <c r="L12" s="400" t="s">
        <v>0</v>
      </c>
      <c r="M12" s="387" t="s">
        <v>213</v>
      </c>
      <c r="N12" s="388"/>
      <c r="O12" s="389"/>
    </row>
    <row r="13" spans="1:15" x14ac:dyDescent="0.25">
      <c r="A13" s="409"/>
      <c r="B13" s="412"/>
      <c r="C13" s="412"/>
      <c r="D13" s="402"/>
      <c r="E13" s="406" t="s">
        <v>1</v>
      </c>
      <c r="F13" s="423"/>
      <c r="G13" s="407" t="s">
        <v>2</v>
      </c>
      <c r="H13" s="415"/>
      <c r="I13" s="422" t="s">
        <v>1</v>
      </c>
      <c r="J13" s="422"/>
      <c r="K13" s="393" t="s">
        <v>2</v>
      </c>
      <c r="L13" s="400"/>
      <c r="M13" s="400" t="s">
        <v>1</v>
      </c>
      <c r="N13" s="400"/>
      <c r="O13" s="390" t="s">
        <v>2</v>
      </c>
    </row>
    <row r="14" spans="1:15" ht="29.25" customHeight="1" x14ac:dyDescent="0.25">
      <c r="A14" s="410"/>
      <c r="B14" s="413"/>
      <c r="C14" s="413"/>
      <c r="D14" s="403"/>
      <c r="E14" s="230" t="s">
        <v>3</v>
      </c>
      <c r="F14" s="229" t="s">
        <v>4</v>
      </c>
      <c r="G14" s="401"/>
      <c r="H14" s="416"/>
      <c r="I14" s="228" t="s">
        <v>3</v>
      </c>
      <c r="J14" s="227" t="s">
        <v>4</v>
      </c>
      <c r="K14" s="414"/>
      <c r="L14" s="447"/>
      <c r="M14" s="163" t="s">
        <v>3</v>
      </c>
      <c r="N14" s="162" t="s">
        <v>4</v>
      </c>
      <c r="O14" s="411"/>
    </row>
    <row r="15" spans="1:15" ht="15.75" customHeight="1" x14ac:dyDescent="0.25">
      <c r="A15" s="5" t="s">
        <v>78</v>
      </c>
      <c r="B15" s="386" t="s">
        <v>6</v>
      </c>
      <c r="C15" s="386"/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</row>
    <row r="16" spans="1:15" ht="15" customHeight="1" x14ac:dyDescent="0.25">
      <c r="A16" s="5" t="s">
        <v>198</v>
      </c>
      <c r="B16" s="12" t="s">
        <v>20</v>
      </c>
      <c r="C16" s="78"/>
      <c r="D16" s="197">
        <f t="shared" ref="D16:D40" si="0">E16+G16</f>
        <v>161545</v>
      </c>
      <c r="E16" s="197">
        <f t="shared" ref="E16:O16" si="1">E17+E20</f>
        <v>156937</v>
      </c>
      <c r="F16" s="197">
        <f t="shared" si="1"/>
        <v>0</v>
      </c>
      <c r="G16" s="197">
        <f t="shared" si="1"/>
        <v>4608</v>
      </c>
      <c r="H16" s="198">
        <f t="shared" si="1"/>
        <v>0</v>
      </c>
      <c r="I16" s="198">
        <f t="shared" si="1"/>
        <v>0</v>
      </c>
      <c r="J16" s="198">
        <f t="shared" si="1"/>
        <v>0</v>
      </c>
      <c r="K16" s="198">
        <f t="shared" si="1"/>
        <v>0</v>
      </c>
      <c r="L16" s="79">
        <f t="shared" si="1"/>
        <v>161545</v>
      </c>
      <c r="M16" s="79">
        <f t="shared" si="1"/>
        <v>156937</v>
      </c>
      <c r="N16" s="79">
        <f t="shared" si="1"/>
        <v>0</v>
      </c>
      <c r="O16" s="79">
        <f t="shared" si="1"/>
        <v>4608</v>
      </c>
    </row>
    <row r="17" spans="1:17" ht="15" customHeight="1" x14ac:dyDescent="0.25">
      <c r="A17" s="11"/>
      <c r="B17" s="12"/>
      <c r="C17" s="7" t="s">
        <v>9</v>
      </c>
      <c r="D17" s="194">
        <f t="shared" si="0"/>
        <v>5398</v>
      </c>
      <c r="E17" s="194">
        <f>E19+E18</f>
        <v>790</v>
      </c>
      <c r="F17" s="194">
        <f>F19+F18</f>
        <v>0</v>
      </c>
      <c r="G17" s="194">
        <f>G19+G18</f>
        <v>4608</v>
      </c>
      <c r="H17" s="193">
        <f>I17+K17</f>
        <v>0</v>
      </c>
      <c r="I17" s="193"/>
      <c r="J17" s="193"/>
      <c r="K17" s="193"/>
      <c r="L17" s="8">
        <f>M17+O17</f>
        <v>5398</v>
      </c>
      <c r="M17" s="8">
        <f t="shared" ref="M17:O21" si="2">E17+I17</f>
        <v>790</v>
      </c>
      <c r="N17" s="8">
        <f t="shared" si="2"/>
        <v>0</v>
      </c>
      <c r="O17" s="8">
        <f t="shared" si="2"/>
        <v>4608</v>
      </c>
    </row>
    <row r="18" spans="1:17" ht="15" customHeight="1" x14ac:dyDescent="0.25">
      <c r="A18" s="11"/>
      <c r="B18" s="112" t="s">
        <v>250</v>
      </c>
      <c r="C18" s="7" t="s">
        <v>9</v>
      </c>
      <c r="D18" s="194">
        <f t="shared" si="0"/>
        <v>4608</v>
      </c>
      <c r="E18" s="194"/>
      <c r="F18" s="194"/>
      <c r="G18" s="194">
        <v>4608</v>
      </c>
      <c r="H18" s="193">
        <f>I18+K18</f>
        <v>0</v>
      </c>
      <c r="I18" s="193"/>
      <c r="J18" s="193"/>
      <c r="K18" s="193"/>
      <c r="L18" s="8">
        <f>M18+O18</f>
        <v>4608</v>
      </c>
      <c r="M18" s="8">
        <f t="shared" si="2"/>
        <v>0</v>
      </c>
      <c r="N18" s="8">
        <f t="shared" si="2"/>
        <v>0</v>
      </c>
      <c r="O18" s="8">
        <f t="shared" si="2"/>
        <v>4608</v>
      </c>
      <c r="P18" s="466"/>
      <c r="Q18" s="466"/>
    </row>
    <row r="19" spans="1:17" s="24" customFormat="1" ht="15" customHeight="1" x14ac:dyDescent="0.25">
      <c r="A19" s="113"/>
      <c r="B19" s="114" t="s">
        <v>251</v>
      </c>
      <c r="C19" s="7" t="s">
        <v>9</v>
      </c>
      <c r="D19" s="204">
        <f t="shared" si="0"/>
        <v>790</v>
      </c>
      <c r="E19" s="204">
        <v>790</v>
      </c>
      <c r="F19" s="204"/>
      <c r="G19" s="204"/>
      <c r="H19" s="193">
        <f>I19+K19</f>
        <v>0</v>
      </c>
      <c r="I19" s="193"/>
      <c r="J19" s="193"/>
      <c r="K19" s="193"/>
      <c r="L19" s="8">
        <f>M19+O19</f>
        <v>790</v>
      </c>
      <c r="M19" s="8">
        <f t="shared" si="2"/>
        <v>790</v>
      </c>
      <c r="N19" s="8">
        <f t="shared" si="2"/>
        <v>0</v>
      </c>
      <c r="O19" s="8">
        <f t="shared" si="2"/>
        <v>0</v>
      </c>
      <c r="P19" s="226" t="s">
        <v>389</v>
      </c>
      <c r="Q19" s="225">
        <f>L17+L22+L24+L26+L28+L30+L32+L34+L36+L38</f>
        <v>21294</v>
      </c>
    </row>
    <row r="20" spans="1:17" s="116" customFormat="1" ht="15.75" customHeight="1" x14ac:dyDescent="0.25">
      <c r="A20" s="29"/>
      <c r="B20" s="115"/>
      <c r="C20" s="52" t="s">
        <v>25</v>
      </c>
      <c r="D20" s="194">
        <f t="shared" si="0"/>
        <v>156147</v>
      </c>
      <c r="E20" s="194">
        <f>E21</f>
        <v>156147</v>
      </c>
      <c r="F20" s="194">
        <f>F21</f>
        <v>0</v>
      </c>
      <c r="G20" s="194">
        <f>G21</f>
        <v>0</v>
      </c>
      <c r="H20" s="193">
        <f>I20+K20</f>
        <v>0</v>
      </c>
      <c r="I20" s="193"/>
      <c r="J20" s="193"/>
      <c r="K20" s="193"/>
      <c r="L20" s="8">
        <f>M20+O20</f>
        <v>156147</v>
      </c>
      <c r="M20" s="8">
        <f t="shared" si="2"/>
        <v>156147</v>
      </c>
      <c r="N20" s="8">
        <f t="shared" si="2"/>
        <v>0</v>
      </c>
      <c r="O20" s="8">
        <f t="shared" si="2"/>
        <v>0</v>
      </c>
      <c r="P20" s="226" t="s">
        <v>388</v>
      </c>
      <c r="Q20" s="225"/>
    </row>
    <row r="21" spans="1:17" s="119" customFormat="1" ht="15" customHeight="1" x14ac:dyDescent="0.25">
      <c r="A21" s="117"/>
      <c r="B21" s="118" t="s">
        <v>250</v>
      </c>
      <c r="C21" s="52" t="s">
        <v>25</v>
      </c>
      <c r="D21" s="204">
        <f t="shared" si="0"/>
        <v>156147</v>
      </c>
      <c r="E21" s="204">
        <v>156147</v>
      </c>
      <c r="F21" s="204"/>
      <c r="G21" s="204"/>
      <c r="H21" s="193">
        <f>I21+K21</f>
        <v>0</v>
      </c>
      <c r="I21" s="193"/>
      <c r="J21" s="193"/>
      <c r="K21" s="193"/>
      <c r="L21" s="8">
        <f>M21+O21</f>
        <v>156147</v>
      </c>
      <c r="M21" s="8">
        <f t="shared" si="2"/>
        <v>156147</v>
      </c>
      <c r="N21" s="8">
        <f t="shared" si="2"/>
        <v>0</v>
      </c>
      <c r="O21" s="8">
        <f t="shared" si="2"/>
        <v>0</v>
      </c>
      <c r="P21" s="226" t="s">
        <v>387</v>
      </c>
      <c r="Q21" s="225">
        <f>L46</f>
        <v>8489</v>
      </c>
    </row>
    <row r="22" spans="1:17" ht="15" customHeight="1" x14ac:dyDescent="0.25">
      <c r="A22" s="5" t="s">
        <v>79</v>
      </c>
      <c r="B22" s="6" t="s">
        <v>7</v>
      </c>
      <c r="C22" s="7" t="s">
        <v>9</v>
      </c>
      <c r="D22" s="194">
        <f t="shared" si="0"/>
        <v>187</v>
      </c>
      <c r="E22" s="194">
        <f t="shared" ref="E22:O22" si="3">E23</f>
        <v>187</v>
      </c>
      <c r="F22" s="194">
        <f t="shared" si="3"/>
        <v>0</v>
      </c>
      <c r="G22" s="194">
        <f t="shared" si="3"/>
        <v>0</v>
      </c>
      <c r="H22" s="193">
        <f t="shared" si="3"/>
        <v>0</v>
      </c>
      <c r="I22" s="193">
        <f t="shared" si="3"/>
        <v>0</v>
      </c>
      <c r="J22" s="193">
        <f t="shared" si="3"/>
        <v>0</v>
      </c>
      <c r="K22" s="193">
        <f t="shared" si="3"/>
        <v>0</v>
      </c>
      <c r="L22" s="8">
        <f t="shared" si="3"/>
        <v>187</v>
      </c>
      <c r="M22" s="8">
        <f t="shared" si="3"/>
        <v>187</v>
      </c>
      <c r="N22" s="8">
        <f t="shared" si="3"/>
        <v>0</v>
      </c>
      <c r="O22" s="8">
        <f t="shared" si="3"/>
        <v>0</v>
      </c>
      <c r="P22" s="226" t="s">
        <v>386</v>
      </c>
      <c r="Q22" s="225">
        <f>L20+L148</f>
        <v>223618</v>
      </c>
    </row>
    <row r="23" spans="1:17" s="24" customFormat="1" ht="15" customHeight="1" x14ac:dyDescent="0.25">
      <c r="A23" s="29"/>
      <c r="B23" s="118" t="s">
        <v>252</v>
      </c>
      <c r="C23" s="52" t="s">
        <v>9</v>
      </c>
      <c r="D23" s="204">
        <f t="shared" si="0"/>
        <v>187</v>
      </c>
      <c r="E23" s="204">
        <v>187</v>
      </c>
      <c r="F23" s="204"/>
      <c r="G23" s="204"/>
      <c r="H23" s="193">
        <f>I23+K23</f>
        <v>0</v>
      </c>
      <c r="I23" s="193"/>
      <c r="J23" s="193"/>
      <c r="K23" s="193"/>
      <c r="L23" s="8">
        <f>M23+O23</f>
        <v>187</v>
      </c>
      <c r="M23" s="8">
        <f>E23+I23</f>
        <v>187</v>
      </c>
      <c r="N23" s="8">
        <f>F23+J23</f>
        <v>0</v>
      </c>
      <c r="O23" s="8">
        <f>G23+K23</f>
        <v>0</v>
      </c>
      <c r="P23" s="226" t="s">
        <v>385</v>
      </c>
      <c r="Q23" s="225">
        <f>L48</f>
        <v>14024</v>
      </c>
    </row>
    <row r="24" spans="1:17" ht="15" customHeight="1" x14ac:dyDescent="0.25">
      <c r="A24" s="5" t="s">
        <v>80</v>
      </c>
      <c r="B24" s="6" t="s">
        <v>10</v>
      </c>
      <c r="C24" s="7" t="s">
        <v>9</v>
      </c>
      <c r="D24" s="194">
        <f t="shared" si="0"/>
        <v>49</v>
      </c>
      <c r="E24" s="194">
        <f t="shared" ref="E24:O24" si="4">E25</f>
        <v>49</v>
      </c>
      <c r="F24" s="194">
        <f t="shared" si="4"/>
        <v>0</v>
      </c>
      <c r="G24" s="194">
        <f t="shared" si="4"/>
        <v>0</v>
      </c>
      <c r="H24" s="193">
        <f t="shared" si="4"/>
        <v>0</v>
      </c>
      <c r="I24" s="193">
        <f t="shared" si="4"/>
        <v>0</v>
      </c>
      <c r="J24" s="193">
        <f t="shared" si="4"/>
        <v>0</v>
      </c>
      <c r="K24" s="193">
        <f t="shared" si="4"/>
        <v>0</v>
      </c>
      <c r="L24" s="8">
        <f t="shared" si="4"/>
        <v>49</v>
      </c>
      <c r="M24" s="8">
        <f t="shared" si="4"/>
        <v>49</v>
      </c>
      <c r="N24" s="8">
        <f t="shared" si="4"/>
        <v>0</v>
      </c>
      <c r="O24" s="8">
        <f t="shared" si="4"/>
        <v>0</v>
      </c>
      <c r="P24" s="226" t="s">
        <v>384</v>
      </c>
      <c r="Q24" s="225">
        <f>L52+L54+L56+L58+L60+L62+L64+L66+L68+L70+L72</f>
        <v>32473</v>
      </c>
    </row>
    <row r="25" spans="1:17" s="24" customFormat="1" ht="15" customHeight="1" x14ac:dyDescent="0.25">
      <c r="A25" s="29"/>
      <c r="B25" s="118" t="s">
        <v>253</v>
      </c>
      <c r="C25" s="52" t="s">
        <v>9</v>
      </c>
      <c r="D25" s="204">
        <f t="shared" si="0"/>
        <v>49</v>
      </c>
      <c r="E25" s="204">
        <v>49</v>
      </c>
      <c r="F25" s="204"/>
      <c r="G25" s="204"/>
      <c r="H25" s="193">
        <f>I25+K25</f>
        <v>0</v>
      </c>
      <c r="I25" s="193"/>
      <c r="J25" s="193"/>
      <c r="K25" s="193"/>
      <c r="L25" s="8">
        <f>M25+O25</f>
        <v>49</v>
      </c>
      <c r="M25" s="8">
        <f>E25+I25</f>
        <v>49</v>
      </c>
      <c r="N25" s="8">
        <f>F25+J25</f>
        <v>0</v>
      </c>
      <c r="O25" s="8">
        <f>G25+K25</f>
        <v>0</v>
      </c>
      <c r="P25" s="226" t="s">
        <v>383</v>
      </c>
      <c r="Q25" s="225">
        <f>L81</f>
        <v>11254</v>
      </c>
    </row>
    <row r="26" spans="1:17" ht="15" customHeight="1" x14ac:dyDescent="0.25">
      <c r="A26" s="5" t="s">
        <v>81</v>
      </c>
      <c r="B26" s="6" t="s">
        <v>11</v>
      </c>
      <c r="C26" s="7" t="s">
        <v>9</v>
      </c>
      <c r="D26" s="194">
        <f t="shared" si="0"/>
        <v>69</v>
      </c>
      <c r="E26" s="194">
        <f t="shared" ref="E26:O26" si="5">E27</f>
        <v>69</v>
      </c>
      <c r="F26" s="194">
        <f t="shared" si="5"/>
        <v>0</v>
      </c>
      <c r="G26" s="194">
        <f t="shared" si="5"/>
        <v>0</v>
      </c>
      <c r="H26" s="193">
        <f t="shared" si="5"/>
        <v>0</v>
      </c>
      <c r="I26" s="193">
        <f t="shared" si="5"/>
        <v>0</v>
      </c>
      <c r="J26" s="193">
        <f t="shared" si="5"/>
        <v>0</v>
      </c>
      <c r="K26" s="193">
        <f t="shared" si="5"/>
        <v>0</v>
      </c>
      <c r="L26" s="8">
        <f t="shared" si="5"/>
        <v>69</v>
      </c>
      <c r="M26" s="8">
        <f t="shared" si="5"/>
        <v>69</v>
      </c>
      <c r="N26" s="8">
        <f t="shared" si="5"/>
        <v>0</v>
      </c>
      <c r="O26" s="8">
        <f t="shared" si="5"/>
        <v>0</v>
      </c>
      <c r="P26" s="226" t="s">
        <v>382</v>
      </c>
      <c r="Q26" s="225">
        <f>L150+L155+L157+L159+L161+L163+L165+L167+L169+L171+L173+L175+L177+L179+L181</f>
        <v>58646</v>
      </c>
    </row>
    <row r="27" spans="1:17" s="24" customFormat="1" ht="15" customHeight="1" x14ac:dyDescent="0.25">
      <c r="A27" s="29"/>
      <c r="B27" s="118" t="s">
        <v>253</v>
      </c>
      <c r="C27" s="52" t="s">
        <v>9</v>
      </c>
      <c r="D27" s="204">
        <f t="shared" si="0"/>
        <v>69</v>
      </c>
      <c r="E27" s="204">
        <v>69</v>
      </c>
      <c r="F27" s="204"/>
      <c r="G27" s="204"/>
      <c r="H27" s="193">
        <f>I27+K27</f>
        <v>0</v>
      </c>
      <c r="I27" s="193"/>
      <c r="J27" s="193"/>
      <c r="K27" s="193"/>
      <c r="L27" s="8">
        <f>M27+O27</f>
        <v>69</v>
      </c>
      <c r="M27" s="8">
        <f>E27+I27</f>
        <v>69</v>
      </c>
      <c r="N27" s="8">
        <f>F27+J27</f>
        <v>0</v>
      </c>
      <c r="O27" s="8">
        <f>G27+K27</f>
        <v>0</v>
      </c>
      <c r="P27" s="226" t="s">
        <v>381</v>
      </c>
      <c r="Q27" s="225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5" t="s">
        <v>82</v>
      </c>
      <c r="B28" s="6" t="s">
        <v>12</v>
      </c>
      <c r="C28" s="7" t="s">
        <v>9</v>
      </c>
      <c r="D28" s="194">
        <f t="shared" si="0"/>
        <v>146</v>
      </c>
      <c r="E28" s="194">
        <f t="shared" ref="E28:O28" si="6">E29</f>
        <v>146</v>
      </c>
      <c r="F28" s="194">
        <f t="shared" si="6"/>
        <v>0</v>
      </c>
      <c r="G28" s="194">
        <f t="shared" si="6"/>
        <v>0</v>
      </c>
      <c r="H28" s="193">
        <f t="shared" si="6"/>
        <v>0</v>
      </c>
      <c r="I28" s="193">
        <f t="shared" si="6"/>
        <v>0</v>
      </c>
      <c r="J28" s="193">
        <f t="shared" si="6"/>
        <v>0</v>
      </c>
      <c r="K28" s="193">
        <f t="shared" si="6"/>
        <v>0</v>
      </c>
      <c r="L28" s="8">
        <f t="shared" si="6"/>
        <v>146</v>
      </c>
      <c r="M28" s="8">
        <f t="shared" si="6"/>
        <v>146</v>
      </c>
      <c r="N28" s="8">
        <f t="shared" si="6"/>
        <v>0</v>
      </c>
      <c r="O28" s="8">
        <f t="shared" si="6"/>
        <v>0</v>
      </c>
      <c r="P28" s="226" t="s">
        <v>380</v>
      </c>
      <c r="Q28" s="225">
        <f>L188+L190+L192</f>
        <v>22229</v>
      </c>
    </row>
    <row r="29" spans="1:17" s="24" customFormat="1" ht="15" customHeight="1" x14ac:dyDescent="0.25">
      <c r="A29" s="29"/>
      <c r="B29" s="118" t="s">
        <v>253</v>
      </c>
      <c r="C29" s="52" t="s">
        <v>9</v>
      </c>
      <c r="D29" s="204">
        <f t="shared" si="0"/>
        <v>146</v>
      </c>
      <c r="E29" s="204">
        <v>146</v>
      </c>
      <c r="F29" s="204"/>
      <c r="G29" s="204"/>
      <c r="H29" s="193">
        <f>I29+K29</f>
        <v>0</v>
      </c>
      <c r="I29" s="193"/>
      <c r="J29" s="193"/>
      <c r="K29" s="193"/>
      <c r="L29" s="8">
        <f>M29+O29</f>
        <v>146</v>
      </c>
      <c r="M29" s="8">
        <f>E29+I29</f>
        <v>146</v>
      </c>
      <c r="N29" s="8">
        <f>F29+J29</f>
        <v>0</v>
      </c>
      <c r="O29" s="8">
        <f>G29+K29</f>
        <v>0</v>
      </c>
      <c r="P29" s="224" t="s">
        <v>188</v>
      </c>
      <c r="Q29" s="223">
        <f>SUM(Q19:Q28)</f>
        <v>592889</v>
      </c>
    </row>
    <row r="30" spans="1:17" ht="15" customHeight="1" x14ac:dyDescent="0.25">
      <c r="A30" s="5" t="s">
        <v>83</v>
      </c>
      <c r="B30" s="53" t="s">
        <v>14</v>
      </c>
      <c r="C30" s="7" t="s">
        <v>9</v>
      </c>
      <c r="D30" s="194">
        <f t="shared" si="0"/>
        <v>196</v>
      </c>
      <c r="E30" s="194">
        <f t="shared" ref="E30:O30" si="7">E31</f>
        <v>196</v>
      </c>
      <c r="F30" s="194">
        <f t="shared" si="7"/>
        <v>0</v>
      </c>
      <c r="G30" s="194">
        <f t="shared" si="7"/>
        <v>0</v>
      </c>
      <c r="H30" s="193">
        <f t="shared" si="7"/>
        <v>0</v>
      </c>
      <c r="I30" s="193">
        <f t="shared" si="7"/>
        <v>0</v>
      </c>
      <c r="J30" s="193">
        <f t="shared" si="7"/>
        <v>0</v>
      </c>
      <c r="K30" s="193">
        <f t="shared" si="7"/>
        <v>0</v>
      </c>
      <c r="L30" s="8">
        <f t="shared" si="7"/>
        <v>196</v>
      </c>
      <c r="M30" s="8">
        <f t="shared" si="7"/>
        <v>196</v>
      </c>
      <c r="N30" s="8">
        <f t="shared" si="7"/>
        <v>0</v>
      </c>
      <c r="O30" s="8">
        <f t="shared" si="7"/>
        <v>0</v>
      </c>
      <c r="P30" s="225"/>
      <c r="Q30" s="225"/>
    </row>
    <row r="31" spans="1:17" s="24" customFormat="1" ht="15" customHeight="1" x14ac:dyDescent="0.25">
      <c r="A31" s="55"/>
      <c r="B31" s="120" t="s">
        <v>253</v>
      </c>
      <c r="C31" s="52" t="s">
        <v>9</v>
      </c>
      <c r="D31" s="204">
        <f t="shared" si="0"/>
        <v>196</v>
      </c>
      <c r="E31" s="204">
        <v>196</v>
      </c>
      <c r="F31" s="204"/>
      <c r="G31" s="204"/>
      <c r="H31" s="193">
        <f>I31+K31</f>
        <v>0</v>
      </c>
      <c r="I31" s="193"/>
      <c r="J31" s="193"/>
      <c r="K31" s="193"/>
      <c r="L31" s="8">
        <f>M31+O31</f>
        <v>196</v>
      </c>
      <c r="M31" s="8">
        <f>E31+I31</f>
        <v>196</v>
      </c>
      <c r="N31" s="8">
        <f>F31+J31</f>
        <v>0</v>
      </c>
      <c r="O31" s="8">
        <f>G31+K31</f>
        <v>0</v>
      </c>
      <c r="P31" s="148"/>
      <c r="Q31" s="148">
        <f>Q29-L197</f>
        <v>0</v>
      </c>
    </row>
    <row r="32" spans="1:17" ht="15" customHeight="1" x14ac:dyDescent="0.25">
      <c r="A32" s="5" t="s">
        <v>84</v>
      </c>
      <c r="B32" s="6" t="s">
        <v>16</v>
      </c>
      <c r="C32" s="7" t="s">
        <v>9</v>
      </c>
      <c r="D32" s="194">
        <f t="shared" si="0"/>
        <v>1686</v>
      </c>
      <c r="E32" s="194">
        <f t="shared" ref="E32:O32" si="8">E33</f>
        <v>86</v>
      </c>
      <c r="F32" s="194">
        <f t="shared" si="8"/>
        <v>0</v>
      </c>
      <c r="G32" s="194">
        <f t="shared" si="8"/>
        <v>1600</v>
      </c>
      <c r="H32" s="193">
        <f t="shared" si="8"/>
        <v>0</v>
      </c>
      <c r="I32" s="193">
        <f t="shared" si="8"/>
        <v>0</v>
      </c>
      <c r="J32" s="193">
        <f t="shared" si="8"/>
        <v>0</v>
      </c>
      <c r="K32" s="193">
        <f t="shared" si="8"/>
        <v>0</v>
      </c>
      <c r="L32" s="8">
        <f t="shared" si="8"/>
        <v>1686</v>
      </c>
      <c r="M32" s="8">
        <f t="shared" si="8"/>
        <v>86</v>
      </c>
      <c r="N32" s="8">
        <f t="shared" si="8"/>
        <v>0</v>
      </c>
      <c r="O32" s="8">
        <f t="shared" si="8"/>
        <v>1600</v>
      </c>
      <c r="P32" s="24"/>
      <c r="Q32" s="24"/>
    </row>
    <row r="33" spans="1:17" s="24" customFormat="1" ht="15" customHeight="1" x14ac:dyDescent="0.25">
      <c r="A33" s="29"/>
      <c r="B33" s="118" t="s">
        <v>253</v>
      </c>
      <c r="C33" s="52" t="s">
        <v>9</v>
      </c>
      <c r="D33" s="204">
        <f t="shared" si="0"/>
        <v>1686</v>
      </c>
      <c r="E33" s="204">
        <v>86</v>
      </c>
      <c r="F33" s="204"/>
      <c r="G33" s="204">
        <v>1600</v>
      </c>
      <c r="H33" s="193">
        <f>I33+K33</f>
        <v>0</v>
      </c>
      <c r="I33" s="193"/>
      <c r="J33" s="193"/>
      <c r="K33" s="193"/>
      <c r="L33" s="8">
        <f>M33+O33</f>
        <v>1686</v>
      </c>
      <c r="M33" s="8">
        <f>E33+I33</f>
        <v>86</v>
      </c>
      <c r="N33" s="8">
        <f>F33+J33</f>
        <v>0</v>
      </c>
      <c r="O33" s="8">
        <f>G33+K33</f>
        <v>1600</v>
      </c>
      <c r="P33" s="2"/>
      <c r="Q33" s="2"/>
    </row>
    <row r="34" spans="1:17" ht="15" customHeight="1" x14ac:dyDescent="0.25">
      <c r="A34" s="5" t="s">
        <v>85</v>
      </c>
      <c r="B34" s="6" t="s">
        <v>17</v>
      </c>
      <c r="C34" s="7" t="s">
        <v>9</v>
      </c>
      <c r="D34" s="194">
        <f t="shared" si="0"/>
        <v>107</v>
      </c>
      <c r="E34" s="194">
        <f t="shared" ref="E34:O34" si="9">E35</f>
        <v>107</v>
      </c>
      <c r="F34" s="194">
        <f t="shared" si="9"/>
        <v>0</v>
      </c>
      <c r="G34" s="194">
        <f t="shared" si="9"/>
        <v>0</v>
      </c>
      <c r="H34" s="193">
        <f t="shared" si="9"/>
        <v>0</v>
      </c>
      <c r="I34" s="193">
        <f t="shared" si="9"/>
        <v>0</v>
      </c>
      <c r="J34" s="193">
        <f t="shared" si="9"/>
        <v>0</v>
      </c>
      <c r="K34" s="193">
        <f t="shared" si="9"/>
        <v>0</v>
      </c>
      <c r="L34" s="8">
        <f t="shared" si="9"/>
        <v>107</v>
      </c>
      <c r="M34" s="8">
        <f t="shared" si="9"/>
        <v>107</v>
      </c>
      <c r="N34" s="8">
        <f t="shared" si="9"/>
        <v>0</v>
      </c>
      <c r="O34" s="8">
        <f t="shared" si="9"/>
        <v>0</v>
      </c>
      <c r="P34" s="24"/>
      <c r="Q34" s="24"/>
    </row>
    <row r="35" spans="1:17" s="24" customFormat="1" ht="15" customHeight="1" x14ac:dyDescent="0.25">
      <c r="A35" s="29"/>
      <c r="B35" s="118" t="s">
        <v>253</v>
      </c>
      <c r="C35" s="52" t="s">
        <v>9</v>
      </c>
      <c r="D35" s="204">
        <f t="shared" si="0"/>
        <v>107</v>
      </c>
      <c r="E35" s="204">
        <v>107</v>
      </c>
      <c r="F35" s="204"/>
      <c r="G35" s="204"/>
      <c r="H35" s="193">
        <f>I35+K35</f>
        <v>0</v>
      </c>
      <c r="I35" s="193"/>
      <c r="J35" s="193"/>
      <c r="K35" s="193"/>
      <c r="L35" s="8">
        <f>M35+O35</f>
        <v>107</v>
      </c>
      <c r="M35" s="8">
        <f>E35+I35</f>
        <v>107</v>
      </c>
      <c r="N35" s="8">
        <f>F35+J35</f>
        <v>0</v>
      </c>
      <c r="O35" s="8">
        <f>G35+K35</f>
        <v>0</v>
      </c>
      <c r="P35" s="2"/>
      <c r="Q35" s="2"/>
    </row>
    <row r="36" spans="1:17" ht="15" customHeight="1" x14ac:dyDescent="0.25">
      <c r="A36" s="5" t="s">
        <v>86</v>
      </c>
      <c r="B36" s="6" t="s">
        <v>18</v>
      </c>
      <c r="C36" s="7" t="s">
        <v>9</v>
      </c>
      <c r="D36" s="194">
        <f t="shared" si="0"/>
        <v>482</v>
      </c>
      <c r="E36" s="194">
        <f t="shared" ref="E36:O36" si="10">E37</f>
        <v>482</v>
      </c>
      <c r="F36" s="194">
        <f t="shared" si="10"/>
        <v>0</v>
      </c>
      <c r="G36" s="194">
        <f t="shared" si="10"/>
        <v>0</v>
      </c>
      <c r="H36" s="193">
        <f t="shared" si="10"/>
        <v>0</v>
      </c>
      <c r="I36" s="193">
        <f t="shared" si="10"/>
        <v>0</v>
      </c>
      <c r="J36" s="193">
        <f t="shared" si="10"/>
        <v>0</v>
      </c>
      <c r="K36" s="193">
        <f t="shared" si="10"/>
        <v>0</v>
      </c>
      <c r="L36" s="8">
        <f t="shared" si="10"/>
        <v>482</v>
      </c>
      <c r="M36" s="8">
        <f t="shared" si="10"/>
        <v>482</v>
      </c>
      <c r="N36" s="8">
        <f t="shared" si="10"/>
        <v>0</v>
      </c>
      <c r="O36" s="8">
        <f t="shared" si="10"/>
        <v>0</v>
      </c>
      <c r="P36" s="24"/>
      <c r="Q36" s="24"/>
    </row>
    <row r="37" spans="1:17" s="24" customFormat="1" ht="15" customHeight="1" x14ac:dyDescent="0.25">
      <c r="A37" s="29"/>
      <c r="B37" s="118" t="s">
        <v>253</v>
      </c>
      <c r="C37" s="52" t="s">
        <v>9</v>
      </c>
      <c r="D37" s="204">
        <f t="shared" si="0"/>
        <v>482</v>
      </c>
      <c r="E37" s="204">
        <v>482</v>
      </c>
      <c r="F37" s="204"/>
      <c r="G37" s="204"/>
      <c r="H37" s="193">
        <f>I37+K37</f>
        <v>0</v>
      </c>
      <c r="I37" s="193"/>
      <c r="J37" s="193"/>
      <c r="K37" s="193"/>
      <c r="L37" s="8">
        <f>M37+O37</f>
        <v>482</v>
      </c>
      <c r="M37" s="8">
        <f>E37+I37</f>
        <v>482</v>
      </c>
      <c r="N37" s="8">
        <f>F37+J37</f>
        <v>0</v>
      </c>
      <c r="O37" s="8">
        <f>G37+K37</f>
        <v>0</v>
      </c>
      <c r="P37" s="2"/>
      <c r="Q37" s="2"/>
    </row>
    <row r="38" spans="1:17" ht="15" customHeight="1" x14ac:dyDescent="0.25">
      <c r="A38" s="5" t="s">
        <v>87</v>
      </c>
      <c r="B38" s="6" t="s">
        <v>26</v>
      </c>
      <c r="C38" s="7" t="s">
        <v>9</v>
      </c>
      <c r="D38" s="194">
        <f t="shared" si="0"/>
        <v>12974</v>
      </c>
      <c r="E38" s="194">
        <f t="shared" ref="E38:O38" si="11">E39</f>
        <v>0</v>
      </c>
      <c r="F38" s="194">
        <f t="shared" si="11"/>
        <v>0</v>
      </c>
      <c r="G38" s="194">
        <f t="shared" si="11"/>
        <v>12974</v>
      </c>
      <c r="H38" s="193">
        <f t="shared" si="11"/>
        <v>0</v>
      </c>
      <c r="I38" s="193">
        <f t="shared" si="11"/>
        <v>0</v>
      </c>
      <c r="J38" s="193">
        <f t="shared" si="11"/>
        <v>0</v>
      </c>
      <c r="K38" s="193">
        <f t="shared" si="11"/>
        <v>0</v>
      </c>
      <c r="L38" s="8">
        <f t="shared" si="11"/>
        <v>12974</v>
      </c>
      <c r="M38" s="8">
        <f t="shared" si="11"/>
        <v>0</v>
      </c>
      <c r="N38" s="8">
        <f t="shared" si="11"/>
        <v>0</v>
      </c>
      <c r="O38" s="8">
        <f t="shared" si="11"/>
        <v>12974</v>
      </c>
      <c r="P38" s="24"/>
      <c r="Q38" s="24"/>
    </row>
    <row r="39" spans="1:17" s="24" customFormat="1" ht="15" customHeight="1" x14ac:dyDescent="0.25">
      <c r="A39" s="29"/>
      <c r="B39" s="118" t="s">
        <v>250</v>
      </c>
      <c r="C39" s="52" t="s">
        <v>9</v>
      </c>
      <c r="D39" s="204">
        <f t="shared" si="0"/>
        <v>12974</v>
      </c>
      <c r="E39" s="204"/>
      <c r="F39" s="204"/>
      <c r="G39" s="204">
        <v>12974</v>
      </c>
      <c r="H39" s="193">
        <f>I39+K39</f>
        <v>0</v>
      </c>
      <c r="I39" s="193"/>
      <c r="J39" s="193"/>
      <c r="K39" s="193"/>
      <c r="L39" s="8">
        <f>M39+O39</f>
        <v>12974</v>
      </c>
      <c r="M39" s="8">
        <f>E39+I39</f>
        <v>0</v>
      </c>
      <c r="N39" s="8">
        <f>F39+J39</f>
        <v>0</v>
      </c>
      <c r="O39" s="8">
        <f>G39+K39</f>
        <v>12974</v>
      </c>
      <c r="P39" s="2"/>
      <c r="Q39" s="2"/>
    </row>
    <row r="40" spans="1:17" ht="15" customHeight="1" x14ac:dyDescent="0.25">
      <c r="A40" s="62" t="s">
        <v>88</v>
      </c>
      <c r="B40" s="156" t="s">
        <v>254</v>
      </c>
      <c r="C40" s="18"/>
      <c r="D40" s="192">
        <f t="shared" si="0"/>
        <v>177441</v>
      </c>
      <c r="E40" s="192">
        <f t="shared" ref="E40:O40" si="12">E42+E43</f>
        <v>158259</v>
      </c>
      <c r="F40" s="192">
        <f t="shared" si="12"/>
        <v>0</v>
      </c>
      <c r="G40" s="192">
        <f t="shared" si="12"/>
        <v>19182</v>
      </c>
      <c r="H40" s="191">
        <f t="shared" si="12"/>
        <v>0</v>
      </c>
      <c r="I40" s="191">
        <f t="shared" si="12"/>
        <v>0</v>
      </c>
      <c r="J40" s="191">
        <f t="shared" si="12"/>
        <v>0</v>
      </c>
      <c r="K40" s="191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4"/>
      <c r="Q40" s="24"/>
    </row>
    <row r="41" spans="1:17" ht="15" customHeight="1" x14ac:dyDescent="0.25">
      <c r="A41" s="69"/>
      <c r="B41" s="154" t="s">
        <v>213</v>
      </c>
      <c r="C41" s="18"/>
      <c r="D41" s="192"/>
      <c r="E41" s="192"/>
      <c r="F41" s="192"/>
      <c r="G41" s="192"/>
      <c r="H41" s="191"/>
      <c r="I41" s="191"/>
      <c r="J41" s="191"/>
      <c r="K41" s="191"/>
      <c r="L41" s="1"/>
      <c r="M41" s="1"/>
      <c r="N41" s="1"/>
      <c r="O41" s="1"/>
      <c r="P41" s="24"/>
      <c r="Q41" s="24"/>
    </row>
    <row r="42" spans="1:17" s="24" customFormat="1" ht="15" customHeight="1" x14ac:dyDescent="0.25">
      <c r="A42" s="153"/>
      <c r="B42" s="101" t="s">
        <v>8</v>
      </c>
      <c r="C42" s="18"/>
      <c r="D42" s="204">
        <f>E42+G42</f>
        <v>173729</v>
      </c>
      <c r="E42" s="204">
        <f t="shared" ref="E42:O42" si="13">E18+E21+E39</f>
        <v>156147</v>
      </c>
      <c r="F42" s="204">
        <f t="shared" si="13"/>
        <v>0</v>
      </c>
      <c r="G42" s="204">
        <f t="shared" si="13"/>
        <v>17582</v>
      </c>
      <c r="H42" s="202">
        <f t="shared" si="13"/>
        <v>0</v>
      </c>
      <c r="I42" s="202">
        <f t="shared" si="13"/>
        <v>0</v>
      </c>
      <c r="J42" s="202">
        <f t="shared" si="13"/>
        <v>0</v>
      </c>
      <c r="K42" s="202">
        <f t="shared" si="13"/>
        <v>0</v>
      </c>
      <c r="L42" s="71">
        <f t="shared" si="13"/>
        <v>173729</v>
      </c>
      <c r="M42" s="71">
        <f t="shared" si="13"/>
        <v>156147</v>
      </c>
      <c r="N42" s="71">
        <f t="shared" si="13"/>
        <v>0</v>
      </c>
      <c r="O42" s="71">
        <f t="shared" si="13"/>
        <v>17582</v>
      </c>
      <c r="P42" s="2"/>
      <c r="Q42" s="2"/>
    </row>
    <row r="43" spans="1:17" s="24" customFormat="1" ht="15.75" customHeight="1" x14ac:dyDescent="0.2">
      <c r="A43" s="152"/>
      <c r="B43" s="344" t="s">
        <v>257</v>
      </c>
      <c r="C43" s="18"/>
      <c r="D43" s="204">
        <f>E43+G43</f>
        <v>3712</v>
      </c>
      <c r="E43" s="204">
        <f t="shared" ref="E43:O43" si="14">E19+E23+E25+E27+E29+E31+E33+E35+E37</f>
        <v>2112</v>
      </c>
      <c r="F43" s="204">
        <f t="shared" si="14"/>
        <v>0</v>
      </c>
      <c r="G43" s="204">
        <f t="shared" si="14"/>
        <v>1600</v>
      </c>
      <c r="H43" s="202">
        <f t="shared" si="14"/>
        <v>0</v>
      </c>
      <c r="I43" s="202">
        <f t="shared" si="14"/>
        <v>0</v>
      </c>
      <c r="J43" s="202">
        <f t="shared" si="14"/>
        <v>0</v>
      </c>
      <c r="K43" s="202">
        <f t="shared" si="14"/>
        <v>0</v>
      </c>
      <c r="L43" s="71">
        <f t="shared" si="14"/>
        <v>3712</v>
      </c>
      <c r="M43" s="71">
        <f t="shared" si="14"/>
        <v>2112</v>
      </c>
      <c r="N43" s="71">
        <f t="shared" si="14"/>
        <v>0</v>
      </c>
      <c r="O43" s="71">
        <f t="shared" si="14"/>
        <v>1600</v>
      </c>
    </row>
    <row r="44" spans="1:17" ht="18.75" customHeight="1" x14ac:dyDescent="0.25">
      <c r="A44" s="11" t="s">
        <v>89</v>
      </c>
      <c r="B44" s="468" t="s">
        <v>65</v>
      </c>
      <c r="C44" s="428"/>
      <c r="D44" s="428"/>
      <c r="E44" s="428"/>
      <c r="F44" s="428"/>
      <c r="G44" s="428"/>
      <c r="H44" s="428"/>
      <c r="I44" s="428"/>
      <c r="J44" s="428"/>
      <c r="K44" s="428"/>
      <c r="L44" s="428"/>
      <c r="M44" s="428"/>
      <c r="N44" s="428"/>
      <c r="O44" s="428"/>
    </row>
    <row r="45" spans="1:17" ht="15" customHeight="1" x14ac:dyDescent="0.25">
      <c r="A45" s="5" t="s">
        <v>90</v>
      </c>
      <c r="B45" s="53" t="s">
        <v>20</v>
      </c>
      <c r="C45" s="20"/>
      <c r="D45" s="194">
        <f t="shared" ref="D45:D74" si="15">E45+G45</f>
        <v>48817</v>
      </c>
      <c r="E45" s="194">
        <f t="shared" ref="E45:O45" si="16">E46+E48+E52</f>
        <v>13903</v>
      </c>
      <c r="F45" s="194">
        <f t="shared" si="16"/>
        <v>0</v>
      </c>
      <c r="G45" s="194">
        <f t="shared" si="16"/>
        <v>34914</v>
      </c>
      <c r="H45" s="193">
        <f t="shared" si="16"/>
        <v>0</v>
      </c>
      <c r="I45" s="193">
        <f t="shared" si="16"/>
        <v>0</v>
      </c>
      <c r="J45" s="193">
        <f t="shared" si="16"/>
        <v>0</v>
      </c>
      <c r="K45" s="193">
        <f t="shared" si="16"/>
        <v>0</v>
      </c>
      <c r="L45" s="8">
        <f t="shared" si="16"/>
        <v>48817</v>
      </c>
      <c r="M45" s="8">
        <f t="shared" si="16"/>
        <v>13903</v>
      </c>
      <c r="N45" s="8">
        <f t="shared" si="16"/>
        <v>0</v>
      </c>
      <c r="O45" s="8">
        <f t="shared" si="16"/>
        <v>34914</v>
      </c>
      <c r="P45" s="24"/>
      <c r="Q45" s="24"/>
    </row>
    <row r="46" spans="1:17" ht="15" customHeight="1" x14ac:dyDescent="0.25">
      <c r="A46" s="11"/>
      <c r="B46" s="54"/>
      <c r="C46" s="20" t="s">
        <v>21</v>
      </c>
      <c r="D46" s="194">
        <f t="shared" si="15"/>
        <v>8489</v>
      </c>
      <c r="E46" s="194">
        <f>E47</f>
        <v>8489</v>
      </c>
      <c r="F46" s="194">
        <f>F47</f>
        <v>0</v>
      </c>
      <c r="G46" s="194">
        <f>G47</f>
        <v>0</v>
      </c>
      <c r="H46" s="193">
        <f t="shared" ref="H46:H53" si="17">I46+K46</f>
        <v>0</v>
      </c>
      <c r="I46" s="193"/>
      <c r="J46" s="193"/>
      <c r="K46" s="193"/>
      <c r="L46" s="8">
        <f t="shared" ref="L46:L53" si="18">M46+O46</f>
        <v>8489</v>
      </c>
      <c r="M46" s="8">
        <f t="shared" ref="M46:O53" si="19">E46+I46</f>
        <v>8489</v>
      </c>
      <c r="N46" s="8">
        <f t="shared" si="19"/>
        <v>0</v>
      </c>
      <c r="O46" s="8">
        <f t="shared" si="19"/>
        <v>0</v>
      </c>
      <c r="P46" s="24"/>
      <c r="Q46" s="24"/>
    </row>
    <row r="47" spans="1:17" s="24" customFormat="1" ht="15" customHeight="1" x14ac:dyDescent="0.25">
      <c r="A47" s="117"/>
      <c r="B47" s="112" t="s">
        <v>250</v>
      </c>
      <c r="C47" s="57" t="s">
        <v>21</v>
      </c>
      <c r="D47" s="194">
        <f t="shared" si="15"/>
        <v>8489</v>
      </c>
      <c r="E47" s="204">
        <v>8489</v>
      </c>
      <c r="F47" s="204"/>
      <c r="G47" s="204"/>
      <c r="H47" s="193">
        <f t="shared" si="17"/>
        <v>0</v>
      </c>
      <c r="I47" s="193"/>
      <c r="J47" s="193"/>
      <c r="K47" s="193"/>
      <c r="L47" s="8">
        <f t="shared" si="18"/>
        <v>8489</v>
      </c>
      <c r="M47" s="8">
        <f t="shared" si="19"/>
        <v>8489</v>
      </c>
      <c r="N47" s="8">
        <f t="shared" si="19"/>
        <v>0</v>
      </c>
      <c r="O47" s="8">
        <f t="shared" si="19"/>
        <v>0</v>
      </c>
      <c r="P47" s="2"/>
      <c r="Q47" s="2"/>
    </row>
    <row r="48" spans="1:17" ht="15" customHeight="1" x14ac:dyDescent="0.25">
      <c r="A48" s="11"/>
      <c r="B48" s="54"/>
      <c r="C48" s="20" t="s">
        <v>33</v>
      </c>
      <c r="D48" s="194">
        <f t="shared" si="15"/>
        <v>14024</v>
      </c>
      <c r="E48" s="194">
        <f>E49+E50+E51</f>
        <v>5414</v>
      </c>
      <c r="F48" s="194">
        <f>F49+F50+F51</f>
        <v>0</v>
      </c>
      <c r="G48" s="194">
        <f>G49+G50+G51</f>
        <v>8610</v>
      </c>
      <c r="H48" s="193">
        <f t="shared" si="17"/>
        <v>0</v>
      </c>
      <c r="I48" s="193"/>
      <c r="J48" s="193"/>
      <c r="K48" s="193"/>
      <c r="L48" s="8">
        <f t="shared" si="18"/>
        <v>14024</v>
      </c>
      <c r="M48" s="8">
        <f t="shared" si="19"/>
        <v>5414</v>
      </c>
      <c r="N48" s="8">
        <f t="shared" si="19"/>
        <v>0</v>
      </c>
      <c r="O48" s="8">
        <f t="shared" si="19"/>
        <v>8610</v>
      </c>
    </row>
    <row r="49" spans="1:17" s="24" customFormat="1" ht="15" customHeight="1" x14ac:dyDescent="0.25">
      <c r="A49" s="117"/>
      <c r="B49" s="112" t="s">
        <v>250</v>
      </c>
      <c r="C49" s="57" t="s">
        <v>33</v>
      </c>
      <c r="D49" s="194">
        <f t="shared" si="15"/>
        <v>9587</v>
      </c>
      <c r="E49" s="204">
        <v>977</v>
      </c>
      <c r="F49" s="204"/>
      <c r="G49" s="204">
        <v>8610</v>
      </c>
      <c r="H49" s="193">
        <f t="shared" si="17"/>
        <v>0</v>
      </c>
      <c r="I49" s="193"/>
      <c r="J49" s="193"/>
      <c r="K49" s="193"/>
      <c r="L49" s="8">
        <f t="shared" si="18"/>
        <v>9587</v>
      </c>
      <c r="M49" s="8">
        <f t="shared" si="19"/>
        <v>977</v>
      </c>
      <c r="N49" s="8">
        <f t="shared" si="19"/>
        <v>0</v>
      </c>
      <c r="O49" s="8">
        <f t="shared" si="19"/>
        <v>8610</v>
      </c>
      <c r="P49" s="2"/>
      <c r="Q49" s="2"/>
    </row>
    <row r="50" spans="1:17" s="24" customFormat="1" ht="15" customHeight="1" x14ac:dyDescent="0.25">
      <c r="A50" s="117"/>
      <c r="B50" s="121" t="s">
        <v>255</v>
      </c>
      <c r="C50" s="57" t="s">
        <v>33</v>
      </c>
      <c r="D50" s="194">
        <f t="shared" si="15"/>
        <v>4145</v>
      </c>
      <c r="E50" s="204">
        <v>4145</v>
      </c>
      <c r="F50" s="204"/>
      <c r="G50" s="204"/>
      <c r="H50" s="193">
        <f t="shared" si="17"/>
        <v>0</v>
      </c>
      <c r="I50" s="193"/>
      <c r="J50" s="193"/>
      <c r="K50" s="193"/>
      <c r="L50" s="8">
        <f t="shared" si="18"/>
        <v>4145</v>
      </c>
      <c r="M50" s="8">
        <f t="shared" si="19"/>
        <v>4145</v>
      </c>
      <c r="N50" s="8">
        <f t="shared" si="19"/>
        <v>0</v>
      </c>
      <c r="O50" s="8">
        <f t="shared" si="19"/>
        <v>0</v>
      </c>
    </row>
    <row r="51" spans="1:17" s="24" customFormat="1" ht="26.25" customHeight="1" x14ac:dyDescent="0.25">
      <c r="A51" s="117"/>
      <c r="B51" s="122" t="s">
        <v>66</v>
      </c>
      <c r="C51" s="57" t="s">
        <v>33</v>
      </c>
      <c r="D51" s="204">
        <f t="shared" si="15"/>
        <v>292</v>
      </c>
      <c r="E51" s="204">
        <v>292</v>
      </c>
      <c r="F51" s="204"/>
      <c r="G51" s="204"/>
      <c r="H51" s="193">
        <f t="shared" si="17"/>
        <v>0</v>
      </c>
      <c r="I51" s="193"/>
      <c r="J51" s="193"/>
      <c r="K51" s="193"/>
      <c r="L51" s="8">
        <f t="shared" si="18"/>
        <v>292</v>
      </c>
      <c r="M51" s="8">
        <f t="shared" si="19"/>
        <v>292</v>
      </c>
      <c r="N51" s="8">
        <f t="shared" si="19"/>
        <v>0</v>
      </c>
      <c r="O51" s="8">
        <f t="shared" si="19"/>
        <v>0</v>
      </c>
      <c r="P51" s="2"/>
      <c r="Q51" s="2"/>
    </row>
    <row r="52" spans="1:17" ht="15" customHeight="1" x14ac:dyDescent="0.25">
      <c r="A52" s="11"/>
      <c r="B52" s="54"/>
      <c r="C52" s="20" t="s">
        <v>22</v>
      </c>
      <c r="D52" s="194">
        <f t="shared" si="15"/>
        <v>26304</v>
      </c>
      <c r="E52" s="194">
        <f>E53</f>
        <v>0</v>
      </c>
      <c r="F52" s="194">
        <f>F53</f>
        <v>0</v>
      </c>
      <c r="G52" s="194">
        <f>G53</f>
        <v>26304</v>
      </c>
      <c r="H52" s="193">
        <f t="shared" si="17"/>
        <v>0</v>
      </c>
      <c r="I52" s="193"/>
      <c r="J52" s="193"/>
      <c r="K52" s="193"/>
      <c r="L52" s="8">
        <f t="shared" si="18"/>
        <v>26304</v>
      </c>
      <c r="M52" s="8">
        <f t="shared" si="19"/>
        <v>0</v>
      </c>
      <c r="N52" s="8">
        <f t="shared" si="19"/>
        <v>0</v>
      </c>
      <c r="O52" s="8">
        <f t="shared" si="19"/>
        <v>26304</v>
      </c>
      <c r="P52" s="24"/>
      <c r="Q52" s="24"/>
    </row>
    <row r="53" spans="1:17" s="24" customFormat="1" ht="15" customHeight="1" x14ac:dyDescent="0.25">
      <c r="A53" s="117"/>
      <c r="B53" s="112" t="s">
        <v>250</v>
      </c>
      <c r="C53" s="57" t="s">
        <v>22</v>
      </c>
      <c r="D53" s="194">
        <f t="shared" si="15"/>
        <v>26304</v>
      </c>
      <c r="E53" s="204"/>
      <c r="F53" s="204"/>
      <c r="G53" s="204">
        <v>26304</v>
      </c>
      <c r="H53" s="193">
        <f t="shared" si="17"/>
        <v>0</v>
      </c>
      <c r="I53" s="193"/>
      <c r="J53" s="193"/>
      <c r="K53" s="193"/>
      <c r="L53" s="8">
        <f t="shared" si="18"/>
        <v>26304</v>
      </c>
      <c r="M53" s="8">
        <f t="shared" si="19"/>
        <v>0</v>
      </c>
      <c r="N53" s="8">
        <f t="shared" si="19"/>
        <v>0</v>
      </c>
      <c r="O53" s="8">
        <f t="shared" si="19"/>
        <v>26304</v>
      </c>
    </row>
    <row r="54" spans="1:17" ht="15" customHeight="1" x14ac:dyDescent="0.25">
      <c r="A54" s="5" t="s">
        <v>91</v>
      </c>
      <c r="B54" s="6" t="s">
        <v>7</v>
      </c>
      <c r="C54" s="7" t="s">
        <v>22</v>
      </c>
      <c r="D54" s="194">
        <f t="shared" si="15"/>
        <v>5</v>
      </c>
      <c r="E54" s="194">
        <f t="shared" ref="E54:O54" si="20">E55</f>
        <v>5</v>
      </c>
      <c r="F54" s="194">
        <f t="shared" si="20"/>
        <v>0</v>
      </c>
      <c r="G54" s="194">
        <f t="shared" si="20"/>
        <v>0</v>
      </c>
      <c r="H54" s="193">
        <f t="shared" si="20"/>
        <v>0</v>
      </c>
      <c r="I54" s="193">
        <f t="shared" si="20"/>
        <v>0</v>
      </c>
      <c r="J54" s="193">
        <f t="shared" si="20"/>
        <v>0</v>
      </c>
      <c r="K54" s="193">
        <f t="shared" si="20"/>
        <v>0</v>
      </c>
      <c r="L54" s="8">
        <f t="shared" si="20"/>
        <v>5</v>
      </c>
      <c r="M54" s="8">
        <f t="shared" si="20"/>
        <v>5</v>
      </c>
      <c r="N54" s="8">
        <f t="shared" si="20"/>
        <v>0</v>
      </c>
      <c r="O54" s="8">
        <f t="shared" si="20"/>
        <v>0</v>
      </c>
      <c r="P54" s="24"/>
      <c r="Q54" s="24"/>
    </row>
    <row r="55" spans="1:17" s="24" customFormat="1" ht="15" customHeight="1" x14ac:dyDescent="0.25">
      <c r="A55" s="29"/>
      <c r="B55" s="118" t="s">
        <v>253</v>
      </c>
      <c r="C55" s="52" t="s">
        <v>22</v>
      </c>
      <c r="D55" s="204">
        <f t="shared" si="15"/>
        <v>5</v>
      </c>
      <c r="E55" s="204">
        <v>5</v>
      </c>
      <c r="F55" s="204"/>
      <c r="G55" s="204"/>
      <c r="H55" s="193">
        <f>I55+K55</f>
        <v>0</v>
      </c>
      <c r="I55" s="193"/>
      <c r="J55" s="193"/>
      <c r="K55" s="193"/>
      <c r="L55" s="8">
        <f>M55+O55</f>
        <v>5</v>
      </c>
      <c r="M55" s="8">
        <f>E55+I55</f>
        <v>5</v>
      </c>
      <c r="N55" s="8">
        <f>F55+J55</f>
        <v>0</v>
      </c>
      <c r="O55" s="8">
        <f>G55+K55</f>
        <v>0</v>
      </c>
      <c r="P55" s="2"/>
      <c r="Q55" s="2"/>
    </row>
    <row r="56" spans="1:17" ht="15" customHeight="1" x14ac:dyDescent="0.25">
      <c r="A56" s="5" t="s">
        <v>92</v>
      </c>
      <c r="B56" s="6" t="s">
        <v>10</v>
      </c>
      <c r="C56" s="7" t="s">
        <v>22</v>
      </c>
      <c r="D56" s="194">
        <f t="shared" si="15"/>
        <v>186</v>
      </c>
      <c r="E56" s="194">
        <f t="shared" ref="E56:O56" si="21">E57</f>
        <v>186</v>
      </c>
      <c r="F56" s="194">
        <f t="shared" si="21"/>
        <v>0</v>
      </c>
      <c r="G56" s="194">
        <f t="shared" si="21"/>
        <v>0</v>
      </c>
      <c r="H56" s="193">
        <f t="shared" si="21"/>
        <v>0</v>
      </c>
      <c r="I56" s="193">
        <f t="shared" si="21"/>
        <v>0</v>
      </c>
      <c r="J56" s="193">
        <f t="shared" si="21"/>
        <v>0</v>
      </c>
      <c r="K56" s="193">
        <f t="shared" si="21"/>
        <v>0</v>
      </c>
      <c r="L56" s="8">
        <f t="shared" si="21"/>
        <v>186</v>
      </c>
      <c r="M56" s="8">
        <f t="shared" si="21"/>
        <v>186</v>
      </c>
      <c r="N56" s="8">
        <f t="shared" si="21"/>
        <v>0</v>
      </c>
      <c r="O56" s="8">
        <f t="shared" si="21"/>
        <v>0</v>
      </c>
      <c r="P56" s="24"/>
      <c r="Q56" s="24"/>
    </row>
    <row r="57" spans="1:17" s="24" customFormat="1" ht="15" customHeight="1" x14ac:dyDescent="0.25">
      <c r="A57" s="29"/>
      <c r="B57" s="118" t="s">
        <v>253</v>
      </c>
      <c r="C57" s="52" t="s">
        <v>22</v>
      </c>
      <c r="D57" s="204">
        <f t="shared" si="15"/>
        <v>186</v>
      </c>
      <c r="E57" s="204">
        <v>186</v>
      </c>
      <c r="F57" s="204"/>
      <c r="G57" s="204"/>
      <c r="H57" s="193">
        <f>I57+K57</f>
        <v>0</v>
      </c>
      <c r="I57" s="193"/>
      <c r="J57" s="193"/>
      <c r="K57" s="193"/>
      <c r="L57" s="8">
        <f>M57+O57</f>
        <v>186</v>
      </c>
      <c r="M57" s="8">
        <f>E57+I57</f>
        <v>186</v>
      </c>
      <c r="N57" s="8">
        <f>F57+J57</f>
        <v>0</v>
      </c>
      <c r="O57" s="8">
        <f>G57+K57</f>
        <v>0</v>
      </c>
      <c r="P57" s="2"/>
      <c r="Q57" s="2"/>
    </row>
    <row r="58" spans="1:17" ht="15" customHeight="1" x14ac:dyDescent="0.25">
      <c r="A58" s="5" t="s">
        <v>93</v>
      </c>
      <c r="B58" s="6" t="s">
        <v>11</v>
      </c>
      <c r="C58" s="7" t="s">
        <v>22</v>
      </c>
      <c r="D58" s="194">
        <f t="shared" si="15"/>
        <v>1225</v>
      </c>
      <c r="E58" s="194">
        <f t="shared" ref="E58:O58" si="22">E59</f>
        <v>384</v>
      </c>
      <c r="F58" s="194">
        <f t="shared" si="22"/>
        <v>0</v>
      </c>
      <c r="G58" s="194">
        <f t="shared" si="22"/>
        <v>841</v>
      </c>
      <c r="H58" s="193">
        <f t="shared" si="22"/>
        <v>0</v>
      </c>
      <c r="I58" s="193">
        <f t="shared" si="22"/>
        <v>0</v>
      </c>
      <c r="J58" s="193">
        <f t="shared" si="22"/>
        <v>0</v>
      </c>
      <c r="K58" s="193">
        <f t="shared" si="22"/>
        <v>0</v>
      </c>
      <c r="L58" s="8">
        <f t="shared" si="22"/>
        <v>1225</v>
      </c>
      <c r="M58" s="8">
        <f t="shared" si="22"/>
        <v>384</v>
      </c>
      <c r="N58" s="8">
        <f t="shared" si="22"/>
        <v>0</v>
      </c>
      <c r="O58" s="8">
        <f t="shared" si="22"/>
        <v>841</v>
      </c>
      <c r="P58" s="24"/>
      <c r="Q58" s="24"/>
    </row>
    <row r="59" spans="1:17" s="24" customFormat="1" ht="15" customHeight="1" x14ac:dyDescent="0.25">
      <c r="A59" s="29"/>
      <c r="B59" s="118" t="s">
        <v>253</v>
      </c>
      <c r="C59" s="52" t="s">
        <v>22</v>
      </c>
      <c r="D59" s="204">
        <f t="shared" si="15"/>
        <v>1225</v>
      </c>
      <c r="E59" s="204">
        <v>384</v>
      </c>
      <c r="F59" s="204"/>
      <c r="G59" s="204">
        <v>841</v>
      </c>
      <c r="H59" s="193">
        <f>I59+K59</f>
        <v>0</v>
      </c>
      <c r="I59" s="193"/>
      <c r="J59" s="193"/>
      <c r="K59" s="193"/>
      <c r="L59" s="8">
        <f>M59+O59</f>
        <v>1225</v>
      </c>
      <c r="M59" s="8">
        <f>E59+I59</f>
        <v>384</v>
      </c>
      <c r="N59" s="8">
        <f>F59+J59</f>
        <v>0</v>
      </c>
      <c r="O59" s="8">
        <f>G59+K59</f>
        <v>841</v>
      </c>
      <c r="P59" s="2"/>
      <c r="Q59" s="2"/>
    </row>
    <row r="60" spans="1:17" ht="15" customHeight="1" x14ac:dyDescent="0.25">
      <c r="A60" s="25" t="s">
        <v>94</v>
      </c>
      <c r="B60" s="16" t="s">
        <v>12</v>
      </c>
      <c r="C60" s="7" t="s">
        <v>22</v>
      </c>
      <c r="D60" s="194">
        <f t="shared" si="15"/>
        <v>117</v>
      </c>
      <c r="E60" s="194">
        <f t="shared" ref="E60:O60" si="23">E61</f>
        <v>117</v>
      </c>
      <c r="F60" s="194">
        <f t="shared" si="23"/>
        <v>0</v>
      </c>
      <c r="G60" s="194">
        <f t="shared" si="23"/>
        <v>0</v>
      </c>
      <c r="H60" s="193">
        <f t="shared" si="23"/>
        <v>0</v>
      </c>
      <c r="I60" s="193">
        <f t="shared" si="23"/>
        <v>0</v>
      </c>
      <c r="J60" s="193">
        <f t="shared" si="23"/>
        <v>0</v>
      </c>
      <c r="K60" s="193">
        <f t="shared" si="23"/>
        <v>0</v>
      </c>
      <c r="L60" s="27">
        <f t="shared" si="23"/>
        <v>117</v>
      </c>
      <c r="M60" s="27">
        <f t="shared" si="23"/>
        <v>117</v>
      </c>
      <c r="N60" s="27">
        <f t="shared" si="23"/>
        <v>0</v>
      </c>
      <c r="O60" s="27">
        <f t="shared" si="23"/>
        <v>0</v>
      </c>
      <c r="P60" s="24"/>
      <c r="Q60" s="24"/>
    </row>
    <row r="61" spans="1:17" s="24" customFormat="1" ht="15" customHeight="1" x14ac:dyDescent="0.25">
      <c r="A61" s="55"/>
      <c r="B61" s="118" t="s">
        <v>253</v>
      </c>
      <c r="C61" s="52" t="s">
        <v>22</v>
      </c>
      <c r="D61" s="204">
        <f t="shared" si="15"/>
        <v>117</v>
      </c>
      <c r="E61" s="204">
        <v>117</v>
      </c>
      <c r="F61" s="204"/>
      <c r="G61" s="204"/>
      <c r="H61" s="193">
        <f>I61+K61</f>
        <v>0</v>
      </c>
      <c r="I61" s="193"/>
      <c r="J61" s="193"/>
      <c r="K61" s="193"/>
      <c r="L61" s="8">
        <f>M61+O61</f>
        <v>117</v>
      </c>
      <c r="M61" s="8">
        <f>E61+I61</f>
        <v>117</v>
      </c>
      <c r="N61" s="8">
        <f>F61+J61</f>
        <v>0</v>
      </c>
      <c r="O61" s="8">
        <f>G61+K61</f>
        <v>0</v>
      </c>
      <c r="P61" s="2"/>
      <c r="Q61" s="2"/>
    </row>
    <row r="62" spans="1:17" ht="15" customHeight="1" x14ac:dyDescent="0.25">
      <c r="A62" s="25" t="s">
        <v>95</v>
      </c>
      <c r="B62" s="16" t="s">
        <v>13</v>
      </c>
      <c r="C62" s="7" t="s">
        <v>22</v>
      </c>
      <c r="D62" s="194">
        <f t="shared" si="15"/>
        <v>334</v>
      </c>
      <c r="E62" s="194">
        <f t="shared" ref="E62:O62" si="24">E63</f>
        <v>334</v>
      </c>
      <c r="F62" s="194">
        <f t="shared" si="24"/>
        <v>0</v>
      </c>
      <c r="G62" s="194">
        <f t="shared" si="24"/>
        <v>0</v>
      </c>
      <c r="H62" s="193">
        <f t="shared" si="24"/>
        <v>0</v>
      </c>
      <c r="I62" s="193">
        <f t="shared" si="24"/>
        <v>0</v>
      </c>
      <c r="J62" s="193">
        <f t="shared" si="24"/>
        <v>0</v>
      </c>
      <c r="K62" s="193">
        <f t="shared" si="24"/>
        <v>0</v>
      </c>
      <c r="L62" s="27">
        <f t="shared" si="24"/>
        <v>334</v>
      </c>
      <c r="M62" s="27">
        <f t="shared" si="24"/>
        <v>334</v>
      </c>
      <c r="N62" s="27">
        <f t="shared" si="24"/>
        <v>0</v>
      </c>
      <c r="O62" s="27">
        <f t="shared" si="24"/>
        <v>0</v>
      </c>
      <c r="P62" s="24"/>
      <c r="Q62" s="24"/>
    </row>
    <row r="63" spans="1:17" s="24" customFormat="1" ht="15" customHeight="1" x14ac:dyDescent="0.25">
      <c r="A63" s="55"/>
      <c r="B63" s="118" t="s">
        <v>253</v>
      </c>
      <c r="C63" s="52" t="s">
        <v>22</v>
      </c>
      <c r="D63" s="204">
        <f t="shared" si="15"/>
        <v>334</v>
      </c>
      <c r="E63" s="204">
        <v>334</v>
      </c>
      <c r="F63" s="204"/>
      <c r="G63" s="204"/>
      <c r="H63" s="193">
        <f>I63+K63</f>
        <v>0</v>
      </c>
      <c r="I63" s="193"/>
      <c r="J63" s="193"/>
      <c r="K63" s="193"/>
      <c r="L63" s="8">
        <f>M63+O63</f>
        <v>334</v>
      </c>
      <c r="M63" s="8">
        <f>E63+I63</f>
        <v>334</v>
      </c>
      <c r="N63" s="8">
        <f>F63+J63</f>
        <v>0</v>
      </c>
      <c r="O63" s="8">
        <f>G63+K63</f>
        <v>0</v>
      </c>
      <c r="P63" s="2"/>
      <c r="Q63" s="2"/>
    </row>
    <row r="64" spans="1:17" ht="15" customHeight="1" x14ac:dyDescent="0.25">
      <c r="A64" s="5" t="s">
        <v>96</v>
      </c>
      <c r="B64" s="53" t="s">
        <v>14</v>
      </c>
      <c r="C64" s="7" t="s">
        <v>22</v>
      </c>
      <c r="D64" s="194">
        <f t="shared" si="15"/>
        <v>1182</v>
      </c>
      <c r="E64" s="194">
        <f t="shared" ref="E64:O64" si="25">E65</f>
        <v>1182</v>
      </c>
      <c r="F64" s="194">
        <f t="shared" si="25"/>
        <v>0</v>
      </c>
      <c r="G64" s="194">
        <f t="shared" si="25"/>
        <v>0</v>
      </c>
      <c r="H64" s="193">
        <f t="shared" si="25"/>
        <v>0</v>
      </c>
      <c r="I64" s="193">
        <f t="shared" si="25"/>
        <v>0</v>
      </c>
      <c r="J64" s="193">
        <f t="shared" si="25"/>
        <v>0</v>
      </c>
      <c r="K64" s="193">
        <f t="shared" si="25"/>
        <v>0</v>
      </c>
      <c r="L64" s="8">
        <f t="shared" si="25"/>
        <v>1182</v>
      </c>
      <c r="M64" s="8">
        <f t="shared" si="25"/>
        <v>1182</v>
      </c>
      <c r="N64" s="8">
        <f t="shared" si="25"/>
        <v>0</v>
      </c>
      <c r="O64" s="8">
        <f t="shared" si="25"/>
        <v>0</v>
      </c>
      <c r="P64" s="24"/>
      <c r="Q64" s="24"/>
    </row>
    <row r="65" spans="1:17" s="24" customFormat="1" ht="15" customHeight="1" x14ac:dyDescent="0.25">
      <c r="A65" s="55"/>
      <c r="B65" s="120" t="s">
        <v>253</v>
      </c>
      <c r="C65" s="52" t="s">
        <v>22</v>
      </c>
      <c r="D65" s="204">
        <f t="shared" si="15"/>
        <v>1182</v>
      </c>
      <c r="E65" s="204">
        <v>1182</v>
      </c>
      <c r="F65" s="204"/>
      <c r="G65" s="204"/>
      <c r="H65" s="193">
        <f>I65+K65</f>
        <v>0</v>
      </c>
      <c r="I65" s="193"/>
      <c r="J65" s="193"/>
      <c r="K65" s="193"/>
      <c r="L65" s="8">
        <f>M65+O65</f>
        <v>1182</v>
      </c>
      <c r="M65" s="8">
        <f>E65+I65</f>
        <v>1182</v>
      </c>
      <c r="N65" s="8">
        <f>F65+J65</f>
        <v>0</v>
      </c>
      <c r="O65" s="8">
        <f>G65+K65</f>
        <v>0</v>
      </c>
      <c r="P65" s="2"/>
      <c r="Q65" s="2"/>
    </row>
    <row r="66" spans="1:17" ht="15" customHeight="1" x14ac:dyDescent="0.25">
      <c r="A66" s="11" t="s">
        <v>97</v>
      </c>
      <c r="B66" s="12" t="s">
        <v>15</v>
      </c>
      <c r="C66" s="7" t="s">
        <v>22</v>
      </c>
      <c r="D66" s="194">
        <f t="shared" si="15"/>
        <v>646</v>
      </c>
      <c r="E66" s="194">
        <f t="shared" ref="E66:O66" si="26">E67</f>
        <v>646</v>
      </c>
      <c r="F66" s="194">
        <f t="shared" si="26"/>
        <v>0</v>
      </c>
      <c r="G66" s="194">
        <f t="shared" si="26"/>
        <v>0</v>
      </c>
      <c r="H66" s="193">
        <f t="shared" si="26"/>
        <v>0</v>
      </c>
      <c r="I66" s="193">
        <f t="shared" si="26"/>
        <v>0</v>
      </c>
      <c r="J66" s="193">
        <f t="shared" si="26"/>
        <v>0</v>
      </c>
      <c r="K66" s="193">
        <f t="shared" si="26"/>
        <v>0</v>
      </c>
      <c r="L66" s="8">
        <f t="shared" si="26"/>
        <v>646</v>
      </c>
      <c r="M66" s="8">
        <f t="shared" si="26"/>
        <v>646</v>
      </c>
      <c r="N66" s="8">
        <f t="shared" si="26"/>
        <v>0</v>
      </c>
      <c r="O66" s="8">
        <f t="shared" si="26"/>
        <v>0</v>
      </c>
      <c r="P66" s="24"/>
      <c r="Q66" s="24"/>
    </row>
    <row r="67" spans="1:17" s="24" customFormat="1" ht="15" customHeight="1" x14ac:dyDescent="0.25">
      <c r="A67" s="29"/>
      <c r="B67" s="118" t="s">
        <v>253</v>
      </c>
      <c r="C67" s="52" t="s">
        <v>22</v>
      </c>
      <c r="D67" s="204">
        <f t="shared" si="15"/>
        <v>646</v>
      </c>
      <c r="E67" s="204">
        <v>646</v>
      </c>
      <c r="F67" s="204"/>
      <c r="G67" s="204"/>
      <c r="H67" s="193">
        <f>I67+K67</f>
        <v>0</v>
      </c>
      <c r="I67" s="193"/>
      <c r="J67" s="193"/>
      <c r="K67" s="193"/>
      <c r="L67" s="8">
        <f>M67+O67</f>
        <v>646</v>
      </c>
      <c r="M67" s="8">
        <f>E67+I67</f>
        <v>646</v>
      </c>
      <c r="N67" s="8">
        <f>F67+J67</f>
        <v>0</v>
      </c>
      <c r="O67" s="8">
        <f>G67+K67</f>
        <v>0</v>
      </c>
      <c r="P67" s="2"/>
      <c r="Q67" s="2"/>
    </row>
    <row r="68" spans="1:17" ht="15" customHeight="1" x14ac:dyDescent="0.25">
      <c r="A68" s="5" t="s">
        <v>98</v>
      </c>
      <c r="B68" s="6" t="s">
        <v>16</v>
      </c>
      <c r="C68" s="7" t="s">
        <v>22</v>
      </c>
      <c r="D68" s="194">
        <f t="shared" si="15"/>
        <v>2002</v>
      </c>
      <c r="E68" s="194">
        <f t="shared" ref="E68:O68" si="27">E69</f>
        <v>502</v>
      </c>
      <c r="F68" s="194">
        <f t="shared" si="27"/>
        <v>0</v>
      </c>
      <c r="G68" s="194">
        <f t="shared" si="27"/>
        <v>1500</v>
      </c>
      <c r="H68" s="193">
        <f t="shared" si="27"/>
        <v>0</v>
      </c>
      <c r="I68" s="193">
        <f t="shared" si="27"/>
        <v>0</v>
      </c>
      <c r="J68" s="193">
        <f t="shared" si="27"/>
        <v>0</v>
      </c>
      <c r="K68" s="193">
        <f t="shared" si="27"/>
        <v>0</v>
      </c>
      <c r="L68" s="8">
        <f t="shared" si="27"/>
        <v>2002</v>
      </c>
      <c r="M68" s="8">
        <f t="shared" si="27"/>
        <v>502</v>
      </c>
      <c r="N68" s="8">
        <f t="shared" si="27"/>
        <v>0</v>
      </c>
      <c r="O68" s="8">
        <f t="shared" si="27"/>
        <v>1500</v>
      </c>
      <c r="P68" s="24"/>
      <c r="Q68" s="24"/>
    </row>
    <row r="69" spans="1:17" s="24" customFormat="1" ht="15" customHeight="1" x14ac:dyDescent="0.25">
      <c r="A69" s="29"/>
      <c r="B69" s="118" t="s">
        <v>253</v>
      </c>
      <c r="C69" s="52" t="s">
        <v>22</v>
      </c>
      <c r="D69" s="204">
        <f t="shared" si="15"/>
        <v>2002</v>
      </c>
      <c r="E69" s="204">
        <v>502</v>
      </c>
      <c r="F69" s="204"/>
      <c r="G69" s="204">
        <v>1500</v>
      </c>
      <c r="H69" s="193">
        <f>I69+K69</f>
        <v>0</v>
      </c>
      <c r="I69" s="193"/>
      <c r="J69" s="193"/>
      <c r="K69" s="193"/>
      <c r="L69" s="8">
        <f>M69+O69</f>
        <v>2002</v>
      </c>
      <c r="M69" s="8">
        <f>E69+I69</f>
        <v>502</v>
      </c>
      <c r="N69" s="8">
        <f>F69+J69</f>
        <v>0</v>
      </c>
      <c r="O69" s="8">
        <f>G69+K69</f>
        <v>1500</v>
      </c>
      <c r="P69" s="2"/>
      <c r="Q69" s="2"/>
    </row>
    <row r="70" spans="1:17" ht="15" customHeight="1" x14ac:dyDescent="0.25">
      <c r="A70" s="5" t="s">
        <v>99</v>
      </c>
      <c r="B70" s="6" t="s">
        <v>17</v>
      </c>
      <c r="C70" s="7" t="s">
        <v>22</v>
      </c>
      <c r="D70" s="194">
        <f t="shared" si="15"/>
        <v>243</v>
      </c>
      <c r="E70" s="194">
        <f t="shared" ref="E70:O70" si="28">E71</f>
        <v>243</v>
      </c>
      <c r="F70" s="194">
        <f t="shared" si="28"/>
        <v>0</v>
      </c>
      <c r="G70" s="194">
        <f t="shared" si="28"/>
        <v>0</v>
      </c>
      <c r="H70" s="193">
        <f t="shared" si="28"/>
        <v>0</v>
      </c>
      <c r="I70" s="193">
        <f t="shared" si="28"/>
        <v>0</v>
      </c>
      <c r="J70" s="193">
        <f t="shared" si="28"/>
        <v>0</v>
      </c>
      <c r="K70" s="193">
        <f t="shared" si="28"/>
        <v>0</v>
      </c>
      <c r="L70" s="8">
        <f t="shared" si="28"/>
        <v>243</v>
      </c>
      <c r="M70" s="8">
        <f t="shared" si="28"/>
        <v>243</v>
      </c>
      <c r="N70" s="8">
        <f t="shared" si="28"/>
        <v>0</v>
      </c>
      <c r="O70" s="8">
        <f t="shared" si="28"/>
        <v>0</v>
      </c>
      <c r="P70" s="24"/>
      <c r="Q70" s="24"/>
    </row>
    <row r="71" spans="1:17" s="24" customFormat="1" ht="15" customHeight="1" x14ac:dyDescent="0.25">
      <c r="A71" s="29"/>
      <c r="B71" s="118" t="s">
        <v>253</v>
      </c>
      <c r="C71" s="52" t="s">
        <v>22</v>
      </c>
      <c r="D71" s="204">
        <f t="shared" si="15"/>
        <v>243</v>
      </c>
      <c r="E71" s="204">
        <v>243</v>
      </c>
      <c r="F71" s="204"/>
      <c r="G71" s="204"/>
      <c r="H71" s="193">
        <f>I71+K71</f>
        <v>0</v>
      </c>
      <c r="I71" s="193"/>
      <c r="J71" s="193"/>
      <c r="K71" s="193"/>
      <c r="L71" s="8">
        <f>M71+O71</f>
        <v>243</v>
      </c>
      <c r="M71" s="8">
        <f>E71+I71</f>
        <v>243</v>
      </c>
      <c r="N71" s="8">
        <f>F71+J71</f>
        <v>0</v>
      </c>
      <c r="O71" s="8">
        <f>G71+K71</f>
        <v>0</v>
      </c>
      <c r="P71" s="2"/>
      <c r="Q71" s="2"/>
    </row>
    <row r="72" spans="1:17" ht="15" customHeight="1" x14ac:dyDescent="0.25">
      <c r="A72" s="5" t="s">
        <v>100</v>
      </c>
      <c r="B72" s="6" t="s">
        <v>18</v>
      </c>
      <c r="C72" s="7" t="s">
        <v>22</v>
      </c>
      <c r="D72" s="194">
        <f t="shared" si="15"/>
        <v>229</v>
      </c>
      <c r="E72" s="194">
        <f t="shared" ref="E72:O72" si="29">E73</f>
        <v>229</v>
      </c>
      <c r="F72" s="194">
        <f t="shared" si="29"/>
        <v>0</v>
      </c>
      <c r="G72" s="194">
        <f t="shared" si="29"/>
        <v>0</v>
      </c>
      <c r="H72" s="193">
        <f t="shared" si="29"/>
        <v>0</v>
      </c>
      <c r="I72" s="193">
        <f t="shared" si="29"/>
        <v>0</v>
      </c>
      <c r="J72" s="193">
        <f t="shared" si="29"/>
        <v>0</v>
      </c>
      <c r="K72" s="193">
        <f t="shared" si="29"/>
        <v>0</v>
      </c>
      <c r="L72" s="8">
        <f t="shared" si="29"/>
        <v>229</v>
      </c>
      <c r="M72" s="8">
        <f t="shared" si="29"/>
        <v>229</v>
      </c>
      <c r="N72" s="8">
        <f t="shared" si="29"/>
        <v>0</v>
      </c>
      <c r="O72" s="8">
        <f t="shared" si="29"/>
        <v>0</v>
      </c>
      <c r="P72" s="24"/>
      <c r="Q72" s="24"/>
    </row>
    <row r="73" spans="1:17" s="24" customFormat="1" ht="15" customHeight="1" x14ac:dyDescent="0.25">
      <c r="A73" s="29"/>
      <c r="B73" s="118" t="s">
        <v>253</v>
      </c>
      <c r="C73" s="52" t="s">
        <v>22</v>
      </c>
      <c r="D73" s="204">
        <f t="shared" si="15"/>
        <v>229</v>
      </c>
      <c r="E73" s="204">
        <v>229</v>
      </c>
      <c r="F73" s="204"/>
      <c r="G73" s="204"/>
      <c r="H73" s="193">
        <f>I73+K73</f>
        <v>0</v>
      </c>
      <c r="I73" s="193"/>
      <c r="J73" s="193"/>
      <c r="K73" s="193"/>
      <c r="L73" s="8">
        <f>M73+O73</f>
        <v>229</v>
      </c>
      <c r="M73" s="8">
        <f>E73+I73</f>
        <v>229</v>
      </c>
      <c r="N73" s="8">
        <f>F73+J73</f>
        <v>0</v>
      </c>
      <c r="O73" s="8">
        <f>G73+K73</f>
        <v>0</v>
      </c>
      <c r="P73" s="2"/>
      <c r="Q73" s="2"/>
    </row>
    <row r="74" spans="1:17" ht="15" customHeight="1" x14ac:dyDescent="0.25">
      <c r="A74" s="32" t="s">
        <v>101</v>
      </c>
      <c r="B74" s="33" t="s">
        <v>256</v>
      </c>
      <c r="C74" s="15"/>
      <c r="D74" s="192">
        <f t="shared" si="15"/>
        <v>54986</v>
      </c>
      <c r="E74" s="192">
        <f t="shared" ref="E74:O74" si="30">E76+E77+E78+E79</f>
        <v>17731</v>
      </c>
      <c r="F74" s="192">
        <f t="shared" si="30"/>
        <v>0</v>
      </c>
      <c r="G74" s="192">
        <f t="shared" si="30"/>
        <v>37255</v>
      </c>
      <c r="H74" s="191">
        <f t="shared" si="30"/>
        <v>0</v>
      </c>
      <c r="I74" s="191">
        <f t="shared" si="30"/>
        <v>0</v>
      </c>
      <c r="J74" s="191">
        <f t="shared" si="30"/>
        <v>0</v>
      </c>
      <c r="K74" s="191">
        <f t="shared" si="30"/>
        <v>0</v>
      </c>
      <c r="L74" s="1">
        <f t="shared" si="30"/>
        <v>54986</v>
      </c>
      <c r="M74" s="1">
        <f t="shared" si="30"/>
        <v>17731</v>
      </c>
      <c r="N74" s="1">
        <f t="shared" si="30"/>
        <v>0</v>
      </c>
      <c r="O74" s="1">
        <f t="shared" si="30"/>
        <v>37255</v>
      </c>
      <c r="P74" s="24"/>
      <c r="Q74" s="24"/>
    </row>
    <row r="75" spans="1:17" ht="15" customHeight="1" x14ac:dyDescent="0.25">
      <c r="A75" s="104"/>
      <c r="B75" s="154" t="s">
        <v>213</v>
      </c>
      <c r="C75" s="15"/>
      <c r="D75" s="192"/>
      <c r="E75" s="192"/>
      <c r="F75" s="192"/>
      <c r="G75" s="192"/>
      <c r="H75" s="191"/>
      <c r="I75" s="191"/>
      <c r="J75" s="191"/>
      <c r="K75" s="191"/>
      <c r="L75" s="1"/>
      <c r="M75" s="1"/>
      <c r="N75" s="1"/>
      <c r="O75" s="1"/>
      <c r="P75" s="24"/>
      <c r="Q75" s="24"/>
    </row>
    <row r="76" spans="1:17" s="24" customFormat="1" ht="15" customHeight="1" x14ac:dyDescent="0.25">
      <c r="A76" s="155"/>
      <c r="B76" s="333" t="s">
        <v>8</v>
      </c>
      <c r="C76" s="15"/>
      <c r="D76" s="204">
        <f>E76+G76</f>
        <v>44380</v>
      </c>
      <c r="E76" s="204">
        <f t="shared" ref="E76:O76" si="31">E47+E49+E53</f>
        <v>9466</v>
      </c>
      <c r="F76" s="204">
        <f t="shared" si="31"/>
        <v>0</v>
      </c>
      <c r="G76" s="204">
        <f t="shared" si="31"/>
        <v>34914</v>
      </c>
      <c r="H76" s="202">
        <f t="shared" si="31"/>
        <v>0</v>
      </c>
      <c r="I76" s="202">
        <f t="shared" si="31"/>
        <v>0</v>
      </c>
      <c r="J76" s="202">
        <f t="shared" si="31"/>
        <v>0</v>
      </c>
      <c r="K76" s="202">
        <f t="shared" si="31"/>
        <v>0</v>
      </c>
      <c r="L76" s="71">
        <f t="shared" si="31"/>
        <v>44380</v>
      </c>
      <c r="M76" s="71">
        <f t="shared" si="31"/>
        <v>9466</v>
      </c>
      <c r="N76" s="71">
        <f t="shared" si="31"/>
        <v>0</v>
      </c>
      <c r="O76" s="71">
        <f t="shared" si="31"/>
        <v>34914</v>
      </c>
      <c r="P76" s="2"/>
      <c r="Q76" s="2"/>
    </row>
    <row r="77" spans="1:17" s="24" customFormat="1" ht="15" customHeight="1" x14ac:dyDescent="0.2">
      <c r="A77" s="155"/>
      <c r="B77" s="333" t="s">
        <v>255</v>
      </c>
      <c r="C77" s="15"/>
      <c r="D77" s="204">
        <f>E77+G77</f>
        <v>4145</v>
      </c>
      <c r="E77" s="204">
        <f t="shared" ref="E77:O77" si="32">E50</f>
        <v>4145</v>
      </c>
      <c r="F77" s="204">
        <f t="shared" si="32"/>
        <v>0</v>
      </c>
      <c r="G77" s="204">
        <f t="shared" si="32"/>
        <v>0</v>
      </c>
      <c r="H77" s="202">
        <f t="shared" si="32"/>
        <v>0</v>
      </c>
      <c r="I77" s="202">
        <f t="shared" si="32"/>
        <v>0</v>
      </c>
      <c r="J77" s="202">
        <f t="shared" si="32"/>
        <v>0</v>
      </c>
      <c r="K77" s="202">
        <f t="shared" si="32"/>
        <v>0</v>
      </c>
      <c r="L77" s="71">
        <f t="shared" si="32"/>
        <v>4145</v>
      </c>
      <c r="M77" s="71">
        <f t="shared" si="32"/>
        <v>4145</v>
      </c>
      <c r="N77" s="71">
        <f t="shared" si="32"/>
        <v>0</v>
      </c>
      <c r="O77" s="71">
        <f t="shared" si="32"/>
        <v>0</v>
      </c>
    </row>
    <row r="78" spans="1:17" s="24" customFormat="1" ht="15" customHeight="1" x14ac:dyDescent="0.25">
      <c r="A78" s="155"/>
      <c r="B78" s="333" t="s">
        <v>257</v>
      </c>
      <c r="C78" s="15"/>
      <c r="D78" s="204">
        <f>E78+G78</f>
        <v>6169</v>
      </c>
      <c r="E78" s="204">
        <f t="shared" ref="E78:O78" si="33">E55+E57+E59+E61+E63+E65+E67+E69+E71+E73</f>
        <v>3828</v>
      </c>
      <c r="F78" s="204">
        <f t="shared" si="33"/>
        <v>0</v>
      </c>
      <c r="G78" s="204">
        <f t="shared" si="33"/>
        <v>2341</v>
      </c>
      <c r="H78" s="202">
        <f t="shared" si="33"/>
        <v>0</v>
      </c>
      <c r="I78" s="202">
        <f t="shared" si="33"/>
        <v>0</v>
      </c>
      <c r="J78" s="202">
        <f t="shared" si="33"/>
        <v>0</v>
      </c>
      <c r="K78" s="202">
        <f t="shared" si="33"/>
        <v>0</v>
      </c>
      <c r="L78" s="71">
        <f t="shared" si="33"/>
        <v>6169</v>
      </c>
      <c r="M78" s="71">
        <f t="shared" si="33"/>
        <v>3828</v>
      </c>
      <c r="N78" s="71">
        <f t="shared" si="33"/>
        <v>0</v>
      </c>
      <c r="O78" s="71">
        <f t="shared" si="33"/>
        <v>2341</v>
      </c>
      <c r="P78" s="2"/>
      <c r="Q78" s="2"/>
    </row>
    <row r="79" spans="1:17" s="24" customFormat="1" ht="26.25" customHeight="1" x14ac:dyDescent="0.2">
      <c r="A79" s="157"/>
      <c r="B79" s="259" t="s">
        <v>66</v>
      </c>
      <c r="C79" s="15"/>
      <c r="D79" s="204">
        <f>E79+G79</f>
        <v>292</v>
      </c>
      <c r="E79" s="204">
        <f t="shared" ref="E79:O79" si="34">E51</f>
        <v>292</v>
      </c>
      <c r="F79" s="204">
        <f t="shared" si="34"/>
        <v>0</v>
      </c>
      <c r="G79" s="204">
        <f t="shared" si="34"/>
        <v>0</v>
      </c>
      <c r="H79" s="202">
        <f t="shared" si="34"/>
        <v>0</v>
      </c>
      <c r="I79" s="202">
        <f t="shared" si="34"/>
        <v>0</v>
      </c>
      <c r="J79" s="202">
        <f t="shared" si="34"/>
        <v>0</v>
      </c>
      <c r="K79" s="202">
        <f t="shared" si="34"/>
        <v>0</v>
      </c>
      <c r="L79" s="71">
        <f t="shared" si="34"/>
        <v>292</v>
      </c>
      <c r="M79" s="71">
        <f t="shared" si="34"/>
        <v>292</v>
      </c>
      <c r="N79" s="71">
        <f t="shared" si="34"/>
        <v>0</v>
      </c>
      <c r="O79" s="71">
        <f t="shared" si="34"/>
        <v>0</v>
      </c>
    </row>
    <row r="80" spans="1:17" ht="18" customHeight="1" x14ac:dyDescent="0.25">
      <c r="A80" s="11" t="s">
        <v>102</v>
      </c>
      <c r="B80" s="465" t="s">
        <v>69</v>
      </c>
      <c r="C80" s="467"/>
      <c r="D80" s="467"/>
      <c r="E80" s="467"/>
      <c r="F80" s="467"/>
      <c r="G80" s="467"/>
      <c r="H80" s="467"/>
      <c r="I80" s="467"/>
      <c r="J80" s="467"/>
      <c r="K80" s="467"/>
      <c r="L80" s="467"/>
      <c r="M80" s="467"/>
      <c r="N80" s="467"/>
      <c r="O80" s="467"/>
      <c r="P80" s="24"/>
      <c r="Q80" s="24"/>
    </row>
    <row r="81" spans="1:17" ht="15" customHeight="1" x14ac:dyDescent="0.25">
      <c r="A81" s="5" t="s">
        <v>103</v>
      </c>
      <c r="B81" s="16" t="s">
        <v>20</v>
      </c>
      <c r="C81" s="7" t="s">
        <v>34</v>
      </c>
      <c r="D81" s="194">
        <f>E81+G81</f>
        <v>11254</v>
      </c>
      <c r="E81" s="194">
        <f t="shared" ref="E81:O81" si="35">E83+E84</f>
        <v>3748</v>
      </c>
      <c r="F81" s="194">
        <f t="shared" si="35"/>
        <v>0</v>
      </c>
      <c r="G81" s="194">
        <f t="shared" si="35"/>
        <v>7506</v>
      </c>
      <c r="H81" s="191">
        <f t="shared" si="35"/>
        <v>0</v>
      </c>
      <c r="I81" s="191">
        <f t="shared" si="35"/>
        <v>7506</v>
      </c>
      <c r="J81" s="191">
        <f t="shared" si="35"/>
        <v>0</v>
      </c>
      <c r="K81" s="191">
        <f t="shared" si="35"/>
        <v>-7506</v>
      </c>
      <c r="L81" s="8">
        <f t="shared" si="35"/>
        <v>11254</v>
      </c>
      <c r="M81" s="8">
        <f t="shared" si="35"/>
        <v>11254</v>
      </c>
      <c r="N81" s="8">
        <f t="shared" si="35"/>
        <v>0</v>
      </c>
      <c r="O81" s="8">
        <f t="shared" si="35"/>
        <v>0</v>
      </c>
      <c r="P81" s="24"/>
      <c r="Q81" s="24"/>
    </row>
    <row r="82" spans="1:17" ht="15" customHeight="1" x14ac:dyDescent="0.25">
      <c r="A82" s="11"/>
      <c r="B82" s="61"/>
      <c r="C82" s="7"/>
      <c r="D82" s="194"/>
      <c r="E82" s="194"/>
      <c r="F82" s="194"/>
      <c r="G82" s="194"/>
      <c r="H82" s="191"/>
      <c r="I82" s="191"/>
      <c r="J82" s="191"/>
      <c r="K82" s="191"/>
      <c r="L82" s="8"/>
      <c r="M82" s="8"/>
      <c r="N82" s="8"/>
      <c r="O82" s="8"/>
      <c r="P82" s="24"/>
      <c r="Q82" s="24"/>
    </row>
    <row r="83" spans="1:17" s="24" customFormat="1" ht="15" customHeight="1" x14ac:dyDescent="0.25">
      <c r="A83" s="11"/>
      <c r="B83" s="347" t="s">
        <v>255</v>
      </c>
      <c r="C83" s="7" t="s">
        <v>34</v>
      </c>
      <c r="D83" s="204">
        <f>E83+G83</f>
        <v>3748</v>
      </c>
      <c r="E83" s="204">
        <v>3748</v>
      </c>
      <c r="F83" s="204"/>
      <c r="G83" s="204"/>
      <c r="H83" s="191">
        <f>I83+K83</f>
        <v>0</v>
      </c>
      <c r="I83" s="191"/>
      <c r="J83" s="191"/>
      <c r="K83" s="191"/>
      <c r="L83" s="8">
        <f>M83+O83</f>
        <v>3748</v>
      </c>
      <c r="M83" s="8">
        <f t="shared" ref="M83:O84" si="36">E83+I83</f>
        <v>3748</v>
      </c>
      <c r="N83" s="8">
        <f t="shared" si="36"/>
        <v>0</v>
      </c>
      <c r="O83" s="8">
        <f t="shared" si="36"/>
        <v>0</v>
      </c>
    </row>
    <row r="84" spans="1:17" s="24" customFormat="1" ht="15" customHeight="1" x14ac:dyDescent="0.25">
      <c r="A84" s="11"/>
      <c r="B84" s="346" t="s">
        <v>251</v>
      </c>
      <c r="C84" s="7" t="s">
        <v>34</v>
      </c>
      <c r="D84" s="204">
        <f>E84+G84</f>
        <v>7506</v>
      </c>
      <c r="E84" s="204"/>
      <c r="F84" s="204"/>
      <c r="G84" s="204">
        <v>7506</v>
      </c>
      <c r="H84" s="191">
        <f>I84+K84</f>
        <v>0</v>
      </c>
      <c r="I84" s="191">
        <v>7506</v>
      </c>
      <c r="J84" s="191"/>
      <c r="K84" s="191">
        <v>-7506</v>
      </c>
      <c r="L84" s="8">
        <f>M84+O84</f>
        <v>7506</v>
      </c>
      <c r="M84" s="8">
        <f t="shared" si="36"/>
        <v>7506</v>
      </c>
      <c r="N84" s="8">
        <f t="shared" si="36"/>
        <v>0</v>
      </c>
      <c r="O84" s="8">
        <f t="shared" si="36"/>
        <v>0</v>
      </c>
      <c r="P84" s="2"/>
      <c r="Q84" s="2"/>
    </row>
    <row r="85" spans="1:17" ht="15" customHeight="1" x14ac:dyDescent="0.25">
      <c r="A85" s="62" t="s">
        <v>104</v>
      </c>
      <c r="B85" s="156" t="s">
        <v>258</v>
      </c>
      <c r="C85" s="18"/>
      <c r="D85" s="192">
        <f>E85+G85</f>
        <v>11254</v>
      </c>
      <c r="E85" s="192">
        <f t="shared" ref="E85:O85" si="37">E87+E88</f>
        <v>3748</v>
      </c>
      <c r="F85" s="192">
        <f t="shared" si="37"/>
        <v>0</v>
      </c>
      <c r="G85" s="192">
        <f t="shared" si="37"/>
        <v>7506</v>
      </c>
      <c r="H85" s="191">
        <f t="shared" si="37"/>
        <v>0</v>
      </c>
      <c r="I85" s="191">
        <f t="shared" si="37"/>
        <v>7506</v>
      </c>
      <c r="J85" s="191">
        <f t="shared" si="37"/>
        <v>0</v>
      </c>
      <c r="K85" s="191">
        <f t="shared" si="37"/>
        <v>-7506</v>
      </c>
      <c r="L85" s="1">
        <f t="shared" si="37"/>
        <v>11254</v>
      </c>
      <c r="M85" s="1">
        <f t="shared" si="37"/>
        <v>11254</v>
      </c>
      <c r="N85" s="1">
        <f t="shared" si="37"/>
        <v>0</v>
      </c>
      <c r="O85" s="1">
        <f t="shared" si="37"/>
        <v>0</v>
      </c>
    </row>
    <row r="86" spans="1:17" ht="15" customHeight="1" x14ac:dyDescent="0.25">
      <c r="A86" s="69"/>
      <c r="B86" s="93" t="s">
        <v>213</v>
      </c>
      <c r="C86" s="18"/>
      <c r="D86" s="192"/>
      <c r="E86" s="192"/>
      <c r="F86" s="192"/>
      <c r="G86" s="192"/>
      <c r="H86" s="191"/>
      <c r="I86" s="191"/>
      <c r="J86" s="191"/>
      <c r="K86" s="191"/>
      <c r="L86" s="1"/>
      <c r="M86" s="1"/>
      <c r="N86" s="1"/>
      <c r="O86" s="1"/>
    </row>
    <row r="87" spans="1:17" s="24" customFormat="1" ht="15" customHeight="1" x14ac:dyDescent="0.2">
      <c r="A87" s="153"/>
      <c r="B87" s="101" t="s">
        <v>255</v>
      </c>
      <c r="C87" s="18"/>
      <c r="D87" s="204">
        <f>E87+G87</f>
        <v>3748</v>
      </c>
      <c r="E87" s="204">
        <f t="shared" ref="E87:O87" si="38">E83</f>
        <v>3748</v>
      </c>
      <c r="F87" s="204">
        <f t="shared" si="38"/>
        <v>0</v>
      </c>
      <c r="G87" s="204">
        <f t="shared" si="38"/>
        <v>0</v>
      </c>
      <c r="H87" s="345">
        <f t="shared" si="38"/>
        <v>0</v>
      </c>
      <c r="I87" s="345">
        <f t="shared" si="38"/>
        <v>0</v>
      </c>
      <c r="J87" s="345">
        <f t="shared" si="38"/>
        <v>0</v>
      </c>
      <c r="K87" s="345">
        <f t="shared" si="38"/>
        <v>0</v>
      </c>
      <c r="L87" s="71">
        <f t="shared" si="38"/>
        <v>3748</v>
      </c>
      <c r="M87" s="71">
        <f t="shared" si="38"/>
        <v>3748</v>
      </c>
      <c r="N87" s="71">
        <f t="shared" si="38"/>
        <v>0</v>
      </c>
      <c r="O87" s="71">
        <f t="shared" si="38"/>
        <v>0</v>
      </c>
    </row>
    <row r="88" spans="1:17" s="24" customFormat="1" ht="15" customHeight="1" x14ac:dyDescent="0.2">
      <c r="A88" s="152"/>
      <c r="B88" s="344" t="s">
        <v>257</v>
      </c>
      <c r="C88" s="18"/>
      <c r="D88" s="204">
        <f>E88+G88</f>
        <v>7506</v>
      </c>
      <c r="E88" s="204">
        <f t="shared" ref="E88:O88" si="39">E84</f>
        <v>0</v>
      </c>
      <c r="F88" s="204">
        <f t="shared" si="39"/>
        <v>0</v>
      </c>
      <c r="G88" s="204">
        <f t="shared" si="39"/>
        <v>7506</v>
      </c>
      <c r="H88" s="202">
        <f t="shared" si="39"/>
        <v>0</v>
      </c>
      <c r="I88" s="202">
        <f t="shared" si="39"/>
        <v>7506</v>
      </c>
      <c r="J88" s="202">
        <f t="shared" si="39"/>
        <v>0</v>
      </c>
      <c r="K88" s="202">
        <f t="shared" si="39"/>
        <v>-7506</v>
      </c>
      <c r="L88" s="71">
        <f t="shared" si="39"/>
        <v>7506</v>
      </c>
      <c r="M88" s="71">
        <f t="shared" si="39"/>
        <v>7506</v>
      </c>
      <c r="N88" s="71">
        <f t="shared" si="39"/>
        <v>0</v>
      </c>
      <c r="O88" s="71">
        <f t="shared" si="39"/>
        <v>0</v>
      </c>
    </row>
    <row r="89" spans="1:17" ht="18.75" customHeight="1" x14ac:dyDescent="0.25">
      <c r="A89" s="11" t="s">
        <v>105</v>
      </c>
      <c r="B89" s="468" t="s">
        <v>187</v>
      </c>
      <c r="C89" s="428"/>
      <c r="D89" s="428"/>
      <c r="E89" s="428"/>
      <c r="F89" s="428"/>
      <c r="G89" s="428"/>
      <c r="H89" s="428"/>
      <c r="I89" s="428"/>
      <c r="J89" s="428"/>
      <c r="K89" s="428"/>
      <c r="L89" s="428"/>
      <c r="M89" s="428"/>
      <c r="N89" s="428"/>
      <c r="O89" s="428"/>
    </row>
    <row r="90" spans="1:17" ht="15" customHeight="1" x14ac:dyDescent="0.25">
      <c r="A90" s="25" t="s">
        <v>106</v>
      </c>
      <c r="B90" s="343" t="s">
        <v>20</v>
      </c>
      <c r="C90" s="57" t="s">
        <v>57</v>
      </c>
      <c r="D90" s="194">
        <f t="shared" ref="D90:D121" si="40">E90+G90</f>
        <v>130323</v>
      </c>
      <c r="E90" s="195">
        <f t="shared" ref="E90:O90" si="41">E91</f>
        <v>9089</v>
      </c>
      <c r="F90" s="195">
        <f t="shared" si="41"/>
        <v>0</v>
      </c>
      <c r="G90" s="195">
        <f t="shared" si="41"/>
        <v>121234</v>
      </c>
      <c r="H90" s="342">
        <f t="shared" si="41"/>
        <v>0</v>
      </c>
      <c r="I90" s="342">
        <f t="shared" si="41"/>
        <v>0</v>
      </c>
      <c r="J90" s="342">
        <f t="shared" si="41"/>
        <v>0</v>
      </c>
      <c r="K90" s="342">
        <f t="shared" si="41"/>
        <v>0</v>
      </c>
      <c r="L90" s="123">
        <f t="shared" si="41"/>
        <v>130323</v>
      </c>
      <c r="M90" s="123">
        <f t="shared" si="41"/>
        <v>9089</v>
      </c>
      <c r="N90" s="123">
        <f t="shared" si="41"/>
        <v>0</v>
      </c>
      <c r="O90" s="123">
        <f t="shared" si="41"/>
        <v>121234</v>
      </c>
      <c r="P90" s="24"/>
      <c r="Q90" s="24"/>
    </row>
    <row r="91" spans="1:17" s="24" customFormat="1" ht="15" customHeight="1" x14ac:dyDescent="0.25">
      <c r="A91" s="125"/>
      <c r="B91" s="112" t="s">
        <v>250</v>
      </c>
      <c r="C91" s="57" t="s">
        <v>57</v>
      </c>
      <c r="D91" s="204">
        <f t="shared" si="40"/>
        <v>130323</v>
      </c>
      <c r="E91" s="204">
        <v>9089</v>
      </c>
      <c r="F91" s="204"/>
      <c r="G91" s="204">
        <v>121234</v>
      </c>
      <c r="H91" s="191">
        <f>I91+K91</f>
        <v>0</v>
      </c>
      <c r="I91" s="191"/>
      <c r="J91" s="191"/>
      <c r="K91" s="191"/>
      <c r="L91" s="8">
        <f>M91+O91</f>
        <v>130323</v>
      </c>
      <c r="M91" s="8">
        <f>E91+I91</f>
        <v>9089</v>
      </c>
      <c r="N91" s="8">
        <f>F91+J91</f>
        <v>0</v>
      </c>
      <c r="O91" s="8">
        <f>G91+K91</f>
        <v>121234</v>
      </c>
    </row>
    <row r="92" spans="1:17" ht="15" customHeight="1" x14ac:dyDescent="0.25">
      <c r="A92" s="11" t="s">
        <v>107</v>
      </c>
      <c r="B92" s="19" t="s">
        <v>173</v>
      </c>
      <c r="C92" s="7" t="s">
        <v>57</v>
      </c>
      <c r="D92" s="194">
        <f t="shared" si="40"/>
        <v>245</v>
      </c>
      <c r="E92" s="194">
        <f t="shared" ref="E92:O92" si="42">E93</f>
        <v>245</v>
      </c>
      <c r="F92" s="194">
        <f t="shared" si="42"/>
        <v>0</v>
      </c>
      <c r="G92" s="194">
        <f t="shared" si="42"/>
        <v>0</v>
      </c>
      <c r="H92" s="191">
        <f t="shared" si="42"/>
        <v>0</v>
      </c>
      <c r="I92" s="191">
        <f t="shared" si="42"/>
        <v>0</v>
      </c>
      <c r="J92" s="191">
        <f t="shared" si="42"/>
        <v>0</v>
      </c>
      <c r="K92" s="191">
        <f t="shared" si="42"/>
        <v>0</v>
      </c>
      <c r="L92" s="8">
        <f t="shared" si="42"/>
        <v>245</v>
      </c>
      <c r="M92" s="8">
        <f t="shared" si="42"/>
        <v>245</v>
      </c>
      <c r="N92" s="8">
        <f t="shared" si="42"/>
        <v>0</v>
      </c>
      <c r="O92" s="8">
        <f t="shared" si="42"/>
        <v>0</v>
      </c>
    </row>
    <row r="93" spans="1:17" s="24" customFormat="1" ht="15" customHeight="1" x14ac:dyDescent="0.25">
      <c r="A93" s="124"/>
      <c r="B93" s="118" t="s">
        <v>259</v>
      </c>
      <c r="C93" s="7" t="s">
        <v>57</v>
      </c>
      <c r="D93" s="204">
        <f t="shared" si="40"/>
        <v>245</v>
      </c>
      <c r="E93" s="204">
        <v>245</v>
      </c>
      <c r="F93" s="204"/>
      <c r="G93" s="204"/>
      <c r="H93" s="193">
        <f>I93+K93</f>
        <v>0</v>
      </c>
      <c r="I93" s="193"/>
      <c r="J93" s="193"/>
      <c r="K93" s="193"/>
      <c r="L93" s="8">
        <f>M93+O93</f>
        <v>245</v>
      </c>
      <c r="M93" s="8">
        <f>E93+I93</f>
        <v>245</v>
      </c>
      <c r="N93" s="8">
        <f>F93+J93</f>
        <v>0</v>
      </c>
      <c r="O93" s="8">
        <f>G93+K93</f>
        <v>0</v>
      </c>
    </row>
    <row r="94" spans="1:17" ht="15" customHeight="1" x14ac:dyDescent="0.25">
      <c r="A94" s="5" t="s">
        <v>108</v>
      </c>
      <c r="B94" s="19" t="s">
        <v>181</v>
      </c>
      <c r="C94" s="7" t="s">
        <v>57</v>
      </c>
      <c r="D94" s="194">
        <f t="shared" si="40"/>
        <v>1456</v>
      </c>
      <c r="E94" s="194">
        <f t="shared" ref="E94:O94" si="43">E95</f>
        <v>1456</v>
      </c>
      <c r="F94" s="194">
        <f t="shared" si="43"/>
        <v>0</v>
      </c>
      <c r="G94" s="194">
        <f t="shared" si="43"/>
        <v>0</v>
      </c>
      <c r="H94" s="193">
        <f t="shared" si="43"/>
        <v>0</v>
      </c>
      <c r="I94" s="193">
        <f t="shared" si="43"/>
        <v>0</v>
      </c>
      <c r="J94" s="193">
        <f t="shared" si="43"/>
        <v>0</v>
      </c>
      <c r="K94" s="193">
        <f t="shared" si="43"/>
        <v>0</v>
      </c>
      <c r="L94" s="8">
        <f t="shared" si="43"/>
        <v>1456</v>
      </c>
      <c r="M94" s="8">
        <f t="shared" si="43"/>
        <v>1456</v>
      </c>
      <c r="N94" s="8">
        <f t="shared" si="43"/>
        <v>0</v>
      </c>
      <c r="O94" s="8">
        <f t="shared" si="43"/>
        <v>0</v>
      </c>
    </row>
    <row r="95" spans="1:17" s="24" customFormat="1" ht="15" customHeight="1" x14ac:dyDescent="0.25">
      <c r="A95" s="124"/>
      <c r="B95" s="118" t="s">
        <v>259</v>
      </c>
      <c r="C95" s="7" t="s">
        <v>57</v>
      </c>
      <c r="D95" s="204">
        <f t="shared" si="40"/>
        <v>1456</v>
      </c>
      <c r="E95" s="204">
        <v>1456</v>
      </c>
      <c r="F95" s="204"/>
      <c r="G95" s="204"/>
      <c r="H95" s="193">
        <f>I95+K95</f>
        <v>0</v>
      </c>
      <c r="I95" s="193"/>
      <c r="J95" s="193"/>
      <c r="K95" s="193"/>
      <c r="L95" s="8">
        <f>M95+O95</f>
        <v>1456</v>
      </c>
      <c r="M95" s="8">
        <f>E95+I95</f>
        <v>1456</v>
      </c>
      <c r="N95" s="8">
        <f>F95+J95</f>
        <v>0</v>
      </c>
      <c r="O95" s="8">
        <f>G95+K95</f>
        <v>0</v>
      </c>
    </row>
    <row r="96" spans="1:17" ht="15" customHeight="1" x14ac:dyDescent="0.25">
      <c r="A96" s="5" t="s">
        <v>109</v>
      </c>
      <c r="B96" s="19" t="s">
        <v>162</v>
      </c>
      <c r="C96" s="7" t="s">
        <v>57</v>
      </c>
      <c r="D96" s="194">
        <f t="shared" si="40"/>
        <v>1886</v>
      </c>
      <c r="E96" s="194">
        <f t="shared" ref="E96:O96" si="44">E97</f>
        <v>1886</v>
      </c>
      <c r="F96" s="194">
        <f t="shared" si="44"/>
        <v>0</v>
      </c>
      <c r="G96" s="194">
        <f t="shared" si="44"/>
        <v>0</v>
      </c>
      <c r="H96" s="193">
        <f t="shared" si="44"/>
        <v>0</v>
      </c>
      <c r="I96" s="193">
        <f t="shared" si="44"/>
        <v>0</v>
      </c>
      <c r="J96" s="193">
        <f t="shared" si="44"/>
        <v>0</v>
      </c>
      <c r="K96" s="193">
        <f t="shared" si="44"/>
        <v>0</v>
      </c>
      <c r="L96" s="8">
        <f t="shared" si="44"/>
        <v>1886</v>
      </c>
      <c r="M96" s="8">
        <f t="shared" si="44"/>
        <v>1886</v>
      </c>
      <c r="N96" s="8">
        <f t="shared" si="44"/>
        <v>0</v>
      </c>
      <c r="O96" s="8">
        <f t="shared" si="44"/>
        <v>0</v>
      </c>
    </row>
    <row r="97" spans="1:15" s="24" customFormat="1" ht="15" customHeight="1" x14ac:dyDescent="0.25">
      <c r="A97" s="124"/>
      <c r="B97" s="118" t="s">
        <v>259</v>
      </c>
      <c r="C97" s="7" t="s">
        <v>57</v>
      </c>
      <c r="D97" s="204">
        <f t="shared" si="40"/>
        <v>1886</v>
      </c>
      <c r="E97" s="204">
        <v>1886</v>
      </c>
      <c r="F97" s="204"/>
      <c r="G97" s="204"/>
      <c r="H97" s="193">
        <f>I97+K97</f>
        <v>0</v>
      </c>
      <c r="I97" s="193"/>
      <c r="J97" s="193"/>
      <c r="K97" s="193"/>
      <c r="L97" s="8">
        <f>M97+O97</f>
        <v>1886</v>
      </c>
      <c r="M97" s="8">
        <f>E97+I97</f>
        <v>1886</v>
      </c>
      <c r="N97" s="8">
        <f>F97+J97</f>
        <v>0</v>
      </c>
      <c r="O97" s="8">
        <f>G97+K97</f>
        <v>0</v>
      </c>
    </row>
    <row r="98" spans="1:15" ht="15" customHeight="1" x14ac:dyDescent="0.25">
      <c r="A98" s="5" t="s">
        <v>110</v>
      </c>
      <c r="B98" s="19" t="s">
        <v>46</v>
      </c>
      <c r="C98" s="7" t="s">
        <v>57</v>
      </c>
      <c r="D98" s="194">
        <f t="shared" si="40"/>
        <v>97</v>
      </c>
      <c r="E98" s="194">
        <f t="shared" ref="E98:O98" si="45">E99</f>
        <v>97</v>
      </c>
      <c r="F98" s="194">
        <f t="shared" si="45"/>
        <v>0</v>
      </c>
      <c r="G98" s="194">
        <f t="shared" si="45"/>
        <v>0</v>
      </c>
      <c r="H98" s="193">
        <f t="shared" si="45"/>
        <v>0</v>
      </c>
      <c r="I98" s="193">
        <f t="shared" si="45"/>
        <v>0</v>
      </c>
      <c r="J98" s="193">
        <f t="shared" si="45"/>
        <v>0</v>
      </c>
      <c r="K98" s="193">
        <f t="shared" si="45"/>
        <v>0</v>
      </c>
      <c r="L98" s="8">
        <f t="shared" si="45"/>
        <v>97</v>
      </c>
      <c r="M98" s="8">
        <f t="shared" si="45"/>
        <v>97</v>
      </c>
      <c r="N98" s="8">
        <f t="shared" si="45"/>
        <v>0</v>
      </c>
      <c r="O98" s="8">
        <f t="shared" si="45"/>
        <v>0</v>
      </c>
    </row>
    <row r="99" spans="1:15" s="24" customFormat="1" ht="15" customHeight="1" x14ac:dyDescent="0.25">
      <c r="A99" s="124"/>
      <c r="B99" s="118" t="s">
        <v>259</v>
      </c>
      <c r="C99" s="7" t="s">
        <v>57</v>
      </c>
      <c r="D99" s="204">
        <f t="shared" si="40"/>
        <v>97</v>
      </c>
      <c r="E99" s="204">
        <v>97</v>
      </c>
      <c r="F99" s="204"/>
      <c r="G99" s="204"/>
      <c r="H99" s="193">
        <f>I99+K99</f>
        <v>0</v>
      </c>
      <c r="I99" s="193"/>
      <c r="J99" s="193"/>
      <c r="K99" s="193"/>
      <c r="L99" s="8">
        <f>M99+O99</f>
        <v>97</v>
      </c>
      <c r="M99" s="8">
        <f>E99+I99</f>
        <v>97</v>
      </c>
      <c r="N99" s="8">
        <f>F99+J99</f>
        <v>0</v>
      </c>
      <c r="O99" s="8">
        <f>G99+K99</f>
        <v>0</v>
      </c>
    </row>
    <row r="100" spans="1:15" ht="15" customHeight="1" x14ac:dyDescent="0.25">
      <c r="A100" s="5" t="s">
        <v>111</v>
      </c>
      <c r="B100" s="19" t="s">
        <v>45</v>
      </c>
      <c r="C100" s="7" t="s">
        <v>57</v>
      </c>
      <c r="D100" s="194">
        <f t="shared" si="40"/>
        <v>886</v>
      </c>
      <c r="E100" s="194">
        <f t="shared" ref="E100:O100" si="46">E101</f>
        <v>886</v>
      </c>
      <c r="F100" s="194">
        <f t="shared" si="46"/>
        <v>0</v>
      </c>
      <c r="G100" s="194">
        <f t="shared" si="46"/>
        <v>0</v>
      </c>
      <c r="H100" s="193">
        <f t="shared" si="46"/>
        <v>0</v>
      </c>
      <c r="I100" s="193">
        <f t="shared" si="46"/>
        <v>0</v>
      </c>
      <c r="J100" s="193">
        <f t="shared" si="46"/>
        <v>0</v>
      </c>
      <c r="K100" s="193">
        <f t="shared" si="46"/>
        <v>0</v>
      </c>
      <c r="L100" s="8">
        <f t="shared" si="46"/>
        <v>886</v>
      </c>
      <c r="M100" s="8">
        <f t="shared" si="46"/>
        <v>886</v>
      </c>
      <c r="N100" s="8">
        <f t="shared" si="46"/>
        <v>0</v>
      </c>
      <c r="O100" s="8">
        <f t="shared" si="46"/>
        <v>0</v>
      </c>
    </row>
    <row r="101" spans="1:15" s="24" customFormat="1" ht="15" customHeight="1" x14ac:dyDescent="0.25">
      <c r="A101" s="124"/>
      <c r="B101" s="118" t="s">
        <v>259</v>
      </c>
      <c r="C101" s="7" t="s">
        <v>57</v>
      </c>
      <c r="D101" s="204">
        <f t="shared" si="40"/>
        <v>886</v>
      </c>
      <c r="E101" s="204">
        <v>886</v>
      </c>
      <c r="F101" s="204"/>
      <c r="G101" s="204"/>
      <c r="H101" s="193">
        <f>I101+K101</f>
        <v>0</v>
      </c>
      <c r="I101" s="193"/>
      <c r="J101" s="193"/>
      <c r="K101" s="193"/>
      <c r="L101" s="8">
        <f>M101+O101</f>
        <v>886</v>
      </c>
      <c r="M101" s="8">
        <f>E101+I101</f>
        <v>886</v>
      </c>
      <c r="N101" s="8">
        <f>F101+J101</f>
        <v>0</v>
      </c>
      <c r="O101" s="8">
        <f>G101+K101</f>
        <v>0</v>
      </c>
    </row>
    <row r="102" spans="1:15" ht="15" customHeight="1" x14ac:dyDescent="0.25">
      <c r="A102" s="5" t="s">
        <v>112</v>
      </c>
      <c r="B102" s="19" t="s">
        <v>165</v>
      </c>
      <c r="C102" s="7" t="s">
        <v>57</v>
      </c>
      <c r="D102" s="194">
        <f t="shared" si="40"/>
        <v>8799</v>
      </c>
      <c r="E102" s="194">
        <f t="shared" ref="E102:O102" si="47">E103</f>
        <v>8799</v>
      </c>
      <c r="F102" s="194">
        <f t="shared" si="47"/>
        <v>0</v>
      </c>
      <c r="G102" s="194">
        <f t="shared" si="47"/>
        <v>0</v>
      </c>
      <c r="H102" s="193">
        <f t="shared" si="47"/>
        <v>0</v>
      </c>
      <c r="I102" s="193">
        <f t="shared" si="47"/>
        <v>0</v>
      </c>
      <c r="J102" s="193">
        <f t="shared" si="47"/>
        <v>0</v>
      </c>
      <c r="K102" s="193">
        <f t="shared" si="47"/>
        <v>0</v>
      </c>
      <c r="L102" s="8">
        <f t="shared" si="47"/>
        <v>8799</v>
      </c>
      <c r="M102" s="8">
        <f t="shared" si="47"/>
        <v>8799</v>
      </c>
      <c r="N102" s="8">
        <f t="shared" si="47"/>
        <v>0</v>
      </c>
      <c r="O102" s="8">
        <f t="shared" si="47"/>
        <v>0</v>
      </c>
    </row>
    <row r="103" spans="1:15" s="24" customFormat="1" ht="15" customHeight="1" x14ac:dyDescent="0.25">
      <c r="A103" s="124"/>
      <c r="B103" s="118" t="s">
        <v>259</v>
      </c>
      <c r="C103" s="7" t="s">
        <v>57</v>
      </c>
      <c r="D103" s="204">
        <f t="shared" si="40"/>
        <v>8799</v>
      </c>
      <c r="E103" s="204">
        <v>8799</v>
      </c>
      <c r="F103" s="204"/>
      <c r="G103" s="204"/>
      <c r="H103" s="193">
        <f>I103+K103</f>
        <v>0</v>
      </c>
      <c r="I103" s="193"/>
      <c r="J103" s="193"/>
      <c r="K103" s="193"/>
      <c r="L103" s="8">
        <f>M103+O103</f>
        <v>8799</v>
      </c>
      <c r="M103" s="8">
        <f>E103+I103</f>
        <v>8799</v>
      </c>
      <c r="N103" s="8">
        <f>F103+J103</f>
        <v>0</v>
      </c>
      <c r="O103" s="8">
        <f>G103+K103</f>
        <v>0</v>
      </c>
    </row>
    <row r="104" spans="1:15" ht="15" customHeight="1" x14ac:dyDescent="0.25">
      <c r="A104" s="5" t="s">
        <v>113</v>
      </c>
      <c r="B104" s="19" t="s">
        <v>164</v>
      </c>
      <c r="C104" s="7" t="s">
        <v>57</v>
      </c>
      <c r="D104" s="194">
        <f t="shared" si="40"/>
        <v>572</v>
      </c>
      <c r="E104" s="194">
        <f t="shared" ref="E104:O104" si="48">E105</f>
        <v>572</v>
      </c>
      <c r="F104" s="194">
        <f t="shared" si="48"/>
        <v>0</v>
      </c>
      <c r="G104" s="194">
        <f t="shared" si="48"/>
        <v>0</v>
      </c>
      <c r="H104" s="193">
        <f t="shared" si="48"/>
        <v>0</v>
      </c>
      <c r="I104" s="193">
        <f t="shared" si="48"/>
        <v>0</v>
      </c>
      <c r="J104" s="193">
        <f t="shared" si="48"/>
        <v>0</v>
      </c>
      <c r="K104" s="193">
        <f t="shared" si="48"/>
        <v>0</v>
      </c>
      <c r="L104" s="8">
        <f t="shared" si="48"/>
        <v>572</v>
      </c>
      <c r="M104" s="8">
        <f t="shared" si="48"/>
        <v>572</v>
      </c>
      <c r="N104" s="8">
        <f t="shared" si="48"/>
        <v>0</v>
      </c>
      <c r="O104" s="8">
        <f t="shared" si="48"/>
        <v>0</v>
      </c>
    </row>
    <row r="105" spans="1:15" s="24" customFormat="1" ht="15" customHeight="1" x14ac:dyDescent="0.25">
      <c r="A105" s="124"/>
      <c r="B105" s="118" t="s">
        <v>259</v>
      </c>
      <c r="C105" s="7" t="s">
        <v>57</v>
      </c>
      <c r="D105" s="204">
        <f t="shared" si="40"/>
        <v>572</v>
      </c>
      <c r="E105" s="204">
        <v>572</v>
      </c>
      <c r="F105" s="204"/>
      <c r="G105" s="204"/>
      <c r="H105" s="193">
        <f>I105+K105</f>
        <v>0</v>
      </c>
      <c r="I105" s="193"/>
      <c r="J105" s="193"/>
      <c r="K105" s="193"/>
      <c r="L105" s="8">
        <f>M105+O105</f>
        <v>572</v>
      </c>
      <c r="M105" s="8">
        <f>E105+I105</f>
        <v>572</v>
      </c>
      <c r="N105" s="8">
        <f>F105+J105</f>
        <v>0</v>
      </c>
      <c r="O105" s="8">
        <f>G105+K105</f>
        <v>0</v>
      </c>
    </row>
    <row r="106" spans="1:15" ht="15" customHeight="1" x14ac:dyDescent="0.25">
      <c r="A106" s="5" t="s">
        <v>114</v>
      </c>
      <c r="B106" s="19" t="s">
        <v>52</v>
      </c>
      <c r="C106" s="7" t="s">
        <v>57</v>
      </c>
      <c r="D106" s="194">
        <f t="shared" si="40"/>
        <v>286</v>
      </c>
      <c r="E106" s="194">
        <f t="shared" ref="E106:O106" si="49">E107</f>
        <v>286</v>
      </c>
      <c r="F106" s="194">
        <f t="shared" si="49"/>
        <v>0</v>
      </c>
      <c r="G106" s="194">
        <f t="shared" si="49"/>
        <v>0</v>
      </c>
      <c r="H106" s="193">
        <f t="shared" si="49"/>
        <v>0</v>
      </c>
      <c r="I106" s="193">
        <f t="shared" si="49"/>
        <v>0</v>
      </c>
      <c r="J106" s="193">
        <f t="shared" si="49"/>
        <v>0</v>
      </c>
      <c r="K106" s="193">
        <f t="shared" si="49"/>
        <v>0</v>
      </c>
      <c r="L106" s="8">
        <f t="shared" si="49"/>
        <v>286</v>
      </c>
      <c r="M106" s="8">
        <f t="shared" si="49"/>
        <v>286</v>
      </c>
      <c r="N106" s="8">
        <f t="shared" si="49"/>
        <v>0</v>
      </c>
      <c r="O106" s="8">
        <f t="shared" si="49"/>
        <v>0</v>
      </c>
    </row>
    <row r="107" spans="1:15" s="24" customFormat="1" ht="15" customHeight="1" x14ac:dyDescent="0.25">
      <c r="A107" s="124"/>
      <c r="B107" s="118" t="s">
        <v>259</v>
      </c>
      <c r="C107" s="7" t="s">
        <v>57</v>
      </c>
      <c r="D107" s="204">
        <f t="shared" si="40"/>
        <v>286</v>
      </c>
      <c r="E107" s="204">
        <v>286</v>
      </c>
      <c r="F107" s="204"/>
      <c r="G107" s="204"/>
      <c r="H107" s="193">
        <f>I107+K107</f>
        <v>0</v>
      </c>
      <c r="I107" s="193"/>
      <c r="J107" s="193"/>
      <c r="K107" s="193"/>
      <c r="L107" s="8">
        <f>M107+O107</f>
        <v>286</v>
      </c>
      <c r="M107" s="8">
        <f>E107+I107</f>
        <v>286</v>
      </c>
      <c r="N107" s="8">
        <f>F107+J107</f>
        <v>0</v>
      </c>
      <c r="O107" s="8">
        <f>G107+K107</f>
        <v>0</v>
      </c>
    </row>
    <row r="108" spans="1:15" ht="15" customHeight="1" x14ac:dyDescent="0.25">
      <c r="A108" s="5" t="s">
        <v>115</v>
      </c>
      <c r="B108" s="19" t="s">
        <v>70</v>
      </c>
      <c r="C108" s="20" t="s">
        <v>57</v>
      </c>
      <c r="D108" s="194">
        <f t="shared" si="40"/>
        <v>751</v>
      </c>
      <c r="E108" s="194">
        <f t="shared" ref="E108:O108" si="50">E109</f>
        <v>751</v>
      </c>
      <c r="F108" s="194">
        <f t="shared" si="50"/>
        <v>0</v>
      </c>
      <c r="G108" s="194">
        <f t="shared" si="50"/>
        <v>0</v>
      </c>
      <c r="H108" s="193">
        <f t="shared" si="50"/>
        <v>0</v>
      </c>
      <c r="I108" s="193">
        <f t="shared" si="50"/>
        <v>0</v>
      </c>
      <c r="J108" s="193">
        <f t="shared" si="50"/>
        <v>0</v>
      </c>
      <c r="K108" s="193">
        <f t="shared" si="50"/>
        <v>0</v>
      </c>
      <c r="L108" s="8">
        <f t="shared" si="50"/>
        <v>751</v>
      </c>
      <c r="M108" s="8">
        <f t="shared" si="50"/>
        <v>751</v>
      </c>
      <c r="N108" s="8">
        <f t="shared" si="50"/>
        <v>0</v>
      </c>
      <c r="O108" s="8">
        <f t="shared" si="50"/>
        <v>0</v>
      </c>
    </row>
    <row r="109" spans="1:15" s="24" customFormat="1" ht="15" customHeight="1" x14ac:dyDescent="0.25">
      <c r="A109" s="124"/>
      <c r="B109" s="67" t="s">
        <v>259</v>
      </c>
      <c r="C109" s="20" t="s">
        <v>57</v>
      </c>
      <c r="D109" s="204">
        <f t="shared" si="40"/>
        <v>751</v>
      </c>
      <c r="E109" s="204">
        <v>751</v>
      </c>
      <c r="F109" s="204"/>
      <c r="G109" s="204"/>
      <c r="H109" s="193">
        <f>I109+K109</f>
        <v>0</v>
      </c>
      <c r="I109" s="193"/>
      <c r="J109" s="193"/>
      <c r="K109" s="193"/>
      <c r="L109" s="8">
        <f>M109+O109</f>
        <v>751</v>
      </c>
      <c r="M109" s="8">
        <f>E109+I109</f>
        <v>751</v>
      </c>
      <c r="N109" s="8">
        <f>F109+J109</f>
        <v>0</v>
      </c>
      <c r="O109" s="8">
        <f>G109+K109</f>
        <v>0</v>
      </c>
    </row>
    <row r="110" spans="1:15" ht="15" customHeight="1" x14ac:dyDescent="0.25">
      <c r="A110" s="5" t="s">
        <v>116</v>
      </c>
      <c r="B110" s="19" t="s">
        <v>44</v>
      </c>
      <c r="C110" s="20" t="s">
        <v>57</v>
      </c>
      <c r="D110" s="194">
        <f t="shared" si="40"/>
        <v>3776</v>
      </c>
      <c r="E110" s="194">
        <f t="shared" ref="E110:O110" si="51">E111</f>
        <v>3776</v>
      </c>
      <c r="F110" s="194">
        <f t="shared" si="51"/>
        <v>0</v>
      </c>
      <c r="G110" s="194">
        <f t="shared" si="51"/>
        <v>0</v>
      </c>
      <c r="H110" s="193">
        <f t="shared" si="51"/>
        <v>0</v>
      </c>
      <c r="I110" s="193">
        <f t="shared" si="51"/>
        <v>0</v>
      </c>
      <c r="J110" s="193">
        <f t="shared" si="51"/>
        <v>0</v>
      </c>
      <c r="K110" s="193">
        <f t="shared" si="51"/>
        <v>0</v>
      </c>
      <c r="L110" s="8">
        <f t="shared" si="51"/>
        <v>3776</v>
      </c>
      <c r="M110" s="8">
        <f t="shared" si="51"/>
        <v>3776</v>
      </c>
      <c r="N110" s="8">
        <f t="shared" si="51"/>
        <v>0</v>
      </c>
      <c r="O110" s="8">
        <f t="shared" si="51"/>
        <v>0</v>
      </c>
    </row>
    <row r="111" spans="1:15" s="24" customFormat="1" ht="15" customHeight="1" x14ac:dyDescent="0.25">
      <c r="A111" s="124"/>
      <c r="B111" s="118" t="s">
        <v>259</v>
      </c>
      <c r="C111" s="7" t="s">
        <v>57</v>
      </c>
      <c r="D111" s="204">
        <f t="shared" si="40"/>
        <v>3776</v>
      </c>
      <c r="E111" s="204">
        <v>3776</v>
      </c>
      <c r="F111" s="204"/>
      <c r="G111" s="204"/>
      <c r="H111" s="193">
        <f>I111+K111</f>
        <v>0</v>
      </c>
      <c r="I111" s="193"/>
      <c r="J111" s="193"/>
      <c r="K111" s="193"/>
      <c r="L111" s="8">
        <f>M111+O111</f>
        <v>3776</v>
      </c>
      <c r="M111" s="8">
        <f>E111+I111</f>
        <v>3776</v>
      </c>
      <c r="N111" s="8">
        <f>F111+J111</f>
        <v>0</v>
      </c>
      <c r="O111" s="8">
        <f>G111+K111</f>
        <v>0</v>
      </c>
    </row>
    <row r="112" spans="1:15" ht="15" customHeight="1" x14ac:dyDescent="0.25">
      <c r="A112" s="5" t="s">
        <v>168</v>
      </c>
      <c r="B112" s="22" t="s">
        <v>43</v>
      </c>
      <c r="C112" s="20" t="s">
        <v>57</v>
      </c>
      <c r="D112" s="194">
        <f t="shared" si="40"/>
        <v>1962</v>
      </c>
      <c r="E112" s="194">
        <f t="shared" ref="E112:O112" si="52">E113</f>
        <v>1962</v>
      </c>
      <c r="F112" s="194">
        <f t="shared" si="52"/>
        <v>0</v>
      </c>
      <c r="G112" s="194">
        <f t="shared" si="52"/>
        <v>0</v>
      </c>
      <c r="H112" s="193">
        <f t="shared" si="52"/>
        <v>0</v>
      </c>
      <c r="I112" s="193">
        <f t="shared" si="52"/>
        <v>0</v>
      </c>
      <c r="J112" s="193">
        <f t="shared" si="52"/>
        <v>0</v>
      </c>
      <c r="K112" s="193">
        <f t="shared" si="52"/>
        <v>0</v>
      </c>
      <c r="L112" s="8">
        <f t="shared" si="52"/>
        <v>1962</v>
      </c>
      <c r="M112" s="8">
        <f t="shared" si="52"/>
        <v>1962</v>
      </c>
      <c r="N112" s="8">
        <f t="shared" si="52"/>
        <v>0</v>
      </c>
      <c r="O112" s="8">
        <f t="shared" si="52"/>
        <v>0</v>
      </c>
    </row>
    <row r="113" spans="1:15" s="24" customFormat="1" ht="15" customHeight="1" x14ac:dyDescent="0.25">
      <c r="A113" s="124"/>
      <c r="B113" s="118" t="s">
        <v>259</v>
      </c>
      <c r="C113" s="7" t="s">
        <v>57</v>
      </c>
      <c r="D113" s="204">
        <f t="shared" si="40"/>
        <v>1962</v>
      </c>
      <c r="E113" s="204">
        <v>1962</v>
      </c>
      <c r="F113" s="204"/>
      <c r="G113" s="204"/>
      <c r="H113" s="193">
        <f>I113+K113</f>
        <v>0</v>
      </c>
      <c r="I113" s="193"/>
      <c r="J113" s="193"/>
      <c r="K113" s="193"/>
      <c r="L113" s="8">
        <f>M113+O113</f>
        <v>1962</v>
      </c>
      <c r="M113" s="8">
        <f>E113+I113</f>
        <v>1962</v>
      </c>
      <c r="N113" s="8">
        <f>F113+J113</f>
        <v>0</v>
      </c>
      <c r="O113" s="8">
        <f>G113+K113</f>
        <v>0</v>
      </c>
    </row>
    <row r="114" spans="1:15" ht="15" customHeight="1" x14ac:dyDescent="0.25">
      <c r="A114" s="5" t="s">
        <v>169</v>
      </c>
      <c r="B114" s="19" t="s">
        <v>174</v>
      </c>
      <c r="C114" s="20" t="s">
        <v>57</v>
      </c>
      <c r="D114" s="194">
        <f t="shared" si="40"/>
        <v>1752</v>
      </c>
      <c r="E114" s="194">
        <f t="shared" ref="E114:O114" si="53">E115</f>
        <v>1752</v>
      </c>
      <c r="F114" s="194">
        <f t="shared" si="53"/>
        <v>0</v>
      </c>
      <c r="G114" s="194">
        <f t="shared" si="53"/>
        <v>0</v>
      </c>
      <c r="H114" s="193">
        <f t="shared" si="53"/>
        <v>0</v>
      </c>
      <c r="I114" s="193">
        <f t="shared" si="53"/>
        <v>0</v>
      </c>
      <c r="J114" s="193">
        <f t="shared" si="53"/>
        <v>0</v>
      </c>
      <c r="K114" s="193">
        <f t="shared" si="53"/>
        <v>0</v>
      </c>
      <c r="L114" s="8">
        <f t="shared" si="53"/>
        <v>1752</v>
      </c>
      <c r="M114" s="8">
        <f t="shared" si="53"/>
        <v>1752</v>
      </c>
      <c r="N114" s="8">
        <f t="shared" si="53"/>
        <v>0</v>
      </c>
      <c r="O114" s="8">
        <f t="shared" si="53"/>
        <v>0</v>
      </c>
    </row>
    <row r="115" spans="1:15" s="24" customFormat="1" ht="15" customHeight="1" x14ac:dyDescent="0.25">
      <c r="A115" s="125"/>
      <c r="B115" s="67" t="s">
        <v>259</v>
      </c>
      <c r="C115" s="57" t="s">
        <v>57</v>
      </c>
      <c r="D115" s="204">
        <f t="shared" si="40"/>
        <v>1752</v>
      </c>
      <c r="E115" s="204">
        <v>1752</v>
      </c>
      <c r="F115" s="204"/>
      <c r="G115" s="204"/>
      <c r="H115" s="193">
        <f>I115+K115</f>
        <v>0</v>
      </c>
      <c r="I115" s="193"/>
      <c r="J115" s="193"/>
      <c r="K115" s="193"/>
      <c r="L115" s="8">
        <f>M115+O115</f>
        <v>1752</v>
      </c>
      <c r="M115" s="8">
        <f>E115+I115</f>
        <v>1752</v>
      </c>
      <c r="N115" s="8">
        <f>F115+J115</f>
        <v>0</v>
      </c>
      <c r="O115" s="8">
        <f>G115+K115</f>
        <v>0</v>
      </c>
    </row>
    <row r="116" spans="1:15" ht="15" customHeight="1" x14ac:dyDescent="0.25">
      <c r="A116" s="5" t="s">
        <v>117</v>
      </c>
      <c r="B116" s="19" t="s">
        <v>166</v>
      </c>
      <c r="C116" s="20" t="s">
        <v>57</v>
      </c>
      <c r="D116" s="194">
        <f t="shared" si="40"/>
        <v>6056</v>
      </c>
      <c r="E116" s="194">
        <f t="shared" ref="E116:O116" si="54">E117</f>
        <v>6056</v>
      </c>
      <c r="F116" s="194">
        <f t="shared" si="54"/>
        <v>0</v>
      </c>
      <c r="G116" s="194">
        <f t="shared" si="54"/>
        <v>0</v>
      </c>
      <c r="H116" s="193">
        <f t="shared" si="54"/>
        <v>0</v>
      </c>
      <c r="I116" s="193">
        <f t="shared" si="54"/>
        <v>0</v>
      </c>
      <c r="J116" s="193">
        <f t="shared" si="54"/>
        <v>0</v>
      </c>
      <c r="K116" s="193">
        <f t="shared" si="54"/>
        <v>0</v>
      </c>
      <c r="L116" s="8">
        <f t="shared" si="54"/>
        <v>6056</v>
      </c>
      <c r="M116" s="8">
        <f t="shared" si="54"/>
        <v>6056</v>
      </c>
      <c r="N116" s="8">
        <f t="shared" si="54"/>
        <v>0</v>
      </c>
      <c r="O116" s="8">
        <f t="shared" si="54"/>
        <v>0</v>
      </c>
    </row>
    <row r="117" spans="1:15" s="24" customFormat="1" ht="15" customHeight="1" x14ac:dyDescent="0.25">
      <c r="A117" s="124"/>
      <c r="B117" s="118" t="s">
        <v>259</v>
      </c>
      <c r="C117" s="7" t="s">
        <v>57</v>
      </c>
      <c r="D117" s="204">
        <f t="shared" si="40"/>
        <v>6056</v>
      </c>
      <c r="E117" s="204">
        <v>6056</v>
      </c>
      <c r="F117" s="204"/>
      <c r="G117" s="204"/>
      <c r="H117" s="193">
        <f>I117+K117</f>
        <v>0</v>
      </c>
      <c r="I117" s="193"/>
      <c r="J117" s="193"/>
      <c r="K117" s="193"/>
      <c r="L117" s="8">
        <f>M117+O117</f>
        <v>6056</v>
      </c>
      <c r="M117" s="8">
        <f>E117+I117</f>
        <v>6056</v>
      </c>
      <c r="N117" s="8">
        <f>F117+J117</f>
        <v>0</v>
      </c>
      <c r="O117" s="8">
        <f>G117+K117</f>
        <v>0</v>
      </c>
    </row>
    <row r="118" spans="1:15" ht="15" customHeight="1" x14ac:dyDescent="0.25">
      <c r="A118" s="5" t="s">
        <v>170</v>
      </c>
      <c r="B118" s="19" t="s">
        <v>36</v>
      </c>
      <c r="C118" s="20" t="s">
        <v>57</v>
      </c>
      <c r="D118" s="194">
        <f t="shared" si="40"/>
        <v>5845</v>
      </c>
      <c r="E118" s="194">
        <f t="shared" ref="E118:O118" si="55">E119</f>
        <v>5845</v>
      </c>
      <c r="F118" s="194">
        <f t="shared" si="55"/>
        <v>0</v>
      </c>
      <c r="G118" s="194">
        <f t="shared" si="55"/>
        <v>0</v>
      </c>
      <c r="H118" s="193">
        <f t="shared" si="55"/>
        <v>0</v>
      </c>
      <c r="I118" s="193">
        <f t="shared" si="55"/>
        <v>0</v>
      </c>
      <c r="J118" s="193">
        <f t="shared" si="55"/>
        <v>0</v>
      </c>
      <c r="K118" s="193">
        <f t="shared" si="55"/>
        <v>0</v>
      </c>
      <c r="L118" s="8">
        <f t="shared" si="55"/>
        <v>5845</v>
      </c>
      <c r="M118" s="8">
        <f t="shared" si="55"/>
        <v>5845</v>
      </c>
      <c r="N118" s="8">
        <f t="shared" si="55"/>
        <v>0</v>
      </c>
      <c r="O118" s="8">
        <f t="shared" si="55"/>
        <v>0</v>
      </c>
    </row>
    <row r="119" spans="1:15" s="24" customFormat="1" ht="15" customHeight="1" x14ac:dyDescent="0.25">
      <c r="A119" s="124"/>
      <c r="B119" s="118" t="s">
        <v>259</v>
      </c>
      <c r="C119" s="7" t="s">
        <v>57</v>
      </c>
      <c r="D119" s="204">
        <f t="shared" si="40"/>
        <v>5845</v>
      </c>
      <c r="E119" s="204">
        <v>5845</v>
      </c>
      <c r="F119" s="204"/>
      <c r="G119" s="204"/>
      <c r="H119" s="193">
        <f>I119+K119</f>
        <v>0</v>
      </c>
      <c r="I119" s="193"/>
      <c r="J119" s="193"/>
      <c r="K119" s="193"/>
      <c r="L119" s="8">
        <f>M119+O119</f>
        <v>5845</v>
      </c>
      <c r="M119" s="8">
        <f>E119+I119</f>
        <v>5845</v>
      </c>
      <c r="N119" s="8">
        <f>F119+J119</f>
        <v>0</v>
      </c>
      <c r="O119" s="8">
        <f>G119+K119</f>
        <v>0</v>
      </c>
    </row>
    <row r="120" spans="1:15" ht="15" customHeight="1" x14ac:dyDescent="0.25">
      <c r="A120" s="5" t="s">
        <v>171</v>
      </c>
      <c r="B120" s="19" t="s">
        <v>38</v>
      </c>
      <c r="C120" s="20" t="s">
        <v>57</v>
      </c>
      <c r="D120" s="194">
        <f t="shared" si="40"/>
        <v>1677</v>
      </c>
      <c r="E120" s="194">
        <f t="shared" ref="E120:O120" si="56">E121</f>
        <v>1677</v>
      </c>
      <c r="F120" s="194">
        <f t="shared" si="56"/>
        <v>0</v>
      </c>
      <c r="G120" s="194">
        <f t="shared" si="56"/>
        <v>0</v>
      </c>
      <c r="H120" s="193">
        <f t="shared" si="56"/>
        <v>0</v>
      </c>
      <c r="I120" s="193">
        <f t="shared" si="56"/>
        <v>0</v>
      </c>
      <c r="J120" s="193">
        <f t="shared" si="56"/>
        <v>0</v>
      </c>
      <c r="K120" s="193">
        <f t="shared" si="56"/>
        <v>0</v>
      </c>
      <c r="L120" s="8">
        <f t="shared" si="56"/>
        <v>1677</v>
      </c>
      <c r="M120" s="8">
        <f t="shared" si="56"/>
        <v>1677</v>
      </c>
      <c r="N120" s="8">
        <f t="shared" si="56"/>
        <v>0</v>
      </c>
      <c r="O120" s="8">
        <f t="shared" si="56"/>
        <v>0</v>
      </c>
    </row>
    <row r="121" spans="1:15" s="24" customFormat="1" ht="15" customHeight="1" x14ac:dyDescent="0.25">
      <c r="A121" s="124"/>
      <c r="B121" s="118" t="s">
        <v>259</v>
      </c>
      <c r="C121" s="7" t="s">
        <v>57</v>
      </c>
      <c r="D121" s="204">
        <f t="shared" si="40"/>
        <v>1677</v>
      </c>
      <c r="E121" s="204">
        <v>1677</v>
      </c>
      <c r="F121" s="204"/>
      <c r="G121" s="204"/>
      <c r="H121" s="193">
        <f>I121+K121</f>
        <v>0</v>
      </c>
      <c r="I121" s="193"/>
      <c r="J121" s="193"/>
      <c r="K121" s="193"/>
      <c r="L121" s="8">
        <f>M121+O121</f>
        <v>1677</v>
      </c>
      <c r="M121" s="8">
        <f>E121+I121</f>
        <v>1677</v>
      </c>
      <c r="N121" s="8">
        <f>F121+J121</f>
        <v>0</v>
      </c>
      <c r="O121" s="8">
        <f>G121+K121</f>
        <v>0</v>
      </c>
    </row>
    <row r="122" spans="1:15" ht="15" customHeight="1" x14ac:dyDescent="0.25">
      <c r="A122" s="5" t="s">
        <v>118</v>
      </c>
      <c r="B122" s="19" t="s">
        <v>40</v>
      </c>
      <c r="C122" s="20" t="s">
        <v>57</v>
      </c>
      <c r="D122" s="194">
        <f t="shared" ref="D122:D142" si="57">E122+G122</f>
        <v>5878</v>
      </c>
      <c r="E122" s="194">
        <f t="shared" ref="E122:O122" si="58">E123</f>
        <v>5878</v>
      </c>
      <c r="F122" s="194">
        <f t="shared" si="58"/>
        <v>0</v>
      </c>
      <c r="G122" s="194">
        <f t="shared" si="58"/>
        <v>0</v>
      </c>
      <c r="H122" s="193">
        <f t="shared" si="58"/>
        <v>0</v>
      </c>
      <c r="I122" s="193">
        <f t="shared" si="58"/>
        <v>0</v>
      </c>
      <c r="J122" s="193">
        <f t="shared" si="58"/>
        <v>0</v>
      </c>
      <c r="K122" s="193">
        <f t="shared" si="58"/>
        <v>0</v>
      </c>
      <c r="L122" s="8">
        <f t="shared" si="58"/>
        <v>5878</v>
      </c>
      <c r="M122" s="8">
        <f t="shared" si="58"/>
        <v>5878</v>
      </c>
      <c r="N122" s="8">
        <f t="shared" si="58"/>
        <v>0</v>
      </c>
      <c r="O122" s="8">
        <f t="shared" si="58"/>
        <v>0</v>
      </c>
    </row>
    <row r="123" spans="1:15" s="24" customFormat="1" ht="15" customHeight="1" x14ac:dyDescent="0.25">
      <c r="A123" s="124"/>
      <c r="B123" s="118" t="s">
        <v>259</v>
      </c>
      <c r="C123" s="7" t="s">
        <v>57</v>
      </c>
      <c r="D123" s="204">
        <f t="shared" si="57"/>
        <v>5878</v>
      </c>
      <c r="E123" s="204">
        <v>5878</v>
      </c>
      <c r="F123" s="204"/>
      <c r="G123" s="204"/>
      <c r="H123" s="193">
        <f>I123+K123</f>
        <v>0</v>
      </c>
      <c r="I123" s="193"/>
      <c r="J123" s="193"/>
      <c r="K123" s="193"/>
      <c r="L123" s="8">
        <f>M123+O123</f>
        <v>5878</v>
      </c>
      <c r="M123" s="8">
        <f>E123+I123</f>
        <v>5878</v>
      </c>
      <c r="N123" s="8">
        <f>F123+J123</f>
        <v>0</v>
      </c>
      <c r="O123" s="8">
        <f>G123+K123</f>
        <v>0</v>
      </c>
    </row>
    <row r="124" spans="1:15" ht="15" customHeight="1" x14ac:dyDescent="0.25">
      <c r="A124" s="5" t="s">
        <v>119</v>
      </c>
      <c r="B124" s="19" t="s">
        <v>39</v>
      </c>
      <c r="C124" s="20" t="s">
        <v>57</v>
      </c>
      <c r="D124" s="194">
        <f t="shared" si="57"/>
        <v>4476</v>
      </c>
      <c r="E124" s="194">
        <f t="shared" ref="E124:O124" si="59">E125</f>
        <v>4476</v>
      </c>
      <c r="F124" s="194">
        <f t="shared" si="59"/>
        <v>0</v>
      </c>
      <c r="G124" s="194">
        <f t="shared" si="59"/>
        <v>0</v>
      </c>
      <c r="H124" s="193">
        <f t="shared" si="59"/>
        <v>0</v>
      </c>
      <c r="I124" s="193">
        <f t="shared" si="59"/>
        <v>0</v>
      </c>
      <c r="J124" s="193">
        <f t="shared" si="59"/>
        <v>0</v>
      </c>
      <c r="K124" s="193">
        <f t="shared" si="59"/>
        <v>0</v>
      </c>
      <c r="L124" s="8">
        <f t="shared" si="59"/>
        <v>4476</v>
      </c>
      <c r="M124" s="8">
        <f t="shared" si="59"/>
        <v>4476</v>
      </c>
      <c r="N124" s="8">
        <f t="shared" si="59"/>
        <v>0</v>
      </c>
      <c r="O124" s="8">
        <f t="shared" si="59"/>
        <v>0</v>
      </c>
    </row>
    <row r="125" spans="1:15" s="24" customFormat="1" ht="15" customHeight="1" x14ac:dyDescent="0.25">
      <c r="A125" s="124"/>
      <c r="B125" s="118" t="s">
        <v>259</v>
      </c>
      <c r="C125" s="7" t="s">
        <v>57</v>
      </c>
      <c r="D125" s="204">
        <f t="shared" si="57"/>
        <v>4476</v>
      </c>
      <c r="E125" s="204">
        <v>4476</v>
      </c>
      <c r="F125" s="204"/>
      <c r="G125" s="204"/>
      <c r="H125" s="193">
        <f>I125+K125</f>
        <v>0</v>
      </c>
      <c r="I125" s="193"/>
      <c r="J125" s="193"/>
      <c r="K125" s="193"/>
      <c r="L125" s="8">
        <f>M125+O125</f>
        <v>4476</v>
      </c>
      <c r="M125" s="8">
        <f>E125+I125</f>
        <v>4476</v>
      </c>
      <c r="N125" s="8">
        <f>F125+J125</f>
        <v>0</v>
      </c>
      <c r="O125" s="8">
        <f>G125+K125</f>
        <v>0</v>
      </c>
    </row>
    <row r="126" spans="1:15" ht="15" customHeight="1" x14ac:dyDescent="0.25">
      <c r="A126" s="5" t="s">
        <v>120</v>
      </c>
      <c r="B126" s="16" t="s">
        <v>37</v>
      </c>
      <c r="C126" s="7" t="s">
        <v>57</v>
      </c>
      <c r="D126" s="194">
        <f t="shared" si="57"/>
        <v>5510</v>
      </c>
      <c r="E126" s="194">
        <f t="shared" ref="E126:O126" si="60">E127</f>
        <v>5510</v>
      </c>
      <c r="F126" s="194">
        <f t="shared" si="60"/>
        <v>0</v>
      </c>
      <c r="G126" s="194">
        <f t="shared" si="60"/>
        <v>0</v>
      </c>
      <c r="H126" s="193">
        <f t="shared" si="60"/>
        <v>0</v>
      </c>
      <c r="I126" s="193">
        <f t="shared" si="60"/>
        <v>0</v>
      </c>
      <c r="J126" s="193">
        <f t="shared" si="60"/>
        <v>0</v>
      </c>
      <c r="K126" s="193">
        <f t="shared" si="60"/>
        <v>0</v>
      </c>
      <c r="L126" s="8">
        <f t="shared" si="60"/>
        <v>5510</v>
      </c>
      <c r="M126" s="8">
        <f t="shared" si="60"/>
        <v>5510</v>
      </c>
      <c r="N126" s="8">
        <f t="shared" si="60"/>
        <v>0</v>
      </c>
      <c r="O126" s="8">
        <f t="shared" si="60"/>
        <v>0</v>
      </c>
    </row>
    <row r="127" spans="1:15" s="24" customFormat="1" ht="15" customHeight="1" x14ac:dyDescent="0.25">
      <c r="A127" s="124"/>
      <c r="B127" s="118" t="s">
        <v>259</v>
      </c>
      <c r="C127" s="7" t="s">
        <v>57</v>
      </c>
      <c r="D127" s="204">
        <f t="shared" si="57"/>
        <v>5510</v>
      </c>
      <c r="E127" s="204">
        <v>5510</v>
      </c>
      <c r="F127" s="204"/>
      <c r="G127" s="204"/>
      <c r="H127" s="193">
        <f>I127+K127</f>
        <v>0</v>
      </c>
      <c r="I127" s="193"/>
      <c r="J127" s="193"/>
      <c r="K127" s="193"/>
      <c r="L127" s="8">
        <f>M127+O127</f>
        <v>5510</v>
      </c>
      <c r="M127" s="8">
        <f>E127+I127</f>
        <v>5510</v>
      </c>
      <c r="N127" s="8">
        <f>F127+J127</f>
        <v>0</v>
      </c>
      <c r="O127" s="8">
        <f>G127+K127</f>
        <v>0</v>
      </c>
    </row>
    <row r="128" spans="1:15" ht="15" customHeight="1" x14ac:dyDescent="0.25">
      <c r="A128" s="5" t="s">
        <v>121</v>
      </c>
      <c r="B128" s="23" t="s">
        <v>41</v>
      </c>
      <c r="C128" s="7" t="s">
        <v>57</v>
      </c>
      <c r="D128" s="194">
        <f t="shared" si="57"/>
        <v>335</v>
      </c>
      <c r="E128" s="194">
        <f t="shared" ref="E128:O128" si="61">E129</f>
        <v>335</v>
      </c>
      <c r="F128" s="194">
        <f t="shared" si="61"/>
        <v>0</v>
      </c>
      <c r="G128" s="194">
        <f t="shared" si="61"/>
        <v>0</v>
      </c>
      <c r="H128" s="193">
        <f t="shared" si="61"/>
        <v>0</v>
      </c>
      <c r="I128" s="193">
        <f t="shared" si="61"/>
        <v>0</v>
      </c>
      <c r="J128" s="193">
        <f t="shared" si="61"/>
        <v>0</v>
      </c>
      <c r="K128" s="193">
        <f t="shared" si="61"/>
        <v>0</v>
      </c>
      <c r="L128" s="8">
        <f t="shared" si="61"/>
        <v>335</v>
      </c>
      <c r="M128" s="8">
        <f t="shared" si="61"/>
        <v>335</v>
      </c>
      <c r="N128" s="8">
        <f t="shared" si="61"/>
        <v>0</v>
      </c>
      <c r="O128" s="8">
        <f t="shared" si="61"/>
        <v>0</v>
      </c>
    </row>
    <row r="129" spans="1:15" s="24" customFormat="1" ht="15" customHeight="1" x14ac:dyDescent="0.25">
      <c r="A129" s="124"/>
      <c r="B129" s="118" t="s">
        <v>259</v>
      </c>
      <c r="C129" s="7" t="s">
        <v>57</v>
      </c>
      <c r="D129" s="204">
        <f t="shared" si="57"/>
        <v>335</v>
      </c>
      <c r="E129" s="204">
        <v>335</v>
      </c>
      <c r="F129" s="204"/>
      <c r="G129" s="204"/>
      <c r="H129" s="193">
        <f>I129+K129</f>
        <v>0</v>
      </c>
      <c r="I129" s="193"/>
      <c r="J129" s="193"/>
      <c r="K129" s="193"/>
      <c r="L129" s="8">
        <f>M129+O129</f>
        <v>335</v>
      </c>
      <c r="M129" s="8">
        <f>E129+I129</f>
        <v>335</v>
      </c>
      <c r="N129" s="8">
        <f>F129+J129</f>
        <v>0</v>
      </c>
      <c r="O129" s="8">
        <f>G129+K129</f>
        <v>0</v>
      </c>
    </row>
    <row r="130" spans="1:15" ht="15" customHeight="1" x14ac:dyDescent="0.25">
      <c r="A130" s="5" t="s">
        <v>122</v>
      </c>
      <c r="B130" s="23" t="s">
        <v>42</v>
      </c>
      <c r="C130" s="7" t="s">
        <v>57</v>
      </c>
      <c r="D130" s="194">
        <f t="shared" si="57"/>
        <v>1629</v>
      </c>
      <c r="E130" s="194">
        <f t="shared" ref="E130:O130" si="62">E131</f>
        <v>1629</v>
      </c>
      <c r="F130" s="194">
        <f t="shared" si="62"/>
        <v>0</v>
      </c>
      <c r="G130" s="194">
        <f t="shared" si="62"/>
        <v>0</v>
      </c>
      <c r="H130" s="193">
        <f t="shared" si="62"/>
        <v>0</v>
      </c>
      <c r="I130" s="193">
        <f t="shared" si="62"/>
        <v>0</v>
      </c>
      <c r="J130" s="193">
        <f t="shared" si="62"/>
        <v>0</v>
      </c>
      <c r="K130" s="193">
        <f t="shared" si="62"/>
        <v>0</v>
      </c>
      <c r="L130" s="8">
        <f t="shared" si="62"/>
        <v>1629</v>
      </c>
      <c r="M130" s="8">
        <f t="shared" si="62"/>
        <v>1629</v>
      </c>
      <c r="N130" s="8">
        <f t="shared" si="62"/>
        <v>0</v>
      </c>
      <c r="O130" s="8">
        <f t="shared" si="62"/>
        <v>0</v>
      </c>
    </row>
    <row r="131" spans="1:15" s="24" customFormat="1" ht="15" customHeight="1" x14ac:dyDescent="0.25">
      <c r="A131" s="124"/>
      <c r="B131" s="118" t="s">
        <v>259</v>
      </c>
      <c r="C131" s="7" t="s">
        <v>57</v>
      </c>
      <c r="D131" s="204">
        <f t="shared" si="57"/>
        <v>1629</v>
      </c>
      <c r="E131" s="204">
        <v>1629</v>
      </c>
      <c r="F131" s="204"/>
      <c r="G131" s="204"/>
      <c r="H131" s="193">
        <f>I131+K131</f>
        <v>0</v>
      </c>
      <c r="I131" s="193"/>
      <c r="J131" s="193"/>
      <c r="K131" s="193"/>
      <c r="L131" s="8">
        <f>M131+O131</f>
        <v>1629</v>
      </c>
      <c r="M131" s="8">
        <f>E131+I131</f>
        <v>1629</v>
      </c>
      <c r="N131" s="8">
        <f>F131+J131</f>
        <v>0</v>
      </c>
      <c r="O131" s="8">
        <f>G131+K131</f>
        <v>0</v>
      </c>
    </row>
    <row r="132" spans="1:15" ht="15" customHeight="1" x14ac:dyDescent="0.25">
      <c r="A132" s="5" t="s">
        <v>180</v>
      </c>
      <c r="B132" s="16" t="s">
        <v>55</v>
      </c>
      <c r="C132" s="7" t="s">
        <v>57</v>
      </c>
      <c r="D132" s="194">
        <f t="shared" si="57"/>
        <v>360</v>
      </c>
      <c r="E132" s="194">
        <f t="shared" ref="E132:O132" si="63">E133</f>
        <v>360</v>
      </c>
      <c r="F132" s="194">
        <f t="shared" si="63"/>
        <v>275</v>
      </c>
      <c r="G132" s="194">
        <f t="shared" si="63"/>
        <v>0</v>
      </c>
      <c r="H132" s="193">
        <f t="shared" si="63"/>
        <v>0</v>
      </c>
      <c r="I132" s="193">
        <f t="shared" si="63"/>
        <v>0</v>
      </c>
      <c r="J132" s="193">
        <f t="shared" si="63"/>
        <v>0</v>
      </c>
      <c r="K132" s="193">
        <f t="shared" si="63"/>
        <v>0</v>
      </c>
      <c r="L132" s="8">
        <f t="shared" si="63"/>
        <v>360</v>
      </c>
      <c r="M132" s="8">
        <f t="shared" si="63"/>
        <v>360</v>
      </c>
      <c r="N132" s="8">
        <f t="shared" si="63"/>
        <v>275</v>
      </c>
      <c r="O132" s="8">
        <f t="shared" si="63"/>
        <v>0</v>
      </c>
    </row>
    <row r="133" spans="1:15" s="24" customFormat="1" ht="15" customHeight="1" x14ac:dyDescent="0.25">
      <c r="A133" s="124"/>
      <c r="B133" s="118" t="s">
        <v>259</v>
      </c>
      <c r="C133" s="7" t="s">
        <v>57</v>
      </c>
      <c r="D133" s="204">
        <f t="shared" si="57"/>
        <v>360</v>
      </c>
      <c r="E133" s="204">
        <v>360</v>
      </c>
      <c r="F133" s="204">
        <v>275</v>
      </c>
      <c r="G133" s="204"/>
      <c r="H133" s="193">
        <f>I133+K133</f>
        <v>0</v>
      </c>
      <c r="I133" s="193"/>
      <c r="J133" s="193"/>
      <c r="K133" s="193"/>
      <c r="L133" s="8">
        <f>M133+O133</f>
        <v>360</v>
      </c>
      <c r="M133" s="8">
        <f>E133+I133</f>
        <v>360</v>
      </c>
      <c r="N133" s="8">
        <f>F133+J133</f>
        <v>275</v>
      </c>
      <c r="O133" s="8">
        <f>G133+K133</f>
        <v>0</v>
      </c>
    </row>
    <row r="134" spans="1:15" ht="15" customHeight="1" x14ac:dyDescent="0.25">
      <c r="A134" s="5" t="s">
        <v>123</v>
      </c>
      <c r="B134" s="16" t="s">
        <v>54</v>
      </c>
      <c r="C134" s="7" t="s">
        <v>57</v>
      </c>
      <c r="D134" s="194">
        <f t="shared" si="57"/>
        <v>10912</v>
      </c>
      <c r="E134" s="194">
        <f t="shared" ref="E134:O134" si="64">E135</f>
        <v>10912</v>
      </c>
      <c r="F134" s="194">
        <f t="shared" si="64"/>
        <v>8185</v>
      </c>
      <c r="G134" s="194">
        <f t="shared" si="64"/>
        <v>0</v>
      </c>
      <c r="H134" s="193">
        <f t="shared" si="64"/>
        <v>0</v>
      </c>
      <c r="I134" s="193">
        <f t="shared" si="64"/>
        <v>0</v>
      </c>
      <c r="J134" s="193">
        <f t="shared" si="64"/>
        <v>0</v>
      </c>
      <c r="K134" s="193">
        <f t="shared" si="64"/>
        <v>0</v>
      </c>
      <c r="L134" s="8">
        <f t="shared" si="64"/>
        <v>10912</v>
      </c>
      <c r="M134" s="8">
        <f t="shared" si="64"/>
        <v>10912</v>
      </c>
      <c r="N134" s="8">
        <f t="shared" si="64"/>
        <v>8185</v>
      </c>
      <c r="O134" s="8">
        <f t="shared" si="64"/>
        <v>0</v>
      </c>
    </row>
    <row r="135" spans="1:15" s="24" customFormat="1" ht="15" customHeight="1" x14ac:dyDescent="0.25">
      <c r="A135" s="124"/>
      <c r="B135" s="118" t="s">
        <v>259</v>
      </c>
      <c r="C135" s="7" t="s">
        <v>57</v>
      </c>
      <c r="D135" s="204">
        <f t="shared" si="57"/>
        <v>10912</v>
      </c>
      <c r="E135" s="204">
        <v>10912</v>
      </c>
      <c r="F135" s="204">
        <v>8185</v>
      </c>
      <c r="G135" s="204"/>
      <c r="H135" s="193">
        <f>I135+K135</f>
        <v>0</v>
      </c>
      <c r="I135" s="193"/>
      <c r="J135" s="193"/>
      <c r="K135" s="193"/>
      <c r="L135" s="8">
        <f>M135+O135</f>
        <v>10912</v>
      </c>
      <c r="M135" s="8">
        <f>E135+I135</f>
        <v>10912</v>
      </c>
      <c r="N135" s="8">
        <f>F135+J135</f>
        <v>8185</v>
      </c>
      <c r="O135" s="8">
        <f>G135+K135</f>
        <v>0</v>
      </c>
    </row>
    <row r="136" spans="1:15" ht="15" customHeight="1" x14ac:dyDescent="0.25">
      <c r="A136" s="5" t="s">
        <v>124</v>
      </c>
      <c r="B136" s="16" t="s">
        <v>72</v>
      </c>
      <c r="C136" s="7" t="s">
        <v>57</v>
      </c>
      <c r="D136" s="194">
        <f t="shared" si="57"/>
        <v>714</v>
      </c>
      <c r="E136" s="194">
        <f t="shared" ref="E136:O136" si="65">E137</f>
        <v>714</v>
      </c>
      <c r="F136" s="194">
        <f t="shared" si="65"/>
        <v>384</v>
      </c>
      <c r="G136" s="194">
        <f t="shared" si="65"/>
        <v>0</v>
      </c>
      <c r="H136" s="193">
        <f t="shared" si="65"/>
        <v>0</v>
      </c>
      <c r="I136" s="193">
        <f t="shared" si="65"/>
        <v>0</v>
      </c>
      <c r="J136" s="193">
        <f t="shared" si="65"/>
        <v>0</v>
      </c>
      <c r="K136" s="193">
        <f t="shared" si="65"/>
        <v>0</v>
      </c>
      <c r="L136" s="8">
        <f t="shared" si="65"/>
        <v>714</v>
      </c>
      <c r="M136" s="8">
        <f t="shared" si="65"/>
        <v>714</v>
      </c>
      <c r="N136" s="8">
        <f t="shared" si="65"/>
        <v>384</v>
      </c>
      <c r="O136" s="8">
        <f t="shared" si="65"/>
        <v>0</v>
      </c>
    </row>
    <row r="137" spans="1:15" s="24" customFormat="1" ht="15" customHeight="1" x14ac:dyDescent="0.25">
      <c r="A137" s="124"/>
      <c r="B137" s="118" t="s">
        <v>259</v>
      </c>
      <c r="C137" s="7" t="s">
        <v>57</v>
      </c>
      <c r="D137" s="204">
        <f t="shared" si="57"/>
        <v>714</v>
      </c>
      <c r="E137" s="204">
        <v>714</v>
      </c>
      <c r="F137" s="204">
        <v>384</v>
      </c>
      <c r="G137" s="204"/>
      <c r="H137" s="193">
        <f>I137+K137</f>
        <v>0</v>
      </c>
      <c r="I137" s="193"/>
      <c r="J137" s="193"/>
      <c r="K137" s="193"/>
      <c r="L137" s="8">
        <f>M137+O137</f>
        <v>714</v>
      </c>
      <c r="M137" s="8">
        <f>E137+I137</f>
        <v>714</v>
      </c>
      <c r="N137" s="8">
        <f>F137+J137</f>
        <v>384</v>
      </c>
      <c r="O137" s="8">
        <f>G137+K137</f>
        <v>0</v>
      </c>
    </row>
    <row r="138" spans="1:15" ht="15" customHeight="1" x14ac:dyDescent="0.25">
      <c r="A138" s="5" t="s">
        <v>125</v>
      </c>
      <c r="B138" s="16" t="s">
        <v>56</v>
      </c>
      <c r="C138" s="7" t="s">
        <v>57</v>
      </c>
      <c r="D138" s="194">
        <f t="shared" si="57"/>
        <v>3640</v>
      </c>
      <c r="E138" s="194">
        <f t="shared" ref="E138:O138" si="66">E139</f>
        <v>3640</v>
      </c>
      <c r="F138" s="194">
        <f t="shared" si="66"/>
        <v>0</v>
      </c>
      <c r="G138" s="194">
        <f t="shared" si="66"/>
        <v>0</v>
      </c>
      <c r="H138" s="193">
        <f t="shared" si="66"/>
        <v>0</v>
      </c>
      <c r="I138" s="193">
        <f t="shared" si="66"/>
        <v>0</v>
      </c>
      <c r="J138" s="193">
        <f t="shared" si="66"/>
        <v>0</v>
      </c>
      <c r="K138" s="193">
        <f t="shared" si="66"/>
        <v>0</v>
      </c>
      <c r="L138" s="8">
        <f t="shared" si="66"/>
        <v>3640</v>
      </c>
      <c r="M138" s="8">
        <f t="shared" si="66"/>
        <v>3640</v>
      </c>
      <c r="N138" s="8">
        <f t="shared" si="66"/>
        <v>0</v>
      </c>
      <c r="O138" s="8">
        <f t="shared" si="66"/>
        <v>0</v>
      </c>
    </row>
    <row r="139" spans="1:15" s="24" customFormat="1" ht="15" customHeight="1" x14ac:dyDescent="0.25">
      <c r="A139" s="124"/>
      <c r="B139" s="118" t="s">
        <v>259</v>
      </c>
      <c r="C139" s="7" t="s">
        <v>57</v>
      </c>
      <c r="D139" s="204">
        <f t="shared" si="57"/>
        <v>3640</v>
      </c>
      <c r="E139" s="204">
        <v>3640</v>
      </c>
      <c r="F139" s="204"/>
      <c r="G139" s="204"/>
      <c r="H139" s="193">
        <f>I139+K139</f>
        <v>0</v>
      </c>
      <c r="I139" s="193"/>
      <c r="J139" s="193"/>
      <c r="K139" s="193"/>
      <c r="L139" s="8">
        <f>M139+O139</f>
        <v>3640</v>
      </c>
      <c r="M139" s="8">
        <f>E139+I139</f>
        <v>3640</v>
      </c>
      <c r="N139" s="8">
        <f>F139+J139</f>
        <v>0</v>
      </c>
      <c r="O139" s="8">
        <f>G139+K139</f>
        <v>0</v>
      </c>
    </row>
    <row r="140" spans="1:15" ht="15" customHeight="1" x14ac:dyDescent="0.25">
      <c r="A140" s="5" t="s">
        <v>126</v>
      </c>
      <c r="B140" s="16" t="s">
        <v>182</v>
      </c>
      <c r="C140" s="7" t="s">
        <v>57</v>
      </c>
      <c r="D140" s="194">
        <f t="shared" si="57"/>
        <v>1039</v>
      </c>
      <c r="E140" s="194">
        <f t="shared" ref="E140:O140" si="67">E141</f>
        <v>1039</v>
      </c>
      <c r="F140" s="194">
        <f t="shared" si="67"/>
        <v>0</v>
      </c>
      <c r="G140" s="194">
        <f t="shared" si="67"/>
        <v>0</v>
      </c>
      <c r="H140" s="193">
        <f t="shared" si="67"/>
        <v>0</v>
      </c>
      <c r="I140" s="193">
        <f t="shared" si="67"/>
        <v>0</v>
      </c>
      <c r="J140" s="193">
        <f t="shared" si="67"/>
        <v>0</v>
      </c>
      <c r="K140" s="193">
        <f t="shared" si="67"/>
        <v>0</v>
      </c>
      <c r="L140" s="8">
        <f t="shared" si="67"/>
        <v>1039</v>
      </c>
      <c r="M140" s="8">
        <f t="shared" si="67"/>
        <v>1039</v>
      </c>
      <c r="N140" s="8">
        <f t="shared" si="67"/>
        <v>0</v>
      </c>
      <c r="O140" s="8">
        <f t="shared" si="67"/>
        <v>0</v>
      </c>
    </row>
    <row r="141" spans="1:15" s="24" customFormat="1" ht="15" customHeight="1" x14ac:dyDescent="0.25">
      <c r="A141" s="124"/>
      <c r="B141" s="118" t="s">
        <v>259</v>
      </c>
      <c r="C141" s="7" t="s">
        <v>57</v>
      </c>
      <c r="D141" s="204">
        <f t="shared" si="57"/>
        <v>1039</v>
      </c>
      <c r="E141" s="204">
        <v>1039</v>
      </c>
      <c r="F141" s="204"/>
      <c r="G141" s="204"/>
      <c r="H141" s="193">
        <f>I141+K141</f>
        <v>0</v>
      </c>
      <c r="I141" s="193"/>
      <c r="J141" s="193"/>
      <c r="K141" s="193"/>
      <c r="L141" s="8">
        <f>M141+O141</f>
        <v>1039</v>
      </c>
      <c r="M141" s="8">
        <f>E141+I141</f>
        <v>1039</v>
      </c>
      <c r="N141" s="8">
        <f>F141+J141</f>
        <v>0</v>
      </c>
      <c r="O141" s="8">
        <f>G141+K141</f>
        <v>0</v>
      </c>
    </row>
    <row r="142" spans="1:15" ht="15" customHeight="1" x14ac:dyDescent="0.25">
      <c r="A142" s="62" t="s">
        <v>127</v>
      </c>
      <c r="B142" s="33" t="s">
        <v>260</v>
      </c>
      <c r="C142" s="15"/>
      <c r="D142" s="192">
        <f t="shared" si="57"/>
        <v>200862</v>
      </c>
      <c r="E142" s="192">
        <f t="shared" ref="E142:O142" si="68">E144+E145</f>
        <v>79628</v>
      </c>
      <c r="F142" s="192">
        <f t="shared" si="68"/>
        <v>8844</v>
      </c>
      <c r="G142" s="192">
        <f t="shared" si="68"/>
        <v>121234</v>
      </c>
      <c r="H142" s="191">
        <f t="shared" si="68"/>
        <v>0</v>
      </c>
      <c r="I142" s="191">
        <f t="shared" si="68"/>
        <v>0</v>
      </c>
      <c r="J142" s="191">
        <f t="shared" si="68"/>
        <v>0</v>
      </c>
      <c r="K142" s="191">
        <f t="shared" si="68"/>
        <v>0</v>
      </c>
      <c r="L142" s="1">
        <f t="shared" si="68"/>
        <v>200862</v>
      </c>
      <c r="M142" s="1">
        <f t="shared" si="68"/>
        <v>79628</v>
      </c>
      <c r="N142" s="1">
        <f t="shared" si="68"/>
        <v>8844</v>
      </c>
      <c r="O142" s="1">
        <f t="shared" si="68"/>
        <v>121234</v>
      </c>
    </row>
    <row r="143" spans="1:15" ht="15" customHeight="1" x14ac:dyDescent="0.25">
      <c r="A143" s="69"/>
      <c r="B143" s="154" t="s">
        <v>213</v>
      </c>
      <c r="C143" s="15"/>
      <c r="D143" s="192"/>
      <c r="E143" s="192"/>
      <c r="F143" s="192"/>
      <c r="G143" s="192"/>
      <c r="H143" s="191"/>
      <c r="I143" s="191"/>
      <c r="J143" s="191"/>
      <c r="K143" s="191"/>
      <c r="L143" s="1"/>
      <c r="M143" s="1"/>
      <c r="N143" s="1"/>
      <c r="O143" s="1"/>
    </row>
    <row r="144" spans="1:15" s="24" customFormat="1" ht="15" customHeight="1" x14ac:dyDescent="0.2">
      <c r="A144" s="153"/>
      <c r="B144" s="333" t="s">
        <v>493</v>
      </c>
      <c r="C144" s="15"/>
      <c r="D144" s="204">
        <f>E144+G144</f>
        <v>130323</v>
      </c>
      <c r="E144" s="204">
        <f t="shared" ref="E144:O144" si="69">E91</f>
        <v>9089</v>
      </c>
      <c r="F144" s="204">
        <f t="shared" si="69"/>
        <v>0</v>
      </c>
      <c r="G144" s="204">
        <f t="shared" si="69"/>
        <v>121234</v>
      </c>
      <c r="H144" s="202">
        <f t="shared" si="69"/>
        <v>0</v>
      </c>
      <c r="I144" s="202">
        <f t="shared" si="69"/>
        <v>0</v>
      </c>
      <c r="J144" s="202">
        <f t="shared" si="69"/>
        <v>0</v>
      </c>
      <c r="K144" s="202">
        <f t="shared" si="69"/>
        <v>0</v>
      </c>
      <c r="L144" s="71">
        <f t="shared" si="69"/>
        <v>130323</v>
      </c>
      <c r="M144" s="71">
        <f t="shared" si="69"/>
        <v>9089</v>
      </c>
      <c r="N144" s="71">
        <f t="shared" si="69"/>
        <v>0</v>
      </c>
      <c r="O144" s="71">
        <f t="shared" si="69"/>
        <v>121234</v>
      </c>
    </row>
    <row r="145" spans="1:17" s="24" customFormat="1" ht="15" customHeight="1" x14ac:dyDescent="0.2">
      <c r="A145" s="152"/>
      <c r="B145" s="337" t="s">
        <v>257</v>
      </c>
      <c r="C145" s="160"/>
      <c r="D145" s="219">
        <f>E145+G145</f>
        <v>70539</v>
      </c>
      <c r="E145" s="219">
        <f t="shared" ref="E145:O145" si="70">E93+E95+E97+E99+E101+E103+E105+E107+E109+E111+E113+E115+E117+E119+E121+E123+E125+E127+E129+E131+E133+E135+E137+E139+E141</f>
        <v>70539</v>
      </c>
      <c r="F145" s="219">
        <f t="shared" si="70"/>
        <v>8844</v>
      </c>
      <c r="G145" s="219">
        <f t="shared" si="70"/>
        <v>0</v>
      </c>
      <c r="H145" s="218">
        <f t="shared" si="70"/>
        <v>0</v>
      </c>
      <c r="I145" s="218">
        <f t="shared" si="70"/>
        <v>0</v>
      </c>
      <c r="J145" s="218">
        <f t="shared" si="70"/>
        <v>0</v>
      </c>
      <c r="K145" s="218">
        <f t="shared" si="70"/>
        <v>0</v>
      </c>
      <c r="L145" s="336">
        <f t="shared" si="70"/>
        <v>70539</v>
      </c>
      <c r="M145" s="336">
        <f t="shared" si="70"/>
        <v>70539</v>
      </c>
      <c r="N145" s="336">
        <f t="shared" si="70"/>
        <v>8844</v>
      </c>
      <c r="O145" s="336">
        <f t="shared" si="70"/>
        <v>0</v>
      </c>
    </row>
    <row r="146" spans="1:17" ht="18.75" customHeight="1" x14ac:dyDescent="0.25">
      <c r="A146" s="11" t="s">
        <v>176</v>
      </c>
      <c r="B146" s="386" t="s">
        <v>261</v>
      </c>
      <c r="C146" s="386"/>
      <c r="D146" s="386"/>
      <c r="E146" s="386"/>
      <c r="F146" s="386"/>
      <c r="G146" s="386"/>
      <c r="H146" s="386"/>
      <c r="I146" s="386"/>
      <c r="J146" s="386"/>
      <c r="K146" s="386"/>
      <c r="L146" s="386"/>
      <c r="M146" s="386"/>
      <c r="N146" s="386"/>
      <c r="O146" s="386"/>
      <c r="P146" s="24"/>
      <c r="Q146" s="24"/>
    </row>
    <row r="147" spans="1:17" ht="15" customHeight="1" x14ac:dyDescent="0.25">
      <c r="A147" s="5" t="s">
        <v>128</v>
      </c>
      <c r="B147" s="54" t="s">
        <v>20</v>
      </c>
      <c r="C147" s="341"/>
      <c r="D147" s="197">
        <f t="shared" ref="D147:D153" si="71">E147+G147</f>
        <v>81951</v>
      </c>
      <c r="E147" s="196">
        <f t="shared" ref="E147:O147" si="72">E148+E150</f>
        <v>67471</v>
      </c>
      <c r="F147" s="196">
        <f t="shared" si="72"/>
        <v>0</v>
      </c>
      <c r="G147" s="196">
        <f t="shared" si="72"/>
        <v>14480</v>
      </c>
      <c r="H147" s="335">
        <f t="shared" si="72"/>
        <v>0</v>
      </c>
      <c r="I147" s="335">
        <f t="shared" si="72"/>
        <v>0</v>
      </c>
      <c r="J147" s="335">
        <f t="shared" si="72"/>
        <v>0</v>
      </c>
      <c r="K147" s="335">
        <f t="shared" si="72"/>
        <v>0</v>
      </c>
      <c r="L147" s="340">
        <f t="shared" si="72"/>
        <v>81951</v>
      </c>
      <c r="M147" s="340">
        <f t="shared" si="72"/>
        <v>67471</v>
      </c>
      <c r="N147" s="340">
        <f t="shared" si="72"/>
        <v>0</v>
      </c>
      <c r="O147" s="340">
        <f t="shared" si="72"/>
        <v>14480</v>
      </c>
    </row>
    <row r="148" spans="1:17" ht="15" customHeight="1" x14ac:dyDescent="0.25">
      <c r="A148" s="11"/>
      <c r="B148" s="54"/>
      <c r="C148" s="57" t="s">
        <v>25</v>
      </c>
      <c r="D148" s="194">
        <f t="shared" si="71"/>
        <v>67471</v>
      </c>
      <c r="E148" s="195">
        <f>E149</f>
        <v>67471</v>
      </c>
      <c r="F148" s="195">
        <f>F149</f>
        <v>0</v>
      </c>
      <c r="G148" s="195">
        <f>G149</f>
        <v>0</v>
      </c>
      <c r="H148" s="193">
        <f>I148+K148</f>
        <v>0</v>
      </c>
      <c r="I148" s="193"/>
      <c r="J148" s="193"/>
      <c r="K148" s="193"/>
      <c r="L148" s="8">
        <f>M148+O148</f>
        <v>67471</v>
      </c>
      <c r="M148" s="8">
        <f t="shared" ref="M148:O151" si="73">E148+I148</f>
        <v>67471</v>
      </c>
      <c r="N148" s="8">
        <f t="shared" si="73"/>
        <v>0</v>
      </c>
      <c r="O148" s="8">
        <f t="shared" si="73"/>
        <v>0</v>
      </c>
      <c r="P148" s="24"/>
      <c r="Q148" s="24"/>
    </row>
    <row r="149" spans="1:17" s="24" customFormat="1" ht="15" customHeight="1" x14ac:dyDescent="0.25">
      <c r="A149" s="117"/>
      <c r="B149" s="112" t="s">
        <v>250</v>
      </c>
      <c r="C149" s="57" t="s">
        <v>25</v>
      </c>
      <c r="D149" s="204">
        <f t="shared" si="71"/>
        <v>67471</v>
      </c>
      <c r="E149" s="262">
        <v>67471</v>
      </c>
      <c r="F149" s="204"/>
      <c r="G149" s="204"/>
      <c r="H149" s="193">
        <f>I149+K149</f>
        <v>0</v>
      </c>
      <c r="I149" s="193"/>
      <c r="J149" s="193"/>
      <c r="K149" s="193"/>
      <c r="L149" s="8">
        <f>M149+O149</f>
        <v>67471</v>
      </c>
      <c r="M149" s="8">
        <f t="shared" si="73"/>
        <v>67471</v>
      </c>
      <c r="N149" s="8">
        <f t="shared" si="73"/>
        <v>0</v>
      </c>
      <c r="O149" s="8">
        <f t="shared" si="73"/>
        <v>0</v>
      </c>
    </row>
    <row r="150" spans="1:17" ht="15" customHeight="1" x14ac:dyDescent="0.25">
      <c r="A150" s="11"/>
      <c r="B150" s="54"/>
      <c r="C150" s="26" t="s">
        <v>32</v>
      </c>
      <c r="D150" s="194">
        <f t="shared" si="71"/>
        <v>14480</v>
      </c>
      <c r="E150" s="194">
        <f>E151</f>
        <v>0</v>
      </c>
      <c r="F150" s="194">
        <f>F151</f>
        <v>0</v>
      </c>
      <c r="G150" s="194">
        <f>G151</f>
        <v>14480</v>
      </c>
      <c r="H150" s="193">
        <f>I150+K150</f>
        <v>0</v>
      </c>
      <c r="I150" s="193"/>
      <c r="J150" s="193"/>
      <c r="K150" s="193"/>
      <c r="L150" s="8">
        <f>M150+O150</f>
        <v>14480</v>
      </c>
      <c r="M150" s="8">
        <f t="shared" si="73"/>
        <v>0</v>
      </c>
      <c r="N150" s="8">
        <f t="shared" si="73"/>
        <v>0</v>
      </c>
      <c r="O150" s="8">
        <f t="shared" si="73"/>
        <v>14480</v>
      </c>
    </row>
    <row r="151" spans="1:17" s="24" customFormat="1" ht="15" customHeight="1" x14ac:dyDescent="0.25">
      <c r="A151" s="117"/>
      <c r="B151" s="112" t="s">
        <v>250</v>
      </c>
      <c r="C151" s="26" t="s">
        <v>32</v>
      </c>
      <c r="D151" s="194">
        <f t="shared" si="71"/>
        <v>14480</v>
      </c>
      <c r="E151" s="204"/>
      <c r="F151" s="204"/>
      <c r="G151" s="204">
        <v>14480</v>
      </c>
      <c r="H151" s="193">
        <f>I151+K151</f>
        <v>0</v>
      </c>
      <c r="I151" s="193"/>
      <c r="J151" s="193"/>
      <c r="K151" s="193"/>
      <c r="L151" s="8">
        <f>M151+O151</f>
        <v>14480</v>
      </c>
      <c r="M151" s="8">
        <f t="shared" si="73"/>
        <v>0</v>
      </c>
      <c r="N151" s="8">
        <f t="shared" si="73"/>
        <v>0</v>
      </c>
      <c r="O151" s="8">
        <f t="shared" si="73"/>
        <v>14480</v>
      </c>
      <c r="P151" s="2"/>
      <c r="Q151" s="2"/>
    </row>
    <row r="152" spans="1:17" ht="15" customHeight="1" x14ac:dyDescent="0.25">
      <c r="A152" s="69" t="s">
        <v>129</v>
      </c>
      <c r="B152" s="339" t="s">
        <v>262</v>
      </c>
      <c r="C152" s="15"/>
      <c r="D152" s="192">
        <f t="shared" si="71"/>
        <v>81951</v>
      </c>
      <c r="E152" s="192">
        <f t="shared" ref="E152:O152" si="74">E153</f>
        <v>67471</v>
      </c>
      <c r="F152" s="192">
        <f t="shared" si="74"/>
        <v>0</v>
      </c>
      <c r="G152" s="192">
        <f t="shared" si="74"/>
        <v>14480</v>
      </c>
      <c r="H152" s="191">
        <f t="shared" si="74"/>
        <v>0</v>
      </c>
      <c r="I152" s="191">
        <f t="shared" si="74"/>
        <v>0</v>
      </c>
      <c r="J152" s="191">
        <f t="shared" si="74"/>
        <v>0</v>
      </c>
      <c r="K152" s="191">
        <f t="shared" si="74"/>
        <v>0</v>
      </c>
      <c r="L152" s="1">
        <f t="shared" si="74"/>
        <v>81951</v>
      </c>
      <c r="M152" s="1">
        <f t="shared" si="74"/>
        <v>67471</v>
      </c>
      <c r="N152" s="1">
        <f t="shared" si="74"/>
        <v>0</v>
      </c>
      <c r="O152" s="1">
        <f t="shared" si="74"/>
        <v>14480</v>
      </c>
    </row>
    <row r="153" spans="1:17" s="24" customFormat="1" ht="15" customHeight="1" x14ac:dyDescent="0.2">
      <c r="A153" s="152"/>
      <c r="B153" s="154" t="s">
        <v>250</v>
      </c>
      <c r="C153" s="160"/>
      <c r="D153" s="219">
        <f t="shared" si="71"/>
        <v>81951</v>
      </c>
      <c r="E153" s="219">
        <f t="shared" ref="E153:O153" si="75">E149+E151</f>
        <v>67471</v>
      </c>
      <c r="F153" s="219">
        <f t="shared" si="75"/>
        <v>0</v>
      </c>
      <c r="G153" s="219">
        <f t="shared" si="75"/>
        <v>14480</v>
      </c>
      <c r="H153" s="218">
        <f t="shared" si="75"/>
        <v>0</v>
      </c>
      <c r="I153" s="218">
        <f t="shared" si="75"/>
        <v>0</v>
      </c>
      <c r="J153" s="218">
        <f t="shared" si="75"/>
        <v>0</v>
      </c>
      <c r="K153" s="218">
        <f t="shared" si="75"/>
        <v>0</v>
      </c>
      <c r="L153" s="336">
        <f t="shared" si="75"/>
        <v>81951</v>
      </c>
      <c r="M153" s="336">
        <f t="shared" si="75"/>
        <v>67471</v>
      </c>
      <c r="N153" s="336">
        <f t="shared" si="75"/>
        <v>0</v>
      </c>
      <c r="O153" s="336">
        <f t="shared" si="75"/>
        <v>14480</v>
      </c>
    </row>
    <row r="154" spans="1:17" ht="18.75" customHeight="1" x14ac:dyDescent="0.25">
      <c r="A154" s="11" t="s">
        <v>130</v>
      </c>
      <c r="B154" s="386" t="s">
        <v>73</v>
      </c>
      <c r="C154" s="386"/>
      <c r="D154" s="386"/>
      <c r="E154" s="386"/>
      <c r="F154" s="386"/>
      <c r="G154" s="386"/>
      <c r="H154" s="386"/>
      <c r="I154" s="386"/>
      <c r="J154" s="386"/>
      <c r="K154" s="386"/>
      <c r="L154" s="386"/>
      <c r="M154" s="386"/>
      <c r="N154" s="386"/>
      <c r="O154" s="386"/>
    </row>
    <row r="155" spans="1:17" ht="15" customHeight="1" x14ac:dyDescent="0.25">
      <c r="A155" s="25" t="s">
        <v>131</v>
      </c>
      <c r="B155" s="338" t="s">
        <v>20</v>
      </c>
      <c r="C155" s="208" t="s">
        <v>32</v>
      </c>
      <c r="D155" s="197">
        <f t="shared" ref="D155:D183" si="76">E155+G155</f>
        <v>34895</v>
      </c>
      <c r="E155" s="196">
        <f t="shared" ref="E155:O155" si="77">E156</f>
        <v>0</v>
      </c>
      <c r="F155" s="196">
        <f t="shared" si="77"/>
        <v>0</v>
      </c>
      <c r="G155" s="196">
        <f t="shared" si="77"/>
        <v>34895</v>
      </c>
      <c r="H155" s="335">
        <f t="shared" si="77"/>
        <v>0</v>
      </c>
      <c r="I155" s="335">
        <f t="shared" si="77"/>
        <v>0</v>
      </c>
      <c r="J155" s="335">
        <f t="shared" si="77"/>
        <v>0</v>
      </c>
      <c r="K155" s="335">
        <f t="shared" si="77"/>
        <v>0</v>
      </c>
      <c r="L155" s="334">
        <f t="shared" si="77"/>
        <v>34895</v>
      </c>
      <c r="M155" s="334">
        <f t="shared" si="77"/>
        <v>0</v>
      </c>
      <c r="N155" s="334">
        <f t="shared" si="77"/>
        <v>0</v>
      </c>
      <c r="O155" s="334">
        <f t="shared" si="77"/>
        <v>34895</v>
      </c>
      <c r="P155" s="24"/>
      <c r="Q155" s="24"/>
    </row>
    <row r="156" spans="1:17" s="24" customFormat="1" ht="15" customHeight="1" x14ac:dyDescent="0.25">
      <c r="A156" s="117"/>
      <c r="B156" s="112" t="s">
        <v>250</v>
      </c>
      <c r="C156" s="26" t="s">
        <v>32</v>
      </c>
      <c r="D156" s="204">
        <f t="shared" si="76"/>
        <v>34895</v>
      </c>
      <c r="E156" s="204"/>
      <c r="F156" s="204"/>
      <c r="G156" s="204">
        <v>34895</v>
      </c>
      <c r="H156" s="193">
        <f>I156+K156</f>
        <v>0</v>
      </c>
      <c r="I156" s="193"/>
      <c r="J156" s="193"/>
      <c r="K156" s="193"/>
      <c r="L156" s="8">
        <f>M156+O156</f>
        <v>34895</v>
      </c>
      <c r="M156" s="8">
        <f>E156+I156</f>
        <v>0</v>
      </c>
      <c r="N156" s="8">
        <f>F156+J156</f>
        <v>0</v>
      </c>
      <c r="O156" s="8">
        <f>G156+K156</f>
        <v>34895</v>
      </c>
      <c r="P156" s="2"/>
      <c r="Q156" s="2"/>
    </row>
    <row r="157" spans="1:17" ht="15" customHeight="1" x14ac:dyDescent="0.25">
      <c r="A157" s="25" t="s">
        <v>132</v>
      </c>
      <c r="B157" s="19" t="s">
        <v>10</v>
      </c>
      <c r="C157" s="26" t="s">
        <v>32</v>
      </c>
      <c r="D157" s="194">
        <f t="shared" si="76"/>
        <v>349</v>
      </c>
      <c r="E157" s="194">
        <f t="shared" ref="E157:O157" si="78">E158</f>
        <v>0</v>
      </c>
      <c r="F157" s="194">
        <f t="shared" si="78"/>
        <v>0</v>
      </c>
      <c r="G157" s="194">
        <f t="shared" si="78"/>
        <v>349</v>
      </c>
      <c r="H157" s="335">
        <f t="shared" si="78"/>
        <v>0</v>
      </c>
      <c r="I157" s="335">
        <f t="shared" si="78"/>
        <v>0</v>
      </c>
      <c r="J157" s="335">
        <f t="shared" si="78"/>
        <v>0</v>
      </c>
      <c r="K157" s="335">
        <f t="shared" si="78"/>
        <v>0</v>
      </c>
      <c r="L157" s="334">
        <f t="shared" si="78"/>
        <v>349</v>
      </c>
      <c r="M157" s="334">
        <f t="shared" si="78"/>
        <v>0</v>
      </c>
      <c r="N157" s="334">
        <f t="shared" si="78"/>
        <v>0</v>
      </c>
      <c r="O157" s="334">
        <f t="shared" si="78"/>
        <v>349</v>
      </c>
      <c r="P157" s="24"/>
      <c r="Q157" s="24"/>
    </row>
    <row r="158" spans="1:17" s="24" customFormat="1" ht="15" customHeight="1" x14ac:dyDescent="0.25">
      <c r="A158" s="55"/>
      <c r="B158" s="126" t="s">
        <v>259</v>
      </c>
      <c r="C158" s="26" t="s">
        <v>32</v>
      </c>
      <c r="D158" s="204">
        <f t="shared" si="76"/>
        <v>349</v>
      </c>
      <c r="E158" s="204"/>
      <c r="F158" s="204"/>
      <c r="G158" s="204">
        <v>349</v>
      </c>
      <c r="H158" s="193">
        <f>I158+K158</f>
        <v>0</v>
      </c>
      <c r="I158" s="193"/>
      <c r="J158" s="193"/>
      <c r="K158" s="193"/>
      <c r="L158" s="8">
        <f>M158+O158</f>
        <v>349</v>
      </c>
      <c r="M158" s="8">
        <f>E158+I158</f>
        <v>0</v>
      </c>
      <c r="N158" s="8">
        <f>F158+J158</f>
        <v>0</v>
      </c>
      <c r="O158" s="8">
        <f>G158+K158</f>
        <v>349</v>
      </c>
      <c r="P158" s="2"/>
      <c r="Q158" s="2"/>
    </row>
    <row r="159" spans="1:17" ht="15" customHeight="1" x14ac:dyDescent="0.25">
      <c r="A159" s="25" t="s">
        <v>133</v>
      </c>
      <c r="B159" s="19" t="s">
        <v>15</v>
      </c>
      <c r="C159" s="26" t="s">
        <v>32</v>
      </c>
      <c r="D159" s="194">
        <f t="shared" si="76"/>
        <v>191</v>
      </c>
      <c r="E159" s="194">
        <f t="shared" ref="E159:O159" si="79">E160</f>
        <v>191</v>
      </c>
      <c r="F159" s="194">
        <f t="shared" si="79"/>
        <v>0</v>
      </c>
      <c r="G159" s="194">
        <f t="shared" si="79"/>
        <v>0</v>
      </c>
      <c r="H159" s="335">
        <f t="shared" si="79"/>
        <v>0</v>
      </c>
      <c r="I159" s="335">
        <f t="shared" si="79"/>
        <v>0</v>
      </c>
      <c r="J159" s="335">
        <f t="shared" si="79"/>
        <v>0</v>
      </c>
      <c r="K159" s="335">
        <f t="shared" si="79"/>
        <v>0</v>
      </c>
      <c r="L159" s="334">
        <f t="shared" si="79"/>
        <v>191</v>
      </c>
      <c r="M159" s="334">
        <f t="shared" si="79"/>
        <v>191</v>
      </c>
      <c r="N159" s="334">
        <f t="shared" si="79"/>
        <v>0</v>
      </c>
      <c r="O159" s="334">
        <f t="shared" si="79"/>
        <v>0</v>
      </c>
    </row>
    <row r="160" spans="1:17" s="24" customFormat="1" ht="15" customHeight="1" x14ac:dyDescent="0.25">
      <c r="A160" s="55"/>
      <c r="B160" s="126" t="s">
        <v>259</v>
      </c>
      <c r="C160" s="26" t="s">
        <v>32</v>
      </c>
      <c r="D160" s="204">
        <f t="shared" si="76"/>
        <v>191</v>
      </c>
      <c r="E160" s="204">
        <v>191</v>
      </c>
      <c r="F160" s="204"/>
      <c r="G160" s="204"/>
      <c r="H160" s="193">
        <f>I160+K160</f>
        <v>0</v>
      </c>
      <c r="I160" s="193"/>
      <c r="J160" s="193"/>
      <c r="K160" s="193"/>
      <c r="L160" s="8">
        <f>M160+O160</f>
        <v>191</v>
      </c>
      <c r="M160" s="8">
        <f>E160+I160</f>
        <v>191</v>
      </c>
      <c r="N160" s="8">
        <f>F160+J160</f>
        <v>0</v>
      </c>
      <c r="O160" s="8">
        <f>G160+K160</f>
        <v>0</v>
      </c>
    </row>
    <row r="161" spans="1:15" ht="15" customHeight="1" x14ac:dyDescent="0.25">
      <c r="A161" s="25" t="s">
        <v>134</v>
      </c>
      <c r="B161" s="19" t="s">
        <v>27</v>
      </c>
      <c r="C161" s="26" t="s">
        <v>32</v>
      </c>
      <c r="D161" s="194">
        <f t="shared" si="76"/>
        <v>1378</v>
      </c>
      <c r="E161" s="194">
        <f t="shared" ref="E161:O161" si="80">E162</f>
        <v>1378</v>
      </c>
      <c r="F161" s="194">
        <f t="shared" si="80"/>
        <v>0</v>
      </c>
      <c r="G161" s="194">
        <f t="shared" si="80"/>
        <v>0</v>
      </c>
      <c r="H161" s="335">
        <f t="shared" si="80"/>
        <v>0</v>
      </c>
      <c r="I161" s="335">
        <f t="shared" si="80"/>
        <v>0</v>
      </c>
      <c r="J161" s="335">
        <f t="shared" si="80"/>
        <v>0</v>
      </c>
      <c r="K161" s="335">
        <f t="shared" si="80"/>
        <v>0</v>
      </c>
      <c r="L161" s="334">
        <f t="shared" si="80"/>
        <v>1378</v>
      </c>
      <c r="M161" s="334">
        <f t="shared" si="80"/>
        <v>1378</v>
      </c>
      <c r="N161" s="334">
        <f t="shared" si="80"/>
        <v>0</v>
      </c>
      <c r="O161" s="334">
        <f t="shared" si="80"/>
        <v>0</v>
      </c>
    </row>
    <row r="162" spans="1:15" s="24" customFormat="1" ht="15" customHeight="1" x14ac:dyDescent="0.25">
      <c r="A162" s="55"/>
      <c r="B162" s="126" t="s">
        <v>259</v>
      </c>
      <c r="C162" s="26" t="s">
        <v>32</v>
      </c>
      <c r="D162" s="204">
        <f t="shared" si="76"/>
        <v>1378</v>
      </c>
      <c r="E162" s="204">
        <v>1378</v>
      </c>
      <c r="F162" s="204"/>
      <c r="G162" s="204"/>
      <c r="H162" s="193">
        <f>I162+K162</f>
        <v>0</v>
      </c>
      <c r="I162" s="193"/>
      <c r="J162" s="193"/>
      <c r="K162" s="193"/>
      <c r="L162" s="8">
        <f>M162+O162</f>
        <v>1378</v>
      </c>
      <c r="M162" s="8">
        <f>E162+I162</f>
        <v>1378</v>
      </c>
      <c r="N162" s="8">
        <f>F162+J162</f>
        <v>0</v>
      </c>
      <c r="O162" s="8">
        <f>G162+K162</f>
        <v>0</v>
      </c>
    </row>
    <row r="163" spans="1:15" ht="15" customHeight="1" x14ac:dyDescent="0.25">
      <c r="A163" s="25" t="s">
        <v>135</v>
      </c>
      <c r="B163" s="19" t="s">
        <v>175</v>
      </c>
      <c r="C163" s="26" t="s">
        <v>32</v>
      </c>
      <c r="D163" s="194">
        <f t="shared" si="76"/>
        <v>269</v>
      </c>
      <c r="E163" s="194">
        <f t="shared" ref="E163:O163" si="81">E164</f>
        <v>269</v>
      </c>
      <c r="F163" s="194">
        <f t="shared" si="81"/>
        <v>0</v>
      </c>
      <c r="G163" s="194">
        <f t="shared" si="81"/>
        <v>0</v>
      </c>
      <c r="H163" s="335">
        <f t="shared" si="81"/>
        <v>0</v>
      </c>
      <c r="I163" s="335">
        <f t="shared" si="81"/>
        <v>0</v>
      </c>
      <c r="J163" s="335">
        <f t="shared" si="81"/>
        <v>0</v>
      </c>
      <c r="K163" s="335">
        <f t="shared" si="81"/>
        <v>0</v>
      </c>
      <c r="L163" s="334">
        <f t="shared" si="81"/>
        <v>269</v>
      </c>
      <c r="M163" s="334">
        <f t="shared" si="81"/>
        <v>269</v>
      </c>
      <c r="N163" s="334">
        <f t="shared" si="81"/>
        <v>0</v>
      </c>
      <c r="O163" s="334">
        <f t="shared" si="81"/>
        <v>0</v>
      </c>
    </row>
    <row r="164" spans="1:15" s="24" customFormat="1" ht="15" customHeight="1" x14ac:dyDescent="0.25">
      <c r="A164" s="55"/>
      <c r="B164" s="126" t="s">
        <v>259</v>
      </c>
      <c r="C164" s="26" t="s">
        <v>32</v>
      </c>
      <c r="D164" s="204">
        <f t="shared" si="76"/>
        <v>269</v>
      </c>
      <c r="E164" s="204">
        <v>269</v>
      </c>
      <c r="F164" s="204"/>
      <c r="G164" s="204"/>
      <c r="H164" s="193">
        <f>I164+K164</f>
        <v>0</v>
      </c>
      <c r="I164" s="193"/>
      <c r="J164" s="193"/>
      <c r="K164" s="193"/>
      <c r="L164" s="8">
        <f>M164+O164</f>
        <v>269</v>
      </c>
      <c r="M164" s="8">
        <f>E164+I164</f>
        <v>269</v>
      </c>
      <c r="N164" s="8">
        <f>F164+J164</f>
        <v>0</v>
      </c>
      <c r="O164" s="8">
        <f>G164+K164</f>
        <v>0</v>
      </c>
    </row>
    <row r="165" spans="1:15" ht="15" customHeight="1" x14ac:dyDescent="0.25">
      <c r="A165" s="25" t="s">
        <v>136</v>
      </c>
      <c r="B165" s="19" t="s">
        <v>63</v>
      </c>
      <c r="C165" s="26" t="s">
        <v>32</v>
      </c>
      <c r="D165" s="194">
        <f t="shared" si="76"/>
        <v>217</v>
      </c>
      <c r="E165" s="194">
        <f t="shared" ref="E165:O165" si="82">E166</f>
        <v>217</v>
      </c>
      <c r="F165" s="194">
        <f t="shared" si="82"/>
        <v>0</v>
      </c>
      <c r="G165" s="194">
        <f t="shared" si="82"/>
        <v>0</v>
      </c>
      <c r="H165" s="335">
        <f t="shared" si="82"/>
        <v>0</v>
      </c>
      <c r="I165" s="335">
        <f t="shared" si="82"/>
        <v>0</v>
      </c>
      <c r="J165" s="335">
        <f t="shared" si="82"/>
        <v>0</v>
      </c>
      <c r="K165" s="335">
        <f t="shared" si="82"/>
        <v>0</v>
      </c>
      <c r="L165" s="334">
        <f t="shared" si="82"/>
        <v>217</v>
      </c>
      <c r="M165" s="334">
        <f t="shared" si="82"/>
        <v>217</v>
      </c>
      <c r="N165" s="334">
        <f t="shared" si="82"/>
        <v>0</v>
      </c>
      <c r="O165" s="334">
        <f t="shared" si="82"/>
        <v>0</v>
      </c>
    </row>
    <row r="166" spans="1:15" s="24" customFormat="1" ht="15" customHeight="1" x14ac:dyDescent="0.25">
      <c r="A166" s="55"/>
      <c r="B166" s="126" t="s">
        <v>259</v>
      </c>
      <c r="C166" s="26" t="s">
        <v>32</v>
      </c>
      <c r="D166" s="204">
        <f t="shared" si="76"/>
        <v>217</v>
      </c>
      <c r="E166" s="204">
        <v>217</v>
      </c>
      <c r="F166" s="204"/>
      <c r="G166" s="204"/>
      <c r="H166" s="193">
        <f>I166+K166</f>
        <v>0</v>
      </c>
      <c r="I166" s="193"/>
      <c r="J166" s="193"/>
      <c r="K166" s="193"/>
      <c r="L166" s="8">
        <f>M166+O166</f>
        <v>217</v>
      </c>
      <c r="M166" s="8">
        <f>E166+I166</f>
        <v>217</v>
      </c>
      <c r="N166" s="8">
        <f>F166+J166</f>
        <v>0</v>
      </c>
      <c r="O166" s="8">
        <f>G166+K166</f>
        <v>0</v>
      </c>
    </row>
    <row r="167" spans="1:15" ht="15" customHeight="1" x14ac:dyDescent="0.25">
      <c r="A167" s="25" t="s">
        <v>137</v>
      </c>
      <c r="B167" s="19" t="s">
        <v>64</v>
      </c>
      <c r="C167" s="26" t="s">
        <v>32</v>
      </c>
      <c r="D167" s="194">
        <f t="shared" si="76"/>
        <v>287</v>
      </c>
      <c r="E167" s="194">
        <f t="shared" ref="E167:O167" si="83">E168</f>
        <v>287</v>
      </c>
      <c r="F167" s="194">
        <f t="shared" si="83"/>
        <v>0</v>
      </c>
      <c r="G167" s="194">
        <f t="shared" si="83"/>
        <v>0</v>
      </c>
      <c r="H167" s="335">
        <f t="shared" si="83"/>
        <v>0</v>
      </c>
      <c r="I167" s="335">
        <f t="shared" si="83"/>
        <v>0</v>
      </c>
      <c r="J167" s="335">
        <f t="shared" si="83"/>
        <v>0</v>
      </c>
      <c r="K167" s="335">
        <f t="shared" si="83"/>
        <v>0</v>
      </c>
      <c r="L167" s="334">
        <f t="shared" si="83"/>
        <v>287</v>
      </c>
      <c r="M167" s="334">
        <f t="shared" si="83"/>
        <v>287</v>
      </c>
      <c r="N167" s="334">
        <f t="shared" si="83"/>
        <v>0</v>
      </c>
      <c r="O167" s="334">
        <f t="shared" si="83"/>
        <v>0</v>
      </c>
    </row>
    <row r="168" spans="1:15" s="24" customFormat="1" ht="15" customHeight="1" x14ac:dyDescent="0.25">
      <c r="A168" s="55"/>
      <c r="B168" s="126" t="s">
        <v>259</v>
      </c>
      <c r="C168" s="26" t="s">
        <v>32</v>
      </c>
      <c r="D168" s="204">
        <f t="shared" si="76"/>
        <v>287</v>
      </c>
      <c r="E168" s="204">
        <v>287</v>
      </c>
      <c r="F168" s="204"/>
      <c r="G168" s="204"/>
      <c r="H168" s="193">
        <f>I168+K168</f>
        <v>0</v>
      </c>
      <c r="I168" s="193"/>
      <c r="J168" s="193"/>
      <c r="K168" s="193"/>
      <c r="L168" s="8">
        <f>M168+O168</f>
        <v>287</v>
      </c>
      <c r="M168" s="8">
        <f>E168+I168</f>
        <v>287</v>
      </c>
      <c r="N168" s="8">
        <f>F168+J168</f>
        <v>0</v>
      </c>
      <c r="O168" s="8">
        <f>G168+K168</f>
        <v>0</v>
      </c>
    </row>
    <row r="169" spans="1:15" ht="15" customHeight="1" x14ac:dyDescent="0.25">
      <c r="A169" s="25" t="s">
        <v>138</v>
      </c>
      <c r="B169" s="19" t="s">
        <v>28</v>
      </c>
      <c r="C169" s="26" t="s">
        <v>32</v>
      </c>
      <c r="D169" s="194">
        <f t="shared" si="76"/>
        <v>212</v>
      </c>
      <c r="E169" s="194">
        <f t="shared" ref="E169:O169" si="84">E170</f>
        <v>212</v>
      </c>
      <c r="F169" s="194">
        <f t="shared" si="84"/>
        <v>0</v>
      </c>
      <c r="G169" s="194">
        <f t="shared" si="84"/>
        <v>0</v>
      </c>
      <c r="H169" s="335">
        <f t="shared" si="84"/>
        <v>0</v>
      </c>
      <c r="I169" s="335">
        <f t="shared" si="84"/>
        <v>0</v>
      </c>
      <c r="J169" s="335">
        <f t="shared" si="84"/>
        <v>0</v>
      </c>
      <c r="K169" s="335">
        <f t="shared" si="84"/>
        <v>0</v>
      </c>
      <c r="L169" s="334">
        <f t="shared" si="84"/>
        <v>212</v>
      </c>
      <c r="M169" s="334">
        <f t="shared" si="84"/>
        <v>212</v>
      </c>
      <c r="N169" s="334">
        <f t="shared" si="84"/>
        <v>0</v>
      </c>
      <c r="O169" s="334">
        <f t="shared" si="84"/>
        <v>0</v>
      </c>
    </row>
    <row r="170" spans="1:15" s="24" customFormat="1" ht="15" customHeight="1" x14ac:dyDescent="0.25">
      <c r="A170" s="55"/>
      <c r="B170" s="126" t="s">
        <v>259</v>
      </c>
      <c r="C170" s="26" t="s">
        <v>32</v>
      </c>
      <c r="D170" s="204">
        <f t="shared" si="76"/>
        <v>212</v>
      </c>
      <c r="E170" s="204">
        <v>212</v>
      </c>
      <c r="F170" s="204"/>
      <c r="G170" s="204"/>
      <c r="H170" s="193">
        <f>I170+K170</f>
        <v>0</v>
      </c>
      <c r="I170" s="193"/>
      <c r="J170" s="193"/>
      <c r="K170" s="193"/>
      <c r="L170" s="8">
        <f>M170+O170</f>
        <v>212</v>
      </c>
      <c r="M170" s="8">
        <f>E170+I170</f>
        <v>212</v>
      </c>
      <c r="N170" s="8">
        <f>F170+J170</f>
        <v>0</v>
      </c>
      <c r="O170" s="8">
        <f>G170+K170</f>
        <v>0</v>
      </c>
    </row>
    <row r="171" spans="1:15" ht="15" customHeight="1" x14ac:dyDescent="0.25">
      <c r="A171" s="25" t="s">
        <v>139</v>
      </c>
      <c r="B171" s="19" t="s">
        <v>29</v>
      </c>
      <c r="C171" s="26" t="s">
        <v>32</v>
      </c>
      <c r="D171" s="194">
        <f t="shared" si="76"/>
        <v>202</v>
      </c>
      <c r="E171" s="194">
        <f t="shared" ref="E171:O171" si="85">E172</f>
        <v>202</v>
      </c>
      <c r="F171" s="194">
        <f t="shared" si="85"/>
        <v>0</v>
      </c>
      <c r="G171" s="194">
        <f t="shared" si="85"/>
        <v>0</v>
      </c>
      <c r="H171" s="335">
        <f t="shared" si="85"/>
        <v>0</v>
      </c>
      <c r="I171" s="335">
        <f t="shared" si="85"/>
        <v>0</v>
      </c>
      <c r="J171" s="335">
        <f t="shared" si="85"/>
        <v>0</v>
      </c>
      <c r="K171" s="335">
        <f t="shared" si="85"/>
        <v>0</v>
      </c>
      <c r="L171" s="334">
        <f t="shared" si="85"/>
        <v>202</v>
      </c>
      <c r="M171" s="334">
        <f t="shared" si="85"/>
        <v>202</v>
      </c>
      <c r="N171" s="334">
        <f t="shared" si="85"/>
        <v>0</v>
      </c>
      <c r="O171" s="334">
        <f t="shared" si="85"/>
        <v>0</v>
      </c>
    </row>
    <row r="172" spans="1:15" s="24" customFormat="1" ht="15" customHeight="1" x14ac:dyDescent="0.25">
      <c r="A172" s="55"/>
      <c r="B172" s="126" t="s">
        <v>259</v>
      </c>
      <c r="C172" s="26" t="s">
        <v>32</v>
      </c>
      <c r="D172" s="204">
        <f t="shared" si="76"/>
        <v>202</v>
      </c>
      <c r="E172" s="204">
        <v>202</v>
      </c>
      <c r="F172" s="204"/>
      <c r="G172" s="204"/>
      <c r="H172" s="193">
        <f>I172+K172</f>
        <v>0</v>
      </c>
      <c r="I172" s="193"/>
      <c r="J172" s="193"/>
      <c r="K172" s="193"/>
      <c r="L172" s="8">
        <f>M172+O172</f>
        <v>202</v>
      </c>
      <c r="M172" s="8">
        <f>E172+I172</f>
        <v>202</v>
      </c>
      <c r="N172" s="8">
        <f>F172+J172</f>
        <v>0</v>
      </c>
      <c r="O172" s="8">
        <f>G172+K172</f>
        <v>0</v>
      </c>
    </row>
    <row r="173" spans="1:15" ht="15" customHeight="1" x14ac:dyDescent="0.25">
      <c r="A173" s="25" t="s">
        <v>177</v>
      </c>
      <c r="B173" s="19" t="s">
        <v>74</v>
      </c>
      <c r="C173" s="26" t="s">
        <v>32</v>
      </c>
      <c r="D173" s="194">
        <f t="shared" si="76"/>
        <v>99</v>
      </c>
      <c r="E173" s="194">
        <f t="shared" ref="E173:O173" si="86">E174</f>
        <v>99</v>
      </c>
      <c r="F173" s="194">
        <f t="shared" si="86"/>
        <v>0</v>
      </c>
      <c r="G173" s="194">
        <f t="shared" si="86"/>
        <v>0</v>
      </c>
      <c r="H173" s="335">
        <f t="shared" si="86"/>
        <v>0</v>
      </c>
      <c r="I173" s="335">
        <f t="shared" si="86"/>
        <v>0</v>
      </c>
      <c r="J173" s="335">
        <f t="shared" si="86"/>
        <v>0</v>
      </c>
      <c r="K173" s="335">
        <f t="shared" si="86"/>
        <v>0</v>
      </c>
      <c r="L173" s="334">
        <f t="shared" si="86"/>
        <v>99</v>
      </c>
      <c r="M173" s="334">
        <f t="shared" si="86"/>
        <v>99</v>
      </c>
      <c r="N173" s="334">
        <f t="shared" si="86"/>
        <v>0</v>
      </c>
      <c r="O173" s="334">
        <f t="shared" si="86"/>
        <v>0</v>
      </c>
    </row>
    <row r="174" spans="1:15" s="24" customFormat="1" ht="15" customHeight="1" x14ac:dyDescent="0.25">
      <c r="A174" s="55"/>
      <c r="B174" s="126" t="s">
        <v>259</v>
      </c>
      <c r="C174" s="26" t="s">
        <v>32</v>
      </c>
      <c r="D174" s="204">
        <f t="shared" si="76"/>
        <v>99</v>
      </c>
      <c r="E174" s="204">
        <v>99</v>
      </c>
      <c r="F174" s="204"/>
      <c r="G174" s="204"/>
      <c r="H174" s="193">
        <f>I174+K174</f>
        <v>0</v>
      </c>
      <c r="I174" s="193"/>
      <c r="J174" s="193"/>
      <c r="K174" s="193"/>
      <c r="L174" s="8">
        <f>M174+O174</f>
        <v>99</v>
      </c>
      <c r="M174" s="8">
        <f>E174+I174</f>
        <v>99</v>
      </c>
      <c r="N174" s="8">
        <f>F174+J174</f>
        <v>0</v>
      </c>
      <c r="O174" s="8">
        <f>G174+K174</f>
        <v>0</v>
      </c>
    </row>
    <row r="175" spans="1:15" ht="15" customHeight="1" x14ac:dyDescent="0.25">
      <c r="A175" s="25" t="s">
        <v>140</v>
      </c>
      <c r="B175" s="19" t="s">
        <v>167</v>
      </c>
      <c r="C175" s="26" t="s">
        <v>32</v>
      </c>
      <c r="D175" s="194">
        <f t="shared" si="76"/>
        <v>105</v>
      </c>
      <c r="E175" s="194">
        <f t="shared" ref="E175:O175" si="87">E176</f>
        <v>105</v>
      </c>
      <c r="F175" s="194">
        <f t="shared" si="87"/>
        <v>0</v>
      </c>
      <c r="G175" s="194">
        <f t="shared" si="87"/>
        <v>0</v>
      </c>
      <c r="H175" s="335">
        <f t="shared" si="87"/>
        <v>0</v>
      </c>
      <c r="I175" s="335">
        <f t="shared" si="87"/>
        <v>0</v>
      </c>
      <c r="J175" s="335">
        <f t="shared" si="87"/>
        <v>0</v>
      </c>
      <c r="K175" s="335">
        <f t="shared" si="87"/>
        <v>0</v>
      </c>
      <c r="L175" s="334">
        <f t="shared" si="87"/>
        <v>105</v>
      </c>
      <c r="M175" s="334">
        <f t="shared" si="87"/>
        <v>105</v>
      </c>
      <c r="N175" s="334">
        <f t="shared" si="87"/>
        <v>0</v>
      </c>
      <c r="O175" s="334">
        <f t="shared" si="87"/>
        <v>0</v>
      </c>
    </row>
    <row r="176" spans="1:15" s="24" customFormat="1" ht="15" customHeight="1" x14ac:dyDescent="0.25">
      <c r="A176" s="55"/>
      <c r="B176" s="126" t="s">
        <v>259</v>
      </c>
      <c r="C176" s="26" t="s">
        <v>32</v>
      </c>
      <c r="D176" s="204">
        <f t="shared" si="76"/>
        <v>105</v>
      </c>
      <c r="E176" s="204">
        <v>105</v>
      </c>
      <c r="F176" s="204"/>
      <c r="G176" s="204"/>
      <c r="H176" s="193">
        <f>I176+K176</f>
        <v>0</v>
      </c>
      <c r="I176" s="193"/>
      <c r="J176" s="193"/>
      <c r="K176" s="193"/>
      <c r="L176" s="8">
        <f>M176+O176</f>
        <v>105</v>
      </c>
      <c r="M176" s="8">
        <f>E176+I176</f>
        <v>105</v>
      </c>
      <c r="N176" s="8">
        <f>F176+J176</f>
        <v>0</v>
      </c>
      <c r="O176" s="8">
        <f>G176+K176</f>
        <v>0</v>
      </c>
    </row>
    <row r="177" spans="1:17" ht="15" customHeight="1" x14ac:dyDescent="0.25">
      <c r="A177" s="25" t="s">
        <v>141</v>
      </c>
      <c r="B177" s="19" t="s">
        <v>30</v>
      </c>
      <c r="C177" s="26" t="s">
        <v>32</v>
      </c>
      <c r="D177" s="194">
        <f t="shared" si="76"/>
        <v>286</v>
      </c>
      <c r="E177" s="194">
        <f t="shared" ref="E177:O177" si="88">E178</f>
        <v>286</v>
      </c>
      <c r="F177" s="194">
        <f t="shared" si="88"/>
        <v>0</v>
      </c>
      <c r="G177" s="194">
        <f t="shared" si="88"/>
        <v>0</v>
      </c>
      <c r="H177" s="335">
        <f t="shared" si="88"/>
        <v>0</v>
      </c>
      <c r="I177" s="335">
        <f t="shared" si="88"/>
        <v>0</v>
      </c>
      <c r="J177" s="335">
        <f t="shared" si="88"/>
        <v>0</v>
      </c>
      <c r="K177" s="335">
        <f t="shared" si="88"/>
        <v>0</v>
      </c>
      <c r="L177" s="334">
        <f t="shared" si="88"/>
        <v>286</v>
      </c>
      <c r="M177" s="334">
        <f t="shared" si="88"/>
        <v>286</v>
      </c>
      <c r="N177" s="334">
        <f t="shared" si="88"/>
        <v>0</v>
      </c>
      <c r="O177" s="334">
        <f t="shared" si="88"/>
        <v>0</v>
      </c>
    </row>
    <row r="178" spans="1:17" s="24" customFormat="1" ht="15" customHeight="1" x14ac:dyDescent="0.25">
      <c r="A178" s="55"/>
      <c r="B178" s="126" t="s">
        <v>259</v>
      </c>
      <c r="C178" s="26" t="s">
        <v>32</v>
      </c>
      <c r="D178" s="204">
        <f t="shared" si="76"/>
        <v>286</v>
      </c>
      <c r="E178" s="204">
        <v>286</v>
      </c>
      <c r="F178" s="204"/>
      <c r="G178" s="204"/>
      <c r="H178" s="193">
        <f>I178+K178</f>
        <v>0</v>
      </c>
      <c r="I178" s="193"/>
      <c r="J178" s="193"/>
      <c r="K178" s="193"/>
      <c r="L178" s="8">
        <f>M178+O178</f>
        <v>286</v>
      </c>
      <c r="M178" s="8">
        <f>E178+I178</f>
        <v>286</v>
      </c>
      <c r="N178" s="8">
        <f>F178+J178</f>
        <v>0</v>
      </c>
      <c r="O178" s="8">
        <f>G178+K178</f>
        <v>0</v>
      </c>
    </row>
    <row r="179" spans="1:17" ht="15" customHeight="1" x14ac:dyDescent="0.25">
      <c r="A179" s="25" t="s">
        <v>142</v>
      </c>
      <c r="B179" s="19" t="s">
        <v>31</v>
      </c>
      <c r="C179" s="26" t="s">
        <v>32</v>
      </c>
      <c r="D179" s="194">
        <f t="shared" si="76"/>
        <v>2805</v>
      </c>
      <c r="E179" s="194">
        <f t="shared" ref="E179:O179" si="89">E180</f>
        <v>2805</v>
      </c>
      <c r="F179" s="194">
        <f t="shared" si="89"/>
        <v>0</v>
      </c>
      <c r="G179" s="194">
        <f t="shared" si="89"/>
        <v>0</v>
      </c>
      <c r="H179" s="335">
        <f t="shared" si="89"/>
        <v>0</v>
      </c>
      <c r="I179" s="335">
        <f t="shared" si="89"/>
        <v>0</v>
      </c>
      <c r="J179" s="335">
        <f t="shared" si="89"/>
        <v>0</v>
      </c>
      <c r="K179" s="335">
        <f t="shared" si="89"/>
        <v>0</v>
      </c>
      <c r="L179" s="334">
        <f t="shared" si="89"/>
        <v>2805</v>
      </c>
      <c r="M179" s="334">
        <f t="shared" si="89"/>
        <v>2805</v>
      </c>
      <c r="N179" s="334">
        <f t="shared" si="89"/>
        <v>0</v>
      </c>
      <c r="O179" s="334">
        <f t="shared" si="89"/>
        <v>0</v>
      </c>
    </row>
    <row r="180" spans="1:17" s="24" customFormat="1" ht="15" customHeight="1" x14ac:dyDescent="0.25">
      <c r="A180" s="29"/>
      <c r="B180" s="126" t="s">
        <v>259</v>
      </c>
      <c r="C180" s="26" t="s">
        <v>32</v>
      </c>
      <c r="D180" s="204">
        <f t="shared" si="76"/>
        <v>2805</v>
      </c>
      <c r="E180" s="204">
        <v>2805</v>
      </c>
      <c r="F180" s="204"/>
      <c r="G180" s="204"/>
      <c r="H180" s="193">
        <f>I180+K180</f>
        <v>0</v>
      </c>
      <c r="I180" s="193"/>
      <c r="J180" s="193"/>
      <c r="K180" s="193"/>
      <c r="L180" s="8">
        <f>M180+O180</f>
        <v>2805</v>
      </c>
      <c r="M180" s="8">
        <f>E180+I180</f>
        <v>2805</v>
      </c>
      <c r="N180" s="8">
        <f>F180+J180</f>
        <v>0</v>
      </c>
      <c r="O180" s="8">
        <f>G180+K180</f>
        <v>0</v>
      </c>
    </row>
    <row r="181" spans="1:17" ht="15" customHeight="1" x14ac:dyDescent="0.25">
      <c r="A181" s="25" t="s">
        <v>143</v>
      </c>
      <c r="B181" s="30" t="s">
        <v>71</v>
      </c>
      <c r="C181" s="26" t="s">
        <v>32</v>
      </c>
      <c r="D181" s="194">
        <f t="shared" si="76"/>
        <v>2871</v>
      </c>
      <c r="E181" s="194">
        <f t="shared" ref="E181:O181" si="90">E182</f>
        <v>2871</v>
      </c>
      <c r="F181" s="194">
        <f t="shared" si="90"/>
        <v>0</v>
      </c>
      <c r="G181" s="194">
        <f t="shared" si="90"/>
        <v>0</v>
      </c>
      <c r="H181" s="335">
        <f t="shared" si="90"/>
        <v>0</v>
      </c>
      <c r="I181" s="335">
        <f t="shared" si="90"/>
        <v>0</v>
      </c>
      <c r="J181" s="335">
        <f t="shared" si="90"/>
        <v>0</v>
      </c>
      <c r="K181" s="335">
        <f t="shared" si="90"/>
        <v>0</v>
      </c>
      <c r="L181" s="334">
        <f t="shared" si="90"/>
        <v>2871</v>
      </c>
      <c r="M181" s="334">
        <f t="shared" si="90"/>
        <v>2871</v>
      </c>
      <c r="N181" s="334">
        <f t="shared" si="90"/>
        <v>0</v>
      </c>
      <c r="O181" s="334">
        <f t="shared" si="90"/>
        <v>0</v>
      </c>
    </row>
    <row r="182" spans="1:17" s="24" customFormat="1" ht="15" customHeight="1" x14ac:dyDescent="0.25">
      <c r="A182" s="29"/>
      <c r="B182" s="126" t="s">
        <v>259</v>
      </c>
      <c r="C182" s="26" t="s">
        <v>32</v>
      </c>
      <c r="D182" s="204">
        <f t="shared" si="76"/>
        <v>2871</v>
      </c>
      <c r="E182" s="204">
        <v>2871</v>
      </c>
      <c r="F182" s="204"/>
      <c r="G182" s="204"/>
      <c r="H182" s="193">
        <f>I182+K182</f>
        <v>0</v>
      </c>
      <c r="I182" s="193"/>
      <c r="J182" s="193"/>
      <c r="K182" s="193"/>
      <c r="L182" s="8">
        <f>M182+O182</f>
        <v>2871</v>
      </c>
      <c r="M182" s="8">
        <f>E182+I182</f>
        <v>2871</v>
      </c>
      <c r="N182" s="8">
        <f>F182+J182</f>
        <v>0</v>
      </c>
      <c r="O182" s="8">
        <f>G182+K182</f>
        <v>0</v>
      </c>
    </row>
    <row r="183" spans="1:17" ht="15" customHeight="1" x14ac:dyDescent="0.25">
      <c r="A183" s="62" t="s">
        <v>144</v>
      </c>
      <c r="B183" s="33" t="s">
        <v>263</v>
      </c>
      <c r="C183" s="15"/>
      <c r="D183" s="192">
        <f t="shared" si="76"/>
        <v>44166</v>
      </c>
      <c r="E183" s="192">
        <f t="shared" ref="E183:O183" si="91">E185+E186</f>
        <v>8922</v>
      </c>
      <c r="F183" s="192">
        <f t="shared" si="91"/>
        <v>0</v>
      </c>
      <c r="G183" s="192">
        <f t="shared" si="91"/>
        <v>35244</v>
      </c>
      <c r="H183" s="191">
        <f t="shared" si="91"/>
        <v>0</v>
      </c>
      <c r="I183" s="191">
        <f t="shared" si="91"/>
        <v>0</v>
      </c>
      <c r="J183" s="191">
        <f t="shared" si="91"/>
        <v>0</v>
      </c>
      <c r="K183" s="191">
        <f t="shared" si="91"/>
        <v>0</v>
      </c>
      <c r="L183" s="1">
        <f t="shared" si="91"/>
        <v>44166</v>
      </c>
      <c r="M183" s="1">
        <f t="shared" si="91"/>
        <v>8922</v>
      </c>
      <c r="N183" s="1">
        <f t="shared" si="91"/>
        <v>0</v>
      </c>
      <c r="O183" s="1">
        <f t="shared" si="91"/>
        <v>35244</v>
      </c>
    </row>
    <row r="184" spans="1:17" ht="15" customHeight="1" x14ac:dyDescent="0.25">
      <c r="A184" s="69"/>
      <c r="B184" s="154" t="s">
        <v>213</v>
      </c>
      <c r="C184" s="15"/>
      <c r="D184" s="192"/>
      <c r="E184" s="192"/>
      <c r="F184" s="192"/>
      <c r="G184" s="192"/>
      <c r="H184" s="191"/>
      <c r="I184" s="191"/>
      <c r="J184" s="191"/>
      <c r="K184" s="191"/>
      <c r="L184" s="1"/>
      <c r="M184" s="1"/>
      <c r="N184" s="1"/>
      <c r="O184" s="1"/>
    </row>
    <row r="185" spans="1:17" ht="15" customHeight="1" x14ac:dyDescent="0.25">
      <c r="A185" s="69"/>
      <c r="B185" s="333" t="s">
        <v>8</v>
      </c>
      <c r="C185" s="15"/>
      <c r="D185" s="204">
        <f>E185+G185</f>
        <v>34895</v>
      </c>
      <c r="E185" s="194">
        <f t="shared" ref="E185:O185" si="92">E156</f>
        <v>0</v>
      </c>
      <c r="F185" s="194">
        <f t="shared" si="92"/>
        <v>0</v>
      </c>
      <c r="G185" s="204">
        <f t="shared" si="92"/>
        <v>34895</v>
      </c>
      <c r="H185" s="202">
        <f t="shared" si="92"/>
        <v>0</v>
      </c>
      <c r="I185" s="202">
        <f t="shared" si="92"/>
        <v>0</v>
      </c>
      <c r="J185" s="202">
        <f t="shared" si="92"/>
        <v>0</v>
      </c>
      <c r="K185" s="202">
        <f t="shared" si="92"/>
        <v>0</v>
      </c>
      <c r="L185" s="71">
        <f t="shared" si="92"/>
        <v>34895</v>
      </c>
      <c r="M185" s="71">
        <f t="shared" si="92"/>
        <v>0</v>
      </c>
      <c r="N185" s="71">
        <f t="shared" si="92"/>
        <v>0</v>
      </c>
      <c r="O185" s="71">
        <f t="shared" si="92"/>
        <v>34895</v>
      </c>
      <c r="P185" s="24"/>
      <c r="Q185" s="24"/>
    </row>
    <row r="186" spans="1:17" s="24" customFormat="1" ht="15" customHeight="1" x14ac:dyDescent="0.25">
      <c r="A186" s="152"/>
      <c r="B186" s="337" t="s">
        <v>257</v>
      </c>
      <c r="C186" s="160"/>
      <c r="D186" s="219">
        <f>E186+G186</f>
        <v>9271</v>
      </c>
      <c r="E186" s="219">
        <f t="shared" ref="E186:O186" si="93">E158+E160+E162+E164+E166+E168+E170+E172+E174+E176+E178+E180+E182</f>
        <v>8922</v>
      </c>
      <c r="F186" s="219">
        <f t="shared" si="93"/>
        <v>0</v>
      </c>
      <c r="G186" s="219">
        <f t="shared" si="93"/>
        <v>349</v>
      </c>
      <c r="H186" s="218">
        <f t="shared" si="93"/>
        <v>0</v>
      </c>
      <c r="I186" s="218">
        <f t="shared" si="93"/>
        <v>0</v>
      </c>
      <c r="J186" s="218">
        <f t="shared" si="93"/>
        <v>0</v>
      </c>
      <c r="K186" s="218">
        <f t="shared" si="93"/>
        <v>0</v>
      </c>
      <c r="L186" s="336">
        <f t="shared" si="93"/>
        <v>9271</v>
      </c>
      <c r="M186" s="336">
        <f t="shared" si="93"/>
        <v>8922</v>
      </c>
      <c r="N186" s="336">
        <f t="shared" si="93"/>
        <v>0</v>
      </c>
      <c r="O186" s="336">
        <f t="shared" si="93"/>
        <v>349</v>
      </c>
      <c r="P186" s="2"/>
      <c r="Q186" s="2"/>
    </row>
    <row r="187" spans="1:17" ht="18.75" customHeight="1" x14ac:dyDescent="0.25">
      <c r="A187" s="9" t="s">
        <v>145</v>
      </c>
      <c r="B187" s="386" t="s">
        <v>494</v>
      </c>
      <c r="C187" s="386"/>
      <c r="D187" s="386"/>
      <c r="E187" s="386"/>
      <c r="F187" s="386"/>
      <c r="G187" s="386"/>
      <c r="H187" s="386"/>
      <c r="I187" s="386"/>
      <c r="J187" s="386"/>
      <c r="K187" s="386"/>
      <c r="L187" s="386"/>
      <c r="M187" s="386"/>
      <c r="N187" s="386"/>
      <c r="O187" s="386"/>
      <c r="P187" s="24"/>
      <c r="Q187" s="24"/>
    </row>
    <row r="188" spans="1:17" ht="15" customHeight="1" x14ac:dyDescent="0.25">
      <c r="A188" s="11" t="s">
        <v>146</v>
      </c>
      <c r="B188" s="47" t="s">
        <v>58</v>
      </c>
      <c r="C188" s="212" t="s">
        <v>24</v>
      </c>
      <c r="D188" s="197">
        <f t="shared" ref="D188:D197" si="94">E188+G188</f>
        <v>19369</v>
      </c>
      <c r="E188" s="196">
        <f t="shared" ref="E188:O188" si="95">E189</f>
        <v>19369</v>
      </c>
      <c r="F188" s="196">
        <f t="shared" si="95"/>
        <v>0</v>
      </c>
      <c r="G188" s="196">
        <f t="shared" si="95"/>
        <v>0</v>
      </c>
      <c r="H188" s="335">
        <f t="shared" si="95"/>
        <v>0</v>
      </c>
      <c r="I188" s="335">
        <f t="shared" si="95"/>
        <v>0</v>
      </c>
      <c r="J188" s="335">
        <f t="shared" si="95"/>
        <v>0</v>
      </c>
      <c r="K188" s="335">
        <f t="shared" si="95"/>
        <v>0</v>
      </c>
      <c r="L188" s="334">
        <f t="shared" si="95"/>
        <v>19369</v>
      </c>
      <c r="M188" s="334">
        <f t="shared" si="95"/>
        <v>19369</v>
      </c>
      <c r="N188" s="334">
        <f t="shared" si="95"/>
        <v>0</v>
      </c>
      <c r="O188" s="334">
        <f t="shared" si="95"/>
        <v>0</v>
      </c>
    </row>
    <row r="189" spans="1:17" s="24" customFormat="1" ht="15" customHeight="1" x14ac:dyDescent="0.25">
      <c r="A189" s="85"/>
      <c r="B189" s="126" t="s">
        <v>259</v>
      </c>
      <c r="C189" s="20" t="s">
        <v>24</v>
      </c>
      <c r="D189" s="204">
        <f t="shared" si="94"/>
        <v>19369</v>
      </c>
      <c r="E189" s="204">
        <v>19369</v>
      </c>
      <c r="F189" s="204"/>
      <c r="G189" s="204"/>
      <c r="H189" s="193">
        <f>I189+K189</f>
        <v>0</v>
      </c>
      <c r="I189" s="193"/>
      <c r="J189" s="193"/>
      <c r="K189" s="193"/>
      <c r="L189" s="8">
        <f>M189+O189</f>
        <v>19369</v>
      </c>
      <c r="M189" s="8">
        <f>E189+I189</f>
        <v>19369</v>
      </c>
      <c r="N189" s="8">
        <f>F189+J189</f>
        <v>0</v>
      </c>
      <c r="O189" s="8">
        <f>G189+K189</f>
        <v>0</v>
      </c>
      <c r="P189" s="2"/>
      <c r="Q189" s="2"/>
    </row>
    <row r="190" spans="1:17" ht="15" customHeight="1" x14ac:dyDescent="0.25">
      <c r="A190" s="48" t="s">
        <v>178</v>
      </c>
      <c r="B190" s="19" t="s">
        <v>59</v>
      </c>
      <c r="C190" s="20" t="s">
        <v>24</v>
      </c>
      <c r="D190" s="194">
        <f t="shared" si="94"/>
        <v>1685</v>
      </c>
      <c r="E190" s="194">
        <f t="shared" ref="E190:O190" si="96">E191</f>
        <v>1685</v>
      </c>
      <c r="F190" s="194">
        <f t="shared" si="96"/>
        <v>0</v>
      </c>
      <c r="G190" s="194">
        <f t="shared" si="96"/>
        <v>0</v>
      </c>
      <c r="H190" s="335">
        <f t="shared" si="96"/>
        <v>0</v>
      </c>
      <c r="I190" s="335">
        <f t="shared" si="96"/>
        <v>0</v>
      </c>
      <c r="J190" s="335">
        <f t="shared" si="96"/>
        <v>0</v>
      </c>
      <c r="K190" s="335">
        <f t="shared" si="96"/>
        <v>0</v>
      </c>
      <c r="L190" s="334">
        <f t="shared" si="96"/>
        <v>1685</v>
      </c>
      <c r="M190" s="334">
        <f t="shared" si="96"/>
        <v>1685</v>
      </c>
      <c r="N190" s="334">
        <f t="shared" si="96"/>
        <v>0</v>
      </c>
      <c r="O190" s="334">
        <f t="shared" si="96"/>
        <v>0</v>
      </c>
      <c r="P190" s="24"/>
      <c r="Q190" s="24"/>
    </row>
    <row r="191" spans="1:17" s="24" customFormat="1" ht="15" customHeight="1" x14ac:dyDescent="0.25">
      <c r="A191" s="81"/>
      <c r="B191" s="126" t="s">
        <v>259</v>
      </c>
      <c r="C191" s="20" t="s">
        <v>24</v>
      </c>
      <c r="D191" s="204">
        <f t="shared" si="94"/>
        <v>1685</v>
      </c>
      <c r="E191" s="204">
        <v>1685</v>
      </c>
      <c r="F191" s="204"/>
      <c r="G191" s="204"/>
      <c r="H191" s="193">
        <f>I191+K191</f>
        <v>0</v>
      </c>
      <c r="I191" s="193"/>
      <c r="J191" s="193"/>
      <c r="K191" s="193"/>
      <c r="L191" s="8">
        <f>M191+O191</f>
        <v>1685</v>
      </c>
      <c r="M191" s="8">
        <f>E191+I191</f>
        <v>1685</v>
      </c>
      <c r="N191" s="8">
        <f>F191+J191</f>
        <v>0</v>
      </c>
      <c r="O191" s="8">
        <f>G191+K191</f>
        <v>0</v>
      </c>
      <c r="P191" s="2"/>
      <c r="Q191" s="2"/>
    </row>
    <row r="192" spans="1:17" ht="15.75" customHeight="1" x14ac:dyDescent="0.25">
      <c r="A192" s="5" t="s">
        <v>147</v>
      </c>
      <c r="B192" s="16" t="s">
        <v>182</v>
      </c>
      <c r="C192" s="7" t="s">
        <v>24</v>
      </c>
      <c r="D192" s="194">
        <f t="shared" si="94"/>
        <v>1175</v>
      </c>
      <c r="E192" s="195">
        <f>E193</f>
        <v>1175</v>
      </c>
      <c r="F192" s="195">
        <f>F193</f>
        <v>0</v>
      </c>
      <c r="G192" s="195">
        <f>G193</f>
        <v>0</v>
      </c>
      <c r="H192" s="193">
        <f>I192+K192</f>
        <v>0</v>
      </c>
      <c r="I192" s="200">
        <f>I193</f>
        <v>0</v>
      </c>
      <c r="J192" s="200">
        <f>J193</f>
        <v>0</v>
      </c>
      <c r="K192" s="200">
        <f>K193</f>
        <v>0</v>
      </c>
      <c r="L192" s="8">
        <f>M192+O192</f>
        <v>1175</v>
      </c>
      <c r="M192" s="31">
        <f>M193</f>
        <v>1175</v>
      </c>
      <c r="N192" s="31">
        <f>N193</f>
        <v>0</v>
      </c>
      <c r="O192" s="31">
        <f>O193</f>
        <v>0</v>
      </c>
    </row>
    <row r="193" spans="1:17" s="24" customFormat="1" ht="15" customHeight="1" x14ac:dyDescent="0.25">
      <c r="A193" s="85"/>
      <c r="B193" s="126" t="s">
        <v>259</v>
      </c>
      <c r="C193" s="20" t="s">
        <v>24</v>
      </c>
      <c r="D193" s="204">
        <f t="shared" si="94"/>
        <v>1175</v>
      </c>
      <c r="E193" s="204">
        <v>1175</v>
      </c>
      <c r="F193" s="204"/>
      <c r="G193" s="204"/>
      <c r="H193" s="202"/>
      <c r="I193" s="202"/>
      <c r="J193" s="202"/>
      <c r="K193" s="202"/>
      <c r="L193" s="8">
        <f>M193+O193</f>
        <v>1175</v>
      </c>
      <c r="M193" s="8">
        <f>E193+I193</f>
        <v>1175</v>
      </c>
      <c r="N193" s="8">
        <f>F193+J193</f>
        <v>0</v>
      </c>
      <c r="O193" s="8">
        <f>G193+K193</f>
        <v>0</v>
      </c>
      <c r="P193" s="2"/>
      <c r="Q193" s="2"/>
    </row>
    <row r="194" spans="1:17" ht="15" customHeight="1" x14ac:dyDescent="0.25">
      <c r="A194" s="32" t="s">
        <v>199</v>
      </c>
      <c r="B194" s="33" t="s">
        <v>224</v>
      </c>
      <c r="C194" s="15"/>
      <c r="D194" s="192">
        <f t="shared" si="94"/>
        <v>22229</v>
      </c>
      <c r="E194" s="192">
        <f t="shared" ref="E194:O194" si="97">E195+E196</f>
        <v>22229</v>
      </c>
      <c r="F194" s="192">
        <f t="shared" si="97"/>
        <v>0</v>
      </c>
      <c r="G194" s="192">
        <f t="shared" si="97"/>
        <v>0</v>
      </c>
      <c r="H194" s="191">
        <f t="shared" si="97"/>
        <v>0</v>
      </c>
      <c r="I194" s="191">
        <f t="shared" si="97"/>
        <v>0</v>
      </c>
      <c r="J194" s="191">
        <f t="shared" si="97"/>
        <v>0</v>
      </c>
      <c r="K194" s="191">
        <f t="shared" si="97"/>
        <v>0</v>
      </c>
      <c r="L194" s="1">
        <f t="shared" si="97"/>
        <v>22229</v>
      </c>
      <c r="M194" s="1">
        <f t="shared" si="97"/>
        <v>22229</v>
      </c>
      <c r="N194" s="1">
        <f t="shared" si="97"/>
        <v>0</v>
      </c>
      <c r="O194" s="1">
        <f t="shared" si="97"/>
        <v>0</v>
      </c>
      <c r="P194" s="24"/>
      <c r="Q194" s="24"/>
    </row>
    <row r="195" spans="1:17" s="24" customFormat="1" ht="15" customHeight="1" x14ac:dyDescent="0.25">
      <c r="A195" s="155"/>
      <c r="B195" s="154" t="s">
        <v>250</v>
      </c>
      <c r="C195" s="15"/>
      <c r="D195" s="204">
        <f t="shared" si="94"/>
        <v>0</v>
      </c>
      <c r="E195" s="204"/>
      <c r="F195" s="204"/>
      <c r="G195" s="204"/>
      <c r="H195" s="202"/>
      <c r="I195" s="202"/>
      <c r="J195" s="202"/>
      <c r="K195" s="202"/>
      <c r="L195" s="71"/>
      <c r="M195" s="71"/>
      <c r="N195" s="71"/>
      <c r="O195" s="71"/>
      <c r="P195" s="2"/>
      <c r="Q195" s="2"/>
    </row>
    <row r="196" spans="1:17" s="24" customFormat="1" ht="15" customHeight="1" x14ac:dyDescent="0.25">
      <c r="A196" s="155"/>
      <c r="B196" s="154" t="s">
        <v>265</v>
      </c>
      <c r="C196" s="18"/>
      <c r="D196" s="204">
        <f t="shared" si="94"/>
        <v>22229</v>
      </c>
      <c r="E196" s="204">
        <f t="shared" ref="E196:O196" si="98">E189+E191+E193</f>
        <v>22229</v>
      </c>
      <c r="F196" s="204">
        <f t="shared" si="98"/>
        <v>0</v>
      </c>
      <c r="G196" s="204">
        <f t="shared" si="98"/>
        <v>0</v>
      </c>
      <c r="H196" s="202">
        <f t="shared" si="98"/>
        <v>0</v>
      </c>
      <c r="I196" s="202">
        <f t="shared" si="98"/>
        <v>0</v>
      </c>
      <c r="J196" s="202">
        <f t="shared" si="98"/>
        <v>0</v>
      </c>
      <c r="K196" s="202">
        <f t="shared" si="98"/>
        <v>0</v>
      </c>
      <c r="L196" s="71">
        <f t="shared" si="98"/>
        <v>22229</v>
      </c>
      <c r="M196" s="71">
        <f t="shared" si="98"/>
        <v>22229</v>
      </c>
      <c r="N196" s="71">
        <f t="shared" si="98"/>
        <v>0</v>
      </c>
      <c r="O196" s="71">
        <f t="shared" si="98"/>
        <v>0</v>
      </c>
      <c r="P196" s="2"/>
      <c r="Q196" s="2"/>
    </row>
    <row r="197" spans="1:17" ht="15" customHeight="1" x14ac:dyDescent="0.25">
      <c r="A197" s="72" t="s">
        <v>200</v>
      </c>
      <c r="B197" s="265" t="s">
        <v>188</v>
      </c>
      <c r="C197" s="36"/>
      <c r="D197" s="190">
        <f t="shared" si="94"/>
        <v>592889</v>
      </c>
      <c r="E197" s="190">
        <f t="shared" ref="E197:O197" si="99">E199+E200+E201+E202</f>
        <v>357988</v>
      </c>
      <c r="F197" s="190">
        <f t="shared" si="99"/>
        <v>8844</v>
      </c>
      <c r="G197" s="190">
        <f t="shared" si="99"/>
        <v>234901</v>
      </c>
      <c r="H197" s="189">
        <f t="shared" si="99"/>
        <v>0</v>
      </c>
      <c r="I197" s="189">
        <f t="shared" si="99"/>
        <v>7506</v>
      </c>
      <c r="J197" s="189">
        <f t="shared" si="99"/>
        <v>0</v>
      </c>
      <c r="K197" s="189">
        <f t="shared" si="99"/>
        <v>-7506</v>
      </c>
      <c r="L197" s="37">
        <f t="shared" si="99"/>
        <v>592889</v>
      </c>
      <c r="M197" s="37">
        <f t="shared" si="99"/>
        <v>365494</v>
      </c>
      <c r="N197" s="37">
        <f t="shared" si="99"/>
        <v>8844</v>
      </c>
      <c r="O197" s="37">
        <f t="shared" si="99"/>
        <v>227395</v>
      </c>
      <c r="P197" s="24"/>
      <c r="Q197" s="24"/>
    </row>
    <row r="198" spans="1:17" ht="15" customHeight="1" x14ac:dyDescent="0.25">
      <c r="A198" s="159"/>
      <c r="B198" s="154" t="s">
        <v>213</v>
      </c>
      <c r="C198" s="36"/>
      <c r="D198" s="190"/>
      <c r="E198" s="190"/>
      <c r="F198" s="190"/>
      <c r="G198" s="190"/>
      <c r="H198" s="189"/>
      <c r="I198" s="189"/>
      <c r="J198" s="189"/>
      <c r="K198" s="189"/>
      <c r="L198" s="37"/>
      <c r="M198" s="37"/>
      <c r="N198" s="37"/>
      <c r="O198" s="37"/>
      <c r="P198" s="24"/>
      <c r="Q198" s="24"/>
    </row>
    <row r="199" spans="1:17" s="24" customFormat="1" ht="15" customHeight="1" x14ac:dyDescent="0.25">
      <c r="A199" s="153"/>
      <c r="B199" s="333" t="s">
        <v>493</v>
      </c>
      <c r="C199" s="15"/>
      <c r="D199" s="204">
        <f>E199+G199</f>
        <v>465278</v>
      </c>
      <c r="E199" s="204">
        <f t="shared" ref="E199:O199" si="100">E42+E76+E144+E153+E185+E195</f>
        <v>242173</v>
      </c>
      <c r="F199" s="204">
        <f t="shared" si="100"/>
        <v>0</v>
      </c>
      <c r="G199" s="204">
        <f t="shared" si="100"/>
        <v>223105</v>
      </c>
      <c r="H199" s="202">
        <f t="shared" si="100"/>
        <v>0</v>
      </c>
      <c r="I199" s="202">
        <f t="shared" si="100"/>
        <v>0</v>
      </c>
      <c r="J199" s="202">
        <f t="shared" si="100"/>
        <v>0</v>
      </c>
      <c r="K199" s="202">
        <f t="shared" si="100"/>
        <v>0</v>
      </c>
      <c r="L199" s="71">
        <f t="shared" si="100"/>
        <v>465278</v>
      </c>
      <c r="M199" s="71">
        <f t="shared" si="100"/>
        <v>242173</v>
      </c>
      <c r="N199" s="71">
        <f t="shared" si="100"/>
        <v>0</v>
      </c>
      <c r="O199" s="71">
        <f t="shared" si="100"/>
        <v>223105</v>
      </c>
      <c r="P199" s="2"/>
      <c r="Q199" s="2"/>
    </row>
    <row r="200" spans="1:17" s="24" customFormat="1" ht="15" customHeight="1" x14ac:dyDescent="0.2">
      <c r="A200" s="153"/>
      <c r="B200" s="332" t="s">
        <v>257</v>
      </c>
      <c r="C200" s="15"/>
      <c r="D200" s="204">
        <f>E200+G200</f>
        <v>119426</v>
      </c>
      <c r="E200" s="204">
        <f t="shared" ref="E200:O200" si="101">E43++E78+E88+E145+E186+E196</f>
        <v>107630</v>
      </c>
      <c r="F200" s="204">
        <f t="shared" si="101"/>
        <v>8844</v>
      </c>
      <c r="G200" s="204">
        <f t="shared" si="101"/>
        <v>11796</v>
      </c>
      <c r="H200" s="202">
        <f t="shared" si="101"/>
        <v>0</v>
      </c>
      <c r="I200" s="202">
        <f t="shared" si="101"/>
        <v>7506</v>
      </c>
      <c r="J200" s="202">
        <f t="shared" si="101"/>
        <v>0</v>
      </c>
      <c r="K200" s="202">
        <f t="shared" si="101"/>
        <v>-7506</v>
      </c>
      <c r="L200" s="71">
        <f t="shared" si="101"/>
        <v>119426</v>
      </c>
      <c r="M200" s="71">
        <f t="shared" si="101"/>
        <v>115136</v>
      </c>
      <c r="N200" s="71">
        <f t="shared" si="101"/>
        <v>8844</v>
      </c>
      <c r="O200" s="71">
        <f t="shared" si="101"/>
        <v>4290</v>
      </c>
    </row>
    <row r="201" spans="1:17" s="24" customFormat="1" ht="25.5" customHeight="1" x14ac:dyDescent="0.2">
      <c r="A201" s="153"/>
      <c r="B201" s="331" t="s">
        <v>66</v>
      </c>
      <c r="C201" s="15"/>
      <c r="D201" s="204">
        <f>E201+G201</f>
        <v>292</v>
      </c>
      <c r="E201" s="204">
        <f t="shared" ref="E201:O201" si="102">E79</f>
        <v>292</v>
      </c>
      <c r="F201" s="204">
        <f t="shared" si="102"/>
        <v>0</v>
      </c>
      <c r="G201" s="204">
        <f t="shared" si="102"/>
        <v>0</v>
      </c>
      <c r="H201" s="202">
        <f t="shared" si="102"/>
        <v>0</v>
      </c>
      <c r="I201" s="202">
        <f t="shared" si="102"/>
        <v>0</v>
      </c>
      <c r="J201" s="202">
        <f t="shared" si="102"/>
        <v>0</v>
      </c>
      <c r="K201" s="202">
        <f t="shared" si="102"/>
        <v>0</v>
      </c>
      <c r="L201" s="71">
        <f t="shared" si="102"/>
        <v>292</v>
      </c>
      <c r="M201" s="71">
        <f t="shared" si="102"/>
        <v>292</v>
      </c>
      <c r="N201" s="71">
        <f t="shared" si="102"/>
        <v>0</v>
      </c>
      <c r="O201" s="71">
        <f t="shared" si="102"/>
        <v>0</v>
      </c>
    </row>
    <row r="202" spans="1:17" s="24" customFormat="1" ht="15" customHeight="1" x14ac:dyDescent="0.25">
      <c r="A202" s="152"/>
      <c r="B202" s="330" t="s">
        <v>255</v>
      </c>
      <c r="C202" s="15"/>
      <c r="D202" s="204">
        <f>E202+G202</f>
        <v>7893</v>
      </c>
      <c r="E202" s="204">
        <f t="shared" ref="E202:O202" si="103">E77+E87</f>
        <v>7893</v>
      </c>
      <c r="F202" s="204">
        <f t="shared" si="103"/>
        <v>0</v>
      </c>
      <c r="G202" s="204">
        <f t="shared" si="103"/>
        <v>0</v>
      </c>
      <c r="H202" s="202">
        <f t="shared" si="103"/>
        <v>0</v>
      </c>
      <c r="I202" s="202">
        <f t="shared" si="103"/>
        <v>0</v>
      </c>
      <c r="J202" s="202">
        <f t="shared" si="103"/>
        <v>0</v>
      </c>
      <c r="K202" s="202">
        <f t="shared" si="103"/>
        <v>0</v>
      </c>
      <c r="L202" s="71">
        <f t="shared" si="103"/>
        <v>7893</v>
      </c>
      <c r="M202" s="71">
        <f t="shared" si="103"/>
        <v>7893</v>
      </c>
      <c r="N202" s="71">
        <f t="shared" si="103"/>
        <v>0</v>
      </c>
      <c r="O202" s="71">
        <f t="shared" si="103"/>
        <v>0</v>
      </c>
      <c r="P202" s="2"/>
      <c r="Q202" s="2"/>
    </row>
    <row r="203" spans="1:17" ht="12.75" customHeight="1" x14ac:dyDescent="0.25">
      <c r="A203" s="38"/>
      <c r="B203" s="187"/>
      <c r="C203" s="255"/>
      <c r="D203" s="187"/>
      <c r="E203" s="187"/>
      <c r="F203" s="41"/>
      <c r="G203" s="41"/>
      <c r="H203" s="41"/>
      <c r="I203" s="41"/>
      <c r="J203" s="41"/>
      <c r="K203" s="41"/>
      <c r="L203" s="41"/>
      <c r="M203" s="41"/>
      <c r="N203" s="41"/>
      <c r="P203" s="24"/>
      <c r="Q203" s="24"/>
    </row>
    <row r="204" spans="1:17" x14ac:dyDescent="0.25">
      <c r="A204" s="38"/>
      <c r="B204" s="12"/>
      <c r="C204" s="43"/>
      <c r="D204" s="12"/>
      <c r="E204" s="12"/>
      <c r="F204" s="42"/>
      <c r="G204" s="12"/>
      <c r="H204" s="12"/>
      <c r="I204" s="12"/>
      <c r="J204" s="12"/>
      <c r="K204" s="12"/>
      <c r="L204" s="12"/>
      <c r="M204" s="12"/>
      <c r="N204" s="12"/>
      <c r="P204" s="24"/>
      <c r="Q204" s="24"/>
    </row>
    <row r="205" spans="1:17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P205" s="24"/>
      <c r="Q205" s="24"/>
    </row>
    <row r="206" spans="1:17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P206" s="24"/>
      <c r="Q206" s="24"/>
    </row>
    <row r="207" spans="1:17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1:17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1:14" x14ac:dyDescent="0.25">
      <c r="A209" s="12"/>
      <c r="B209" s="12"/>
      <c r="C209" s="44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1:14" x14ac:dyDescent="0.25">
      <c r="A210" s="12"/>
      <c r="B210" s="12"/>
      <c r="C210" s="44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1:14" x14ac:dyDescent="0.25">
      <c r="A211" s="12"/>
      <c r="B211" s="12"/>
      <c r="C211" s="44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1:14" x14ac:dyDescent="0.25">
      <c r="A212" s="12"/>
      <c r="B212" s="12"/>
      <c r="C212" s="44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1:14" x14ac:dyDescent="0.25">
      <c r="A213" s="12"/>
      <c r="B213" s="12"/>
      <c r="C213" s="44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1:14" x14ac:dyDescent="0.25">
      <c r="A214" s="12"/>
      <c r="B214" s="12"/>
      <c r="C214" s="44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1:14" x14ac:dyDescent="0.25">
      <c r="A215" s="12"/>
      <c r="B215" s="12"/>
      <c r="C215" s="44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1:14" x14ac:dyDescent="0.25">
      <c r="A216" s="12"/>
      <c r="B216" s="12"/>
      <c r="C216" s="44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1:14" x14ac:dyDescent="0.25">
      <c r="A217" s="12"/>
      <c r="B217" s="12"/>
      <c r="C217" s="44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1:14" x14ac:dyDescent="0.25">
      <c r="A218" s="12"/>
      <c r="B218" s="12"/>
      <c r="C218" s="44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1:14" x14ac:dyDescent="0.25">
      <c r="A219" s="12"/>
      <c r="B219" s="12"/>
      <c r="C219" s="44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1:14" x14ac:dyDescent="0.25">
      <c r="A220" s="12"/>
      <c r="B220" s="12"/>
      <c r="C220" s="44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1:14" x14ac:dyDescent="0.25">
      <c r="A221" s="12"/>
      <c r="B221" s="12"/>
      <c r="C221" s="44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1:14" x14ac:dyDescent="0.25">
      <c r="A222" s="12"/>
      <c r="B222" s="12"/>
      <c r="C222" s="44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1:14" x14ac:dyDescent="0.25">
      <c r="A223" s="12"/>
      <c r="B223" s="12"/>
      <c r="C223" s="44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1:14" x14ac:dyDescent="0.25">
      <c r="A224" s="12"/>
      <c r="B224" s="12"/>
      <c r="C224" s="44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1:14" x14ac:dyDescent="0.25">
      <c r="A225" s="12"/>
      <c r="B225" s="12"/>
      <c r="C225" s="44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1:14" x14ac:dyDescent="0.25">
      <c r="A226" s="12"/>
      <c r="B226" s="12"/>
      <c r="C226" s="44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1:14" x14ac:dyDescent="0.25">
      <c r="A227" s="12"/>
      <c r="B227" s="12"/>
      <c r="C227" s="44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1:14" x14ac:dyDescent="0.25">
      <c r="A228" s="12"/>
      <c r="B228" s="12"/>
      <c r="C228" s="44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1:14" x14ac:dyDescent="0.25">
      <c r="A229" s="12"/>
      <c r="B229" s="12"/>
      <c r="C229" s="44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1:14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 spans="1:14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 spans="1:14" x14ac:dyDescent="0.25">
      <c r="A232" s="12"/>
      <c r="B232" s="12"/>
      <c r="C232" s="44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1:14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 spans="1:14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 spans="1:14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 spans="1:14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 spans="1:14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 spans="1:14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 spans="1:14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 spans="1:14" x14ac:dyDescent="0.25">
      <c r="A240" s="12"/>
      <c r="B240" s="12"/>
      <c r="C240" s="44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 spans="1:14" x14ac:dyDescent="0.25">
      <c r="A241" s="12"/>
      <c r="B241" s="12"/>
      <c r="C241" s="44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 spans="1:14" x14ac:dyDescent="0.25">
      <c r="A242" s="12"/>
      <c r="B242" s="12"/>
      <c r="C242" s="44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 spans="1:14" x14ac:dyDescent="0.25">
      <c r="A243" s="12"/>
      <c r="B243" s="12"/>
      <c r="C243" s="44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 spans="1:14" x14ac:dyDescent="0.25">
      <c r="A244" s="12"/>
      <c r="B244" s="12"/>
      <c r="C244" s="44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 spans="1:14" x14ac:dyDescent="0.25">
      <c r="A245" s="12"/>
      <c r="B245" s="12"/>
      <c r="C245" s="44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 spans="1:14" x14ac:dyDescent="0.25">
      <c r="A246" s="12"/>
      <c r="B246" s="12"/>
      <c r="C246" s="44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 spans="1:14" x14ac:dyDescent="0.25">
      <c r="A247" s="12"/>
      <c r="B247" s="12"/>
      <c r="C247" s="44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 spans="1:14" x14ac:dyDescent="0.25">
      <c r="A248" s="12"/>
      <c r="B248" s="12"/>
      <c r="C248" s="44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 spans="1:14" x14ac:dyDescent="0.25">
      <c r="A249" s="12"/>
      <c r="B249" s="12"/>
      <c r="C249" s="44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 spans="1:14" x14ac:dyDescent="0.25">
      <c r="A250" s="12"/>
      <c r="B250" s="12"/>
      <c r="C250" s="44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 spans="1:14" x14ac:dyDescent="0.25">
      <c r="A251" s="12"/>
      <c r="B251" s="12"/>
      <c r="C251" s="44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 spans="1:14" x14ac:dyDescent="0.25">
      <c r="A252" s="12"/>
      <c r="B252" s="12"/>
      <c r="C252" s="44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 spans="1:14" x14ac:dyDescent="0.25">
      <c r="A253" s="12"/>
      <c r="B253" s="12"/>
      <c r="C253" s="44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 spans="1:14" x14ac:dyDescent="0.25">
      <c r="A254" s="12"/>
      <c r="B254" s="12"/>
      <c r="C254" s="44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 spans="1:14" x14ac:dyDescent="0.25">
      <c r="A255" s="12"/>
      <c r="B255" s="12"/>
      <c r="C255" s="44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 spans="1:14" x14ac:dyDescent="0.25">
      <c r="A256" s="12"/>
      <c r="B256" s="12"/>
      <c r="C256" s="44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 spans="1:14" x14ac:dyDescent="0.25">
      <c r="A257" s="12"/>
      <c r="B257" s="12"/>
      <c r="C257" s="44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 spans="1:14" x14ac:dyDescent="0.25">
      <c r="A258" s="12"/>
      <c r="B258" s="12"/>
      <c r="C258" s="44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 spans="1:14" x14ac:dyDescent="0.25">
      <c r="A259" s="12"/>
      <c r="B259" s="12"/>
      <c r="C259" s="44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 spans="1:14" x14ac:dyDescent="0.25">
      <c r="A260" s="12"/>
      <c r="B260" s="12"/>
      <c r="C260" s="44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 spans="1:14" x14ac:dyDescent="0.25">
      <c r="A261" s="12"/>
      <c r="B261" s="12"/>
      <c r="C261" s="44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 spans="1:14" x14ac:dyDescent="0.25">
      <c r="A262" s="12"/>
      <c r="B262" s="12"/>
      <c r="C262" s="44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 spans="1:14" x14ac:dyDescent="0.25">
      <c r="A263" s="12"/>
      <c r="B263" s="12"/>
      <c r="C263" s="44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 spans="1:14" x14ac:dyDescent="0.25">
      <c r="A264" s="12"/>
      <c r="B264" s="12"/>
      <c r="C264" s="44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 spans="1:14" x14ac:dyDescent="0.25">
      <c r="A265" s="12"/>
      <c r="B265" s="12"/>
      <c r="C265" s="44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 spans="1:14" x14ac:dyDescent="0.25">
      <c r="A266" s="12"/>
      <c r="B266" s="12"/>
      <c r="C266" s="44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 spans="1:14" x14ac:dyDescent="0.25">
      <c r="A267" s="12"/>
      <c r="B267" s="12"/>
      <c r="C267" s="44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 spans="1:14" x14ac:dyDescent="0.25">
      <c r="A268" s="12"/>
      <c r="B268" s="12"/>
      <c r="C268" s="44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 spans="1:14" x14ac:dyDescent="0.25">
      <c r="A269" s="12"/>
      <c r="B269" s="12"/>
      <c r="C269" s="44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 spans="1:14" x14ac:dyDescent="0.25">
      <c r="A270" s="12"/>
      <c r="B270" s="12"/>
      <c r="C270" s="44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 spans="1:14" x14ac:dyDescent="0.25">
      <c r="A271" s="12"/>
      <c r="B271" s="12"/>
      <c r="C271" s="44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 spans="1:14" x14ac:dyDescent="0.25">
      <c r="A272" s="12"/>
      <c r="B272" s="12"/>
      <c r="C272" s="44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 spans="1:14" x14ac:dyDescent="0.25">
      <c r="A273" s="12"/>
      <c r="B273" s="12"/>
      <c r="C273" s="44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 spans="1:14" x14ac:dyDescent="0.25">
      <c r="A274" s="12"/>
      <c r="B274" s="12"/>
      <c r="C274" s="44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 spans="1:14" x14ac:dyDescent="0.25">
      <c r="A275" s="12"/>
      <c r="B275" s="12"/>
      <c r="C275" s="44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 spans="1:14" x14ac:dyDescent="0.25">
      <c r="A276" s="12"/>
      <c r="B276" s="12"/>
      <c r="C276" s="44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 spans="1:14" x14ac:dyDescent="0.25">
      <c r="A277" s="12"/>
      <c r="B277" s="12"/>
      <c r="C277" s="44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 spans="1:14" x14ac:dyDescent="0.25">
      <c r="A278" s="12"/>
      <c r="B278" s="12"/>
      <c r="C278" s="44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 spans="1:14" x14ac:dyDescent="0.25">
      <c r="A279" s="12"/>
      <c r="B279" s="12"/>
      <c r="C279" s="44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 spans="1:14" x14ac:dyDescent="0.25">
      <c r="A280" s="12"/>
      <c r="B280" s="12"/>
      <c r="C280" s="44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 spans="1:14" x14ac:dyDescent="0.25">
      <c r="A281" s="12"/>
      <c r="B281" s="12"/>
      <c r="C281" s="44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 spans="1:14" x14ac:dyDescent="0.25">
      <c r="A282" s="12"/>
      <c r="B282" s="12"/>
      <c r="C282" s="44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 spans="1:14" x14ac:dyDescent="0.25">
      <c r="A283" s="12"/>
      <c r="B283" s="12"/>
      <c r="C283" s="44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 spans="1:14" x14ac:dyDescent="0.25">
      <c r="A284" s="12"/>
      <c r="B284" s="12"/>
      <c r="C284" s="44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 spans="1:14" x14ac:dyDescent="0.25">
      <c r="A285" s="12"/>
      <c r="B285" s="12"/>
      <c r="C285" s="44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 spans="1:14" x14ac:dyDescent="0.25">
      <c r="A286" s="12"/>
      <c r="B286" s="12"/>
      <c r="C286" s="44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 spans="1:14" x14ac:dyDescent="0.25">
      <c r="A287" s="12"/>
      <c r="B287" s="12"/>
      <c r="C287" s="44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 spans="1:14" x14ac:dyDescent="0.25">
      <c r="A288" s="12"/>
      <c r="B288" s="12"/>
      <c r="C288" s="44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 spans="1:14" x14ac:dyDescent="0.25">
      <c r="A289" s="12"/>
      <c r="B289" s="12"/>
      <c r="C289" s="44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 spans="1:14" x14ac:dyDescent="0.25">
      <c r="A290" s="12"/>
      <c r="B290" s="12"/>
      <c r="C290" s="44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 spans="1:14" x14ac:dyDescent="0.25">
      <c r="A291" s="12"/>
      <c r="B291" s="12"/>
      <c r="C291" s="44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 spans="1:14" x14ac:dyDescent="0.25">
      <c r="A292" s="12"/>
      <c r="B292" s="12"/>
      <c r="C292" s="44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 spans="1:14" x14ac:dyDescent="0.25">
      <c r="A293" s="12"/>
      <c r="B293" s="12"/>
      <c r="C293" s="44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 spans="1:14" x14ac:dyDescent="0.25">
      <c r="A294" s="12"/>
      <c r="B294" s="12"/>
      <c r="C294" s="44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 spans="1:14" x14ac:dyDescent="0.25">
      <c r="A295" s="12"/>
      <c r="B295" s="12"/>
      <c r="C295" s="44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 spans="1:14" x14ac:dyDescent="0.25">
      <c r="A296" s="12"/>
      <c r="B296" s="12"/>
      <c r="C296" s="44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 spans="1:14" x14ac:dyDescent="0.25">
      <c r="A297" s="12"/>
      <c r="B297" s="12"/>
      <c r="C297" s="44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 spans="1:14" x14ac:dyDescent="0.25">
      <c r="A298" s="12"/>
      <c r="B298" s="12"/>
      <c r="C298" s="44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 spans="1:14" x14ac:dyDescent="0.25">
      <c r="A299" s="12"/>
      <c r="B299" s="12"/>
      <c r="C299" s="44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 spans="1:14" x14ac:dyDescent="0.25">
      <c r="A300" s="12"/>
      <c r="B300" s="12"/>
      <c r="C300" s="44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 spans="1:14" x14ac:dyDescent="0.25">
      <c r="A301" s="12"/>
      <c r="B301" s="12"/>
      <c r="C301" s="44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 spans="1:14" x14ac:dyDescent="0.25">
      <c r="A302" s="12"/>
      <c r="B302" s="12"/>
      <c r="C302" s="44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 spans="1:14" x14ac:dyDescent="0.25">
      <c r="A303" s="12"/>
      <c r="B303" s="12"/>
      <c r="C303" s="44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 spans="1:14" x14ac:dyDescent="0.25">
      <c r="A304" s="12"/>
      <c r="B304" s="12"/>
      <c r="C304" s="44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 spans="1:14" x14ac:dyDescent="0.25">
      <c r="A305" s="12"/>
      <c r="B305" s="12"/>
      <c r="C305" s="44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 spans="1:14" x14ac:dyDescent="0.25">
      <c r="A306" s="12"/>
      <c r="B306" s="12"/>
      <c r="C306" s="44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 spans="1:14" x14ac:dyDescent="0.25">
      <c r="A307" s="12"/>
      <c r="B307" s="12"/>
      <c r="C307" s="44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 spans="1:14" x14ac:dyDescent="0.25">
      <c r="A308" s="12"/>
      <c r="B308" s="12"/>
      <c r="C308" s="44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 spans="1:14" x14ac:dyDescent="0.25">
      <c r="A309" s="12"/>
      <c r="B309" s="12"/>
      <c r="C309" s="44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 spans="1:14" x14ac:dyDescent="0.25">
      <c r="A310" s="12"/>
      <c r="B310" s="12"/>
      <c r="C310" s="44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 spans="1:14" x14ac:dyDescent="0.25">
      <c r="A311" s="12"/>
      <c r="B311" s="12"/>
      <c r="C311" s="44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 spans="1:14" x14ac:dyDescent="0.25">
      <c r="A312" s="12"/>
      <c r="B312" s="12"/>
      <c r="C312" s="44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 spans="1:14" x14ac:dyDescent="0.25">
      <c r="A313" s="12"/>
      <c r="B313" s="12"/>
      <c r="C313" s="44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 spans="1:14" x14ac:dyDescent="0.25">
      <c r="A314" s="12"/>
      <c r="B314" s="12"/>
      <c r="C314" s="44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 spans="1:14" x14ac:dyDescent="0.25">
      <c r="A315" s="12"/>
      <c r="B315" s="12"/>
      <c r="C315" s="44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 spans="1:14" x14ac:dyDescent="0.25">
      <c r="C316" s="45"/>
    </row>
    <row r="317" spans="1:14" x14ac:dyDescent="0.25">
      <c r="C317" s="45"/>
    </row>
    <row r="318" spans="1:14" x14ac:dyDescent="0.25">
      <c r="C318" s="45"/>
    </row>
    <row r="319" spans="1:14" x14ac:dyDescent="0.25">
      <c r="C319" s="45"/>
    </row>
    <row r="320" spans="1:14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</sheetData>
  <mergeCells count="32">
    <mergeCell ref="A12:A14"/>
    <mergeCell ref="B12:B14"/>
    <mergeCell ref="C12:C14"/>
    <mergeCell ref="A10:O10"/>
    <mergeCell ref="B89:O89"/>
    <mergeCell ref="D12:D14"/>
    <mergeCell ref="B80:O80"/>
    <mergeCell ref="B44:O44"/>
    <mergeCell ref="B187:O187"/>
    <mergeCell ref="B154:O154"/>
    <mergeCell ref="E12:G12"/>
    <mergeCell ref="L12:L14"/>
    <mergeCell ref="M12:O12"/>
    <mergeCell ref="O13:O14"/>
    <mergeCell ref="K13:K14"/>
    <mergeCell ref="I13:J13"/>
    <mergeCell ref="E13:F13"/>
    <mergeCell ref="M13:N13"/>
    <mergeCell ref="G13:G14"/>
    <mergeCell ref="B146:O146"/>
    <mergeCell ref="B1:O1"/>
    <mergeCell ref="B2:O2"/>
    <mergeCell ref="B3:O3"/>
    <mergeCell ref="B4:O4"/>
    <mergeCell ref="B5:O5"/>
    <mergeCell ref="P18:Q18"/>
    <mergeCell ref="B15:O15"/>
    <mergeCell ref="H12:H14"/>
    <mergeCell ref="I12:K12"/>
    <mergeCell ref="B6:O6"/>
    <mergeCell ref="B7:O7"/>
    <mergeCell ref="B8:O8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7"/>
  <sheetViews>
    <sheetView showZeros="0" tabSelected="1" workbookViewId="0">
      <selection activeCell="V30" sqref="V3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45" t="s">
        <v>376</v>
      </c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</row>
    <row r="2" spans="2:14" x14ac:dyDescent="0.25">
      <c r="B2" s="445" t="s">
        <v>375</v>
      </c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</row>
    <row r="3" spans="2:14" x14ac:dyDescent="0.25">
      <c r="B3" s="445" t="s">
        <v>374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</row>
    <row r="4" spans="2:14" x14ac:dyDescent="0.25">
      <c r="B4" s="445" t="s">
        <v>394</v>
      </c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</row>
    <row r="5" spans="2:14" ht="15" customHeight="1" x14ac:dyDescent="0.25">
      <c r="B5" s="444" t="s">
        <v>372</v>
      </c>
      <c r="C5" s="444"/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</row>
    <row r="6" spans="2:14" ht="15" customHeight="1" x14ac:dyDescent="0.25">
      <c r="B6" s="444" t="s">
        <v>397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</row>
    <row r="7" spans="2:14" ht="15" customHeight="1" x14ac:dyDescent="0.25">
      <c r="B7" s="444" t="s">
        <v>396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</row>
    <row r="8" spans="2:14" ht="15" customHeight="1" x14ac:dyDescent="0.25">
      <c r="B8" s="444" t="s">
        <v>398</v>
      </c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</row>
    <row r="9" spans="2:14" ht="15" customHeight="1" x14ac:dyDescent="0.25">
      <c r="B9" s="444" t="s">
        <v>400</v>
      </c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</row>
    <row r="10" spans="2:14" ht="15" customHeight="1" x14ac:dyDescent="0.25">
      <c r="B10" s="444" t="s">
        <v>404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</row>
    <row r="11" spans="2:14" ht="15" customHeight="1" x14ac:dyDescent="0.25">
      <c r="B11" s="444" t="s">
        <v>416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</row>
    <row r="12" spans="2:14" ht="15" customHeight="1" x14ac:dyDescent="0.25">
      <c r="B12" s="444" t="s">
        <v>436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</row>
    <row r="13" spans="2:14" ht="15" customHeight="1" x14ac:dyDescent="0.25">
      <c r="B13" s="444" t="s">
        <v>486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</row>
    <row r="14" spans="2:14" ht="15" customHeight="1" x14ac:dyDescent="0.25">
      <c r="B14" s="444" t="s">
        <v>487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</row>
    <row r="15" spans="2:14" ht="15" customHeight="1" x14ac:dyDescent="0.25">
      <c r="B15" s="444" t="s">
        <v>497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</row>
    <row r="16" spans="2:14" ht="15" customHeight="1" x14ac:dyDescent="0.25">
      <c r="B16" s="444" t="s">
        <v>503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</row>
    <row r="17" spans="1:17" ht="15" customHeight="1" x14ac:dyDescent="0.25">
      <c r="B17" s="444" t="s">
        <v>518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</row>
    <row r="18" spans="1:17" ht="15" customHeight="1" x14ac:dyDescent="0.25">
      <c r="B18" s="444" t="s">
        <v>517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</row>
    <row r="20" spans="1:17" x14ac:dyDescent="0.25">
      <c r="A20" s="399" t="s">
        <v>268</v>
      </c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</row>
    <row r="21" spans="1:17" ht="17.25" customHeight="1" x14ac:dyDescent="0.25">
      <c r="A21" s="361"/>
      <c r="B21" s="361"/>
      <c r="C21" s="361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4" t="s">
        <v>185</v>
      </c>
      <c r="O21" s="4"/>
    </row>
    <row r="22" spans="1:17" ht="15" customHeight="1" x14ac:dyDescent="0.25">
      <c r="A22" s="408" t="s">
        <v>5</v>
      </c>
      <c r="B22" s="411" t="s">
        <v>267</v>
      </c>
      <c r="C22" s="401" t="s">
        <v>420</v>
      </c>
      <c r="D22" s="405" t="s">
        <v>213</v>
      </c>
      <c r="E22" s="405"/>
      <c r="F22" s="406"/>
      <c r="G22" s="414" t="s">
        <v>422</v>
      </c>
      <c r="H22" s="417" t="s">
        <v>213</v>
      </c>
      <c r="I22" s="418"/>
      <c r="J22" s="419"/>
      <c r="K22" s="400" t="s">
        <v>0</v>
      </c>
      <c r="L22" s="387" t="s">
        <v>213</v>
      </c>
      <c r="M22" s="388"/>
      <c r="N22" s="389"/>
      <c r="P22" s="148"/>
      <c r="Q22" s="290" t="s">
        <v>395</v>
      </c>
    </row>
    <row r="23" spans="1:17" ht="15" customHeight="1" x14ac:dyDescent="0.25">
      <c r="A23" s="409"/>
      <c r="B23" s="412"/>
      <c r="C23" s="402"/>
      <c r="D23" s="406" t="s">
        <v>1</v>
      </c>
      <c r="E23" s="423"/>
      <c r="F23" s="407" t="s">
        <v>2</v>
      </c>
      <c r="G23" s="415"/>
      <c r="H23" s="422" t="s">
        <v>1</v>
      </c>
      <c r="I23" s="422"/>
      <c r="J23" s="393" t="s">
        <v>2</v>
      </c>
      <c r="K23" s="400"/>
      <c r="L23" s="400" t="s">
        <v>1</v>
      </c>
      <c r="M23" s="400"/>
      <c r="N23" s="390" t="s">
        <v>2</v>
      </c>
      <c r="P23" s="226" t="s">
        <v>389</v>
      </c>
      <c r="Q23" s="225">
        <f>'4 pr._savarankiškos f-jos'!Q24+'5 pr._valstybinės f-jos (2)'!R18+'6 pr._mokinio krepšelis (2)'!Q19+'7 pr._kita dotacija'!R74+'8 pr._aplinkos apsaugos s.  (2'!Q12+'9 pr._įstaigų pajamos'!Q26+'10 pr._skolintos lėšos'!Q20+'[1]11 pr._apyvartinės lėšos'!Q19</f>
        <v>4340490</v>
      </c>
    </row>
    <row r="24" spans="1:17" ht="28.5" customHeight="1" x14ac:dyDescent="0.25">
      <c r="A24" s="410"/>
      <c r="B24" s="413"/>
      <c r="C24" s="403"/>
      <c r="D24" s="352" t="s">
        <v>3</v>
      </c>
      <c r="E24" s="353" t="s">
        <v>4</v>
      </c>
      <c r="F24" s="407"/>
      <c r="G24" s="416"/>
      <c r="H24" s="356" t="s">
        <v>3</v>
      </c>
      <c r="I24" s="349" t="s">
        <v>4</v>
      </c>
      <c r="J24" s="393"/>
      <c r="K24" s="400"/>
      <c r="L24" s="350" t="s">
        <v>3</v>
      </c>
      <c r="M24" s="348" t="s">
        <v>4</v>
      </c>
      <c r="N24" s="390"/>
      <c r="P24" s="226" t="s">
        <v>388</v>
      </c>
      <c r="Q24" s="225">
        <f>'4 pr._savarankiškos f-jos'!Q25+'5 pr._valstybinės f-jos (2)'!R19+'6 pr._mokinio krepšelis (2)'!Q20+'7 pr._kita dotacija'!R76+'8 pr._aplinkos apsaugos s.  (2'!Q13+'9 pr._įstaigų pajamos'!Q27+'10 pr._skolintos lėšos'!Q21+'[1]11 pr._apyvartinės lėšos'!Q20</f>
        <v>24356</v>
      </c>
    </row>
    <row r="25" spans="1:17" ht="15" customHeight="1" x14ac:dyDescent="0.25">
      <c r="A25" s="5" t="s">
        <v>78</v>
      </c>
      <c r="B25" s="6" t="s">
        <v>6</v>
      </c>
      <c r="C25" s="194">
        <f>D25+F25</f>
        <v>6380758</v>
      </c>
      <c r="D25" s="194">
        <f>'4 pr._savarankiškos f-jos'!E88+'5 pr._valstybinės f-jos (2)'!E80+'9 pr._įstaigų pajamos'!E34+'10 pr._skolintos lėšos'!E23+'[1]11 pr._apyvartinės lėšos'!E40+'7 pr._kita dotacija'!E70</f>
        <v>5063756</v>
      </c>
      <c r="E25" s="194">
        <f>'4 pr._savarankiškos f-jos'!F88+'5 pr._valstybinės f-jos (2)'!F80+'9 pr._įstaigų pajamos'!F34+'10 pr._skolintos lėšos'!F23+'[1]11 pr._apyvartinės lėšos'!F40+'7 pr._kita dotacija'!F70</f>
        <v>2574749</v>
      </c>
      <c r="F25" s="194">
        <f>'4 pr._savarankiškos f-jos'!G88+'5 pr._valstybinės f-jos (2)'!G80+'9 pr._įstaigų pajamos'!G34+'10 pr._skolintos lėšos'!G23+'[1]11 pr._apyvartinės lėšos'!G40+'7 pr._kita dotacija'!G70</f>
        <v>1317002</v>
      </c>
      <c r="G25" s="193">
        <f>'4 pr._savarankiškos f-jos'!H88+'5 pr._valstybinės f-jos (2)'!H80+'9 pr._įstaigų pajamos'!H34+'10 pr._skolintos lėšos'!H23+'[1]11 pr._apyvartinės lėšos'!H40+'7 pr._kita dotacija'!H70</f>
        <v>-1007</v>
      </c>
      <c r="H25" s="193">
        <f>'4 pr._savarankiškos f-jos'!I88+'5 pr._valstybinės f-jos (2)'!I80+'9 pr._įstaigų pajamos'!I34+'10 pr._skolintos lėšos'!I23+'[1]11 pr._apyvartinės lėšos'!I40+'7 pr._kita dotacija'!I70</f>
        <v>-16280</v>
      </c>
      <c r="I25" s="193">
        <f>'4 pr._savarankiškos f-jos'!J88+'5 pr._valstybinės f-jos (2)'!J80+'9 pr._įstaigų pajamos'!J34+'10 pr._skolintos lėšos'!J23+'[1]11 pr._apyvartinės lėšos'!J40+'7 pr._kita dotacija'!J70</f>
        <v>0</v>
      </c>
      <c r="J25" s="193">
        <f>'4 pr._savarankiškos f-jos'!K88+'5 pr._valstybinės f-jos (2)'!K80+'9 pr._įstaigų pajamos'!K34+'10 pr._skolintos lėšos'!K23+'[1]11 pr._apyvartinės lėšos'!K40+'7 pr._kita dotacija'!K70</f>
        <v>15273</v>
      </c>
      <c r="K25" s="8">
        <f>'4 pr._savarankiškos f-jos'!L88+'5 pr._valstybinės f-jos (2)'!L80+'9 pr._įstaigų pajamos'!L34+'10 pr._skolintos lėšos'!L23+'[1]11 pr._apyvartinės lėšos'!L40+'7 pr._kita dotacija'!L70</f>
        <v>6379751</v>
      </c>
      <c r="L25" s="8">
        <f>'4 pr._savarankiškos f-jos'!M88+'5 pr._valstybinės f-jos (2)'!M80+'9 pr._įstaigų pajamos'!M34+'10 pr._skolintos lėšos'!M23+'[1]11 pr._apyvartinės lėšos'!M40+'7 pr._kita dotacija'!M70</f>
        <v>5047476</v>
      </c>
      <c r="M25" s="8">
        <f>'4 pr._savarankiškos f-jos'!N88+'5 pr._valstybinės f-jos (2)'!N80+'9 pr._įstaigų pajamos'!N34+'10 pr._skolintos lėšos'!N23+'[1]11 pr._apyvartinės lėšos'!N40+'7 pr._kita dotacija'!N70</f>
        <v>2574749</v>
      </c>
      <c r="N25" s="8">
        <f>'4 pr._savarankiškos f-jos'!O88+'5 pr._valstybinės f-jos (2)'!O80+'9 pr._įstaigų pajamos'!O34+'10 pr._skolintos lėšos'!O23+'[1]11 pr._apyvartinės lėšos'!O40+'7 pr._kita dotacija'!O70</f>
        <v>1332275</v>
      </c>
      <c r="P25" s="226" t="s">
        <v>387</v>
      </c>
      <c r="Q25" s="225">
        <f>'4 pr._savarankiškos f-jos'!Q26+'5 pr._valstybinės f-jos (2)'!R20+'6 pr._mokinio krepšelis (2)'!Q21+'7 pr._kita dotacija'!R77+'8 pr._aplinkos apsaugos s.  (2'!Q14+'9 pr._įstaigų pajamos'!Q28+'10 pr._skolintos lėšos'!Q22+'[1]11 pr._apyvartinės lėšos'!Q21</f>
        <v>469319</v>
      </c>
    </row>
    <row r="26" spans="1:17" ht="15" customHeight="1" x14ac:dyDescent="0.25">
      <c r="A26" s="5" t="s">
        <v>198</v>
      </c>
      <c r="B26" s="6" t="s">
        <v>65</v>
      </c>
      <c r="C26" s="194">
        <f t="shared" ref="C26:C31" si="0">D26+F26</f>
        <v>5671475</v>
      </c>
      <c r="D26" s="194">
        <f>'4 pr._savarankiškos f-jos'!E142+'8 pr._aplinkos apsaugos s.  (2'!E15+'9 pr._įstaigų pajamos'!E47+'10 pr._skolintos lėšos'!E30+'[1]11 pr._apyvartinės lėšos'!E74+'7 pr._kita dotacija'!E76</f>
        <v>3373076</v>
      </c>
      <c r="E26" s="194">
        <f>'4 pr._savarankiškos f-jos'!F142+'8 pr._aplinkos apsaugos s.  (2'!F15+'9 pr._įstaigų pajamos'!F47+'10 pr._skolintos lėšos'!F30+'[1]11 pr._apyvartinės lėšos'!F74+'7 pr._kita dotacija'!F76</f>
        <v>2607</v>
      </c>
      <c r="F26" s="194">
        <f>'4 pr._savarankiškos f-jos'!G142+'8 pr._aplinkos apsaugos s.  (2'!G15+'9 pr._įstaigų pajamos'!G47+'10 pr._skolintos lėšos'!G30+'[1]11 pr._apyvartinės lėšos'!G74+'7 pr._kita dotacija'!G76</f>
        <v>2298399</v>
      </c>
      <c r="G26" s="193">
        <f>'4 pr._savarankiškos f-jos'!H142+'8 pr._aplinkos apsaugos s.  (2'!H15+'9 pr._įstaigų pajamos'!H47+'10 pr._skolintos lėšos'!H30+'[1]11 pr._apyvartinės lėšos'!H74+'7 pr._kita dotacija'!H76</f>
        <v>234142</v>
      </c>
      <c r="H26" s="193">
        <f>'4 pr._savarankiškos f-jos'!I142+'8 pr._aplinkos apsaugos s.  (2'!I15+'9 pr._įstaigų pajamos'!I47+'10 pr._skolintos lėšos'!I30+'[1]11 pr._apyvartinės lėšos'!I74+'7 pr._kita dotacija'!I76</f>
        <v>227791</v>
      </c>
      <c r="I26" s="193">
        <f>'4 pr._savarankiškos f-jos'!J142+'8 pr._aplinkos apsaugos s.  (2'!J15+'9 pr._įstaigų pajamos'!J47+'10 pr._skolintos lėšos'!J30+'[1]11 pr._apyvartinės lėšos'!J74+'7 pr._kita dotacija'!J76</f>
        <v>0</v>
      </c>
      <c r="J26" s="193">
        <f>'4 pr._savarankiškos f-jos'!K142+'8 pr._aplinkos apsaugos s.  (2'!K15+'9 pr._įstaigų pajamos'!K47+'10 pr._skolintos lėšos'!K30+'[1]11 pr._apyvartinės lėšos'!K74+'7 pr._kita dotacija'!K76</f>
        <v>6351</v>
      </c>
      <c r="K26" s="8">
        <f>'4 pr._savarankiškos f-jos'!L142+'8 pr._aplinkos apsaugos s.  (2'!L15+'9 pr._įstaigų pajamos'!L47+'10 pr._skolintos lėšos'!L30+'[1]11 pr._apyvartinės lėšos'!L74+'7 pr._kita dotacija'!L76</f>
        <v>5905617</v>
      </c>
      <c r="L26" s="8">
        <f>'4 pr._savarankiškos f-jos'!M142+'8 pr._aplinkos apsaugos s.  (2'!M15+'9 pr._įstaigų pajamos'!M47+'10 pr._skolintos lėšos'!M30+'[1]11 pr._apyvartinės lėšos'!M74+'7 pr._kita dotacija'!M76</f>
        <v>3600867</v>
      </c>
      <c r="M26" s="8">
        <f>'4 pr._savarankiškos f-jos'!N142+'8 pr._aplinkos apsaugos s.  (2'!N15+'9 pr._įstaigų pajamos'!N47+'10 pr._skolintos lėšos'!N30+'[1]11 pr._apyvartinės lėšos'!N74+'7 pr._kita dotacija'!N76</f>
        <v>2607</v>
      </c>
      <c r="N26" s="8">
        <f>'4 pr._savarankiškos f-jos'!O142+'8 pr._aplinkos apsaugos s.  (2'!O15+'9 pr._įstaigų pajamos'!O47+'10 pr._skolintos lėšos'!O30+'[1]11 pr._apyvartinės lėšos'!O74+'7 pr._kita dotacija'!O76</f>
        <v>2304750</v>
      </c>
      <c r="P26" s="226" t="s">
        <v>386</v>
      </c>
      <c r="Q26" s="225">
        <f>'4 pr._savarankiškos f-jos'!Q27+'5 pr._valstybinės f-jos (2)'!R21+'6 pr._mokinio krepšelis (2)'!Q22+'7 pr._kita dotacija'!R78+'8 pr._aplinkos apsaugos s.  (2'!Q15+'9 pr._įstaigų pajamos'!Q29+'10 pr._skolintos lėšos'!Q23+'[1]11 pr._apyvartinės lėšos'!Q22</f>
        <v>3900470</v>
      </c>
    </row>
    <row r="27" spans="1:17" ht="15.95" customHeight="1" x14ac:dyDescent="0.25">
      <c r="A27" s="5" t="s">
        <v>79</v>
      </c>
      <c r="B27" s="6" t="s">
        <v>69</v>
      </c>
      <c r="C27" s="194">
        <f t="shared" si="0"/>
        <v>726068</v>
      </c>
      <c r="D27" s="194">
        <f>'4 pr._savarankiškos f-jos'!E147+'5 pr._valstybinės f-jos (2)'!E86+'8 pr._aplinkos apsaugos s.  (2'!E18+'9 pr._įstaigų pajamos'!E50+'10 pr._skolintos lėšos'!E33+'[1]11 pr._apyvartinės lėšos'!E85+'7 pr._kita dotacija'!E78</f>
        <v>280318</v>
      </c>
      <c r="E27" s="194">
        <f>'4 pr._savarankiškos f-jos'!F147+'5 pr._valstybinės f-jos (2)'!F86+'8 pr._aplinkos apsaugos s.  (2'!F18+'9 pr._įstaigų pajamos'!F50+'10 pr._skolintos lėšos'!F33+'[1]11 pr._apyvartinės lėšos'!F85+'7 pr._kita dotacija'!F78</f>
        <v>102988</v>
      </c>
      <c r="F27" s="194">
        <f>'4 pr._savarankiškos f-jos'!G147+'5 pr._valstybinės f-jos (2)'!G86+'8 pr._aplinkos apsaugos s.  (2'!G18+'9 pr._įstaigų pajamos'!G50+'10 pr._skolintos lėšos'!G33+'[1]11 pr._apyvartinės lėšos'!G85+'7 pr._kita dotacija'!G78</f>
        <v>445750</v>
      </c>
      <c r="G27" s="193">
        <f>'4 pr._savarankiškos f-jos'!H147+'5 pr._valstybinės f-jos (2)'!H86+'8 pr._aplinkos apsaugos s.  (2'!H18+'9 pr._įstaigų pajamos'!H50+'10 pr._skolintos lėšos'!H33+'[1]11 pr._apyvartinės lėšos'!H85+'7 pr._kita dotacija'!H78</f>
        <v>0</v>
      </c>
      <c r="H27" s="193">
        <f>'4 pr._savarankiškos f-jos'!I147+'5 pr._valstybinės f-jos (2)'!I86+'8 pr._aplinkos apsaugos s.  (2'!I18+'9 pr._įstaigų pajamos'!I50+'10 pr._skolintos lėšos'!I33+'[1]11 pr._apyvartinės lėšos'!I85+'7 pr._kita dotacija'!I78</f>
        <v>0</v>
      </c>
      <c r="I27" s="193">
        <f>'4 pr._savarankiškos f-jos'!J147+'5 pr._valstybinės f-jos (2)'!J86+'8 pr._aplinkos apsaugos s.  (2'!J18+'9 pr._įstaigų pajamos'!J50+'10 pr._skolintos lėšos'!J33+'[1]11 pr._apyvartinės lėšos'!J85+'7 pr._kita dotacija'!J78</f>
        <v>0</v>
      </c>
      <c r="J27" s="193">
        <f>'4 pr._savarankiškos f-jos'!K147+'5 pr._valstybinės f-jos (2)'!K86+'8 pr._aplinkos apsaugos s.  (2'!K18+'9 pr._įstaigų pajamos'!K50+'10 pr._skolintos lėšos'!K33+'[1]11 pr._apyvartinės lėšos'!K85+'7 pr._kita dotacija'!K78</f>
        <v>0</v>
      </c>
      <c r="K27" s="8">
        <f>'4 pr._savarankiškos f-jos'!L147+'5 pr._valstybinės f-jos (2)'!L86+'8 pr._aplinkos apsaugos s.  (2'!L18+'9 pr._įstaigų pajamos'!L50+'10 pr._skolintos lėšos'!L33+'[1]11 pr._apyvartinės lėšos'!L85+'7 pr._kita dotacija'!L78</f>
        <v>726068</v>
      </c>
      <c r="L27" s="8">
        <f>'4 pr._savarankiškos f-jos'!M147+'5 pr._valstybinės f-jos (2)'!M86+'8 pr._aplinkos apsaugos s.  (2'!M18+'9 pr._įstaigų pajamos'!M50+'10 pr._skolintos lėšos'!M33+'[1]11 pr._apyvartinės lėšos'!M85+'7 pr._kita dotacija'!M78</f>
        <v>280318</v>
      </c>
      <c r="M27" s="8">
        <f>'4 pr._savarankiškos f-jos'!N147+'5 pr._valstybinės f-jos (2)'!N86+'8 pr._aplinkos apsaugos s.  (2'!N18+'9 pr._įstaigų pajamos'!N50+'10 pr._skolintos lėšos'!N33+'[1]11 pr._apyvartinės lėšos'!N85+'7 pr._kita dotacija'!N78</f>
        <v>102988</v>
      </c>
      <c r="N27" s="8">
        <f>'4 pr._savarankiškos f-jos'!O147+'5 pr._valstybinės f-jos (2)'!O86+'8 pr._aplinkos apsaugos s.  (2'!O18+'9 pr._įstaigų pajamos'!O50+'10 pr._skolintos lėšos'!O33+'[1]11 pr._apyvartinės lėšos'!O85+'7 pr._kita dotacija'!O78</f>
        <v>445750</v>
      </c>
      <c r="P27" s="226" t="s">
        <v>385</v>
      </c>
      <c r="Q27" s="225">
        <f>'4 pr._savarankiškos f-jos'!Q29+'5 pr._valstybinės f-jos (2)'!R22+'6 pr._mokinio krepšelis (2)'!Q23+'7 pr._kita dotacija'!R79+'8 pr._aplinkos apsaugos s.  (2'!Q16+'9 pr._įstaigų pajamos'!Q30+'10 pr._skolintos lėšos'!Q24+'[1]11 pr._apyvartinės lėšos'!Q23</f>
        <v>2569273</v>
      </c>
    </row>
    <row r="28" spans="1:17" ht="15" customHeight="1" x14ac:dyDescent="0.25">
      <c r="A28" s="5" t="s">
        <v>80</v>
      </c>
      <c r="B28" s="6" t="s">
        <v>187</v>
      </c>
      <c r="C28" s="194">
        <f>D28+F28</f>
        <v>17341098</v>
      </c>
      <c r="D28" s="194">
        <f>'4 pr._savarankiškos f-jos'!E191+'6 pr._mokinio krepšelis (2)'!E61+'7 pr._kita dotacija'!E166+'9 pr._įstaigų pajamos'!E82+'10 pr._skolintos lėšos'!E41+'[1]11 pr._apyvartinės lėšos'!E142</f>
        <v>15610613</v>
      </c>
      <c r="E28" s="194">
        <f>'4 pr._savarankiškos f-jos'!F191+'6 pr._mokinio krepšelis (2)'!F61+'7 pr._kita dotacija'!F166+'9 pr._įstaigų pajamos'!F82+'10 pr._skolintos lėšos'!F41+'[1]11 pr._apyvartinės lėšos'!F142</f>
        <v>9844866</v>
      </c>
      <c r="F28" s="194">
        <f>'4 pr._savarankiškos f-jos'!G191+'6 pr._mokinio krepšelis (2)'!G61+'7 pr._kita dotacija'!G166+'9 pr._įstaigų pajamos'!G82+'10 pr._skolintos lėšos'!G41+'[1]11 pr._apyvartinės lėšos'!G142</f>
        <v>1730485</v>
      </c>
      <c r="G28" s="193">
        <f>'4 pr._savarankiškos f-jos'!H191+'6 pr._mokinio krepšelis (2)'!H61+'7 pr._kita dotacija'!H166+'9 pr._įstaigų pajamos'!H82+'10 pr._skolintos lėšos'!H41+'[1]11 pr._apyvartinės lėšos'!H142</f>
        <v>4911</v>
      </c>
      <c r="H28" s="193">
        <f>'4 pr._savarankiškos f-jos'!I191+'6 pr._mokinio krepšelis (2)'!I61+'7 pr._kita dotacija'!I166+'9 pr._įstaigų pajamos'!I82+'10 pr._skolintos lėšos'!I41+'[1]11 pr._apyvartinės lėšos'!I142</f>
        <v>8256</v>
      </c>
      <c r="I28" s="193">
        <f>'4 pr._savarankiškos f-jos'!J191+'6 pr._mokinio krepšelis (2)'!J61+'7 pr._kita dotacija'!J166+'9 pr._įstaigų pajamos'!J82+'10 pr._skolintos lėšos'!J41+'[1]11 pr._apyvartinės lėšos'!J142</f>
        <v>-84</v>
      </c>
      <c r="J28" s="193">
        <f>'4 pr._savarankiškos f-jos'!K191+'6 pr._mokinio krepšelis (2)'!K61+'7 pr._kita dotacija'!K166+'9 pr._įstaigų pajamos'!K82+'10 pr._skolintos lėšos'!K41+'[1]11 pr._apyvartinės lėšos'!K142</f>
        <v>-3345</v>
      </c>
      <c r="K28" s="8">
        <f>'4 pr._savarankiškos f-jos'!L191+'6 pr._mokinio krepšelis (2)'!L61+'7 pr._kita dotacija'!L166+'9 pr._įstaigų pajamos'!L82+'10 pr._skolintos lėšos'!L41+'[1]11 pr._apyvartinės lėšos'!L142</f>
        <v>17346009</v>
      </c>
      <c r="L28" s="8">
        <f>'4 pr._savarankiškos f-jos'!M191+'6 pr._mokinio krepšelis (2)'!M61+'7 pr._kita dotacija'!M166+'9 pr._įstaigų pajamos'!M82+'10 pr._skolintos lėšos'!M41+'[1]11 pr._apyvartinės lėšos'!M142</f>
        <v>15618869</v>
      </c>
      <c r="M28" s="8">
        <f>'4 pr._savarankiškos f-jos'!N191+'6 pr._mokinio krepšelis (2)'!N61+'7 pr._kita dotacija'!N166+'9 pr._įstaigų pajamos'!N82+'10 pr._skolintos lėšos'!N41+'[1]11 pr._apyvartinės lėšos'!N142</f>
        <v>9844782</v>
      </c>
      <c r="N28" s="8">
        <f>'4 pr._savarankiškos f-jos'!O191+'6 pr._mokinio krepšelis (2)'!O61+'7 pr._kita dotacija'!O166+'9 pr._įstaigų pajamos'!O82+'10 pr._skolintos lėšos'!O41+'[1]11 pr._apyvartinės lėšos'!O142</f>
        <v>1727140</v>
      </c>
      <c r="P28" s="226" t="s">
        <v>384</v>
      </c>
      <c r="Q28" s="225">
        <f>'4 pr._savarankiškos f-jos'!Q30+'5 pr._valstybinės f-jos (2)'!R23+'6 pr._mokinio krepšelis (2)'!Q24+'7 pr._kita dotacija'!R80+'8 pr._aplinkos apsaugos s.  (2'!Q17+'9 pr._įstaigų pajamos'!Q31+'10 pr._skolintos lėšos'!Q25+'[1]11 pr._apyvartinės lėšos'!Q24</f>
        <v>1371137</v>
      </c>
    </row>
    <row r="29" spans="1:17" x14ac:dyDescent="0.25">
      <c r="A29" s="5" t="s">
        <v>81</v>
      </c>
      <c r="B29" s="6" t="s">
        <v>197</v>
      </c>
      <c r="C29" s="194">
        <f t="shared" si="0"/>
        <v>714915</v>
      </c>
      <c r="D29" s="194">
        <f>'4 pr._savarankiškos f-jos'!E196+'5 pr._valstybinės f-jos (2)'!E112+'10 pr._skolintos lėšos'!E44+'[1]11 pr._apyvartinės lėšos'!E152+'7 pr._kita dotacija'!E170</f>
        <v>606078</v>
      </c>
      <c r="E29" s="194">
        <f>'4 pr._savarankiškos f-jos'!F196+'5 pr._valstybinės f-jos (2)'!F112+'10 pr._skolintos lėšos'!F44+'[1]11 pr._apyvartinės lėšos'!F152+'7 pr._kita dotacija'!F170</f>
        <v>129488</v>
      </c>
      <c r="F29" s="194">
        <f>'4 pr._savarankiškos f-jos'!G196+'5 pr._valstybinės f-jos (2)'!G112+'10 pr._skolintos lėšos'!G44+'[1]11 pr._apyvartinės lėšos'!G152+'7 pr._kita dotacija'!G170</f>
        <v>108837</v>
      </c>
      <c r="G29" s="193">
        <f>'4 pr._savarankiškos f-jos'!H196+'5 pr._valstybinės f-jos (2)'!H112+'10 pr._skolintos lėšos'!H44+'[1]11 pr._apyvartinės lėšos'!H152+'7 pr._kita dotacija'!H170</f>
        <v>0</v>
      </c>
      <c r="H29" s="193">
        <f>'4 pr._savarankiškos f-jos'!I196+'5 pr._valstybinės f-jos (2)'!I112+'10 pr._skolintos lėšos'!I44+'[1]11 pr._apyvartinės lėšos'!I152+'7 pr._kita dotacija'!I170</f>
        <v>0</v>
      </c>
      <c r="I29" s="193">
        <f>'4 pr._savarankiškos f-jos'!J196+'5 pr._valstybinės f-jos (2)'!J112+'10 pr._skolintos lėšos'!J44+'[1]11 pr._apyvartinės lėšos'!J152+'7 pr._kita dotacija'!J170</f>
        <v>0</v>
      </c>
      <c r="J29" s="193">
        <f>'4 pr._savarankiškos f-jos'!K196+'5 pr._valstybinės f-jos (2)'!K112+'10 pr._skolintos lėšos'!K44+'[1]11 pr._apyvartinės lėšos'!K152+'7 pr._kita dotacija'!K170</f>
        <v>0</v>
      </c>
      <c r="K29" s="8">
        <f>'4 pr._savarankiškos f-jos'!L196+'5 pr._valstybinės f-jos (2)'!L112+'10 pr._skolintos lėšos'!L44+'[1]11 pr._apyvartinės lėšos'!L152+'7 pr._kita dotacija'!L170</f>
        <v>714915</v>
      </c>
      <c r="L29" s="8">
        <f>'4 pr._savarankiškos f-jos'!M196+'5 pr._valstybinės f-jos (2)'!M112+'10 pr._skolintos lėšos'!M44+'[1]11 pr._apyvartinės lėšos'!M152+'7 pr._kita dotacija'!M170</f>
        <v>606078</v>
      </c>
      <c r="M29" s="8">
        <f>'4 pr._savarankiškos f-jos'!N196+'5 pr._valstybinės f-jos (2)'!N112+'10 pr._skolintos lėšos'!N44+'[1]11 pr._apyvartinės lėšos'!N152+'7 pr._kita dotacija'!N170</f>
        <v>129488</v>
      </c>
      <c r="N29" s="8">
        <f>'4 pr._savarankiškos f-jos'!O196+'5 pr._valstybinės f-jos (2)'!O112+'10 pr._skolintos lėšos'!O44+'[1]11 pr._apyvartinės lėšos'!O152+'7 pr._kita dotacija'!O170</f>
        <v>108837</v>
      </c>
      <c r="P29" s="226" t="s">
        <v>383</v>
      </c>
      <c r="Q29" s="225">
        <f>'4 pr._savarankiškos f-jos'!Q31+'5 pr._valstybinės f-jos (2)'!R24+'6 pr._mokinio krepšelis (2)'!Q25+'7 pr._kita dotacija'!R81+'8 pr._aplinkos apsaugos s.  (2'!Q18+'9 pr._įstaigų pajamos'!Q32+'10 pr._skolintos lėšos'!Q26+'[1]11 pr._apyvartinės lėšos'!Q25</f>
        <v>726068</v>
      </c>
    </row>
    <row r="30" spans="1:17" x14ac:dyDescent="0.25">
      <c r="A30" s="5" t="s">
        <v>82</v>
      </c>
      <c r="B30" s="6" t="s">
        <v>73</v>
      </c>
      <c r="C30" s="194">
        <f t="shared" si="0"/>
        <v>3114390</v>
      </c>
      <c r="D30" s="194">
        <f>'4 pr._savarankiškos f-jos'!E214+'9 pr._įstaigų pajamos'!E98+'10 pr._skolintos lėšos'!E48+'[1]11 pr._apyvartinės lėšos'!E183+'7 pr._kita dotacija'!E216</f>
        <v>1897988</v>
      </c>
      <c r="E30" s="194">
        <f>'4 pr._savarankiškos f-jos'!F214+'9 pr._įstaigų pajamos'!F98+'10 pr._skolintos lėšos'!F48+'[1]11 pr._apyvartinės lėšos'!F183+'7 pr._kita dotacija'!F216</f>
        <v>949036</v>
      </c>
      <c r="F30" s="194">
        <f>'4 pr._savarankiškos f-jos'!G214+'9 pr._įstaigų pajamos'!G98+'10 pr._skolintos lėšos'!G48+'[1]11 pr._apyvartinės lėšos'!G183+'7 pr._kita dotacija'!G216</f>
        <v>1216402</v>
      </c>
      <c r="G30" s="193">
        <f>'4 pr._savarankiškos f-jos'!H214+'9 pr._įstaigų pajamos'!H98+'10 pr._skolintos lėšos'!H48+'[1]11 pr._apyvartinės lėšos'!H183+'7 pr._kita dotacija'!H216</f>
        <v>6559</v>
      </c>
      <c r="H30" s="193">
        <f>'4 pr._savarankiškos f-jos'!I214+'9 pr._įstaigų pajamos'!I98+'10 pr._skolintos lėšos'!I48+'[1]11 pr._apyvartinės lėšos'!I183+'7 pr._kita dotacija'!I216</f>
        <v>6559</v>
      </c>
      <c r="I30" s="193">
        <f>'4 pr._savarankiškos f-jos'!J214+'9 pr._įstaigų pajamos'!J98+'10 pr._skolintos lėšos'!J48+'[1]11 pr._apyvartinės lėšos'!J183+'7 pr._kita dotacija'!J216</f>
        <v>-1100</v>
      </c>
      <c r="J30" s="193">
        <f>'4 pr._savarankiškos f-jos'!K214+'9 pr._įstaigų pajamos'!K98+'10 pr._skolintos lėšos'!K48+'[1]11 pr._apyvartinės lėšos'!K183+'7 pr._kita dotacija'!K216</f>
        <v>0</v>
      </c>
      <c r="K30" s="8">
        <f>'4 pr._savarankiškos f-jos'!L214+'9 pr._įstaigų pajamos'!L98+'10 pr._skolintos lėšos'!L48+'[1]11 pr._apyvartinės lėšos'!L183+'7 pr._kita dotacija'!L216</f>
        <v>3120949</v>
      </c>
      <c r="L30" s="8">
        <f>'4 pr._savarankiškos f-jos'!M214+'9 pr._įstaigų pajamos'!M98+'10 pr._skolintos lėšos'!M48+'[1]11 pr._apyvartinės lėšos'!M183+'7 pr._kita dotacija'!M216</f>
        <v>1904547</v>
      </c>
      <c r="M30" s="8">
        <f>'4 pr._savarankiškos f-jos'!N214+'9 pr._įstaigų pajamos'!N98+'10 pr._skolintos lėšos'!N48+'[1]11 pr._apyvartinės lėšos'!N183+'7 pr._kita dotacija'!N216</f>
        <v>947936</v>
      </c>
      <c r="N30" s="8">
        <f>'4 pr._savarankiškos f-jos'!O214+'9 pr._įstaigų pajamos'!O98+'10 pr._skolintos lėšos'!O48+'[1]11 pr._apyvartinės lėšos'!O183+'7 pr._kita dotacija'!O216</f>
        <v>1216402</v>
      </c>
      <c r="P30" s="226" t="s">
        <v>382</v>
      </c>
      <c r="Q30" s="225">
        <f>'4 pr._savarankiškos f-jos'!Q32+'5 pr._valstybinės f-jos (2)'!R25+'6 pr._mokinio krepšelis (2)'!Q26+'7 pr._kita dotacija'!R82+'8 pr._aplinkos apsaugos s.  (2'!Q19+'9 pr._įstaigų pajamos'!Q33+'10 pr._skolintos lėšos'!Q27+'[1]11 pr._apyvartinės lėšos'!Q26</f>
        <v>3354533</v>
      </c>
    </row>
    <row r="31" spans="1:17" x14ac:dyDescent="0.25">
      <c r="A31" s="5" t="s">
        <v>83</v>
      </c>
      <c r="B31" s="6" t="s">
        <v>75</v>
      </c>
      <c r="C31" s="194">
        <f t="shared" si="0"/>
        <v>5293993</v>
      </c>
      <c r="D31" s="194">
        <f>'4 pr._savarankiškos f-jos'!E223+'5 pr._valstybinės f-jos (2)'!E122+'9 pr._įstaigų pajamos'!E104+'[1]11 pr._apyvartinės lėšos'!E194+'7 pr._kita dotacija'!E227</f>
        <v>5143686</v>
      </c>
      <c r="E31" s="194">
        <f>'4 pr._savarankiškos f-jos'!F223+'5 pr._valstybinės f-jos (2)'!F122+'9 pr._įstaigų pajamos'!F104+'[1]11 pr._apyvartinės lėšos'!F194+'7 pr._kita dotacija'!F227</f>
        <v>948735</v>
      </c>
      <c r="F31" s="194">
        <f>'4 pr._savarankiškos f-jos'!G223+'5 pr._valstybinės f-jos (2)'!G122+'9 pr._įstaigų pajamos'!G104+'[1]11 pr._apyvartinės lėšos'!G194+'7 pr._kita dotacija'!G227</f>
        <v>150307</v>
      </c>
      <c r="G31" s="193">
        <f>'4 pr._savarankiškos f-jos'!H223+'5 pr._valstybinės f-jos (2)'!H122+'9 pr._įstaigų pajamos'!H104+'[1]11 pr._apyvartinės lėšos'!H194+'7 pr._kita dotacija'!H227</f>
        <v>22574</v>
      </c>
      <c r="H31" s="193">
        <f>'4 pr._savarankiškos f-jos'!I223+'5 pr._valstybinės f-jos (2)'!I122+'9 pr._įstaigų pajamos'!I104+'[1]11 pr._apyvartinės lėšos'!I194+'7 pr._kita dotacija'!I227</f>
        <v>18643</v>
      </c>
      <c r="I31" s="193">
        <f>'4 pr._savarankiškos f-jos'!J223+'5 pr._valstybinės f-jos (2)'!J122+'9 pr._įstaigų pajamos'!J104+'[1]11 pr._apyvartinės lėšos'!J194+'7 pr._kita dotacija'!J227</f>
        <v>0</v>
      </c>
      <c r="J31" s="193">
        <f>'4 pr._savarankiškos f-jos'!K223+'5 pr._valstybinės f-jos (2)'!K122+'9 pr._įstaigų pajamos'!K104+'[1]11 pr._apyvartinės lėšos'!K194+'7 pr._kita dotacija'!K227</f>
        <v>3931</v>
      </c>
      <c r="K31" s="8">
        <f>'4 pr._savarankiškos f-jos'!L223+'5 pr._valstybinės f-jos (2)'!L122+'9 pr._įstaigų pajamos'!L104+'[1]11 pr._apyvartinės lėšos'!L194+'7 pr._kita dotacija'!L227</f>
        <v>5316567</v>
      </c>
      <c r="L31" s="8">
        <f>'4 pr._savarankiškos f-jos'!M223+'5 pr._valstybinės f-jos (2)'!M122+'9 pr._įstaigų pajamos'!M104+'[1]11 pr._apyvartinės lėšos'!M194+'7 pr._kita dotacija'!M227</f>
        <v>5162329</v>
      </c>
      <c r="M31" s="8">
        <f>'4 pr._savarankiškos f-jos'!N223+'5 pr._valstybinės f-jos (2)'!N122+'9 pr._įstaigų pajamos'!N104+'[1]11 pr._apyvartinės lėšos'!N194+'7 pr._kita dotacija'!N227</f>
        <v>948735</v>
      </c>
      <c r="N31" s="8">
        <f>'4 pr._savarankiškos f-jos'!O223+'5 pr._valstybinės f-jos (2)'!O122+'9 pr._įstaigų pajamos'!O104+'[1]11 pr._apyvartinės lėšos'!O194+'7 pr._kita dotacija'!O227</f>
        <v>154238</v>
      </c>
      <c r="P31" s="226" t="s">
        <v>381</v>
      </c>
      <c r="Q31" s="225">
        <f>'4 pr._savarankiškos f-jos'!Q33+'5 pr._valstybinės f-jos (2)'!R26+'6 pr._mokinio krepšelis (2)'!Q27+'7 pr._kita dotacija'!R84+'8 pr._aplinkos apsaugos s.  (2'!Q20+'9 pr._įstaigų pajamos'!Q34+'10 pr._skolintos lėšos'!Q28+'[1]11 pr._apyvartinės lėšos'!Q27</f>
        <v>17245086</v>
      </c>
    </row>
    <row r="32" spans="1:17" x14ac:dyDescent="0.25">
      <c r="A32" s="34" t="s">
        <v>84</v>
      </c>
      <c r="B32" s="35" t="s">
        <v>188</v>
      </c>
      <c r="C32" s="190">
        <f>SUM(C25:C31)</f>
        <v>39242697</v>
      </c>
      <c r="D32" s="190">
        <f>SUM(D25:D31)</f>
        <v>31975515</v>
      </c>
      <c r="E32" s="190">
        <f>SUM(E25:E31)</f>
        <v>14552469</v>
      </c>
      <c r="F32" s="190">
        <f>SUM(F25:F31)</f>
        <v>7267182</v>
      </c>
      <c r="G32" s="189">
        <f t="shared" ref="G32:N32" si="1">SUM(G25:G31)</f>
        <v>267179</v>
      </c>
      <c r="H32" s="189">
        <f t="shared" si="1"/>
        <v>244969</v>
      </c>
      <c r="I32" s="189">
        <f t="shared" si="1"/>
        <v>-1184</v>
      </c>
      <c r="J32" s="189">
        <f t="shared" si="1"/>
        <v>22210</v>
      </c>
      <c r="K32" s="37">
        <f t="shared" si="1"/>
        <v>39509876</v>
      </c>
      <c r="L32" s="37">
        <f t="shared" si="1"/>
        <v>32220484</v>
      </c>
      <c r="M32" s="37">
        <f t="shared" si="1"/>
        <v>14551285</v>
      </c>
      <c r="N32" s="37">
        <f t="shared" si="1"/>
        <v>7289392</v>
      </c>
      <c r="P32" s="226" t="s">
        <v>380</v>
      </c>
      <c r="Q32" s="225">
        <f>'4 pr._savarankiškos f-jos'!Q34+'5 pr._valstybinės f-jos (2)'!R27+'6 pr._mokinio krepšelis (2)'!Q28+'7 pr._kita dotacija'!R85+'8 pr._aplinkos apsaugos s.  (2'!Q21+'9 pr._įstaigų pajamos'!Q35+'10 pr._skolintos lėšos'!Q29+'[1]11 pr._apyvartinės lėšos'!Q28</f>
        <v>5509144</v>
      </c>
    </row>
    <row r="33" spans="1:17" x14ac:dyDescent="0.25">
      <c r="A33" s="12"/>
      <c r="B33" s="187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P33" s="224" t="s">
        <v>188</v>
      </c>
      <c r="Q33" s="223">
        <f>SUM(Q23:Q32)</f>
        <v>39509876</v>
      </c>
    </row>
    <row r="34" spans="1:17" x14ac:dyDescent="0.25">
      <c r="A34" s="12"/>
      <c r="B34" s="12"/>
      <c r="C34" s="12"/>
      <c r="D34" s="12"/>
      <c r="E34" s="12"/>
      <c r="F34" s="12"/>
      <c r="P34" s="148"/>
      <c r="Q34" s="148"/>
    </row>
    <row r="35" spans="1:17" x14ac:dyDescent="0.25">
      <c r="A35" s="12"/>
      <c r="B35" s="12"/>
      <c r="C35" s="12"/>
      <c r="D35" s="12"/>
      <c r="E35" s="12"/>
      <c r="F35" s="12"/>
      <c r="P35" s="148"/>
      <c r="Q35" s="148">
        <f>K32-Q33</f>
        <v>0</v>
      </c>
    </row>
    <row r="36" spans="1:17" x14ac:dyDescent="0.25">
      <c r="A36" s="12"/>
      <c r="B36" s="12"/>
      <c r="C36" s="12"/>
      <c r="D36" s="12"/>
      <c r="E36" s="12"/>
      <c r="F36" s="12"/>
    </row>
    <row r="37" spans="1:17" x14ac:dyDescent="0.25">
      <c r="A37" s="12"/>
      <c r="B37" s="12"/>
      <c r="C37" s="12"/>
      <c r="D37" s="12"/>
      <c r="E37" s="12"/>
      <c r="F37" s="12"/>
    </row>
    <row r="38" spans="1:17" x14ac:dyDescent="0.25">
      <c r="A38" s="12"/>
      <c r="B38" s="12"/>
      <c r="C38" s="12"/>
      <c r="D38" s="12"/>
      <c r="E38" s="12"/>
      <c r="F38" s="12"/>
    </row>
    <row r="39" spans="1:17" x14ac:dyDescent="0.25">
      <c r="A39" s="12"/>
      <c r="B39" s="12"/>
      <c r="C39" s="12"/>
      <c r="D39" s="12"/>
      <c r="E39" s="12"/>
      <c r="F39" s="12"/>
    </row>
    <row r="40" spans="1:17" x14ac:dyDescent="0.25">
      <c r="A40" s="12"/>
      <c r="B40" s="12"/>
      <c r="C40" s="12"/>
      <c r="D40" s="12"/>
      <c r="E40" s="12"/>
      <c r="F40" s="12"/>
    </row>
    <row r="41" spans="1:17" x14ac:dyDescent="0.25">
      <c r="A41" s="12"/>
      <c r="B41" s="12"/>
      <c r="C41" s="12"/>
      <c r="D41" s="12"/>
      <c r="E41" s="12"/>
      <c r="F41" s="12"/>
      <c r="G41" s="2" t="s">
        <v>189</v>
      </c>
    </row>
    <row r="42" spans="1:17" x14ac:dyDescent="0.25">
      <c r="A42" s="12"/>
      <c r="B42" s="12"/>
      <c r="C42" s="12"/>
      <c r="D42" s="12"/>
      <c r="E42" s="12"/>
      <c r="F42" s="12"/>
    </row>
    <row r="43" spans="1:17" x14ac:dyDescent="0.25">
      <c r="A43" s="12"/>
      <c r="B43" s="12"/>
      <c r="C43" s="12"/>
      <c r="D43" s="12"/>
      <c r="E43" s="12"/>
      <c r="F43" s="12"/>
    </row>
    <row r="44" spans="1:17" x14ac:dyDescent="0.25">
      <c r="A44" s="12"/>
      <c r="B44" s="12"/>
      <c r="C44" s="12"/>
      <c r="D44" s="12"/>
      <c r="E44" s="12"/>
      <c r="F44" s="12"/>
    </row>
    <row r="45" spans="1:17" x14ac:dyDescent="0.25">
      <c r="A45" s="12"/>
      <c r="B45" s="12"/>
      <c r="C45" s="12"/>
      <c r="D45" s="12"/>
      <c r="E45" s="12"/>
      <c r="F45" s="12"/>
    </row>
    <row r="46" spans="1:17" x14ac:dyDescent="0.25">
      <c r="A46" s="12"/>
      <c r="B46" s="12"/>
      <c r="C46" s="12"/>
      <c r="D46" s="12"/>
      <c r="E46" s="12"/>
      <c r="F46" s="12"/>
    </row>
    <row r="47" spans="1:17" x14ac:dyDescent="0.25">
      <c r="A47" s="12"/>
      <c r="B47" s="12"/>
      <c r="C47" s="12"/>
      <c r="D47" s="12"/>
      <c r="E47" s="12"/>
      <c r="F47" s="12"/>
    </row>
    <row r="48" spans="1:17" x14ac:dyDescent="0.25">
      <c r="A48" s="12"/>
      <c r="B48" s="12"/>
      <c r="C48" s="12"/>
      <c r="D48" s="12"/>
      <c r="E48" s="12"/>
      <c r="F48" s="12"/>
    </row>
    <row r="49" spans="1:6" x14ac:dyDescent="0.25">
      <c r="A49" s="12"/>
      <c r="B49" s="12"/>
      <c r="C49" s="12"/>
      <c r="D49" s="12"/>
      <c r="E49" s="12"/>
      <c r="F49" s="12"/>
    </row>
    <row r="50" spans="1:6" x14ac:dyDescent="0.25">
      <c r="A50" s="12"/>
      <c r="B50" s="12"/>
      <c r="C50" s="12"/>
      <c r="D50" s="12"/>
      <c r="E50" s="12"/>
      <c r="F50" s="12"/>
    </row>
    <row r="51" spans="1:6" x14ac:dyDescent="0.25">
      <c r="A51" s="12"/>
      <c r="B51" s="12"/>
      <c r="C51" s="12"/>
      <c r="D51" s="12"/>
      <c r="E51" s="12"/>
      <c r="F51" s="12"/>
    </row>
    <row r="52" spans="1:6" x14ac:dyDescent="0.25">
      <c r="A52" s="12"/>
      <c r="B52" s="12"/>
      <c r="C52" s="12"/>
      <c r="D52" s="12"/>
      <c r="E52" s="12"/>
      <c r="F52" s="12"/>
    </row>
    <row r="53" spans="1:6" x14ac:dyDescent="0.25">
      <c r="A53" s="12"/>
      <c r="B53" s="12"/>
      <c r="C53" s="12"/>
      <c r="D53" s="12"/>
      <c r="E53" s="12"/>
      <c r="F53" s="12"/>
    </row>
    <row r="54" spans="1:6" x14ac:dyDescent="0.25">
      <c r="A54" s="12"/>
      <c r="B54" s="12"/>
      <c r="C54" s="12"/>
      <c r="D54" s="12"/>
      <c r="E54" s="12"/>
      <c r="F54" s="12"/>
    </row>
    <row r="55" spans="1:6" x14ac:dyDescent="0.25">
      <c r="A55" s="12"/>
      <c r="B55" s="12"/>
      <c r="C55" s="12"/>
      <c r="D55" s="12"/>
      <c r="E55" s="12"/>
      <c r="F55" s="12"/>
    </row>
    <row r="56" spans="1:6" x14ac:dyDescent="0.25">
      <c r="A56" s="12"/>
      <c r="B56" s="12"/>
      <c r="C56" s="12"/>
      <c r="D56" s="12"/>
      <c r="E56" s="12"/>
      <c r="F56" s="12"/>
    </row>
    <row r="57" spans="1:6" x14ac:dyDescent="0.25">
      <c r="A57" s="12"/>
      <c r="B57" s="12"/>
      <c r="C57" s="12"/>
      <c r="D57" s="12"/>
      <c r="E57" s="12"/>
      <c r="F57" s="12"/>
    </row>
    <row r="58" spans="1:6" x14ac:dyDescent="0.25">
      <c r="A58" s="12"/>
      <c r="B58" s="12"/>
      <c r="C58" s="12"/>
      <c r="D58" s="12"/>
      <c r="E58" s="12"/>
      <c r="F58" s="12"/>
    </row>
    <row r="59" spans="1:6" x14ac:dyDescent="0.25">
      <c r="A59" s="12"/>
      <c r="B59" s="12"/>
      <c r="C59" s="12"/>
      <c r="D59" s="12"/>
      <c r="E59" s="12"/>
      <c r="F59" s="12"/>
    </row>
    <row r="60" spans="1:6" x14ac:dyDescent="0.25">
      <c r="A60" s="12"/>
      <c r="B60" s="12"/>
      <c r="C60" s="12"/>
      <c r="D60" s="12"/>
      <c r="E60" s="12"/>
      <c r="F60" s="12"/>
    </row>
    <row r="61" spans="1:6" x14ac:dyDescent="0.25">
      <c r="A61" s="12"/>
      <c r="B61" s="12"/>
      <c r="C61" s="12"/>
      <c r="D61" s="12"/>
      <c r="E61" s="12"/>
      <c r="F61" s="12"/>
    </row>
    <row r="62" spans="1:6" x14ac:dyDescent="0.25">
      <c r="A62" s="12"/>
      <c r="B62" s="12"/>
      <c r="C62" s="12"/>
      <c r="D62" s="12"/>
      <c r="E62" s="12"/>
      <c r="F62" s="12"/>
    </row>
    <row r="63" spans="1:6" x14ac:dyDescent="0.25">
      <c r="A63" s="12"/>
      <c r="B63" s="12"/>
      <c r="C63" s="12"/>
      <c r="D63" s="12"/>
      <c r="E63" s="12"/>
      <c r="F63" s="12"/>
    </row>
    <row r="64" spans="1:6" x14ac:dyDescent="0.25">
      <c r="A64" s="12"/>
      <c r="B64" s="12"/>
      <c r="C64" s="12"/>
      <c r="D64" s="12"/>
      <c r="E64" s="12"/>
      <c r="F64" s="12"/>
    </row>
    <row r="65" spans="1:6" x14ac:dyDescent="0.25">
      <c r="A65" s="12"/>
      <c r="B65" s="12"/>
      <c r="C65" s="12"/>
      <c r="D65" s="12"/>
      <c r="E65" s="12"/>
      <c r="F65" s="12"/>
    </row>
    <row r="66" spans="1:6" x14ac:dyDescent="0.25">
      <c r="A66" s="12"/>
      <c r="B66" s="12"/>
      <c r="C66" s="12"/>
      <c r="D66" s="12"/>
      <c r="E66" s="12"/>
      <c r="F66" s="12"/>
    </row>
    <row r="67" spans="1:6" x14ac:dyDescent="0.25">
      <c r="A67" s="12"/>
      <c r="B67" s="12"/>
      <c r="C67" s="12"/>
      <c r="D67" s="12"/>
      <c r="E67" s="12"/>
      <c r="F67" s="12"/>
    </row>
    <row r="68" spans="1:6" x14ac:dyDescent="0.25">
      <c r="A68" s="12"/>
      <c r="B68" s="12"/>
      <c r="C68" s="12"/>
      <c r="D68" s="12"/>
      <c r="E68" s="12"/>
      <c r="F68" s="12"/>
    </row>
    <row r="69" spans="1:6" x14ac:dyDescent="0.25">
      <c r="A69" s="12"/>
      <c r="B69" s="12"/>
      <c r="C69" s="12"/>
      <c r="D69" s="12"/>
      <c r="E69" s="12"/>
      <c r="F69" s="12"/>
    </row>
    <row r="70" spans="1:6" x14ac:dyDescent="0.25">
      <c r="A70" s="12"/>
      <c r="B70" s="12"/>
      <c r="C70" s="12"/>
      <c r="D70" s="12"/>
      <c r="E70" s="12"/>
      <c r="F70" s="12"/>
    </row>
    <row r="71" spans="1:6" x14ac:dyDescent="0.25">
      <c r="A71" s="12"/>
      <c r="B71" s="12"/>
      <c r="C71" s="12"/>
      <c r="D71" s="12"/>
      <c r="E71" s="12"/>
      <c r="F71" s="12"/>
    </row>
    <row r="72" spans="1:6" x14ac:dyDescent="0.25">
      <c r="A72" s="12"/>
      <c r="B72" s="12"/>
      <c r="C72" s="12"/>
      <c r="D72" s="12"/>
      <c r="E72" s="12"/>
      <c r="F72" s="12"/>
    </row>
    <row r="73" spans="1:6" x14ac:dyDescent="0.25">
      <c r="A73" s="12"/>
      <c r="B73" s="12"/>
      <c r="C73" s="12"/>
      <c r="D73" s="12"/>
      <c r="E73" s="12"/>
      <c r="F73" s="12"/>
    </row>
    <row r="74" spans="1:6" x14ac:dyDescent="0.25">
      <c r="A74" s="12"/>
      <c r="B74" s="12"/>
      <c r="C74" s="12"/>
      <c r="D74" s="12"/>
      <c r="E74" s="12"/>
      <c r="F74" s="12"/>
    </row>
    <row r="75" spans="1:6" x14ac:dyDescent="0.25">
      <c r="A75" s="12"/>
      <c r="B75" s="12"/>
      <c r="C75" s="12"/>
      <c r="D75" s="12"/>
      <c r="E75" s="12"/>
      <c r="F75" s="12"/>
    </row>
    <row r="76" spans="1:6" x14ac:dyDescent="0.25">
      <c r="A76" s="12"/>
      <c r="B76" s="12"/>
      <c r="C76" s="12"/>
      <c r="D76" s="12"/>
      <c r="E76" s="12"/>
      <c r="F76" s="12"/>
    </row>
    <row r="77" spans="1:6" x14ac:dyDescent="0.25">
      <c r="A77" s="12"/>
      <c r="B77" s="12"/>
      <c r="C77" s="12"/>
      <c r="D77" s="12"/>
      <c r="E77" s="12"/>
      <c r="F77" s="12"/>
    </row>
    <row r="78" spans="1:6" x14ac:dyDescent="0.25">
      <c r="A78" s="12"/>
      <c r="B78" s="12"/>
      <c r="C78" s="12"/>
      <c r="D78" s="12"/>
      <c r="E78" s="12"/>
      <c r="F78" s="12"/>
    </row>
    <row r="79" spans="1:6" x14ac:dyDescent="0.25">
      <c r="A79" s="12"/>
      <c r="B79" s="12"/>
      <c r="C79" s="12"/>
      <c r="D79" s="12"/>
      <c r="E79" s="12"/>
      <c r="F79" s="12"/>
    </row>
    <row r="80" spans="1:6" x14ac:dyDescent="0.25">
      <c r="A80" s="12"/>
      <c r="B80" s="12"/>
      <c r="C80" s="12"/>
      <c r="D80" s="12"/>
      <c r="E80" s="12"/>
      <c r="F80" s="12"/>
    </row>
    <row r="81" spans="1:6" x14ac:dyDescent="0.25">
      <c r="A81" s="12"/>
      <c r="B81" s="12"/>
      <c r="C81" s="12"/>
      <c r="D81" s="12"/>
      <c r="E81" s="12"/>
      <c r="F81" s="12"/>
    </row>
    <row r="82" spans="1:6" x14ac:dyDescent="0.25">
      <c r="A82" s="12"/>
      <c r="B82" s="12"/>
      <c r="C82" s="12"/>
      <c r="D82" s="12"/>
      <c r="E82" s="12"/>
      <c r="F82" s="12"/>
    </row>
    <row r="83" spans="1:6" x14ac:dyDescent="0.25">
      <c r="A83" s="12"/>
      <c r="B83" s="12"/>
      <c r="C83" s="12"/>
      <c r="D83" s="12"/>
      <c r="E83" s="12"/>
      <c r="F83" s="12"/>
    </row>
    <row r="84" spans="1:6" x14ac:dyDescent="0.25">
      <c r="A84" s="12"/>
      <c r="B84" s="12"/>
      <c r="C84" s="12"/>
      <c r="D84" s="12"/>
      <c r="E84" s="12"/>
      <c r="F84" s="12"/>
    </row>
    <row r="85" spans="1:6" x14ac:dyDescent="0.25">
      <c r="A85" s="12"/>
      <c r="B85" s="12"/>
      <c r="C85" s="12"/>
      <c r="D85" s="12"/>
      <c r="E85" s="12"/>
      <c r="F85" s="12"/>
    </row>
    <row r="86" spans="1:6" x14ac:dyDescent="0.25">
      <c r="A86" s="12"/>
      <c r="B86" s="12"/>
      <c r="C86" s="12"/>
      <c r="D86" s="12"/>
      <c r="E86" s="12"/>
      <c r="F86" s="12"/>
    </row>
    <row r="87" spans="1:6" x14ac:dyDescent="0.25">
      <c r="A87" s="12"/>
      <c r="B87" s="12"/>
      <c r="C87" s="12"/>
      <c r="D87" s="12"/>
      <c r="E87" s="12"/>
      <c r="F87" s="12"/>
    </row>
    <row r="88" spans="1:6" x14ac:dyDescent="0.25">
      <c r="A88" s="12"/>
      <c r="B88" s="12"/>
      <c r="C88" s="12"/>
      <c r="D88" s="12"/>
      <c r="E88" s="12"/>
      <c r="F88" s="12"/>
    </row>
    <row r="89" spans="1:6" x14ac:dyDescent="0.25">
      <c r="A89" s="12"/>
      <c r="B89" s="12"/>
      <c r="C89" s="12"/>
      <c r="D89" s="12"/>
      <c r="E89" s="12"/>
      <c r="F89" s="12"/>
    </row>
    <row r="90" spans="1:6" x14ac:dyDescent="0.25">
      <c r="A90" s="12"/>
      <c r="B90" s="12"/>
      <c r="C90" s="12"/>
      <c r="D90" s="12"/>
      <c r="E90" s="12"/>
      <c r="F90" s="12"/>
    </row>
    <row r="91" spans="1:6" x14ac:dyDescent="0.25">
      <c r="A91" s="12"/>
      <c r="B91" s="12"/>
      <c r="C91" s="12"/>
      <c r="D91" s="12"/>
      <c r="E91" s="12"/>
      <c r="F91" s="12"/>
    </row>
    <row r="92" spans="1:6" x14ac:dyDescent="0.25">
      <c r="A92" s="12"/>
      <c r="B92" s="12"/>
      <c r="C92" s="12"/>
      <c r="D92" s="12"/>
      <c r="E92" s="12"/>
      <c r="F92" s="12"/>
    </row>
    <row r="93" spans="1:6" x14ac:dyDescent="0.25">
      <c r="A93" s="12"/>
      <c r="B93" s="12"/>
      <c r="C93" s="12"/>
      <c r="D93" s="12"/>
      <c r="E93" s="12"/>
      <c r="F93" s="12"/>
    </row>
    <row r="94" spans="1:6" x14ac:dyDescent="0.25">
      <c r="A94" s="12"/>
      <c r="B94" s="12"/>
      <c r="C94" s="12"/>
      <c r="D94" s="12"/>
      <c r="E94" s="12"/>
      <c r="F94" s="12"/>
    </row>
    <row r="95" spans="1:6" x14ac:dyDescent="0.25">
      <c r="A95" s="12"/>
      <c r="B95" s="12"/>
      <c r="C95" s="12"/>
      <c r="D95" s="12"/>
      <c r="E95" s="12"/>
      <c r="F95" s="12"/>
    </row>
    <row r="96" spans="1:6" x14ac:dyDescent="0.25">
      <c r="A96" s="12"/>
      <c r="B96" s="12"/>
      <c r="C96" s="12"/>
      <c r="D96" s="12"/>
      <c r="E96" s="12"/>
      <c r="F96" s="12"/>
    </row>
    <row r="97" spans="1:6" x14ac:dyDescent="0.25">
      <c r="A97" s="12"/>
      <c r="B97" s="12"/>
      <c r="C97" s="12"/>
      <c r="D97" s="12"/>
      <c r="E97" s="12"/>
      <c r="F97" s="12"/>
    </row>
    <row r="98" spans="1:6" x14ac:dyDescent="0.25">
      <c r="A98" s="12"/>
      <c r="B98" s="12"/>
      <c r="C98" s="12"/>
      <c r="D98" s="12"/>
      <c r="E98" s="12"/>
      <c r="F98" s="12"/>
    </row>
    <row r="99" spans="1:6" x14ac:dyDescent="0.25">
      <c r="A99" s="12"/>
      <c r="B99" s="12"/>
      <c r="C99" s="12"/>
      <c r="D99" s="12"/>
      <c r="E99" s="12"/>
      <c r="F99" s="12"/>
    </row>
    <row r="100" spans="1:6" x14ac:dyDescent="0.25">
      <c r="A100" s="12"/>
      <c r="B100" s="12"/>
      <c r="C100" s="12"/>
      <c r="D100" s="12"/>
      <c r="E100" s="12"/>
      <c r="F100" s="12"/>
    </row>
    <row r="101" spans="1:6" x14ac:dyDescent="0.25">
      <c r="A101" s="12"/>
      <c r="B101" s="12"/>
      <c r="C101" s="12"/>
      <c r="D101" s="12"/>
      <c r="E101" s="12"/>
      <c r="F101" s="12"/>
    </row>
    <row r="102" spans="1:6" x14ac:dyDescent="0.25">
      <c r="A102" s="12"/>
      <c r="B102" s="12"/>
      <c r="C102" s="12"/>
      <c r="D102" s="12"/>
      <c r="E102" s="12"/>
      <c r="F102" s="12"/>
    </row>
    <row r="103" spans="1:6" x14ac:dyDescent="0.25">
      <c r="A103" s="12"/>
      <c r="B103" s="12"/>
      <c r="C103" s="12"/>
      <c r="D103" s="12"/>
      <c r="E103" s="12"/>
      <c r="F103" s="12"/>
    </row>
    <row r="104" spans="1:6" x14ac:dyDescent="0.25">
      <c r="A104" s="12"/>
      <c r="B104" s="12"/>
      <c r="C104" s="12"/>
      <c r="D104" s="12"/>
      <c r="E104" s="12"/>
      <c r="F104" s="12"/>
    </row>
    <row r="105" spans="1:6" x14ac:dyDescent="0.25">
      <c r="A105" s="12"/>
      <c r="B105" s="12"/>
      <c r="C105" s="12"/>
      <c r="D105" s="12"/>
      <c r="E105" s="12"/>
      <c r="F105" s="12"/>
    </row>
    <row r="106" spans="1:6" x14ac:dyDescent="0.25">
      <c r="A106" s="12"/>
      <c r="B106" s="12"/>
      <c r="C106" s="12"/>
      <c r="D106" s="12"/>
      <c r="E106" s="12"/>
      <c r="F106" s="12"/>
    </row>
    <row r="107" spans="1:6" x14ac:dyDescent="0.25">
      <c r="A107" s="12"/>
      <c r="B107" s="12"/>
      <c r="C107" s="12"/>
      <c r="D107" s="12"/>
      <c r="E107" s="12"/>
      <c r="F107" s="12"/>
    </row>
    <row r="108" spans="1:6" x14ac:dyDescent="0.25">
      <c r="A108" s="12"/>
      <c r="B108" s="12"/>
      <c r="C108" s="12"/>
      <c r="D108" s="12"/>
      <c r="E108" s="12"/>
      <c r="F108" s="12"/>
    </row>
    <row r="109" spans="1:6" x14ac:dyDescent="0.25">
      <c r="A109" s="12"/>
      <c r="B109" s="12"/>
      <c r="C109" s="12"/>
      <c r="D109" s="12"/>
      <c r="E109" s="12"/>
      <c r="F109" s="12"/>
    </row>
    <row r="110" spans="1:6" x14ac:dyDescent="0.25">
      <c r="A110" s="12"/>
      <c r="B110" s="12"/>
      <c r="C110" s="12"/>
      <c r="D110" s="12"/>
      <c r="E110" s="12"/>
      <c r="F110" s="12"/>
    </row>
    <row r="111" spans="1:6" x14ac:dyDescent="0.25">
      <c r="A111" s="12"/>
      <c r="B111" s="12"/>
      <c r="C111" s="12"/>
      <c r="D111" s="12"/>
      <c r="E111" s="12"/>
      <c r="F111" s="12"/>
    </row>
    <row r="112" spans="1:6" x14ac:dyDescent="0.25">
      <c r="A112" s="12"/>
      <c r="B112" s="12"/>
      <c r="C112" s="12"/>
      <c r="D112" s="12"/>
      <c r="E112" s="12"/>
      <c r="F112" s="12"/>
    </row>
    <row r="113" spans="1:6" x14ac:dyDescent="0.25">
      <c r="A113" s="12"/>
      <c r="B113" s="12"/>
      <c r="C113" s="12"/>
      <c r="D113" s="12"/>
      <c r="E113" s="12"/>
      <c r="F113" s="12"/>
    </row>
    <row r="114" spans="1:6" x14ac:dyDescent="0.25">
      <c r="A114" s="12"/>
      <c r="B114" s="12"/>
      <c r="C114" s="12"/>
      <c r="D114" s="12"/>
      <c r="E114" s="12"/>
      <c r="F114" s="12"/>
    </row>
    <row r="115" spans="1:6" x14ac:dyDescent="0.25">
      <c r="A115" s="12"/>
      <c r="B115" s="12"/>
      <c r="C115" s="12"/>
      <c r="D115" s="12"/>
      <c r="E115" s="12"/>
      <c r="F115" s="12"/>
    </row>
    <row r="116" spans="1:6" x14ac:dyDescent="0.25">
      <c r="A116" s="12"/>
      <c r="B116" s="12"/>
      <c r="C116" s="12"/>
      <c r="D116" s="12"/>
      <c r="E116" s="12"/>
      <c r="F116" s="12"/>
    </row>
    <row r="117" spans="1:6" x14ac:dyDescent="0.25">
      <c r="A117" s="12"/>
      <c r="B117" s="12"/>
      <c r="C117" s="12"/>
      <c r="D117" s="12"/>
      <c r="E117" s="12"/>
      <c r="F117" s="12"/>
    </row>
    <row r="118" spans="1:6" x14ac:dyDescent="0.25">
      <c r="A118" s="12"/>
      <c r="B118" s="12"/>
      <c r="C118" s="12"/>
      <c r="D118" s="12"/>
      <c r="E118" s="12"/>
      <c r="F118" s="12"/>
    </row>
    <row r="119" spans="1:6" x14ac:dyDescent="0.25">
      <c r="A119" s="12"/>
      <c r="B119" s="12"/>
      <c r="C119" s="12"/>
      <c r="D119" s="12"/>
      <c r="E119" s="12"/>
      <c r="F119" s="12"/>
    </row>
    <row r="120" spans="1:6" x14ac:dyDescent="0.25">
      <c r="A120" s="12"/>
      <c r="B120" s="12"/>
      <c r="C120" s="12"/>
      <c r="D120" s="12"/>
      <c r="E120" s="12"/>
      <c r="F120" s="12"/>
    </row>
    <row r="121" spans="1:6" x14ac:dyDescent="0.25">
      <c r="A121" s="12"/>
      <c r="B121" s="12"/>
      <c r="C121" s="12"/>
      <c r="D121" s="12"/>
      <c r="E121" s="12"/>
      <c r="F121" s="12"/>
    </row>
    <row r="122" spans="1:6" x14ac:dyDescent="0.25">
      <c r="A122" s="12"/>
      <c r="B122" s="12"/>
      <c r="C122" s="12"/>
      <c r="D122" s="12"/>
      <c r="E122" s="12"/>
      <c r="F122" s="12"/>
    </row>
    <row r="123" spans="1:6" x14ac:dyDescent="0.25">
      <c r="A123" s="12"/>
      <c r="B123" s="12"/>
      <c r="C123" s="12"/>
      <c r="D123" s="12"/>
      <c r="E123" s="12"/>
      <c r="F123" s="12"/>
    </row>
    <row r="124" spans="1:6" x14ac:dyDescent="0.25">
      <c r="A124" s="12"/>
      <c r="B124" s="12"/>
      <c r="C124" s="12"/>
      <c r="D124" s="12"/>
      <c r="E124" s="12"/>
      <c r="F124" s="12"/>
    </row>
    <row r="125" spans="1:6" x14ac:dyDescent="0.25">
      <c r="A125" s="12"/>
      <c r="B125" s="12"/>
      <c r="C125" s="12"/>
      <c r="D125" s="12"/>
      <c r="E125" s="12"/>
      <c r="F125" s="12"/>
    </row>
    <row r="126" spans="1:6" x14ac:dyDescent="0.25">
      <c r="A126" s="12"/>
      <c r="B126" s="12"/>
      <c r="C126" s="12"/>
      <c r="D126" s="12"/>
      <c r="E126" s="12"/>
      <c r="F126" s="12"/>
    </row>
    <row r="127" spans="1:6" x14ac:dyDescent="0.25">
      <c r="A127" s="12"/>
      <c r="B127" s="12"/>
      <c r="C127" s="12"/>
      <c r="D127" s="12"/>
      <c r="E127" s="12"/>
      <c r="F127" s="12"/>
    </row>
    <row r="128" spans="1:6" x14ac:dyDescent="0.25">
      <c r="A128" s="12"/>
      <c r="B128" s="12"/>
      <c r="C128" s="12"/>
      <c r="D128" s="12"/>
      <c r="E128" s="12"/>
      <c r="F128" s="12"/>
    </row>
    <row r="129" spans="1:6" x14ac:dyDescent="0.25">
      <c r="A129" s="12"/>
      <c r="B129" s="12"/>
      <c r="C129" s="12"/>
      <c r="D129" s="12"/>
      <c r="E129" s="12"/>
      <c r="F129" s="12"/>
    </row>
    <row r="130" spans="1:6" x14ac:dyDescent="0.25">
      <c r="A130" s="12"/>
      <c r="B130" s="12"/>
      <c r="C130" s="12"/>
      <c r="D130" s="12"/>
      <c r="E130" s="12"/>
      <c r="F130" s="12"/>
    </row>
    <row r="131" spans="1:6" x14ac:dyDescent="0.25">
      <c r="A131" s="12"/>
      <c r="B131" s="12"/>
      <c r="C131" s="12"/>
      <c r="D131" s="12"/>
      <c r="E131" s="12"/>
      <c r="F131" s="12"/>
    </row>
    <row r="132" spans="1:6" x14ac:dyDescent="0.25">
      <c r="A132" s="12"/>
      <c r="B132" s="12"/>
      <c r="C132" s="12"/>
      <c r="D132" s="12"/>
      <c r="E132" s="12"/>
      <c r="F132" s="12"/>
    </row>
    <row r="133" spans="1:6" x14ac:dyDescent="0.25">
      <c r="A133" s="12"/>
      <c r="B133" s="12"/>
      <c r="C133" s="12"/>
      <c r="D133" s="12"/>
      <c r="E133" s="12"/>
      <c r="F133" s="12"/>
    </row>
    <row r="134" spans="1:6" x14ac:dyDescent="0.25">
      <c r="A134" s="12"/>
      <c r="B134" s="12"/>
      <c r="C134" s="12"/>
      <c r="D134" s="12"/>
      <c r="E134" s="12"/>
      <c r="F134" s="12"/>
    </row>
    <row r="135" spans="1:6" x14ac:dyDescent="0.25">
      <c r="A135" s="12"/>
      <c r="B135" s="12"/>
      <c r="C135" s="12"/>
      <c r="D135" s="12"/>
      <c r="E135" s="12"/>
      <c r="F135" s="12"/>
    </row>
    <row r="136" spans="1:6" x14ac:dyDescent="0.25">
      <c r="A136" s="12"/>
      <c r="B136" s="12"/>
      <c r="C136" s="12"/>
      <c r="D136" s="12"/>
      <c r="E136" s="12"/>
      <c r="F136" s="12"/>
    </row>
    <row r="137" spans="1:6" x14ac:dyDescent="0.25">
      <c r="A137" s="12"/>
      <c r="B137" s="12"/>
      <c r="C137" s="12"/>
      <c r="D137" s="12"/>
      <c r="E137" s="12"/>
      <c r="F137" s="12"/>
    </row>
  </sheetData>
  <mergeCells count="33">
    <mergeCell ref="F23:F24"/>
    <mergeCell ref="H23:I23"/>
    <mergeCell ref="J23:J24"/>
    <mergeCell ref="L23:M23"/>
    <mergeCell ref="N23:N24"/>
    <mergeCell ref="A20:N20"/>
    <mergeCell ref="A22:A24"/>
    <mergeCell ref="B22:B24"/>
    <mergeCell ref="C22:C24"/>
    <mergeCell ref="D22:F22"/>
    <mergeCell ref="G22:G24"/>
    <mergeCell ref="H22:J22"/>
    <mergeCell ref="K22:K24"/>
    <mergeCell ref="L22:N22"/>
    <mergeCell ref="D23:E23"/>
    <mergeCell ref="B13:N13"/>
    <mergeCell ref="B14:N14"/>
    <mergeCell ref="B15:N15"/>
    <mergeCell ref="B16:N16"/>
    <mergeCell ref="B17:N17"/>
    <mergeCell ref="B18:N18"/>
    <mergeCell ref="B7:N7"/>
    <mergeCell ref="B8:N8"/>
    <mergeCell ref="B9:N9"/>
    <mergeCell ref="B10:N10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2"/>
  <sheetViews>
    <sheetView showZeros="0" workbookViewId="0">
      <selection activeCell="V15" sqref="V15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385" t="s">
        <v>376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</row>
    <row r="2" spans="2:15" x14ac:dyDescent="0.25">
      <c r="B2" s="385" t="s">
        <v>375</v>
      </c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</row>
    <row r="3" spans="2:15" x14ac:dyDescent="0.25">
      <c r="B3" s="385" t="s">
        <v>374</v>
      </c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</row>
    <row r="4" spans="2:15" x14ac:dyDescent="0.25">
      <c r="B4" s="385" t="s">
        <v>377</v>
      </c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</row>
    <row r="5" spans="2:15" ht="15" customHeight="1" x14ac:dyDescent="0.25">
      <c r="B5" s="384" t="s">
        <v>372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</row>
    <row r="6" spans="2:15" x14ac:dyDescent="0.25">
      <c r="B6" s="384" t="s">
        <v>403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</row>
    <row r="7" spans="2:15" ht="15" customHeight="1" x14ac:dyDescent="0.25">
      <c r="B7" s="384" t="s">
        <v>400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</row>
    <row r="8" spans="2:15" x14ac:dyDescent="0.25">
      <c r="B8" s="384" t="s">
        <v>399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</row>
    <row r="9" spans="2:15" x14ac:dyDescent="0.25">
      <c r="B9" s="384" t="s">
        <v>416</v>
      </c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</row>
    <row r="10" spans="2:15" x14ac:dyDescent="0.25">
      <c r="B10" s="384" t="s">
        <v>415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</row>
    <row r="11" spans="2:15" x14ac:dyDescent="0.25">
      <c r="B11" s="384" t="s">
        <v>486</v>
      </c>
      <c r="C11" s="384"/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</row>
    <row r="12" spans="2:15" x14ac:dyDescent="0.25">
      <c r="B12" s="384" t="s">
        <v>487</v>
      </c>
      <c r="C12" s="384"/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</row>
    <row r="13" spans="2:15" x14ac:dyDescent="0.25">
      <c r="B13" s="384" t="s">
        <v>497</v>
      </c>
      <c r="C13" s="384"/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</row>
    <row r="14" spans="2:15" x14ac:dyDescent="0.25">
      <c r="B14" s="384" t="s">
        <v>519</v>
      </c>
      <c r="C14" s="384"/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</row>
    <row r="15" spans="2:15" x14ac:dyDescent="0.25">
      <c r="B15" s="384" t="s">
        <v>518</v>
      </c>
      <c r="C15" s="384"/>
      <c r="D15" s="384"/>
      <c r="E15" s="384"/>
      <c r="F15" s="384"/>
      <c r="G15" s="384"/>
      <c r="H15" s="384"/>
      <c r="I15" s="384"/>
      <c r="J15" s="384"/>
      <c r="K15" s="384"/>
      <c r="L15" s="384"/>
      <c r="M15" s="384"/>
      <c r="N15" s="384"/>
      <c r="O15" s="384"/>
    </row>
    <row r="16" spans="2:15" x14ac:dyDescent="0.25">
      <c r="B16" s="384" t="s">
        <v>517</v>
      </c>
      <c r="C16" s="384"/>
      <c r="D16" s="384"/>
      <c r="E16" s="384"/>
      <c r="F16" s="384"/>
      <c r="G16" s="384"/>
      <c r="H16" s="384"/>
      <c r="I16" s="384"/>
      <c r="J16" s="384"/>
      <c r="K16" s="384"/>
      <c r="L16" s="384"/>
      <c r="M16" s="384"/>
      <c r="N16" s="384"/>
      <c r="O16" s="384"/>
    </row>
    <row r="17" spans="1:15" x14ac:dyDescent="0.25">
      <c r="E17" s="3"/>
      <c r="F17" s="3"/>
      <c r="G17" s="3"/>
    </row>
    <row r="18" spans="1:15" ht="31.5" customHeight="1" x14ac:dyDescent="0.25">
      <c r="A18" s="399" t="s">
        <v>402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</row>
    <row r="19" spans="1:15" x14ac:dyDescent="0.25">
      <c r="G19" s="4"/>
      <c r="H19" s="4"/>
      <c r="I19" s="4"/>
      <c r="J19" s="4"/>
      <c r="K19" s="4"/>
      <c r="L19" s="4"/>
      <c r="M19" s="4"/>
      <c r="N19" s="4"/>
      <c r="O19" s="4" t="s">
        <v>185</v>
      </c>
    </row>
    <row r="20" spans="1:15" ht="15" customHeight="1" x14ac:dyDescent="0.25">
      <c r="A20" s="408" t="s">
        <v>5</v>
      </c>
      <c r="B20" s="411" t="s">
        <v>421</v>
      </c>
      <c r="C20" s="411" t="s">
        <v>60</v>
      </c>
      <c r="D20" s="401" t="s">
        <v>420</v>
      </c>
      <c r="E20" s="404" t="s">
        <v>213</v>
      </c>
      <c r="F20" s="405"/>
      <c r="G20" s="406"/>
      <c r="H20" s="414" t="s">
        <v>419</v>
      </c>
      <c r="I20" s="417" t="s">
        <v>213</v>
      </c>
      <c r="J20" s="418"/>
      <c r="K20" s="419"/>
      <c r="L20" s="400" t="s">
        <v>0</v>
      </c>
      <c r="M20" s="387" t="s">
        <v>213</v>
      </c>
      <c r="N20" s="388"/>
      <c r="O20" s="389"/>
    </row>
    <row r="21" spans="1:15" x14ac:dyDescent="0.25">
      <c r="A21" s="409"/>
      <c r="B21" s="412"/>
      <c r="C21" s="412"/>
      <c r="D21" s="402"/>
      <c r="E21" s="407" t="s">
        <v>214</v>
      </c>
      <c r="F21" s="420" t="s">
        <v>215</v>
      </c>
      <c r="G21" s="407" t="s">
        <v>216</v>
      </c>
      <c r="H21" s="415"/>
      <c r="I21" s="393" t="s">
        <v>214</v>
      </c>
      <c r="J21" s="397" t="s">
        <v>215</v>
      </c>
      <c r="K21" s="393" t="s">
        <v>216</v>
      </c>
      <c r="L21" s="400"/>
      <c r="M21" s="390" t="s">
        <v>214</v>
      </c>
      <c r="N21" s="391" t="s">
        <v>215</v>
      </c>
      <c r="O21" s="390" t="s">
        <v>216</v>
      </c>
    </row>
    <row r="22" spans="1:15" ht="70.5" customHeight="1" x14ac:dyDescent="0.25">
      <c r="A22" s="410"/>
      <c r="B22" s="413"/>
      <c r="C22" s="413"/>
      <c r="D22" s="403"/>
      <c r="E22" s="407"/>
      <c r="F22" s="421"/>
      <c r="G22" s="407"/>
      <c r="H22" s="416"/>
      <c r="I22" s="393"/>
      <c r="J22" s="398"/>
      <c r="K22" s="393"/>
      <c r="L22" s="400"/>
      <c r="M22" s="390"/>
      <c r="N22" s="392"/>
      <c r="O22" s="390"/>
    </row>
    <row r="23" spans="1:15" ht="15.95" customHeight="1" x14ac:dyDescent="0.25">
      <c r="A23" s="5" t="s">
        <v>78</v>
      </c>
      <c r="B23" s="394" t="s">
        <v>6</v>
      </c>
      <c r="C23" s="395"/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6"/>
    </row>
    <row r="24" spans="1:15" ht="15" customHeight="1" x14ac:dyDescent="0.25">
      <c r="A24" s="5" t="s">
        <v>198</v>
      </c>
      <c r="B24" s="12" t="s">
        <v>20</v>
      </c>
      <c r="C24" s="78" t="s">
        <v>9</v>
      </c>
      <c r="D24" s="197">
        <f>E24+F24+G24</f>
        <v>5764</v>
      </c>
      <c r="E24" s="197">
        <v>5474</v>
      </c>
      <c r="F24" s="197">
        <v>290</v>
      </c>
      <c r="G24" s="197"/>
      <c r="H24" s="198">
        <f>I24+J24+K24</f>
        <v>0</v>
      </c>
      <c r="I24" s="193"/>
      <c r="J24" s="193"/>
      <c r="K24" s="193"/>
      <c r="L24" s="79">
        <f>M24+N24+O24</f>
        <v>5764</v>
      </c>
      <c r="M24" s="8">
        <f>E24+I24</f>
        <v>5474</v>
      </c>
      <c r="N24" s="8">
        <f>F24+J24</f>
        <v>290</v>
      </c>
      <c r="O24" s="8">
        <f>G24+K24</f>
        <v>0</v>
      </c>
    </row>
    <row r="25" spans="1:15" x14ac:dyDescent="0.25">
      <c r="A25" s="9" t="s">
        <v>79</v>
      </c>
      <c r="B25" s="199" t="s">
        <v>418</v>
      </c>
      <c r="C25" s="7" t="s">
        <v>9</v>
      </c>
      <c r="D25" s="194">
        <f>E25+F25+G25</f>
        <v>2867</v>
      </c>
      <c r="E25" s="194">
        <v>2867</v>
      </c>
      <c r="F25" s="194"/>
      <c r="G25" s="194"/>
      <c r="H25" s="193"/>
      <c r="I25" s="193"/>
      <c r="J25" s="193"/>
      <c r="K25" s="193"/>
      <c r="L25" s="8">
        <f>M25+N25+O25</f>
        <v>2867</v>
      </c>
      <c r="M25" s="8">
        <f>E25+I25</f>
        <v>2867</v>
      </c>
      <c r="N25" s="8">
        <f>F25+J25</f>
        <v>0</v>
      </c>
      <c r="O25" s="8">
        <f>G25+K25</f>
        <v>0</v>
      </c>
    </row>
    <row r="26" spans="1:15" ht="15" customHeight="1" x14ac:dyDescent="0.25">
      <c r="A26" s="5" t="s">
        <v>80</v>
      </c>
      <c r="B26" s="6" t="s">
        <v>10</v>
      </c>
      <c r="C26" s="7" t="s">
        <v>9</v>
      </c>
      <c r="D26" s="194">
        <f>E26+F26+G26</f>
        <v>580</v>
      </c>
      <c r="E26" s="194">
        <v>580</v>
      </c>
      <c r="F26" s="194"/>
      <c r="G26" s="194"/>
      <c r="H26" s="193">
        <f>I26+J26+K26</f>
        <v>0</v>
      </c>
      <c r="I26" s="193"/>
      <c r="J26" s="193"/>
      <c r="K26" s="193"/>
      <c r="L26" s="8">
        <f>M26+N26+O26</f>
        <v>580</v>
      </c>
      <c r="M26" s="8">
        <f>E26+I26</f>
        <v>580</v>
      </c>
      <c r="N26" s="8">
        <f>F26+J26</f>
        <v>0</v>
      </c>
      <c r="O26" s="8">
        <f>G26+K26</f>
        <v>0</v>
      </c>
    </row>
    <row r="27" spans="1:15" ht="15" customHeight="1" x14ac:dyDescent="0.25">
      <c r="A27" s="5" t="s">
        <v>81</v>
      </c>
      <c r="B27" s="6" t="s">
        <v>11</v>
      </c>
      <c r="C27" s="7" t="s">
        <v>9</v>
      </c>
      <c r="D27" s="194">
        <f>E27+F27+G27</f>
        <v>464</v>
      </c>
      <c r="E27" s="194">
        <v>464</v>
      </c>
      <c r="F27" s="194"/>
      <c r="G27" s="194"/>
      <c r="H27" s="193">
        <f>I27+J27+K27</f>
        <v>0</v>
      </c>
      <c r="I27" s="193"/>
      <c r="J27" s="193"/>
      <c r="K27" s="193"/>
      <c r="L27" s="8">
        <f>M27+N27+O27</f>
        <v>464</v>
      </c>
      <c r="M27" s="8">
        <f>E27+I27</f>
        <v>464</v>
      </c>
      <c r="N27" s="8">
        <f>F27+J27</f>
        <v>0</v>
      </c>
      <c r="O27" s="8">
        <f>G27+K27</f>
        <v>0</v>
      </c>
    </row>
    <row r="28" spans="1:15" ht="15" customHeight="1" x14ac:dyDescent="0.25">
      <c r="A28" s="5" t="s">
        <v>82</v>
      </c>
      <c r="B28" s="6" t="s">
        <v>12</v>
      </c>
      <c r="C28" s="7" t="s">
        <v>9</v>
      </c>
      <c r="D28" s="194">
        <f>E28+F28+G28</f>
        <v>1304</v>
      </c>
      <c r="E28" s="194">
        <v>1304</v>
      </c>
      <c r="F28" s="194"/>
      <c r="G28" s="194"/>
      <c r="H28" s="193">
        <f>I28+J28+K28</f>
        <v>0</v>
      </c>
      <c r="I28" s="193"/>
      <c r="J28" s="193"/>
      <c r="K28" s="193"/>
      <c r="L28" s="8">
        <f>M28+N28+O28</f>
        <v>1304</v>
      </c>
      <c r="M28" s="8">
        <f>E28+I28</f>
        <v>1304</v>
      </c>
      <c r="N28" s="8">
        <f>F28+J28</f>
        <v>0</v>
      </c>
      <c r="O28" s="8">
        <f>G28+K28</f>
        <v>0</v>
      </c>
    </row>
    <row r="29" spans="1:15" ht="15" customHeight="1" x14ac:dyDescent="0.25">
      <c r="A29" s="9" t="s">
        <v>83</v>
      </c>
      <c r="B29" s="10" t="s">
        <v>14</v>
      </c>
      <c r="C29" s="7" t="s">
        <v>9</v>
      </c>
      <c r="D29" s="194">
        <f>E29+F29+G29</f>
        <v>724</v>
      </c>
      <c r="E29" s="194">
        <v>724</v>
      </c>
      <c r="F29" s="194"/>
      <c r="G29" s="194"/>
      <c r="H29" s="193">
        <f>I29+J29+K29</f>
        <v>0</v>
      </c>
      <c r="I29" s="193"/>
      <c r="J29" s="193"/>
      <c r="K29" s="193"/>
      <c r="L29" s="8">
        <f>M29+N29+O29</f>
        <v>724</v>
      </c>
      <c r="M29" s="8">
        <f>E29+I29</f>
        <v>724</v>
      </c>
      <c r="N29" s="8">
        <f>F29+J29</f>
        <v>0</v>
      </c>
      <c r="O29" s="8">
        <f>G29+K29</f>
        <v>0</v>
      </c>
    </row>
    <row r="30" spans="1:15" ht="15" customHeight="1" x14ac:dyDescent="0.25">
      <c r="A30" s="11" t="s">
        <v>84</v>
      </c>
      <c r="B30" s="12" t="s">
        <v>15</v>
      </c>
      <c r="C30" s="7" t="s">
        <v>9</v>
      </c>
      <c r="D30" s="194">
        <f>E30+F30+G30</f>
        <v>87</v>
      </c>
      <c r="E30" s="194">
        <v>87</v>
      </c>
      <c r="F30" s="194"/>
      <c r="G30" s="194"/>
      <c r="H30" s="193">
        <f>I30+J30+K30</f>
        <v>0</v>
      </c>
      <c r="I30" s="193"/>
      <c r="J30" s="193"/>
      <c r="K30" s="193"/>
      <c r="L30" s="8">
        <f>M30+N30+O30</f>
        <v>87</v>
      </c>
      <c r="M30" s="8">
        <f>E30+I30</f>
        <v>87</v>
      </c>
      <c r="N30" s="8">
        <f>F30+J30</f>
        <v>0</v>
      </c>
      <c r="O30" s="8">
        <f>G30+K30</f>
        <v>0</v>
      </c>
    </row>
    <row r="31" spans="1:15" ht="15" customHeight="1" x14ac:dyDescent="0.25">
      <c r="A31" s="5" t="s">
        <v>85</v>
      </c>
      <c r="B31" s="6" t="s">
        <v>16</v>
      </c>
      <c r="C31" s="7" t="s">
        <v>9</v>
      </c>
      <c r="D31" s="194">
        <f>E31+F31+G31</f>
        <v>4055</v>
      </c>
      <c r="E31" s="194">
        <v>4055</v>
      </c>
      <c r="F31" s="194"/>
      <c r="G31" s="194"/>
      <c r="H31" s="193">
        <f>I31+J31+K31</f>
        <v>0</v>
      </c>
      <c r="I31" s="193"/>
      <c r="J31" s="193"/>
      <c r="K31" s="193"/>
      <c r="L31" s="8">
        <f>M31+N31+O31</f>
        <v>4055</v>
      </c>
      <c r="M31" s="8">
        <f>E31+I31</f>
        <v>4055</v>
      </c>
      <c r="N31" s="8">
        <f>F31+J31</f>
        <v>0</v>
      </c>
      <c r="O31" s="8">
        <f>G31+K31</f>
        <v>0</v>
      </c>
    </row>
    <row r="32" spans="1:15" ht="15" customHeight="1" x14ac:dyDescent="0.25">
      <c r="A32" s="5" t="s">
        <v>86</v>
      </c>
      <c r="B32" s="6" t="s">
        <v>17</v>
      </c>
      <c r="C32" s="7" t="s">
        <v>9</v>
      </c>
      <c r="D32" s="194">
        <f>E32+F32+G32</f>
        <v>493</v>
      </c>
      <c r="E32" s="194">
        <v>493</v>
      </c>
      <c r="F32" s="194"/>
      <c r="G32" s="194"/>
      <c r="H32" s="193">
        <f>I32+J32+K32</f>
        <v>0</v>
      </c>
      <c r="I32" s="193"/>
      <c r="J32" s="193"/>
      <c r="K32" s="193"/>
      <c r="L32" s="8">
        <f>M32+N32+O32</f>
        <v>493</v>
      </c>
      <c r="M32" s="8">
        <f>E32+I32</f>
        <v>493</v>
      </c>
      <c r="N32" s="8">
        <f>F32+J32</f>
        <v>0</v>
      </c>
      <c r="O32" s="8">
        <f>G32+K32</f>
        <v>0</v>
      </c>
    </row>
    <row r="33" spans="1:15" ht="15" customHeight="1" x14ac:dyDescent="0.25">
      <c r="A33" s="5" t="s">
        <v>87</v>
      </c>
      <c r="B33" s="6" t="s">
        <v>18</v>
      </c>
      <c r="C33" s="7" t="s">
        <v>9</v>
      </c>
      <c r="D33" s="194">
        <f>E33+F33+G33</f>
        <v>754</v>
      </c>
      <c r="E33" s="194">
        <v>754</v>
      </c>
      <c r="F33" s="194"/>
      <c r="G33" s="194"/>
      <c r="H33" s="193">
        <f>I33+J33+K33</f>
        <v>0</v>
      </c>
      <c r="I33" s="193"/>
      <c r="J33" s="193"/>
      <c r="K33" s="193"/>
      <c r="L33" s="8">
        <f>M33+N33+O33</f>
        <v>754</v>
      </c>
      <c r="M33" s="8">
        <f>E33+I33</f>
        <v>754</v>
      </c>
      <c r="N33" s="8">
        <f>F33+J33</f>
        <v>0</v>
      </c>
      <c r="O33" s="8">
        <f>G33+K33</f>
        <v>0</v>
      </c>
    </row>
    <row r="34" spans="1:15" ht="15.95" customHeight="1" x14ac:dyDescent="0.25">
      <c r="A34" s="13" t="s">
        <v>88</v>
      </c>
      <c r="B34" s="1" t="s">
        <v>190</v>
      </c>
      <c r="C34" s="14"/>
      <c r="D34" s="192">
        <f>SUM(D24:D33)</f>
        <v>17092</v>
      </c>
      <c r="E34" s="192">
        <f>SUM(E24:E33)</f>
        <v>16802</v>
      </c>
      <c r="F34" s="192">
        <f>SUM(F24:F33)</f>
        <v>290</v>
      </c>
      <c r="G34" s="192">
        <f>SUM(G24:G33)</f>
        <v>0</v>
      </c>
      <c r="H34" s="191">
        <f>SUM(H24:H33)</f>
        <v>0</v>
      </c>
      <c r="I34" s="191">
        <f>SUM(I24:I33)</f>
        <v>0</v>
      </c>
      <c r="J34" s="191">
        <f>SUM(J24:J33)</f>
        <v>0</v>
      </c>
      <c r="K34" s="191">
        <f>SUM(K24:K33)</f>
        <v>0</v>
      </c>
      <c r="L34" s="1">
        <f>SUM(L24:L33)</f>
        <v>17092</v>
      </c>
      <c r="M34" s="1">
        <f>SUM(M24:M33)</f>
        <v>16802</v>
      </c>
      <c r="N34" s="1">
        <f>SUM(N24:N33)</f>
        <v>290</v>
      </c>
      <c r="O34" s="1">
        <f>SUM(O24:O33)</f>
        <v>0</v>
      </c>
    </row>
    <row r="35" spans="1:15" ht="15.95" customHeight="1" x14ac:dyDescent="0.25">
      <c r="A35" s="11" t="s">
        <v>89</v>
      </c>
      <c r="B35" s="386" t="s">
        <v>65</v>
      </c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</row>
    <row r="36" spans="1:15" ht="15" customHeight="1" x14ac:dyDescent="0.25">
      <c r="A36" s="5" t="s">
        <v>90</v>
      </c>
      <c r="B36" s="12" t="s">
        <v>7</v>
      </c>
      <c r="C36" s="78" t="s">
        <v>22</v>
      </c>
      <c r="D36" s="197">
        <f>E36+F36+G36</f>
        <v>87</v>
      </c>
      <c r="E36" s="197">
        <v>87</v>
      </c>
      <c r="F36" s="197"/>
      <c r="G36" s="197"/>
      <c r="H36" s="198">
        <f>I36+J36+K36</f>
        <v>0</v>
      </c>
      <c r="I36" s="198"/>
      <c r="J36" s="198"/>
      <c r="K36" s="198"/>
      <c r="L36" s="79">
        <f>M36+N36+O36</f>
        <v>87</v>
      </c>
      <c r="M36" s="79">
        <f>E36+I36</f>
        <v>87</v>
      </c>
      <c r="N36" s="79">
        <f>F36+J36</f>
        <v>0</v>
      </c>
      <c r="O36" s="79">
        <f>G36+K36</f>
        <v>0</v>
      </c>
    </row>
    <row r="37" spans="1:15" ht="15" customHeight="1" x14ac:dyDescent="0.25">
      <c r="A37" s="5" t="s">
        <v>91</v>
      </c>
      <c r="B37" s="6" t="s">
        <v>10</v>
      </c>
      <c r="C37" s="7" t="s">
        <v>22</v>
      </c>
      <c r="D37" s="194">
        <f>E37+F37+G37</f>
        <v>985</v>
      </c>
      <c r="E37" s="194">
        <v>145</v>
      </c>
      <c r="F37" s="194">
        <v>840</v>
      </c>
      <c r="G37" s="194"/>
      <c r="H37" s="193">
        <f>I37+J37+K37</f>
        <v>0</v>
      </c>
      <c r="I37" s="193"/>
      <c r="J37" s="193"/>
      <c r="K37" s="193"/>
      <c r="L37" s="8">
        <f>M37+N37+O37</f>
        <v>985</v>
      </c>
      <c r="M37" s="8">
        <f>E37+I37</f>
        <v>145</v>
      </c>
      <c r="N37" s="8">
        <f>F37+J37</f>
        <v>840</v>
      </c>
      <c r="O37" s="8">
        <f>G37+K37</f>
        <v>0</v>
      </c>
    </row>
    <row r="38" spans="1:15" ht="15" customHeight="1" x14ac:dyDescent="0.25">
      <c r="A38" s="5" t="s">
        <v>92</v>
      </c>
      <c r="B38" s="6" t="s">
        <v>11</v>
      </c>
      <c r="C38" s="7" t="s">
        <v>22</v>
      </c>
      <c r="D38" s="194">
        <f>E38+F38+G38</f>
        <v>16942</v>
      </c>
      <c r="E38" s="194">
        <v>16218</v>
      </c>
      <c r="F38" s="194">
        <v>724</v>
      </c>
      <c r="G38" s="194"/>
      <c r="H38" s="193">
        <f>I38+J38+K38</f>
        <v>0</v>
      </c>
      <c r="I38" s="193"/>
      <c r="J38" s="193"/>
      <c r="K38" s="193"/>
      <c r="L38" s="8">
        <f>M38+N38+O38</f>
        <v>16942</v>
      </c>
      <c r="M38" s="8">
        <f>E38+I38</f>
        <v>16218</v>
      </c>
      <c r="N38" s="8">
        <f>F38+J38</f>
        <v>724</v>
      </c>
      <c r="O38" s="8">
        <f>G38+K38</f>
        <v>0</v>
      </c>
    </row>
    <row r="39" spans="1:15" ht="15" customHeight="1" x14ac:dyDescent="0.25">
      <c r="A39" s="5" t="s">
        <v>93</v>
      </c>
      <c r="B39" s="6" t="s">
        <v>12</v>
      </c>
      <c r="C39" s="7" t="s">
        <v>22</v>
      </c>
      <c r="D39" s="194">
        <f>E39+F39+G39</f>
        <v>811</v>
      </c>
      <c r="E39" s="194"/>
      <c r="F39" s="194">
        <v>811</v>
      </c>
      <c r="G39" s="194"/>
      <c r="H39" s="193">
        <f>I39+J39+K39</f>
        <v>0</v>
      </c>
      <c r="I39" s="193"/>
      <c r="J39" s="193"/>
      <c r="K39" s="193"/>
      <c r="L39" s="8">
        <f>M39+N39+O39</f>
        <v>811</v>
      </c>
      <c r="M39" s="8">
        <f>E39+I39</f>
        <v>0</v>
      </c>
      <c r="N39" s="8">
        <f>F39+J39</f>
        <v>811</v>
      </c>
      <c r="O39" s="8">
        <f>G39+K39</f>
        <v>0</v>
      </c>
    </row>
    <row r="40" spans="1:15" ht="15" customHeight="1" x14ac:dyDescent="0.25">
      <c r="A40" s="5" t="s">
        <v>94</v>
      </c>
      <c r="B40" s="6" t="s">
        <v>13</v>
      </c>
      <c r="C40" s="7" t="s">
        <v>22</v>
      </c>
      <c r="D40" s="194">
        <f>E40+F40+G40</f>
        <v>2027</v>
      </c>
      <c r="E40" s="194">
        <v>1737</v>
      </c>
      <c r="F40" s="194">
        <v>290</v>
      </c>
      <c r="G40" s="194"/>
      <c r="H40" s="193">
        <f>I40+J40+K40</f>
        <v>0</v>
      </c>
      <c r="I40" s="193"/>
      <c r="J40" s="193"/>
      <c r="K40" s="193"/>
      <c r="L40" s="8">
        <f>M40+N40+O40</f>
        <v>2027</v>
      </c>
      <c r="M40" s="8">
        <f>E40+I40</f>
        <v>1737</v>
      </c>
      <c r="N40" s="8">
        <f>F40+J40</f>
        <v>290</v>
      </c>
      <c r="O40" s="8">
        <f>G40+K40</f>
        <v>0</v>
      </c>
    </row>
    <row r="41" spans="1:15" ht="15" customHeight="1" x14ac:dyDescent="0.25">
      <c r="A41" s="9" t="s">
        <v>95</v>
      </c>
      <c r="B41" s="10" t="s">
        <v>14</v>
      </c>
      <c r="C41" s="7" t="s">
        <v>22</v>
      </c>
      <c r="D41" s="194">
        <f>E41+F41+G41</f>
        <v>3766</v>
      </c>
      <c r="E41" s="194">
        <v>1883</v>
      </c>
      <c r="F41" s="194">
        <v>1883</v>
      </c>
      <c r="G41" s="194"/>
      <c r="H41" s="193">
        <f>I41+J41+K41</f>
        <v>0</v>
      </c>
      <c r="I41" s="193"/>
      <c r="J41" s="193"/>
      <c r="K41" s="193"/>
      <c r="L41" s="8">
        <f>M41+N41+O41</f>
        <v>3766</v>
      </c>
      <c r="M41" s="8">
        <f>E41+I41</f>
        <v>1883</v>
      </c>
      <c r="N41" s="8">
        <f>F41+J41</f>
        <v>1883</v>
      </c>
      <c r="O41" s="8">
        <f>G41+K41</f>
        <v>0</v>
      </c>
    </row>
    <row r="42" spans="1:15" ht="15" customHeight="1" x14ac:dyDescent="0.25">
      <c r="A42" s="9" t="s">
        <v>96</v>
      </c>
      <c r="B42" s="12" t="s">
        <v>15</v>
      </c>
      <c r="C42" s="7" t="s">
        <v>22</v>
      </c>
      <c r="D42" s="194">
        <f>E42+F42+G42</f>
        <v>7289</v>
      </c>
      <c r="E42" s="194">
        <v>1854</v>
      </c>
      <c r="F42" s="194">
        <v>5435</v>
      </c>
      <c r="G42" s="194"/>
      <c r="H42" s="193">
        <f>I42+J42+K42</f>
        <v>0</v>
      </c>
      <c r="I42" s="193"/>
      <c r="J42" s="193"/>
      <c r="K42" s="193"/>
      <c r="L42" s="8">
        <f>M42+N42+O42</f>
        <v>7289</v>
      </c>
      <c r="M42" s="8">
        <f>E42+I42</f>
        <v>1854</v>
      </c>
      <c r="N42" s="8">
        <f>F42+J42</f>
        <v>5435</v>
      </c>
      <c r="O42" s="8">
        <f>G42+K42</f>
        <v>0</v>
      </c>
    </row>
    <row r="43" spans="1:15" ht="15" customHeight="1" x14ac:dyDescent="0.25">
      <c r="A43" s="5" t="s">
        <v>97</v>
      </c>
      <c r="B43" s="6" t="s">
        <v>16</v>
      </c>
      <c r="C43" s="7" t="s">
        <v>22</v>
      </c>
      <c r="D43" s="194">
        <f>E43+F43+G43</f>
        <v>8228</v>
      </c>
      <c r="E43" s="194">
        <v>5041</v>
      </c>
      <c r="F43" s="194">
        <v>3187</v>
      </c>
      <c r="G43" s="194"/>
      <c r="H43" s="193">
        <f>I43+J43+K43</f>
        <v>0</v>
      </c>
      <c r="I43" s="193"/>
      <c r="J43" s="193"/>
      <c r="K43" s="193"/>
      <c r="L43" s="8">
        <f>M43+N43+O43</f>
        <v>8228</v>
      </c>
      <c r="M43" s="8">
        <f>E43+I43</f>
        <v>5041</v>
      </c>
      <c r="N43" s="8">
        <f>F43+J43</f>
        <v>3187</v>
      </c>
      <c r="O43" s="8">
        <f>G43+K43</f>
        <v>0</v>
      </c>
    </row>
    <row r="44" spans="1:15" ht="15" customHeight="1" x14ac:dyDescent="0.25">
      <c r="A44" s="5" t="s">
        <v>98</v>
      </c>
      <c r="B44" s="6" t="s">
        <v>17</v>
      </c>
      <c r="C44" s="7" t="s">
        <v>22</v>
      </c>
      <c r="D44" s="194">
        <f>E44+F44+G44</f>
        <v>464</v>
      </c>
      <c r="E44" s="194">
        <v>58</v>
      </c>
      <c r="F44" s="194">
        <v>406</v>
      </c>
      <c r="G44" s="194"/>
      <c r="H44" s="193">
        <f>I44+J44+K44</f>
        <v>0</v>
      </c>
      <c r="I44" s="193"/>
      <c r="J44" s="193"/>
      <c r="K44" s="193"/>
      <c r="L44" s="8">
        <f>M44+N44+O44</f>
        <v>464</v>
      </c>
      <c r="M44" s="8">
        <f>E44+I44</f>
        <v>58</v>
      </c>
      <c r="N44" s="8">
        <f>F44+J44</f>
        <v>406</v>
      </c>
      <c r="O44" s="8">
        <f>G44+K44</f>
        <v>0</v>
      </c>
    </row>
    <row r="45" spans="1:15" ht="15" customHeight="1" x14ac:dyDescent="0.25">
      <c r="A45" s="5" t="s">
        <v>99</v>
      </c>
      <c r="B45" s="6" t="s">
        <v>18</v>
      </c>
      <c r="C45" s="7" t="s">
        <v>22</v>
      </c>
      <c r="D45" s="194">
        <f>E45+F45+G45</f>
        <v>2202</v>
      </c>
      <c r="E45" s="194">
        <v>985</v>
      </c>
      <c r="F45" s="194">
        <v>1217</v>
      </c>
      <c r="G45" s="194"/>
      <c r="H45" s="193">
        <f>I45+J45+K45</f>
        <v>0</v>
      </c>
      <c r="I45" s="193"/>
      <c r="J45" s="193"/>
      <c r="K45" s="193"/>
      <c r="L45" s="8">
        <f>M45+N45+O45</f>
        <v>2202</v>
      </c>
      <c r="M45" s="8">
        <f>E45+I45</f>
        <v>985</v>
      </c>
      <c r="N45" s="8">
        <f>F45+J45</f>
        <v>1217</v>
      </c>
      <c r="O45" s="8">
        <f>G45+K45</f>
        <v>0</v>
      </c>
    </row>
    <row r="46" spans="1:15" ht="15" customHeight="1" x14ac:dyDescent="0.25">
      <c r="A46" s="5" t="s">
        <v>100</v>
      </c>
      <c r="B46" s="6" t="s">
        <v>19</v>
      </c>
      <c r="C46" s="7" t="s">
        <v>22</v>
      </c>
      <c r="D46" s="194">
        <f>E46+F46+G46</f>
        <v>869</v>
      </c>
      <c r="E46" s="194"/>
      <c r="F46" s="194">
        <v>869</v>
      </c>
      <c r="G46" s="194"/>
      <c r="H46" s="193">
        <f>I46+J46+K46</f>
        <v>0</v>
      </c>
      <c r="I46" s="193"/>
      <c r="J46" s="193"/>
      <c r="K46" s="193"/>
      <c r="L46" s="8">
        <f>M46+N46+O46</f>
        <v>869</v>
      </c>
      <c r="M46" s="8">
        <f>E46+I46</f>
        <v>0</v>
      </c>
      <c r="N46" s="8">
        <f>F46+J46</f>
        <v>869</v>
      </c>
      <c r="O46" s="8">
        <f>G46+K46</f>
        <v>0</v>
      </c>
    </row>
    <row r="47" spans="1:15" ht="15.95" customHeight="1" x14ac:dyDescent="0.25">
      <c r="A47" s="13" t="s">
        <v>101</v>
      </c>
      <c r="B47" s="1" t="s">
        <v>191</v>
      </c>
      <c r="C47" s="15"/>
      <c r="D47" s="192">
        <f>SUM(D36:D46)</f>
        <v>43670</v>
      </c>
      <c r="E47" s="192">
        <f>SUM(E36:E46)</f>
        <v>28008</v>
      </c>
      <c r="F47" s="192">
        <f>SUM(F36:F46)</f>
        <v>15662</v>
      </c>
      <c r="G47" s="192">
        <f>SUM(G36:G46)</f>
        <v>0</v>
      </c>
      <c r="H47" s="191">
        <f>SUM(H36:H46)</f>
        <v>0</v>
      </c>
      <c r="I47" s="191">
        <f>SUM(I36:I46)</f>
        <v>0</v>
      </c>
      <c r="J47" s="191">
        <f>SUM(J36:J46)</f>
        <v>0</v>
      </c>
      <c r="K47" s="191">
        <f>SUM(K36:K46)</f>
        <v>0</v>
      </c>
      <c r="L47" s="1">
        <f>SUM(L36:L46)</f>
        <v>43670</v>
      </c>
      <c r="M47" s="1">
        <f>SUM(M36:M46)</f>
        <v>28008</v>
      </c>
      <c r="N47" s="1">
        <f>SUM(N36:N46)</f>
        <v>15662</v>
      </c>
      <c r="O47" s="1">
        <f>SUM(O36:O46)</f>
        <v>0</v>
      </c>
    </row>
    <row r="48" spans="1:15" ht="15.95" customHeight="1" x14ac:dyDescent="0.25">
      <c r="A48" s="11" t="s">
        <v>102</v>
      </c>
      <c r="B48" s="386" t="s">
        <v>69</v>
      </c>
      <c r="C48" s="386"/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</row>
    <row r="49" spans="1:15" ht="15" customHeight="1" x14ac:dyDescent="0.25">
      <c r="A49" s="5" t="s">
        <v>103</v>
      </c>
      <c r="B49" s="61" t="s">
        <v>20</v>
      </c>
      <c r="C49" s="78" t="s">
        <v>34</v>
      </c>
      <c r="D49" s="197">
        <f>E49+F49+G49</f>
        <v>99484</v>
      </c>
      <c r="E49" s="197">
        <v>99484</v>
      </c>
      <c r="F49" s="197"/>
      <c r="G49" s="197"/>
      <c r="H49" s="193">
        <f>I49+J49+K49</f>
        <v>0</v>
      </c>
      <c r="I49" s="193"/>
      <c r="J49" s="193"/>
      <c r="K49" s="193"/>
      <c r="L49" s="8">
        <f>M49+N49+O49</f>
        <v>99484</v>
      </c>
      <c r="M49" s="8">
        <f>E49+I49</f>
        <v>99484</v>
      </c>
      <c r="N49" s="8">
        <f>F49+J49</f>
        <v>0</v>
      </c>
      <c r="O49" s="8">
        <f>G49+K49</f>
        <v>0</v>
      </c>
    </row>
    <row r="50" spans="1:15" ht="15.95" customHeight="1" x14ac:dyDescent="0.25">
      <c r="A50" s="13" t="s">
        <v>104</v>
      </c>
      <c r="B50" s="17" t="s">
        <v>192</v>
      </c>
      <c r="C50" s="18"/>
      <c r="D50" s="192">
        <f>D49</f>
        <v>99484</v>
      </c>
      <c r="E50" s="192">
        <f>E49</f>
        <v>99484</v>
      </c>
      <c r="F50" s="192">
        <f>F49</f>
        <v>0</v>
      </c>
      <c r="G50" s="192">
        <f>G49</f>
        <v>0</v>
      </c>
      <c r="H50" s="191">
        <f>H49</f>
        <v>0</v>
      </c>
      <c r="I50" s="191">
        <f>I49</f>
        <v>0</v>
      </c>
      <c r="J50" s="191">
        <f>J49</f>
        <v>0</v>
      </c>
      <c r="K50" s="191">
        <f>K49</f>
        <v>0</v>
      </c>
      <c r="L50" s="1">
        <f>L49</f>
        <v>99484</v>
      </c>
      <c r="M50" s="1">
        <f>M49</f>
        <v>99484</v>
      </c>
      <c r="N50" s="1">
        <f>N49</f>
        <v>0</v>
      </c>
      <c r="O50" s="1">
        <f>O49</f>
        <v>0</v>
      </c>
    </row>
    <row r="51" spans="1:15" ht="15.95" customHeight="1" x14ac:dyDescent="0.25">
      <c r="A51" s="11" t="s">
        <v>105</v>
      </c>
      <c r="B51" s="386" t="s">
        <v>187</v>
      </c>
      <c r="C51" s="386"/>
      <c r="D51" s="386"/>
      <c r="E51" s="386"/>
      <c r="F51" s="386"/>
      <c r="G51" s="386"/>
      <c r="H51" s="386"/>
      <c r="I51" s="386"/>
      <c r="J51" s="386"/>
      <c r="K51" s="386"/>
      <c r="L51" s="386"/>
      <c r="M51" s="386"/>
      <c r="N51" s="386"/>
      <c r="O51" s="386"/>
    </row>
    <row r="52" spans="1:15" ht="15" customHeight="1" x14ac:dyDescent="0.25">
      <c r="A52" s="5" t="s">
        <v>106</v>
      </c>
      <c r="B52" s="19" t="s">
        <v>173</v>
      </c>
      <c r="C52" s="20" t="s">
        <v>57</v>
      </c>
      <c r="D52" s="194">
        <f>E52+F52+G52</f>
        <v>1825</v>
      </c>
      <c r="E52" s="194">
        <v>1738</v>
      </c>
      <c r="F52" s="194">
        <v>87</v>
      </c>
      <c r="G52" s="194"/>
      <c r="H52" s="193">
        <f>I52+J52+K52</f>
        <v>0</v>
      </c>
      <c r="I52" s="193"/>
      <c r="J52" s="193"/>
      <c r="K52" s="193"/>
      <c r="L52" s="8">
        <f>M52+N52+O52</f>
        <v>1825</v>
      </c>
      <c r="M52" s="8">
        <f>E52+I52</f>
        <v>1738</v>
      </c>
      <c r="N52" s="8">
        <f>F52+J52</f>
        <v>87</v>
      </c>
      <c r="O52" s="8">
        <f>G52+K52</f>
        <v>0</v>
      </c>
    </row>
    <row r="53" spans="1:15" ht="15" customHeight="1" x14ac:dyDescent="0.25">
      <c r="A53" s="5" t="s">
        <v>107</v>
      </c>
      <c r="B53" s="19" t="s">
        <v>181</v>
      </c>
      <c r="C53" s="20" t="s">
        <v>57</v>
      </c>
      <c r="D53" s="194">
        <f>E53+F53+G53</f>
        <v>6563</v>
      </c>
      <c r="E53" s="194"/>
      <c r="F53" s="194"/>
      <c r="G53" s="194">
        <v>6563</v>
      </c>
      <c r="H53" s="193">
        <f>I53+J53+K53</f>
        <v>0</v>
      </c>
      <c r="I53" s="193"/>
      <c r="J53" s="193"/>
      <c r="K53" s="193"/>
      <c r="L53" s="8">
        <f>M53+N53+O53</f>
        <v>6563</v>
      </c>
      <c r="M53" s="8">
        <f>E53+I53</f>
        <v>0</v>
      </c>
      <c r="N53" s="8">
        <f>F53+J53</f>
        <v>0</v>
      </c>
      <c r="O53" s="8">
        <f>G53+K53</f>
        <v>6563</v>
      </c>
    </row>
    <row r="54" spans="1:15" ht="15" customHeight="1" x14ac:dyDescent="0.25">
      <c r="A54" s="9" t="s">
        <v>108</v>
      </c>
      <c r="B54" s="10" t="s">
        <v>162</v>
      </c>
      <c r="C54" s="20" t="s">
        <v>57</v>
      </c>
      <c r="D54" s="194">
        <f>E54+F54+G54</f>
        <v>7327</v>
      </c>
      <c r="E54" s="194"/>
      <c r="F54" s="194">
        <v>7327</v>
      </c>
      <c r="G54" s="194"/>
      <c r="H54" s="193">
        <f>I54+J54+K54</f>
        <v>0</v>
      </c>
      <c r="I54" s="193"/>
      <c r="J54" s="193"/>
      <c r="K54" s="193"/>
      <c r="L54" s="8">
        <f>M54+N54+O54</f>
        <v>7327</v>
      </c>
      <c r="M54" s="8">
        <f>E54+I54</f>
        <v>0</v>
      </c>
      <c r="N54" s="8">
        <f>F54+J54</f>
        <v>7327</v>
      </c>
      <c r="O54" s="8">
        <f>G54+K54</f>
        <v>0</v>
      </c>
    </row>
    <row r="55" spans="1:15" ht="15" customHeight="1" x14ac:dyDescent="0.25">
      <c r="A55" s="11" t="s">
        <v>109</v>
      </c>
      <c r="B55" s="21" t="s">
        <v>417</v>
      </c>
      <c r="C55" s="20" t="s">
        <v>57</v>
      </c>
      <c r="D55" s="194">
        <f>E55+F55+G55</f>
        <v>5797</v>
      </c>
      <c r="E55" s="194"/>
      <c r="F55" s="194"/>
      <c r="G55" s="194">
        <v>5797</v>
      </c>
      <c r="H55" s="193">
        <f>I55+J55+K55</f>
        <v>0</v>
      </c>
      <c r="I55" s="193"/>
      <c r="J55" s="193"/>
      <c r="K55" s="193"/>
      <c r="L55" s="8">
        <f>M55+N55+O55</f>
        <v>5797</v>
      </c>
      <c r="M55" s="8">
        <f>E55+I55</f>
        <v>0</v>
      </c>
      <c r="N55" s="8">
        <f>F55+J55</f>
        <v>0</v>
      </c>
      <c r="O55" s="8">
        <f>G55+K55</f>
        <v>5797</v>
      </c>
    </row>
    <row r="56" spans="1:15" ht="15" customHeight="1" x14ac:dyDescent="0.25">
      <c r="A56" s="5" t="s">
        <v>110</v>
      </c>
      <c r="B56" s="19" t="s">
        <v>45</v>
      </c>
      <c r="C56" s="20" t="s">
        <v>57</v>
      </c>
      <c r="D56" s="194">
        <f>E56+F56+G56</f>
        <v>2278</v>
      </c>
      <c r="E56" s="194"/>
      <c r="F56" s="194"/>
      <c r="G56" s="194">
        <v>2278</v>
      </c>
      <c r="H56" s="193">
        <f>I56+J56+K56</f>
        <v>0</v>
      </c>
      <c r="I56" s="193"/>
      <c r="J56" s="193"/>
      <c r="K56" s="193"/>
      <c r="L56" s="8">
        <f>M56+N56+O56</f>
        <v>2278</v>
      </c>
      <c r="M56" s="8">
        <f>E56+I56</f>
        <v>0</v>
      </c>
      <c r="N56" s="8">
        <f>F56+J56</f>
        <v>0</v>
      </c>
      <c r="O56" s="8">
        <f>G56+K56</f>
        <v>2278</v>
      </c>
    </row>
    <row r="57" spans="1:15" ht="15" customHeight="1" x14ac:dyDescent="0.25">
      <c r="A57" s="5" t="s">
        <v>111</v>
      </c>
      <c r="B57" s="19" t="s">
        <v>165</v>
      </c>
      <c r="C57" s="7" t="s">
        <v>57</v>
      </c>
      <c r="D57" s="194">
        <f>E57+F57+G57</f>
        <v>33552</v>
      </c>
      <c r="E57" s="194">
        <v>1398</v>
      </c>
      <c r="F57" s="194">
        <v>28962</v>
      </c>
      <c r="G57" s="194">
        <v>3192</v>
      </c>
      <c r="H57" s="193">
        <f>I57+J57+K57</f>
        <v>0</v>
      </c>
      <c r="I57" s="193"/>
      <c r="J57" s="193"/>
      <c r="K57" s="193"/>
      <c r="L57" s="8">
        <f>M57+N57+O57</f>
        <v>33552</v>
      </c>
      <c r="M57" s="8">
        <f>E57+I57</f>
        <v>1398</v>
      </c>
      <c r="N57" s="8">
        <f>F57+J57</f>
        <v>28962</v>
      </c>
      <c r="O57" s="8">
        <f>G57+K57</f>
        <v>3192</v>
      </c>
    </row>
    <row r="58" spans="1:15" ht="15" customHeight="1" x14ac:dyDescent="0.25">
      <c r="A58" s="5" t="s">
        <v>112</v>
      </c>
      <c r="B58" s="19" t="s">
        <v>164</v>
      </c>
      <c r="C58" s="7" t="s">
        <v>57</v>
      </c>
      <c r="D58" s="194">
        <f>E58+F58+G58</f>
        <v>1449</v>
      </c>
      <c r="E58" s="194">
        <v>869</v>
      </c>
      <c r="F58" s="194">
        <v>580</v>
      </c>
      <c r="G58" s="194"/>
      <c r="H58" s="193">
        <f>I58+J58+K58</f>
        <v>0</v>
      </c>
      <c r="I58" s="193"/>
      <c r="J58" s="193"/>
      <c r="K58" s="193"/>
      <c r="L58" s="8">
        <f>M58+N58+O58</f>
        <v>1449</v>
      </c>
      <c r="M58" s="8">
        <f>E58+I58</f>
        <v>869</v>
      </c>
      <c r="N58" s="8">
        <f>F58+J58</f>
        <v>580</v>
      </c>
      <c r="O58" s="8">
        <f>G58+K58</f>
        <v>0</v>
      </c>
    </row>
    <row r="59" spans="1:15" ht="15" customHeight="1" x14ac:dyDescent="0.25">
      <c r="A59" s="25" t="s">
        <v>113</v>
      </c>
      <c r="B59" s="370" t="s">
        <v>502</v>
      </c>
      <c r="C59" s="7" t="s">
        <v>57</v>
      </c>
      <c r="D59" s="194">
        <f>E59+F59+G59</f>
        <v>1738</v>
      </c>
      <c r="E59" s="194">
        <v>1738</v>
      </c>
      <c r="F59" s="194"/>
      <c r="G59" s="194"/>
      <c r="H59" s="193">
        <f>I59+J59+K59</f>
        <v>0</v>
      </c>
      <c r="I59" s="193"/>
      <c r="J59" s="193"/>
      <c r="K59" s="193"/>
      <c r="L59" s="8">
        <f>M59+N59+O59</f>
        <v>1738</v>
      </c>
      <c r="M59" s="8">
        <f>E59+I59</f>
        <v>1738</v>
      </c>
      <c r="N59" s="8">
        <f>F59+J59</f>
        <v>0</v>
      </c>
      <c r="O59" s="8">
        <f>G59+K59</f>
        <v>0</v>
      </c>
    </row>
    <row r="60" spans="1:15" ht="15" customHeight="1" x14ac:dyDescent="0.25">
      <c r="A60" s="25" t="s">
        <v>114</v>
      </c>
      <c r="B60" s="369" t="s">
        <v>52</v>
      </c>
      <c r="C60" s="20" t="s">
        <v>57</v>
      </c>
      <c r="D60" s="194">
        <f>E60+F60+G60</f>
        <v>2922</v>
      </c>
      <c r="E60" s="194"/>
      <c r="F60" s="194"/>
      <c r="G60" s="194">
        <v>2922</v>
      </c>
      <c r="H60" s="193">
        <f>I60+J60+K60</f>
        <v>0</v>
      </c>
      <c r="I60" s="193"/>
      <c r="J60" s="193"/>
      <c r="K60" s="193"/>
      <c r="L60" s="8">
        <f>M60+N60+O60</f>
        <v>2922</v>
      </c>
      <c r="M60" s="8">
        <f>E60+I60</f>
        <v>0</v>
      </c>
      <c r="N60" s="8">
        <f>F60+J60</f>
        <v>0</v>
      </c>
      <c r="O60" s="8">
        <f>G60+K60</f>
        <v>2922</v>
      </c>
    </row>
    <row r="61" spans="1:15" ht="15" customHeight="1" x14ac:dyDescent="0.25">
      <c r="A61" s="25" t="s">
        <v>115</v>
      </c>
      <c r="B61" s="369" t="s">
        <v>179</v>
      </c>
      <c r="C61" s="20" t="s">
        <v>57</v>
      </c>
      <c r="D61" s="194">
        <f>E61+F61+G61</f>
        <v>1400</v>
      </c>
      <c r="E61" s="194"/>
      <c r="F61" s="194"/>
      <c r="G61" s="194">
        <v>1400</v>
      </c>
      <c r="H61" s="193">
        <f>I61+J61+K61</f>
        <v>0</v>
      </c>
      <c r="I61" s="193"/>
      <c r="J61" s="193"/>
      <c r="K61" s="193"/>
      <c r="L61" s="8">
        <f>M61+N61+O61</f>
        <v>1400</v>
      </c>
      <c r="M61" s="8">
        <f>E61+I61</f>
        <v>0</v>
      </c>
      <c r="N61" s="8">
        <f>F61+J61</f>
        <v>0</v>
      </c>
      <c r="O61" s="8">
        <f>G61+K61</f>
        <v>1400</v>
      </c>
    </row>
    <row r="62" spans="1:15" ht="15" customHeight="1" x14ac:dyDescent="0.25">
      <c r="A62" s="25" t="s">
        <v>116</v>
      </c>
      <c r="B62" s="370" t="s">
        <v>501</v>
      </c>
      <c r="C62" s="20" t="s">
        <v>57</v>
      </c>
      <c r="D62" s="194">
        <f>E62+F62+G62</f>
        <v>4679</v>
      </c>
      <c r="E62" s="194"/>
      <c r="F62" s="194"/>
      <c r="G62" s="194">
        <v>4679</v>
      </c>
      <c r="H62" s="193">
        <f>I62+J62+K62</f>
        <v>0</v>
      </c>
      <c r="I62" s="193"/>
      <c r="J62" s="193"/>
      <c r="K62" s="193"/>
      <c r="L62" s="8">
        <f>M62+N62+O62</f>
        <v>4679</v>
      </c>
      <c r="M62" s="8">
        <f>E62+I62</f>
        <v>0</v>
      </c>
      <c r="N62" s="8">
        <f>F62+J62</f>
        <v>0</v>
      </c>
      <c r="O62" s="8">
        <f>G62+K62</f>
        <v>4679</v>
      </c>
    </row>
    <row r="63" spans="1:15" ht="15" customHeight="1" x14ac:dyDescent="0.25">
      <c r="A63" s="25" t="s">
        <v>168</v>
      </c>
      <c r="B63" s="370" t="s">
        <v>70</v>
      </c>
      <c r="C63" s="20" t="s">
        <v>57</v>
      </c>
      <c r="D63" s="194">
        <f>E63+F63+G63</f>
        <v>5730</v>
      </c>
      <c r="E63" s="194"/>
      <c r="F63" s="194"/>
      <c r="G63" s="194">
        <v>5730</v>
      </c>
      <c r="H63" s="193">
        <f>I63+J63+K63</f>
        <v>0</v>
      </c>
      <c r="I63" s="193"/>
      <c r="J63" s="193"/>
      <c r="K63" s="193"/>
      <c r="L63" s="8">
        <f>M63+N63+O63</f>
        <v>5730</v>
      </c>
      <c r="M63" s="8">
        <f>E63+I63</f>
        <v>0</v>
      </c>
      <c r="N63" s="8">
        <f>F63+J63</f>
        <v>0</v>
      </c>
      <c r="O63" s="8">
        <f>G63+K63</f>
        <v>5730</v>
      </c>
    </row>
    <row r="64" spans="1:15" ht="15" customHeight="1" x14ac:dyDescent="0.25">
      <c r="A64" s="25" t="s">
        <v>169</v>
      </c>
      <c r="B64" s="370" t="s">
        <v>44</v>
      </c>
      <c r="C64" s="20" t="s">
        <v>57</v>
      </c>
      <c r="D64" s="194">
        <f>E64+F64+G64</f>
        <v>24312</v>
      </c>
      <c r="E64" s="194"/>
      <c r="F64" s="194"/>
      <c r="G64" s="194">
        <v>24312</v>
      </c>
      <c r="H64" s="193">
        <f>I64+J64+K64</f>
        <v>0</v>
      </c>
      <c r="I64" s="193"/>
      <c r="J64" s="193"/>
      <c r="K64" s="193"/>
      <c r="L64" s="8">
        <f>M64+N64+O64</f>
        <v>24312</v>
      </c>
      <c r="M64" s="8">
        <f>E64+I64</f>
        <v>0</v>
      </c>
      <c r="N64" s="8">
        <f>F64+J64</f>
        <v>0</v>
      </c>
      <c r="O64" s="8">
        <f>G64+K64</f>
        <v>24312</v>
      </c>
    </row>
    <row r="65" spans="1:15" ht="15" customHeight="1" x14ac:dyDescent="0.25">
      <c r="A65" s="25" t="s">
        <v>117</v>
      </c>
      <c r="B65" s="370" t="s">
        <v>500</v>
      </c>
      <c r="C65" s="20" t="s">
        <v>57</v>
      </c>
      <c r="D65" s="194">
        <f>E65+F65+G65</f>
        <v>2671</v>
      </c>
      <c r="E65" s="194"/>
      <c r="F65" s="194"/>
      <c r="G65" s="194">
        <v>2671</v>
      </c>
      <c r="H65" s="193">
        <f>I65+J65+K65</f>
        <v>0</v>
      </c>
      <c r="I65" s="193"/>
      <c r="J65" s="193"/>
      <c r="K65" s="193"/>
      <c r="L65" s="8">
        <f>M65+N65+O65</f>
        <v>2671</v>
      </c>
      <c r="M65" s="8">
        <f>E65+I65</f>
        <v>0</v>
      </c>
      <c r="N65" s="8">
        <f>F65+J65</f>
        <v>0</v>
      </c>
      <c r="O65" s="8">
        <f>G65+K65</f>
        <v>2671</v>
      </c>
    </row>
    <row r="66" spans="1:15" ht="15" customHeight="1" x14ac:dyDescent="0.25">
      <c r="A66" s="25" t="s">
        <v>170</v>
      </c>
      <c r="B66" s="369" t="s">
        <v>43</v>
      </c>
      <c r="C66" s="20" t="s">
        <v>57</v>
      </c>
      <c r="D66" s="194">
        <f>E66+F66+G66</f>
        <v>21904</v>
      </c>
      <c r="E66" s="194"/>
      <c r="F66" s="194"/>
      <c r="G66" s="194">
        <v>21904</v>
      </c>
      <c r="H66" s="193">
        <f>I66+J66+K66</f>
        <v>0</v>
      </c>
      <c r="I66" s="193"/>
      <c r="J66" s="193"/>
      <c r="K66" s="193"/>
      <c r="L66" s="8">
        <f>M66+N66+O66</f>
        <v>21904</v>
      </c>
      <c r="M66" s="8">
        <f>E66+I66</f>
        <v>0</v>
      </c>
      <c r="N66" s="8">
        <f>F66+J66</f>
        <v>0</v>
      </c>
      <c r="O66" s="8">
        <f>G66+K66</f>
        <v>21904</v>
      </c>
    </row>
    <row r="67" spans="1:15" ht="15" customHeight="1" x14ac:dyDescent="0.25">
      <c r="A67" s="5" t="s">
        <v>171</v>
      </c>
      <c r="B67" s="19" t="s">
        <v>174</v>
      </c>
      <c r="C67" s="20" t="s">
        <v>57</v>
      </c>
      <c r="D67" s="194">
        <f>E67+F67+G67</f>
        <v>10015</v>
      </c>
      <c r="E67" s="194">
        <v>2317</v>
      </c>
      <c r="F67" s="194"/>
      <c r="G67" s="194">
        <v>7698</v>
      </c>
      <c r="H67" s="193">
        <f>I67+J67+K67</f>
        <v>0</v>
      </c>
      <c r="I67" s="193"/>
      <c r="J67" s="193"/>
      <c r="K67" s="193"/>
      <c r="L67" s="8">
        <f>M67+N67+O67</f>
        <v>10015</v>
      </c>
      <c r="M67" s="8">
        <f>E67+I67</f>
        <v>2317</v>
      </c>
      <c r="N67" s="8">
        <f>F67+J67</f>
        <v>0</v>
      </c>
      <c r="O67" s="8">
        <f>G67+K67</f>
        <v>7698</v>
      </c>
    </row>
    <row r="68" spans="1:15" ht="15" customHeight="1" x14ac:dyDescent="0.25">
      <c r="A68" s="5" t="s">
        <v>118</v>
      </c>
      <c r="B68" s="19" t="s">
        <v>166</v>
      </c>
      <c r="C68" s="20" t="s">
        <v>57</v>
      </c>
      <c r="D68" s="194">
        <f>E68+F68+G68</f>
        <v>57941</v>
      </c>
      <c r="E68" s="194"/>
      <c r="F68" s="194"/>
      <c r="G68" s="194">
        <v>57941</v>
      </c>
      <c r="H68" s="193">
        <f>I68+J68+K68</f>
        <v>0</v>
      </c>
      <c r="I68" s="193"/>
      <c r="J68" s="193"/>
      <c r="K68" s="193"/>
      <c r="L68" s="8">
        <f>M68+N68+O68</f>
        <v>57941</v>
      </c>
      <c r="M68" s="8">
        <f>E68+I68</f>
        <v>0</v>
      </c>
      <c r="N68" s="8">
        <f>F68+J68</f>
        <v>0</v>
      </c>
      <c r="O68" s="8">
        <f>G68+K68</f>
        <v>57941</v>
      </c>
    </row>
    <row r="69" spans="1:15" ht="15" customHeight="1" x14ac:dyDescent="0.25">
      <c r="A69" s="5" t="s">
        <v>119</v>
      </c>
      <c r="B69" s="19" t="s">
        <v>36</v>
      </c>
      <c r="C69" s="20" t="s">
        <v>57</v>
      </c>
      <c r="D69" s="194">
        <f>E69+F69+G69</f>
        <v>33475</v>
      </c>
      <c r="E69" s="194"/>
      <c r="F69" s="194"/>
      <c r="G69" s="194">
        <v>33475</v>
      </c>
      <c r="H69" s="193">
        <f>I69+J69+K69</f>
        <v>0</v>
      </c>
      <c r="I69" s="193"/>
      <c r="J69" s="193"/>
      <c r="K69" s="193"/>
      <c r="L69" s="8">
        <f>M69+N69+O69</f>
        <v>33475</v>
      </c>
      <c r="M69" s="8">
        <f>E69+I69</f>
        <v>0</v>
      </c>
      <c r="N69" s="8">
        <f>F69+J69</f>
        <v>0</v>
      </c>
      <c r="O69" s="8">
        <f>G69+K69</f>
        <v>33475</v>
      </c>
    </row>
    <row r="70" spans="1:15" ht="15" customHeight="1" x14ac:dyDescent="0.25">
      <c r="A70" s="5" t="s">
        <v>120</v>
      </c>
      <c r="B70" s="19" t="s">
        <v>38</v>
      </c>
      <c r="C70" s="20" t="s">
        <v>57</v>
      </c>
      <c r="D70" s="194">
        <f>E70+F70+G70</f>
        <v>32467</v>
      </c>
      <c r="E70" s="194"/>
      <c r="F70" s="194"/>
      <c r="G70" s="194">
        <v>32467</v>
      </c>
      <c r="H70" s="193">
        <f>I70+J70+K70</f>
        <v>0</v>
      </c>
      <c r="I70" s="193"/>
      <c r="J70" s="193"/>
      <c r="K70" s="193"/>
      <c r="L70" s="8">
        <f>M70+N70+O70</f>
        <v>32467</v>
      </c>
      <c r="M70" s="8">
        <f>E70+I70</f>
        <v>0</v>
      </c>
      <c r="N70" s="8">
        <f>F70+J70</f>
        <v>0</v>
      </c>
      <c r="O70" s="8">
        <f>G70+K70</f>
        <v>32467</v>
      </c>
    </row>
    <row r="71" spans="1:15" ht="15" customHeight="1" x14ac:dyDescent="0.25">
      <c r="A71" s="5" t="s">
        <v>121</v>
      </c>
      <c r="B71" s="19" t="s">
        <v>40</v>
      </c>
      <c r="C71" s="20" t="s">
        <v>57</v>
      </c>
      <c r="D71" s="194">
        <f>E71+F71+G71</f>
        <v>72516</v>
      </c>
      <c r="E71" s="194"/>
      <c r="F71" s="194"/>
      <c r="G71" s="194">
        <v>72516</v>
      </c>
      <c r="H71" s="193">
        <f>I71+J71+K71</f>
        <v>0</v>
      </c>
      <c r="I71" s="193"/>
      <c r="J71" s="193"/>
      <c r="K71" s="193"/>
      <c r="L71" s="8">
        <f>M71+N71+O71</f>
        <v>72516</v>
      </c>
      <c r="M71" s="8">
        <f>E71+I71</f>
        <v>0</v>
      </c>
      <c r="N71" s="8">
        <f>F71+J71</f>
        <v>0</v>
      </c>
      <c r="O71" s="8">
        <f>G71+K71</f>
        <v>72516</v>
      </c>
    </row>
    <row r="72" spans="1:15" ht="15" customHeight="1" x14ac:dyDescent="0.25">
      <c r="A72" s="5" t="s">
        <v>122</v>
      </c>
      <c r="B72" s="19" t="s">
        <v>39</v>
      </c>
      <c r="C72" s="20" t="s">
        <v>57</v>
      </c>
      <c r="D72" s="194">
        <f>E72+F72+G72</f>
        <v>34183</v>
      </c>
      <c r="E72" s="194"/>
      <c r="F72" s="194"/>
      <c r="G72" s="194">
        <v>34183</v>
      </c>
      <c r="H72" s="193">
        <f>I72+J72+K72</f>
        <v>0</v>
      </c>
      <c r="I72" s="193"/>
      <c r="J72" s="193"/>
      <c r="K72" s="193"/>
      <c r="L72" s="8">
        <f>M72+N72+O72</f>
        <v>34183</v>
      </c>
      <c r="M72" s="8">
        <f>E72+I72</f>
        <v>0</v>
      </c>
      <c r="N72" s="8">
        <f>F72+J72</f>
        <v>0</v>
      </c>
      <c r="O72" s="8">
        <f>G72+K72</f>
        <v>34183</v>
      </c>
    </row>
    <row r="73" spans="1:15" ht="15" customHeight="1" x14ac:dyDescent="0.25">
      <c r="A73" s="5" t="s">
        <v>180</v>
      </c>
      <c r="B73" s="16" t="s">
        <v>37</v>
      </c>
      <c r="C73" s="7" t="s">
        <v>57</v>
      </c>
      <c r="D73" s="194">
        <f>E73+F73+G73</f>
        <v>55947</v>
      </c>
      <c r="E73" s="194"/>
      <c r="F73" s="194"/>
      <c r="G73" s="194">
        <v>55947</v>
      </c>
      <c r="H73" s="193">
        <f>I73+J73+K73</f>
        <v>0</v>
      </c>
      <c r="I73" s="193"/>
      <c r="J73" s="193"/>
      <c r="K73" s="193"/>
      <c r="L73" s="8">
        <f>M73+N73+O73</f>
        <v>55947</v>
      </c>
      <c r="M73" s="8">
        <f>E73+I73</f>
        <v>0</v>
      </c>
      <c r="N73" s="8">
        <f>F73+J73</f>
        <v>0</v>
      </c>
      <c r="O73" s="8">
        <f>G73+K73</f>
        <v>55947</v>
      </c>
    </row>
    <row r="74" spans="1:15" ht="15" customHeight="1" x14ac:dyDescent="0.25">
      <c r="A74" s="5" t="s">
        <v>123</v>
      </c>
      <c r="B74" s="23" t="s">
        <v>41</v>
      </c>
      <c r="C74" s="7" t="s">
        <v>57</v>
      </c>
      <c r="D74" s="194">
        <f>E74+F74+G74</f>
        <v>9185</v>
      </c>
      <c r="E74" s="194"/>
      <c r="F74" s="194"/>
      <c r="G74" s="194">
        <v>9185</v>
      </c>
      <c r="H74" s="193">
        <f>I74+J74+K74</f>
        <v>0</v>
      </c>
      <c r="I74" s="193"/>
      <c r="J74" s="193"/>
      <c r="K74" s="193"/>
      <c r="L74" s="8">
        <f>M74+N74+O74</f>
        <v>9185</v>
      </c>
      <c r="M74" s="8">
        <f>E74+I74</f>
        <v>0</v>
      </c>
      <c r="N74" s="8">
        <f>F74+J74</f>
        <v>0</v>
      </c>
      <c r="O74" s="8">
        <f>G74+K74</f>
        <v>9185</v>
      </c>
    </row>
    <row r="75" spans="1:15" ht="15" customHeight="1" x14ac:dyDescent="0.25">
      <c r="A75" s="5" t="s">
        <v>124</v>
      </c>
      <c r="B75" s="23" t="s">
        <v>42</v>
      </c>
      <c r="C75" s="7" t="s">
        <v>57</v>
      </c>
      <c r="D75" s="194">
        <f>E75+F75+G75</f>
        <v>15391</v>
      </c>
      <c r="E75" s="194"/>
      <c r="F75" s="194"/>
      <c r="G75" s="194">
        <v>15391</v>
      </c>
      <c r="H75" s="193">
        <f>I75+J75+K75</f>
        <v>0</v>
      </c>
      <c r="I75" s="193"/>
      <c r="J75" s="193"/>
      <c r="K75" s="193"/>
      <c r="L75" s="8">
        <f>M75+N75+O75</f>
        <v>15391</v>
      </c>
      <c r="M75" s="8">
        <f>E75+I75</f>
        <v>0</v>
      </c>
      <c r="N75" s="8">
        <f>F75+J75</f>
        <v>0</v>
      </c>
      <c r="O75" s="8">
        <f>G75+K75</f>
        <v>15391</v>
      </c>
    </row>
    <row r="76" spans="1:15" ht="15" customHeight="1" x14ac:dyDescent="0.25">
      <c r="A76" s="5" t="s">
        <v>125</v>
      </c>
      <c r="B76" s="16" t="s">
        <v>55</v>
      </c>
      <c r="C76" s="7" t="s">
        <v>57</v>
      </c>
      <c r="D76" s="194">
        <f>E76+F76+G76</f>
        <v>2984</v>
      </c>
      <c r="E76" s="194"/>
      <c r="F76" s="194">
        <v>29</v>
      </c>
      <c r="G76" s="194">
        <v>2955</v>
      </c>
      <c r="H76" s="193">
        <f>I76+J76+K76</f>
        <v>0</v>
      </c>
      <c r="I76" s="193"/>
      <c r="J76" s="193"/>
      <c r="K76" s="193"/>
      <c r="L76" s="8">
        <f>M76+N76+O76</f>
        <v>2984</v>
      </c>
      <c r="M76" s="8">
        <f>E76+I76</f>
        <v>0</v>
      </c>
      <c r="N76" s="8">
        <f>F76+J76</f>
        <v>29</v>
      </c>
      <c r="O76" s="8">
        <f>G76+K76</f>
        <v>2955</v>
      </c>
    </row>
    <row r="77" spans="1:15" ht="15" customHeight="1" x14ac:dyDescent="0.25">
      <c r="A77" s="5" t="s">
        <v>126</v>
      </c>
      <c r="B77" s="16" t="s">
        <v>54</v>
      </c>
      <c r="C77" s="7" t="s">
        <v>57</v>
      </c>
      <c r="D77" s="194">
        <f>E77+F77+G77</f>
        <v>47310</v>
      </c>
      <c r="E77" s="194"/>
      <c r="F77" s="194">
        <v>348</v>
      </c>
      <c r="G77" s="194">
        <v>46962</v>
      </c>
      <c r="H77" s="193">
        <f>I77+J77+K77</f>
        <v>0</v>
      </c>
      <c r="I77" s="193"/>
      <c r="J77" s="193"/>
      <c r="K77" s="193"/>
      <c r="L77" s="8">
        <f>M77+N77+O77</f>
        <v>47310</v>
      </c>
      <c r="M77" s="8">
        <f>E77+I77</f>
        <v>0</v>
      </c>
      <c r="N77" s="8">
        <f>F77+J77</f>
        <v>348</v>
      </c>
      <c r="O77" s="8">
        <f>G77+K77</f>
        <v>46962</v>
      </c>
    </row>
    <row r="78" spans="1:15" ht="15" customHeight="1" x14ac:dyDescent="0.25">
      <c r="A78" s="5" t="s">
        <v>127</v>
      </c>
      <c r="B78" s="16" t="s">
        <v>72</v>
      </c>
      <c r="C78" s="7" t="s">
        <v>57</v>
      </c>
      <c r="D78" s="194">
        <f>E78+F78+G78</f>
        <v>7937</v>
      </c>
      <c r="E78" s="194"/>
      <c r="F78" s="194"/>
      <c r="G78" s="194">
        <v>7937</v>
      </c>
      <c r="H78" s="193">
        <f>I78+J78+K78</f>
        <v>0</v>
      </c>
      <c r="I78" s="193"/>
      <c r="J78" s="193"/>
      <c r="K78" s="193"/>
      <c r="L78" s="8">
        <f>M78+N78+O78</f>
        <v>7937</v>
      </c>
      <c r="M78" s="8">
        <f>E78+I78</f>
        <v>0</v>
      </c>
      <c r="N78" s="8">
        <f>F78+J78</f>
        <v>0</v>
      </c>
      <c r="O78" s="8">
        <f>G78+K78</f>
        <v>7937</v>
      </c>
    </row>
    <row r="79" spans="1:15" ht="15" customHeight="1" x14ac:dyDescent="0.25">
      <c r="A79" s="5" t="s">
        <v>176</v>
      </c>
      <c r="B79" s="16" t="s">
        <v>56</v>
      </c>
      <c r="C79" s="7" t="s">
        <v>57</v>
      </c>
      <c r="D79" s="194">
        <f>E79+F79+G79</f>
        <v>26065</v>
      </c>
      <c r="E79" s="194"/>
      <c r="F79" s="194">
        <v>26065</v>
      </c>
      <c r="G79" s="194"/>
      <c r="H79" s="193">
        <f>I79+J79+K79</f>
        <v>0</v>
      </c>
      <c r="I79" s="193"/>
      <c r="J79" s="193"/>
      <c r="K79" s="193"/>
      <c r="L79" s="8">
        <f>M79+N79+O79</f>
        <v>26065</v>
      </c>
      <c r="M79" s="8">
        <f>E79+I79</f>
        <v>0</v>
      </c>
      <c r="N79" s="8">
        <f>F79+J79</f>
        <v>26065</v>
      </c>
      <c r="O79" s="8">
        <f>G79+K79</f>
        <v>0</v>
      </c>
    </row>
    <row r="80" spans="1:15" ht="15" customHeight="1" x14ac:dyDescent="0.25">
      <c r="A80" s="5" t="s">
        <v>128</v>
      </c>
      <c r="B80" s="16" t="s">
        <v>182</v>
      </c>
      <c r="C80" s="7" t="s">
        <v>57</v>
      </c>
      <c r="D80" s="194">
        <f>E80+F80+G80</f>
        <v>12354</v>
      </c>
      <c r="E80" s="194"/>
      <c r="F80" s="194"/>
      <c r="G80" s="194">
        <v>12354</v>
      </c>
      <c r="H80" s="193">
        <f>I80+J80+K80</f>
        <v>0</v>
      </c>
      <c r="I80" s="193"/>
      <c r="J80" s="193"/>
      <c r="K80" s="193"/>
      <c r="L80" s="8">
        <f>M80+N80+O80</f>
        <v>12354</v>
      </c>
      <c r="M80" s="8">
        <f>E80+I80</f>
        <v>0</v>
      </c>
      <c r="N80" s="8">
        <f>F80+J80</f>
        <v>0</v>
      </c>
      <c r="O80" s="8">
        <f>G80+K80</f>
        <v>12354</v>
      </c>
    </row>
    <row r="81" spans="1:15" s="24" customFormat="1" ht="15" customHeight="1" x14ac:dyDescent="0.25">
      <c r="A81" s="5" t="s">
        <v>129</v>
      </c>
      <c r="B81" s="16" t="s">
        <v>183</v>
      </c>
      <c r="C81" s="7" t="s">
        <v>57</v>
      </c>
      <c r="D81" s="194">
        <f>E81+F81+G81</f>
        <v>1738</v>
      </c>
      <c r="E81" s="194">
        <v>1738</v>
      </c>
      <c r="F81" s="194"/>
      <c r="G81" s="194"/>
      <c r="H81" s="193">
        <f>I81+J81+K81</f>
        <v>0</v>
      </c>
      <c r="I81" s="193"/>
      <c r="J81" s="193"/>
      <c r="K81" s="193"/>
      <c r="L81" s="8">
        <f>M81+N81+O81</f>
        <v>1738</v>
      </c>
      <c r="M81" s="8">
        <f>E81+I81</f>
        <v>1738</v>
      </c>
      <c r="N81" s="8">
        <f>F81+J81</f>
        <v>0</v>
      </c>
      <c r="O81" s="8">
        <f>G81+K81</f>
        <v>0</v>
      </c>
    </row>
    <row r="82" spans="1:15" ht="15.95" customHeight="1" x14ac:dyDescent="0.25">
      <c r="A82" s="13" t="s">
        <v>130</v>
      </c>
      <c r="B82" s="17" t="s">
        <v>193</v>
      </c>
      <c r="C82" s="15"/>
      <c r="D82" s="1">
        <f>SUM(D52:D81)</f>
        <v>543655</v>
      </c>
      <c r="E82" s="1">
        <f>SUM(E52:E81)</f>
        <v>9798</v>
      </c>
      <c r="F82" s="1">
        <f>SUM(F52:F81)</f>
        <v>63398</v>
      </c>
      <c r="G82" s="1">
        <f>SUM(G52:G81)</f>
        <v>470459</v>
      </c>
      <c r="H82" s="191">
        <f>SUM(H52:H81)</f>
        <v>0</v>
      </c>
      <c r="I82" s="191">
        <f>SUM(I52:I81)</f>
        <v>0</v>
      </c>
      <c r="J82" s="191">
        <f>SUM(J52:J81)</f>
        <v>0</v>
      </c>
      <c r="K82" s="191">
        <f>SUM(K52:K81)</f>
        <v>0</v>
      </c>
      <c r="L82" s="1">
        <f>SUM(L52:L81)</f>
        <v>543655</v>
      </c>
      <c r="M82" s="1">
        <f>SUM(M52:M81)</f>
        <v>9798</v>
      </c>
      <c r="N82" s="1">
        <f>SUM(N52:N81)</f>
        <v>63398</v>
      </c>
      <c r="O82" s="1">
        <f>SUM(O52:O81)</f>
        <v>470459</v>
      </c>
    </row>
    <row r="83" spans="1:15" ht="15.95" customHeight="1" x14ac:dyDescent="0.25">
      <c r="A83" s="11" t="s">
        <v>131</v>
      </c>
      <c r="B83" s="386" t="s">
        <v>73</v>
      </c>
      <c r="C83" s="386"/>
      <c r="D83" s="386"/>
      <c r="E83" s="386"/>
      <c r="F83" s="386"/>
      <c r="G83" s="386"/>
      <c r="H83" s="386"/>
      <c r="I83" s="386"/>
      <c r="J83" s="386"/>
      <c r="K83" s="386"/>
      <c r="L83" s="386"/>
      <c r="M83" s="386"/>
      <c r="N83" s="386"/>
      <c r="O83" s="386"/>
    </row>
    <row r="84" spans="1:15" ht="15" customHeight="1" x14ac:dyDescent="0.25">
      <c r="A84" s="28" t="s">
        <v>132</v>
      </c>
      <c r="B84" s="19" t="s">
        <v>7</v>
      </c>
      <c r="C84" s="26" t="s">
        <v>32</v>
      </c>
      <c r="D84" s="194">
        <f>E84+F84+G84</f>
        <v>754</v>
      </c>
      <c r="E84" s="194">
        <v>435</v>
      </c>
      <c r="F84" s="194">
        <v>319</v>
      </c>
      <c r="G84" s="194"/>
      <c r="H84" s="193">
        <f>I84+J84+K84</f>
        <v>0</v>
      </c>
      <c r="I84" s="193"/>
      <c r="J84" s="193"/>
      <c r="K84" s="193"/>
      <c r="L84" s="8">
        <f>M84+N84+O84</f>
        <v>754</v>
      </c>
      <c r="M84" s="8">
        <f>E84+I84</f>
        <v>435</v>
      </c>
      <c r="N84" s="8">
        <f>F84+J84</f>
        <v>319</v>
      </c>
      <c r="O84" s="8">
        <f>G84+K84</f>
        <v>0</v>
      </c>
    </row>
    <row r="85" spans="1:15" ht="15" customHeight="1" x14ac:dyDescent="0.25">
      <c r="A85" s="29" t="s">
        <v>133</v>
      </c>
      <c r="B85" s="19" t="s">
        <v>10</v>
      </c>
      <c r="C85" s="26" t="s">
        <v>32</v>
      </c>
      <c r="D85" s="194">
        <f>E85+F85+G85</f>
        <v>812</v>
      </c>
      <c r="E85" s="194">
        <v>232</v>
      </c>
      <c r="F85" s="194">
        <v>580</v>
      </c>
      <c r="G85" s="194"/>
      <c r="H85" s="193">
        <f>I85+J85+K85</f>
        <v>0</v>
      </c>
      <c r="I85" s="193"/>
      <c r="J85" s="193"/>
      <c r="K85" s="193"/>
      <c r="L85" s="8">
        <f>M85+N85+O85</f>
        <v>812</v>
      </c>
      <c r="M85" s="8">
        <f>E85+I85</f>
        <v>232</v>
      </c>
      <c r="N85" s="8">
        <f>F85+J85</f>
        <v>580</v>
      </c>
      <c r="O85" s="8">
        <f>G85+K85</f>
        <v>0</v>
      </c>
    </row>
    <row r="86" spans="1:15" ht="15" customHeight="1" x14ac:dyDescent="0.25">
      <c r="A86" s="25" t="s">
        <v>134</v>
      </c>
      <c r="B86" s="19" t="s">
        <v>11</v>
      </c>
      <c r="C86" s="26" t="s">
        <v>32</v>
      </c>
      <c r="D86" s="194">
        <f>E86+F86+G86</f>
        <v>1246</v>
      </c>
      <c r="E86" s="194">
        <v>232</v>
      </c>
      <c r="F86" s="194">
        <v>1014</v>
      </c>
      <c r="G86" s="194"/>
      <c r="H86" s="193">
        <f>I86+J86+K86</f>
        <v>0</v>
      </c>
      <c r="I86" s="193"/>
      <c r="J86" s="193"/>
      <c r="K86" s="193"/>
      <c r="L86" s="8">
        <f>M86+N86+O86</f>
        <v>1246</v>
      </c>
      <c r="M86" s="8">
        <f>E86+I86</f>
        <v>232</v>
      </c>
      <c r="N86" s="8">
        <f>F86+J86</f>
        <v>1014</v>
      </c>
      <c r="O86" s="8">
        <f>G86+K86</f>
        <v>0</v>
      </c>
    </row>
    <row r="87" spans="1:15" ht="15" customHeight="1" x14ac:dyDescent="0.25">
      <c r="A87" s="25" t="s">
        <v>135</v>
      </c>
      <c r="B87" s="19" t="s">
        <v>15</v>
      </c>
      <c r="C87" s="26" t="s">
        <v>32</v>
      </c>
      <c r="D87" s="194">
        <f>E87+F87+G87</f>
        <v>957</v>
      </c>
      <c r="E87" s="194">
        <v>232</v>
      </c>
      <c r="F87" s="194">
        <v>725</v>
      </c>
      <c r="G87" s="194"/>
      <c r="H87" s="193">
        <f>I87+J87+K87</f>
        <v>0</v>
      </c>
      <c r="I87" s="193"/>
      <c r="J87" s="193"/>
      <c r="K87" s="193"/>
      <c r="L87" s="8">
        <f>M87+N87+O87</f>
        <v>957</v>
      </c>
      <c r="M87" s="8">
        <f>E87+I87</f>
        <v>232</v>
      </c>
      <c r="N87" s="8">
        <f>F87+J87</f>
        <v>725</v>
      </c>
      <c r="O87" s="8">
        <f>G87+K87</f>
        <v>0</v>
      </c>
    </row>
    <row r="88" spans="1:15" ht="15" customHeight="1" x14ac:dyDescent="0.25">
      <c r="A88" s="25" t="s">
        <v>136</v>
      </c>
      <c r="B88" s="19" t="s">
        <v>27</v>
      </c>
      <c r="C88" s="26" t="s">
        <v>32</v>
      </c>
      <c r="D88" s="194">
        <f>E88+F88+G88</f>
        <v>10426</v>
      </c>
      <c r="E88" s="194"/>
      <c r="F88" s="194">
        <v>8109</v>
      </c>
      <c r="G88" s="194">
        <v>2317</v>
      </c>
      <c r="H88" s="193">
        <f>I88+J88+K88</f>
        <v>2500</v>
      </c>
      <c r="I88" s="193"/>
      <c r="J88" s="193">
        <v>2500</v>
      </c>
      <c r="K88" s="193"/>
      <c r="L88" s="8">
        <f>M88+N88+O88</f>
        <v>12926</v>
      </c>
      <c r="M88" s="8">
        <f>E88+I88</f>
        <v>0</v>
      </c>
      <c r="N88" s="8">
        <f>F88+J88</f>
        <v>10609</v>
      </c>
      <c r="O88" s="8">
        <f>G88+K88</f>
        <v>2317</v>
      </c>
    </row>
    <row r="89" spans="1:15" ht="15" customHeight="1" x14ac:dyDescent="0.25">
      <c r="A89" s="25" t="s">
        <v>137</v>
      </c>
      <c r="B89" s="19" t="s">
        <v>63</v>
      </c>
      <c r="C89" s="26" t="s">
        <v>32</v>
      </c>
      <c r="D89" s="194">
        <f>E89+F89+G89</f>
        <v>2688</v>
      </c>
      <c r="E89" s="194">
        <v>145</v>
      </c>
      <c r="F89" s="194">
        <v>2543</v>
      </c>
      <c r="G89" s="194"/>
      <c r="H89" s="193">
        <f>I89+J89+K89</f>
        <v>0</v>
      </c>
      <c r="I89" s="193"/>
      <c r="J89" s="193"/>
      <c r="K89" s="193"/>
      <c r="L89" s="8">
        <f>M89+N89+O89</f>
        <v>2688</v>
      </c>
      <c r="M89" s="8">
        <f>E89+I89</f>
        <v>145</v>
      </c>
      <c r="N89" s="8">
        <f>F89+J89</f>
        <v>2543</v>
      </c>
      <c r="O89" s="8">
        <f>G89+K89</f>
        <v>0</v>
      </c>
    </row>
    <row r="90" spans="1:15" ht="15" customHeight="1" x14ac:dyDescent="0.25">
      <c r="A90" s="25" t="s">
        <v>138</v>
      </c>
      <c r="B90" s="19" t="s">
        <v>64</v>
      </c>
      <c r="C90" s="26" t="s">
        <v>32</v>
      </c>
      <c r="D90" s="194">
        <f>E90+F90+G90</f>
        <v>1580</v>
      </c>
      <c r="E90" s="194">
        <v>580</v>
      </c>
      <c r="F90" s="194">
        <v>1000</v>
      </c>
      <c r="G90" s="194"/>
      <c r="H90" s="193">
        <f>I90+J90+K90</f>
        <v>1000</v>
      </c>
      <c r="I90" s="193"/>
      <c r="J90" s="193">
        <v>1000</v>
      </c>
      <c r="K90" s="193"/>
      <c r="L90" s="8">
        <f>M90+N90+O90</f>
        <v>2580</v>
      </c>
      <c r="M90" s="8">
        <f>E90+I90</f>
        <v>580</v>
      </c>
      <c r="N90" s="8">
        <f>F90+J90</f>
        <v>2000</v>
      </c>
      <c r="O90" s="8">
        <f>G90+K90</f>
        <v>0</v>
      </c>
    </row>
    <row r="91" spans="1:15" ht="15" customHeight="1" x14ac:dyDescent="0.25">
      <c r="A91" s="25" t="s">
        <v>139</v>
      </c>
      <c r="B91" s="19" t="s">
        <v>499</v>
      </c>
      <c r="C91" s="26" t="s">
        <v>32</v>
      </c>
      <c r="D91" s="194">
        <f>E91+F91+G91</f>
        <v>2359</v>
      </c>
      <c r="E91" s="194">
        <v>290</v>
      </c>
      <c r="F91" s="194">
        <v>2069</v>
      </c>
      <c r="G91" s="194"/>
      <c r="H91" s="193">
        <f>I91+J91+K91</f>
        <v>0</v>
      </c>
      <c r="I91" s="193"/>
      <c r="J91" s="193"/>
      <c r="K91" s="193"/>
      <c r="L91" s="8">
        <f>M91+N91+O91</f>
        <v>2359</v>
      </c>
      <c r="M91" s="8">
        <f>E91+I91</f>
        <v>290</v>
      </c>
      <c r="N91" s="8">
        <f>F91+J91</f>
        <v>2069</v>
      </c>
      <c r="O91" s="8">
        <f>G91+K91</f>
        <v>0</v>
      </c>
    </row>
    <row r="92" spans="1:15" ht="15" customHeight="1" x14ac:dyDescent="0.25">
      <c r="A92" s="25" t="s">
        <v>177</v>
      </c>
      <c r="B92" s="19" t="s">
        <v>498</v>
      </c>
      <c r="C92" s="26" t="s">
        <v>32</v>
      </c>
      <c r="D92" s="194">
        <f>E92+F92+G92</f>
        <v>1525</v>
      </c>
      <c r="E92" s="194">
        <v>435</v>
      </c>
      <c r="F92" s="194">
        <v>1090</v>
      </c>
      <c r="G92" s="194"/>
      <c r="H92" s="193">
        <f>I92+J92+K92</f>
        <v>0</v>
      </c>
      <c r="I92" s="193"/>
      <c r="J92" s="193"/>
      <c r="K92" s="193"/>
      <c r="L92" s="8">
        <f>M92+N92+O92</f>
        <v>1525</v>
      </c>
      <c r="M92" s="8">
        <f>E92+I92</f>
        <v>435</v>
      </c>
      <c r="N92" s="8">
        <f>F92+J92</f>
        <v>1090</v>
      </c>
      <c r="O92" s="8">
        <f>G92+K92</f>
        <v>0</v>
      </c>
    </row>
    <row r="93" spans="1:15" ht="15" customHeight="1" x14ac:dyDescent="0.25">
      <c r="A93" s="25" t="s">
        <v>140</v>
      </c>
      <c r="B93" s="19" t="s">
        <v>74</v>
      </c>
      <c r="C93" s="26" t="s">
        <v>32</v>
      </c>
      <c r="D93" s="194">
        <f>E93+F93+G93</f>
        <v>1515</v>
      </c>
      <c r="E93" s="194">
        <v>790</v>
      </c>
      <c r="F93" s="194">
        <v>725</v>
      </c>
      <c r="G93" s="194"/>
      <c r="H93" s="193">
        <f>I93+J93+K93</f>
        <v>0</v>
      </c>
      <c r="I93" s="193"/>
      <c r="J93" s="193"/>
      <c r="K93" s="193"/>
      <c r="L93" s="8">
        <f>M93+N93+O93</f>
        <v>1515</v>
      </c>
      <c r="M93" s="8">
        <f>E93+I93</f>
        <v>790</v>
      </c>
      <c r="N93" s="8">
        <f>F93+J93</f>
        <v>725</v>
      </c>
      <c r="O93" s="8">
        <f>G93+K93</f>
        <v>0</v>
      </c>
    </row>
    <row r="94" spans="1:15" ht="15" customHeight="1" x14ac:dyDescent="0.25">
      <c r="A94" s="25" t="s">
        <v>141</v>
      </c>
      <c r="B94" s="19" t="s">
        <v>167</v>
      </c>
      <c r="C94" s="26" t="s">
        <v>32</v>
      </c>
      <c r="D94" s="194">
        <f>E94+F94+G94</f>
        <v>1015</v>
      </c>
      <c r="E94" s="194">
        <v>435</v>
      </c>
      <c r="F94" s="194">
        <v>580</v>
      </c>
      <c r="G94" s="194"/>
      <c r="H94" s="193">
        <f>I94+J94+K94</f>
        <v>0</v>
      </c>
      <c r="I94" s="193"/>
      <c r="J94" s="193"/>
      <c r="K94" s="193"/>
      <c r="L94" s="8">
        <f>M94+N94+O94</f>
        <v>1015</v>
      </c>
      <c r="M94" s="8">
        <f>E94+I94</f>
        <v>435</v>
      </c>
      <c r="N94" s="8">
        <f>F94+J94</f>
        <v>580</v>
      </c>
      <c r="O94" s="8">
        <f>G94+K94</f>
        <v>0</v>
      </c>
    </row>
    <row r="95" spans="1:15" ht="15" customHeight="1" x14ac:dyDescent="0.25">
      <c r="A95" s="25" t="s">
        <v>142</v>
      </c>
      <c r="B95" s="19" t="s">
        <v>30</v>
      </c>
      <c r="C95" s="26" t="s">
        <v>32</v>
      </c>
      <c r="D95" s="194">
        <f>E95+F95+G95</f>
        <v>1325</v>
      </c>
      <c r="E95" s="194"/>
      <c r="F95" s="194">
        <v>1325</v>
      </c>
      <c r="G95" s="194"/>
      <c r="H95" s="193">
        <f>I95+J95+K95</f>
        <v>0</v>
      </c>
      <c r="I95" s="193"/>
      <c r="J95" s="193"/>
      <c r="K95" s="193"/>
      <c r="L95" s="8">
        <f>M95+N95+O95</f>
        <v>1325</v>
      </c>
      <c r="M95" s="8">
        <f>E95+I95</f>
        <v>0</v>
      </c>
      <c r="N95" s="8">
        <f>F95+J95</f>
        <v>1325</v>
      </c>
      <c r="O95" s="8">
        <f>G95+K95</f>
        <v>0</v>
      </c>
    </row>
    <row r="96" spans="1:15" ht="15" customHeight="1" x14ac:dyDescent="0.25">
      <c r="A96" s="25" t="s">
        <v>143</v>
      </c>
      <c r="B96" s="8" t="s">
        <v>31</v>
      </c>
      <c r="C96" s="26" t="s">
        <v>32</v>
      </c>
      <c r="D96" s="194">
        <f>E96+F96+G96</f>
        <v>11006</v>
      </c>
      <c r="E96" s="194">
        <v>6661</v>
      </c>
      <c r="F96" s="194">
        <v>4345</v>
      </c>
      <c r="G96" s="194"/>
      <c r="H96" s="193">
        <f>I96+J96+K96</f>
        <v>0</v>
      </c>
      <c r="I96" s="193"/>
      <c r="J96" s="193"/>
      <c r="K96" s="193"/>
      <c r="L96" s="8">
        <f>M96+N96+O96</f>
        <v>11006</v>
      </c>
      <c r="M96" s="8">
        <f>E96+I96</f>
        <v>6661</v>
      </c>
      <c r="N96" s="8">
        <f>F96+J96</f>
        <v>4345</v>
      </c>
      <c r="O96" s="8">
        <f>G96+K96</f>
        <v>0</v>
      </c>
    </row>
    <row r="97" spans="1:15" ht="15" customHeight="1" x14ac:dyDescent="0.25">
      <c r="A97" s="25" t="s">
        <v>144</v>
      </c>
      <c r="B97" s="30" t="s">
        <v>71</v>
      </c>
      <c r="C97" s="26" t="s">
        <v>32</v>
      </c>
      <c r="D97" s="194">
        <f>E97+F97+G97</f>
        <v>8688</v>
      </c>
      <c r="E97" s="194"/>
      <c r="F97" s="194"/>
      <c r="G97" s="194">
        <v>8688</v>
      </c>
      <c r="H97" s="193">
        <f>I97+J97+K97</f>
        <v>0</v>
      </c>
      <c r="I97" s="193"/>
      <c r="J97" s="193"/>
      <c r="K97" s="193"/>
      <c r="L97" s="8">
        <f>M97+N97+O97</f>
        <v>8688</v>
      </c>
      <c r="M97" s="8">
        <f>E97+I97</f>
        <v>0</v>
      </c>
      <c r="N97" s="8">
        <f>F97+J97</f>
        <v>0</v>
      </c>
      <c r="O97" s="8">
        <f>G97+K97</f>
        <v>8688</v>
      </c>
    </row>
    <row r="98" spans="1:15" ht="15.95" customHeight="1" x14ac:dyDescent="0.25">
      <c r="A98" s="13" t="s">
        <v>145</v>
      </c>
      <c r="B98" s="17" t="s">
        <v>195</v>
      </c>
      <c r="C98" s="15"/>
      <c r="D98" s="192">
        <f>SUM(D84:D97)</f>
        <v>45896</v>
      </c>
      <c r="E98" s="192">
        <f>SUM(E84:E97)</f>
        <v>10467</v>
      </c>
      <c r="F98" s="192">
        <f>SUM(F84:F97)</f>
        <v>24424</v>
      </c>
      <c r="G98" s="192">
        <f>SUM(G84:G97)</f>
        <v>11005</v>
      </c>
      <c r="H98" s="191">
        <f>SUM(H84:H97)</f>
        <v>3500</v>
      </c>
      <c r="I98" s="191">
        <f>SUM(I84:I97)</f>
        <v>0</v>
      </c>
      <c r="J98" s="191">
        <f>SUM(J84:J97)</f>
        <v>3500</v>
      </c>
      <c r="K98" s="191">
        <f>SUM(K84:K97)</f>
        <v>0</v>
      </c>
      <c r="L98" s="1">
        <f>SUM(L84:L97)</f>
        <v>49396</v>
      </c>
      <c r="M98" s="1">
        <f>SUM(M84:M97)</f>
        <v>10467</v>
      </c>
      <c r="N98" s="1">
        <f>SUM(N84:N97)</f>
        <v>27924</v>
      </c>
      <c r="O98" s="1">
        <f>SUM(O84:O97)</f>
        <v>11005</v>
      </c>
    </row>
    <row r="99" spans="1:15" ht="15.95" customHeight="1" x14ac:dyDescent="0.25">
      <c r="A99" s="9" t="s">
        <v>146</v>
      </c>
      <c r="B99" s="394" t="s">
        <v>75</v>
      </c>
      <c r="C99" s="395"/>
      <c r="D99" s="395"/>
      <c r="E99" s="395"/>
      <c r="F99" s="395"/>
      <c r="G99" s="395"/>
      <c r="H99" s="395"/>
      <c r="I99" s="395"/>
      <c r="J99" s="395"/>
      <c r="K99" s="395"/>
      <c r="L99" s="395"/>
      <c r="M99" s="395"/>
      <c r="N99" s="395"/>
      <c r="O99" s="396"/>
    </row>
    <row r="100" spans="1:15" ht="15" customHeight="1" x14ac:dyDescent="0.25">
      <c r="A100" s="9" t="s">
        <v>178</v>
      </c>
      <c r="B100" s="79" t="s">
        <v>58</v>
      </c>
      <c r="C100" s="78" t="s">
        <v>24</v>
      </c>
      <c r="D100" s="197">
        <f>E100+F100+G100</f>
        <v>173772</v>
      </c>
      <c r="E100" s="196"/>
      <c r="F100" s="196"/>
      <c r="G100" s="196">
        <v>173772</v>
      </c>
      <c r="H100" s="193">
        <f>I100+J100+K100</f>
        <v>34000</v>
      </c>
      <c r="I100" s="193"/>
      <c r="J100" s="193"/>
      <c r="K100" s="193">
        <v>34000</v>
      </c>
      <c r="L100" s="8">
        <f>M100+N100+O100</f>
        <v>207772</v>
      </c>
      <c r="M100" s="8">
        <f>E100+I100</f>
        <v>0</v>
      </c>
      <c r="N100" s="8">
        <f>F100+J100</f>
        <v>0</v>
      </c>
      <c r="O100" s="8">
        <f>G100+K100</f>
        <v>207772</v>
      </c>
    </row>
    <row r="101" spans="1:15" ht="15" customHeight="1" x14ac:dyDescent="0.25">
      <c r="A101" s="9" t="s">
        <v>147</v>
      </c>
      <c r="B101" s="8" t="s">
        <v>59</v>
      </c>
      <c r="C101" s="7" t="s">
        <v>24</v>
      </c>
      <c r="D101" s="194">
        <f>E101+F101+G101</f>
        <v>11586</v>
      </c>
      <c r="E101" s="194"/>
      <c r="F101" s="194"/>
      <c r="G101" s="194">
        <v>11586</v>
      </c>
      <c r="H101" s="193">
        <f>I101+J101+K101</f>
        <v>11500</v>
      </c>
      <c r="I101" s="193"/>
      <c r="J101" s="193"/>
      <c r="K101" s="193">
        <v>11500</v>
      </c>
      <c r="L101" s="8">
        <f>M101+N101+O101</f>
        <v>23086</v>
      </c>
      <c r="M101" s="8">
        <f>E101+I101</f>
        <v>0</v>
      </c>
      <c r="N101" s="8">
        <f>F101+J101</f>
        <v>0</v>
      </c>
      <c r="O101" s="8">
        <f>G101+K101</f>
        <v>23086</v>
      </c>
    </row>
    <row r="102" spans="1:15" ht="15" customHeight="1" x14ac:dyDescent="0.25">
      <c r="A102" s="9" t="s">
        <v>199</v>
      </c>
      <c r="B102" s="8" t="s">
        <v>182</v>
      </c>
      <c r="C102" s="7" t="s">
        <v>24</v>
      </c>
      <c r="D102" s="194">
        <f>E102+F102+G102</f>
        <v>5210</v>
      </c>
      <c r="E102" s="195"/>
      <c r="F102" s="195"/>
      <c r="G102" s="195">
        <v>5210</v>
      </c>
      <c r="H102" s="193">
        <f>I102+J102+K102</f>
        <v>0</v>
      </c>
      <c r="I102" s="193"/>
      <c r="J102" s="193"/>
      <c r="K102" s="193"/>
      <c r="L102" s="8">
        <f>M102+N102+O102</f>
        <v>5210</v>
      </c>
      <c r="M102" s="8">
        <f>E102+I102</f>
        <v>0</v>
      </c>
      <c r="N102" s="8">
        <f>F102+J102</f>
        <v>0</v>
      </c>
      <c r="O102" s="8">
        <f>G102+K102</f>
        <v>5210</v>
      </c>
    </row>
    <row r="103" spans="1:15" s="24" customFormat="1" ht="15" customHeight="1" x14ac:dyDescent="0.25">
      <c r="A103" s="9" t="s">
        <v>200</v>
      </c>
      <c r="B103" s="8" t="s">
        <v>76</v>
      </c>
      <c r="C103" s="20" t="s">
        <v>24</v>
      </c>
      <c r="D103" s="194">
        <f>E103+F103+G103</f>
        <v>1500</v>
      </c>
      <c r="E103" s="194"/>
      <c r="F103" s="194"/>
      <c r="G103" s="194">
        <v>1500</v>
      </c>
      <c r="H103" s="193">
        <f>I103+J103+K103</f>
        <v>0</v>
      </c>
      <c r="I103" s="193"/>
      <c r="J103" s="193"/>
      <c r="K103" s="193"/>
      <c r="L103" s="8">
        <f>M103+N103+O103</f>
        <v>1500</v>
      </c>
      <c r="M103" s="8">
        <f>E103+I103</f>
        <v>0</v>
      </c>
      <c r="N103" s="8">
        <f>F103+J103</f>
        <v>0</v>
      </c>
      <c r="O103" s="8">
        <f>G103+K103</f>
        <v>1500</v>
      </c>
    </row>
    <row r="104" spans="1:15" ht="15.95" customHeight="1" x14ac:dyDescent="0.25">
      <c r="A104" s="32" t="s">
        <v>201</v>
      </c>
      <c r="B104" s="33" t="s">
        <v>196</v>
      </c>
      <c r="C104" s="15"/>
      <c r="D104" s="192">
        <f>SUM(D100:D103)</f>
        <v>192068</v>
      </c>
      <c r="E104" s="192">
        <f>SUM(E100:E103)</f>
        <v>0</v>
      </c>
      <c r="F104" s="192">
        <f>SUM(F100:F103)</f>
        <v>0</v>
      </c>
      <c r="G104" s="192">
        <f>SUM(G100:G103)</f>
        <v>192068</v>
      </c>
      <c r="H104" s="191">
        <f>SUM(H100:H103)</f>
        <v>45500</v>
      </c>
      <c r="I104" s="191">
        <f>SUM(I100:I103)</f>
        <v>0</v>
      </c>
      <c r="J104" s="191">
        <f>SUM(J100:J103)</f>
        <v>0</v>
      </c>
      <c r="K104" s="191">
        <f>SUM(K100:K103)</f>
        <v>45500</v>
      </c>
      <c r="L104" s="1">
        <f>SUM(L100:L103)</f>
        <v>237568</v>
      </c>
      <c r="M104" s="1">
        <f>SUM(M100:M103)</f>
        <v>0</v>
      </c>
      <c r="N104" s="1">
        <f>SUM(N100:N103)</f>
        <v>0</v>
      </c>
      <c r="O104" s="1">
        <f>SUM(O100:O103)</f>
        <v>237568</v>
      </c>
    </row>
    <row r="105" spans="1:15" ht="15.95" customHeight="1" x14ac:dyDescent="0.25">
      <c r="A105" s="34" t="s">
        <v>202</v>
      </c>
      <c r="B105" s="35" t="s">
        <v>188</v>
      </c>
      <c r="C105" s="36"/>
      <c r="D105" s="190">
        <f>D34+D47+D50+D82+D98+D104</f>
        <v>941865</v>
      </c>
      <c r="E105" s="190">
        <f>E34+E47+E50+E82+E98+E104</f>
        <v>164559</v>
      </c>
      <c r="F105" s="190">
        <f>F34+F47+F50+F82+F98+F104</f>
        <v>103774</v>
      </c>
      <c r="G105" s="190">
        <f>G34+G47+G50+G82+G98+G104</f>
        <v>673532</v>
      </c>
      <c r="H105" s="189">
        <f>H34+H47+H50+H82+H98+H104</f>
        <v>49000</v>
      </c>
      <c r="I105" s="189">
        <f>I34+I47+I50+I82+I98+I104</f>
        <v>0</v>
      </c>
      <c r="J105" s="189">
        <f>J34+J47+J50+J82+J98+J104</f>
        <v>3500</v>
      </c>
      <c r="K105" s="189">
        <f>K34+K47+K50+K82+K98+K104</f>
        <v>45500</v>
      </c>
      <c r="L105" s="37">
        <f>L34+L47+L50+L82+L98+L104</f>
        <v>990865</v>
      </c>
      <c r="M105" s="37">
        <f>M34+M47+M50+M82+M98+M104</f>
        <v>164559</v>
      </c>
      <c r="N105" s="37">
        <f>N34+N47+N50+N82+N98+N104</f>
        <v>107274</v>
      </c>
      <c r="O105" s="37">
        <f>O34+O47+O50+O82+O98+O104</f>
        <v>719032</v>
      </c>
    </row>
    <row r="106" spans="1:15" x14ac:dyDescent="0.25">
      <c r="A106" s="12"/>
      <c r="B106" s="187"/>
      <c r="C106" s="188"/>
      <c r="D106" s="187"/>
      <c r="E106" s="187"/>
      <c r="F106" s="187"/>
      <c r="G106" s="187"/>
      <c r="H106" s="187"/>
      <c r="I106" s="187"/>
      <c r="J106" s="187"/>
      <c r="K106" s="187"/>
      <c r="L106" s="187"/>
      <c r="M106" s="187"/>
      <c r="N106" s="187"/>
    </row>
    <row r="107" spans="1:15" x14ac:dyDescent="0.25">
      <c r="A107" s="12"/>
      <c r="B107" s="12"/>
      <c r="C107" s="44"/>
      <c r="D107" s="12"/>
      <c r="E107" s="12"/>
      <c r="F107" s="12"/>
      <c r="G107" s="12"/>
    </row>
    <row r="108" spans="1:15" x14ac:dyDescent="0.25">
      <c r="A108" s="12"/>
      <c r="B108" s="12"/>
      <c r="C108" s="44"/>
      <c r="D108" s="12"/>
      <c r="E108" s="12"/>
      <c r="F108" s="12"/>
      <c r="G108" s="12"/>
    </row>
    <row r="109" spans="1:15" x14ac:dyDescent="0.25">
      <c r="A109" s="12"/>
      <c r="B109" s="12"/>
      <c r="C109" s="44"/>
      <c r="D109" s="12"/>
      <c r="E109" s="12"/>
      <c r="F109" s="12"/>
      <c r="G109" s="12"/>
    </row>
    <row r="110" spans="1:15" x14ac:dyDescent="0.25">
      <c r="A110" s="12"/>
      <c r="B110" s="12"/>
      <c r="C110" s="44"/>
      <c r="D110" s="12"/>
      <c r="E110" s="12"/>
      <c r="F110" s="12"/>
      <c r="G110" s="12"/>
    </row>
    <row r="111" spans="1:15" x14ac:dyDescent="0.25">
      <c r="A111" s="12"/>
      <c r="B111" s="12"/>
      <c r="C111" s="44"/>
      <c r="D111" s="12"/>
      <c r="E111" s="12"/>
      <c r="F111" s="12"/>
      <c r="G111" s="12"/>
    </row>
    <row r="112" spans="1:15" x14ac:dyDescent="0.25">
      <c r="A112" s="12"/>
      <c r="B112" s="12"/>
      <c r="C112" s="44"/>
      <c r="D112" s="12"/>
      <c r="E112" s="12"/>
      <c r="F112" s="12"/>
      <c r="G112" s="12"/>
    </row>
    <row r="113" spans="1:7" x14ac:dyDescent="0.25">
      <c r="A113" s="12"/>
      <c r="B113" s="12"/>
      <c r="C113" s="44"/>
      <c r="D113" s="12"/>
      <c r="E113" s="12"/>
      <c r="F113" s="12"/>
      <c r="G113" s="12"/>
    </row>
    <row r="114" spans="1:7" x14ac:dyDescent="0.25">
      <c r="A114" s="12"/>
      <c r="B114" s="12"/>
      <c r="C114" s="44"/>
      <c r="D114" s="12"/>
      <c r="E114" s="12"/>
      <c r="F114" s="12"/>
      <c r="G114" s="12"/>
    </row>
    <row r="115" spans="1:7" x14ac:dyDescent="0.25">
      <c r="A115" s="12"/>
      <c r="B115" s="12"/>
      <c r="C115" s="44"/>
      <c r="D115" s="12"/>
      <c r="E115" s="12"/>
      <c r="F115" s="12"/>
      <c r="G115" s="12"/>
    </row>
    <row r="116" spans="1:7" x14ac:dyDescent="0.25">
      <c r="A116" s="12"/>
      <c r="B116" s="12"/>
      <c r="C116" s="44"/>
      <c r="D116" s="12"/>
      <c r="E116" s="12"/>
      <c r="F116" s="12"/>
      <c r="G116" s="12"/>
    </row>
    <row r="117" spans="1:7" x14ac:dyDescent="0.25">
      <c r="A117" s="12"/>
      <c r="B117" s="12"/>
      <c r="C117" s="44"/>
      <c r="D117" s="12"/>
      <c r="E117" s="12"/>
      <c r="F117" s="12"/>
      <c r="G117" s="12"/>
    </row>
    <row r="118" spans="1:7" x14ac:dyDescent="0.25">
      <c r="A118" s="12"/>
      <c r="B118" s="12"/>
      <c r="C118" s="44"/>
      <c r="D118" s="12"/>
      <c r="E118" s="12"/>
      <c r="F118" s="12"/>
      <c r="G118" s="12"/>
    </row>
    <row r="119" spans="1:7" x14ac:dyDescent="0.25">
      <c r="A119" s="12"/>
      <c r="B119" s="12"/>
      <c r="C119" s="44"/>
      <c r="D119" s="12"/>
      <c r="E119" s="12"/>
      <c r="F119" s="12"/>
      <c r="G119" s="12"/>
    </row>
    <row r="120" spans="1:7" x14ac:dyDescent="0.25">
      <c r="A120" s="12"/>
      <c r="B120" s="12"/>
      <c r="C120" s="44"/>
      <c r="D120" s="12"/>
      <c r="E120" s="12"/>
      <c r="F120" s="12"/>
      <c r="G120" s="12"/>
    </row>
    <row r="121" spans="1:7" x14ac:dyDescent="0.25">
      <c r="A121" s="12"/>
      <c r="B121" s="12"/>
      <c r="C121" s="44"/>
      <c r="D121" s="12"/>
      <c r="E121" s="12"/>
      <c r="F121" s="12"/>
      <c r="G121" s="12"/>
    </row>
    <row r="122" spans="1:7" x14ac:dyDescent="0.25">
      <c r="A122" s="12"/>
      <c r="B122" s="12"/>
      <c r="C122" s="44"/>
      <c r="D122" s="12"/>
      <c r="E122" s="12"/>
      <c r="F122" s="12"/>
      <c r="G122" s="12"/>
    </row>
    <row r="123" spans="1:7" x14ac:dyDescent="0.25">
      <c r="A123" s="12"/>
      <c r="B123" s="12"/>
      <c r="C123" s="44"/>
      <c r="D123" s="12"/>
      <c r="E123" s="12"/>
      <c r="F123" s="12"/>
      <c r="G123" s="12"/>
    </row>
    <row r="124" spans="1:7" x14ac:dyDescent="0.25">
      <c r="A124" s="12"/>
      <c r="B124" s="12"/>
      <c r="C124" s="44"/>
      <c r="D124" s="12"/>
      <c r="E124" s="12"/>
      <c r="F124" s="12"/>
      <c r="G124" s="12"/>
    </row>
    <row r="125" spans="1:7" x14ac:dyDescent="0.25">
      <c r="A125" s="12"/>
      <c r="B125" s="12"/>
      <c r="C125" s="44"/>
      <c r="D125" s="12"/>
      <c r="E125" s="12"/>
      <c r="F125" s="12"/>
      <c r="G125" s="12"/>
    </row>
    <row r="126" spans="1:7" x14ac:dyDescent="0.25">
      <c r="A126" s="12"/>
      <c r="B126" s="12"/>
      <c r="C126" s="44"/>
      <c r="D126" s="12"/>
      <c r="E126" s="12"/>
      <c r="F126" s="12"/>
      <c r="G126" s="12"/>
    </row>
    <row r="127" spans="1:7" x14ac:dyDescent="0.25">
      <c r="A127" s="12"/>
      <c r="B127" s="12"/>
      <c r="C127" s="44"/>
      <c r="D127" s="12"/>
      <c r="E127" s="12"/>
      <c r="F127" s="12"/>
      <c r="G127" s="12"/>
    </row>
    <row r="128" spans="1:7" x14ac:dyDescent="0.25">
      <c r="A128" s="12"/>
      <c r="B128" s="12"/>
      <c r="C128" s="44"/>
      <c r="D128" s="12"/>
      <c r="E128" s="12"/>
      <c r="F128" s="12"/>
      <c r="G128" s="12"/>
    </row>
    <row r="129" spans="1:7" x14ac:dyDescent="0.25">
      <c r="A129" s="12"/>
      <c r="B129" s="12"/>
      <c r="C129" s="44"/>
      <c r="D129" s="12"/>
      <c r="E129" s="12"/>
      <c r="F129" s="12"/>
      <c r="G129" s="12"/>
    </row>
    <row r="130" spans="1:7" x14ac:dyDescent="0.25">
      <c r="A130" s="12"/>
      <c r="B130" s="12"/>
      <c r="C130" s="44"/>
      <c r="D130" s="12"/>
      <c r="E130" s="12"/>
      <c r="F130" s="12"/>
      <c r="G130" s="12"/>
    </row>
    <row r="131" spans="1:7" x14ac:dyDescent="0.25">
      <c r="A131" s="12"/>
      <c r="B131" s="12"/>
      <c r="C131" s="44"/>
      <c r="D131" s="12"/>
      <c r="E131" s="12"/>
      <c r="F131" s="12"/>
      <c r="G131" s="12"/>
    </row>
    <row r="132" spans="1:7" x14ac:dyDescent="0.25">
      <c r="A132" s="12"/>
      <c r="B132" s="12"/>
      <c r="C132" s="44"/>
      <c r="D132" s="12"/>
      <c r="E132" s="12"/>
      <c r="F132" s="12"/>
      <c r="G132" s="12"/>
    </row>
    <row r="133" spans="1:7" x14ac:dyDescent="0.25">
      <c r="A133" s="12"/>
      <c r="B133" s="12"/>
      <c r="C133" s="44"/>
      <c r="D133" s="12"/>
      <c r="E133" s="12"/>
      <c r="F133" s="12"/>
      <c r="G133" s="12"/>
    </row>
    <row r="134" spans="1:7" x14ac:dyDescent="0.25">
      <c r="A134" s="12"/>
      <c r="B134" s="12"/>
      <c r="C134" s="44"/>
      <c r="D134" s="12"/>
      <c r="E134" s="12"/>
      <c r="F134" s="12"/>
      <c r="G134" s="12"/>
    </row>
    <row r="135" spans="1:7" x14ac:dyDescent="0.25">
      <c r="A135" s="12"/>
      <c r="B135" s="12"/>
      <c r="C135" s="44"/>
      <c r="D135" s="12"/>
      <c r="E135" s="12"/>
      <c r="F135" s="12"/>
      <c r="G135" s="12"/>
    </row>
    <row r="136" spans="1:7" x14ac:dyDescent="0.25">
      <c r="A136" s="12"/>
      <c r="B136" s="12"/>
      <c r="C136" s="44"/>
      <c r="D136" s="12"/>
      <c r="E136" s="12"/>
      <c r="F136" s="12"/>
      <c r="G136" s="12"/>
    </row>
    <row r="137" spans="1:7" x14ac:dyDescent="0.25">
      <c r="A137" s="12"/>
      <c r="B137" s="12"/>
      <c r="C137" s="44"/>
      <c r="D137" s="12"/>
      <c r="E137" s="12"/>
      <c r="F137" s="12"/>
      <c r="G137" s="12"/>
    </row>
    <row r="138" spans="1:7" x14ac:dyDescent="0.25">
      <c r="A138" s="12"/>
      <c r="B138" s="12"/>
      <c r="C138" s="44"/>
      <c r="D138" s="12"/>
      <c r="E138" s="12"/>
      <c r="F138" s="12"/>
      <c r="G138" s="12"/>
    </row>
    <row r="139" spans="1:7" x14ac:dyDescent="0.25">
      <c r="A139" s="12"/>
      <c r="B139" s="12"/>
      <c r="C139" s="44"/>
      <c r="D139" s="12"/>
      <c r="E139" s="12"/>
      <c r="F139" s="12"/>
      <c r="G139" s="12"/>
    </row>
    <row r="140" spans="1:7" x14ac:dyDescent="0.25">
      <c r="A140" s="12"/>
      <c r="B140" s="12"/>
      <c r="C140" s="44"/>
      <c r="D140" s="12"/>
      <c r="E140" s="12"/>
      <c r="F140" s="12"/>
      <c r="G140" s="12"/>
    </row>
    <row r="141" spans="1:7" x14ac:dyDescent="0.25">
      <c r="A141" s="12"/>
      <c r="B141" s="12"/>
      <c r="C141" s="44"/>
      <c r="D141" s="12"/>
      <c r="E141" s="12"/>
      <c r="F141" s="12"/>
      <c r="G141" s="12"/>
    </row>
    <row r="142" spans="1:7" x14ac:dyDescent="0.25">
      <c r="A142" s="12"/>
      <c r="B142" s="12"/>
      <c r="C142" s="44"/>
      <c r="D142" s="12"/>
      <c r="E142" s="12"/>
      <c r="F142" s="12"/>
      <c r="G142" s="12"/>
    </row>
    <row r="143" spans="1:7" x14ac:dyDescent="0.25">
      <c r="A143" s="12"/>
      <c r="B143" s="12"/>
      <c r="C143" s="44"/>
      <c r="D143" s="12"/>
      <c r="E143" s="12"/>
      <c r="F143" s="12"/>
      <c r="G143" s="12"/>
    </row>
    <row r="144" spans="1:7" x14ac:dyDescent="0.25">
      <c r="A144" s="12"/>
      <c r="B144" s="12"/>
      <c r="C144" s="44"/>
      <c r="D144" s="12"/>
      <c r="E144" s="12"/>
      <c r="F144" s="12"/>
      <c r="G144" s="12"/>
    </row>
    <row r="145" spans="1:7" x14ac:dyDescent="0.25">
      <c r="A145" s="12"/>
      <c r="B145" s="12"/>
      <c r="C145" s="44"/>
      <c r="D145" s="12"/>
      <c r="E145" s="12"/>
      <c r="F145" s="12"/>
      <c r="G145" s="12"/>
    </row>
    <row r="146" spans="1:7" x14ac:dyDescent="0.25">
      <c r="A146" s="12"/>
      <c r="B146" s="12"/>
      <c r="C146" s="44"/>
      <c r="D146" s="12"/>
      <c r="E146" s="12"/>
      <c r="F146" s="12"/>
      <c r="G146" s="12"/>
    </row>
    <row r="147" spans="1:7" x14ac:dyDescent="0.25">
      <c r="A147" s="12"/>
      <c r="B147" s="12"/>
      <c r="C147" s="44"/>
      <c r="D147" s="12"/>
      <c r="E147" s="12"/>
      <c r="F147" s="12"/>
      <c r="G147" s="12"/>
    </row>
    <row r="148" spans="1:7" x14ac:dyDescent="0.25">
      <c r="A148" s="12"/>
      <c r="B148" s="12"/>
      <c r="C148" s="44"/>
      <c r="D148" s="12"/>
      <c r="E148" s="12"/>
      <c r="F148" s="12"/>
      <c r="G148" s="12"/>
    </row>
    <row r="149" spans="1:7" x14ac:dyDescent="0.25">
      <c r="A149" s="12"/>
      <c r="B149" s="12"/>
      <c r="C149" s="44"/>
      <c r="D149" s="12"/>
      <c r="E149" s="12"/>
      <c r="F149" s="12"/>
      <c r="G149" s="12"/>
    </row>
    <row r="150" spans="1:7" x14ac:dyDescent="0.25">
      <c r="A150" s="12"/>
      <c r="B150" s="12"/>
      <c r="C150" s="44"/>
      <c r="D150" s="12"/>
      <c r="E150" s="12"/>
      <c r="F150" s="12"/>
      <c r="G150" s="12"/>
    </row>
    <row r="151" spans="1:7" x14ac:dyDescent="0.25">
      <c r="A151" s="12"/>
      <c r="B151" s="12"/>
      <c r="C151" s="44"/>
      <c r="D151" s="12"/>
      <c r="E151" s="12"/>
      <c r="F151" s="12"/>
      <c r="G151" s="12"/>
    </row>
    <row r="152" spans="1:7" x14ac:dyDescent="0.25">
      <c r="A152" s="12"/>
      <c r="B152" s="12"/>
      <c r="C152" s="44"/>
      <c r="D152" s="12"/>
      <c r="E152" s="12"/>
      <c r="F152" s="12"/>
      <c r="G152" s="12"/>
    </row>
    <row r="153" spans="1:7" x14ac:dyDescent="0.25">
      <c r="A153" s="12"/>
      <c r="B153" s="12"/>
      <c r="C153" s="44"/>
      <c r="D153" s="12"/>
      <c r="E153" s="12"/>
      <c r="F153" s="12"/>
      <c r="G153" s="12"/>
    </row>
    <row r="154" spans="1:7" x14ac:dyDescent="0.25">
      <c r="A154" s="12"/>
      <c r="B154" s="12"/>
      <c r="C154" s="44"/>
      <c r="D154" s="12"/>
      <c r="E154" s="12"/>
      <c r="F154" s="12"/>
      <c r="G154" s="12"/>
    </row>
    <row r="155" spans="1:7" x14ac:dyDescent="0.25">
      <c r="A155" s="12"/>
      <c r="B155" s="12"/>
      <c r="C155" s="44"/>
      <c r="D155" s="12"/>
      <c r="E155" s="12"/>
      <c r="F155" s="12"/>
      <c r="G155" s="12"/>
    </row>
    <row r="156" spans="1:7" x14ac:dyDescent="0.25">
      <c r="A156" s="12"/>
      <c r="B156" s="12"/>
      <c r="C156" s="44"/>
      <c r="D156" s="12"/>
      <c r="E156" s="12"/>
      <c r="F156" s="12"/>
      <c r="G156" s="12"/>
    </row>
    <row r="157" spans="1:7" x14ac:dyDescent="0.25">
      <c r="A157" s="12"/>
      <c r="B157" s="12"/>
      <c r="C157" s="44"/>
      <c r="D157" s="12"/>
      <c r="E157" s="12"/>
      <c r="F157" s="12"/>
      <c r="G157" s="12"/>
    </row>
    <row r="158" spans="1:7" x14ac:dyDescent="0.25">
      <c r="A158" s="12"/>
      <c r="B158" s="12"/>
      <c r="C158" s="44"/>
      <c r="D158" s="12"/>
      <c r="E158" s="12"/>
      <c r="F158" s="12"/>
      <c r="G158" s="12"/>
    </row>
    <row r="159" spans="1:7" x14ac:dyDescent="0.25">
      <c r="A159" s="12"/>
      <c r="B159" s="12"/>
      <c r="C159" s="44"/>
      <c r="D159" s="12"/>
      <c r="E159" s="12"/>
      <c r="F159" s="12"/>
      <c r="G159" s="12"/>
    </row>
    <row r="160" spans="1:7" x14ac:dyDescent="0.25">
      <c r="A160" s="12"/>
      <c r="B160" s="12"/>
      <c r="C160" s="44"/>
      <c r="D160" s="12"/>
      <c r="E160" s="12"/>
      <c r="F160" s="12"/>
      <c r="G160" s="12"/>
    </row>
    <row r="161" spans="1:7" x14ac:dyDescent="0.25">
      <c r="A161" s="12"/>
      <c r="B161" s="12"/>
      <c r="C161" s="44"/>
      <c r="D161" s="12"/>
      <c r="E161" s="12"/>
      <c r="F161" s="12"/>
      <c r="G161" s="12"/>
    </row>
    <row r="162" spans="1:7" x14ac:dyDescent="0.25">
      <c r="A162" s="12"/>
      <c r="B162" s="12"/>
      <c r="C162" s="44"/>
      <c r="D162" s="12"/>
      <c r="E162" s="12"/>
      <c r="F162" s="12"/>
      <c r="G162" s="12"/>
    </row>
    <row r="163" spans="1:7" x14ac:dyDescent="0.25">
      <c r="A163" s="12"/>
      <c r="B163" s="12"/>
      <c r="C163" s="44"/>
      <c r="D163" s="12"/>
      <c r="E163" s="12"/>
      <c r="F163" s="12"/>
      <c r="G163" s="12"/>
    </row>
    <row r="164" spans="1:7" x14ac:dyDescent="0.25">
      <c r="A164" s="12"/>
      <c r="B164" s="12"/>
      <c r="C164" s="44"/>
      <c r="D164" s="12"/>
      <c r="E164" s="12"/>
      <c r="F164" s="12"/>
      <c r="G164" s="12"/>
    </row>
    <row r="165" spans="1:7" x14ac:dyDescent="0.25">
      <c r="A165" s="12"/>
      <c r="B165" s="12"/>
      <c r="C165" s="44"/>
      <c r="D165" s="12"/>
      <c r="E165" s="12"/>
      <c r="F165" s="12"/>
      <c r="G165" s="12"/>
    </row>
    <row r="166" spans="1:7" x14ac:dyDescent="0.25">
      <c r="A166" s="12"/>
      <c r="B166" s="12"/>
      <c r="C166" s="44"/>
      <c r="D166" s="12"/>
      <c r="E166" s="12"/>
      <c r="F166" s="12"/>
      <c r="G166" s="12"/>
    </row>
    <row r="167" spans="1:7" x14ac:dyDescent="0.25">
      <c r="A167" s="12"/>
      <c r="B167" s="12"/>
      <c r="C167" s="44"/>
      <c r="D167" s="12"/>
      <c r="E167" s="12"/>
      <c r="F167" s="12"/>
      <c r="G167" s="12"/>
    </row>
    <row r="168" spans="1:7" x14ac:dyDescent="0.25">
      <c r="A168" s="12"/>
      <c r="B168" s="12"/>
      <c r="C168" s="44"/>
      <c r="D168" s="12"/>
      <c r="E168" s="12"/>
      <c r="F168" s="12"/>
      <c r="G168" s="12"/>
    </row>
    <row r="169" spans="1:7" x14ac:dyDescent="0.25">
      <c r="A169" s="12"/>
      <c r="B169" s="12"/>
      <c r="C169" s="44"/>
      <c r="D169" s="12"/>
      <c r="E169" s="12"/>
      <c r="F169" s="12"/>
      <c r="G169" s="12"/>
    </row>
    <row r="170" spans="1:7" x14ac:dyDescent="0.25">
      <c r="A170" s="12"/>
      <c r="B170" s="12"/>
      <c r="C170" s="44"/>
      <c r="D170" s="12"/>
      <c r="E170" s="12"/>
      <c r="F170" s="12"/>
      <c r="G170" s="12"/>
    </row>
    <row r="171" spans="1:7" x14ac:dyDescent="0.25">
      <c r="A171" s="12"/>
      <c r="B171" s="12"/>
      <c r="C171" s="44"/>
      <c r="D171" s="12"/>
      <c r="E171" s="12"/>
      <c r="F171" s="12"/>
      <c r="G171" s="12"/>
    </row>
    <row r="172" spans="1:7" x14ac:dyDescent="0.25">
      <c r="A172" s="12"/>
      <c r="B172" s="12"/>
      <c r="C172" s="44"/>
      <c r="D172" s="12"/>
      <c r="E172" s="12"/>
      <c r="F172" s="12"/>
      <c r="G172" s="12"/>
    </row>
    <row r="173" spans="1:7" x14ac:dyDescent="0.25">
      <c r="A173" s="12"/>
      <c r="B173" s="12"/>
      <c r="C173" s="44"/>
      <c r="D173" s="12"/>
      <c r="E173" s="12"/>
      <c r="F173" s="12"/>
      <c r="G173" s="12"/>
    </row>
    <row r="174" spans="1:7" x14ac:dyDescent="0.25">
      <c r="A174" s="12"/>
      <c r="B174" s="12"/>
      <c r="C174" s="44"/>
      <c r="D174" s="12"/>
      <c r="E174" s="12"/>
      <c r="F174" s="12"/>
      <c r="G174" s="12"/>
    </row>
    <row r="175" spans="1:7" x14ac:dyDescent="0.25">
      <c r="A175" s="12"/>
      <c r="B175" s="12"/>
      <c r="C175" s="44"/>
      <c r="D175" s="12"/>
      <c r="E175" s="12"/>
      <c r="F175" s="12"/>
      <c r="G175" s="12"/>
    </row>
    <row r="176" spans="1:7" x14ac:dyDescent="0.25">
      <c r="A176" s="12"/>
      <c r="B176" s="12"/>
      <c r="C176" s="44"/>
      <c r="D176" s="12"/>
      <c r="E176" s="12"/>
      <c r="F176" s="12"/>
      <c r="G176" s="12"/>
    </row>
    <row r="177" spans="1:7" x14ac:dyDescent="0.25">
      <c r="A177" s="12"/>
      <c r="B177" s="12"/>
      <c r="C177" s="44"/>
      <c r="D177" s="12"/>
      <c r="E177" s="12"/>
      <c r="F177" s="12"/>
      <c r="G177" s="12"/>
    </row>
    <row r="178" spans="1:7" x14ac:dyDescent="0.25">
      <c r="A178" s="12"/>
      <c r="B178" s="12"/>
      <c r="C178" s="44"/>
      <c r="D178" s="12"/>
      <c r="E178" s="12"/>
      <c r="F178" s="12"/>
      <c r="G178" s="12"/>
    </row>
    <row r="179" spans="1:7" x14ac:dyDescent="0.25">
      <c r="A179" s="12"/>
      <c r="B179" s="12"/>
      <c r="C179" s="44"/>
      <c r="D179" s="12"/>
      <c r="E179" s="12"/>
      <c r="F179" s="12"/>
      <c r="G179" s="12"/>
    </row>
    <row r="180" spans="1:7" x14ac:dyDescent="0.25">
      <c r="A180" s="12"/>
      <c r="B180" s="12"/>
      <c r="C180" s="44"/>
      <c r="D180" s="12"/>
      <c r="E180" s="12"/>
      <c r="F180" s="12"/>
      <c r="G180" s="12"/>
    </row>
    <row r="181" spans="1:7" x14ac:dyDescent="0.25">
      <c r="A181" s="12"/>
      <c r="B181" s="12"/>
      <c r="C181" s="44"/>
      <c r="D181" s="12"/>
      <c r="E181" s="12"/>
      <c r="F181" s="12"/>
      <c r="G181" s="12"/>
    </row>
    <row r="182" spans="1:7" x14ac:dyDescent="0.25">
      <c r="A182" s="12"/>
      <c r="B182" s="12"/>
      <c r="C182" s="44"/>
      <c r="D182" s="12"/>
      <c r="E182" s="12"/>
      <c r="F182" s="12"/>
      <c r="G182" s="12"/>
    </row>
    <row r="183" spans="1:7" x14ac:dyDescent="0.25">
      <c r="A183" s="12"/>
      <c r="B183" s="12"/>
      <c r="C183" s="44"/>
      <c r="D183" s="12"/>
      <c r="E183" s="12"/>
      <c r="F183" s="12"/>
      <c r="G183" s="12"/>
    </row>
    <row r="184" spans="1:7" x14ac:dyDescent="0.25">
      <c r="A184" s="12"/>
      <c r="B184" s="12"/>
      <c r="C184" s="44"/>
      <c r="D184" s="12"/>
      <c r="E184" s="12"/>
      <c r="F184" s="12"/>
      <c r="G184" s="12"/>
    </row>
    <row r="185" spans="1:7" x14ac:dyDescent="0.25">
      <c r="A185" s="12"/>
      <c r="B185" s="12"/>
      <c r="C185" s="44"/>
      <c r="D185" s="12"/>
      <c r="E185" s="12"/>
      <c r="F185" s="12"/>
      <c r="G185" s="12"/>
    </row>
    <row r="186" spans="1:7" x14ac:dyDescent="0.25">
      <c r="A186" s="12"/>
      <c r="B186" s="12"/>
      <c r="C186" s="44"/>
      <c r="D186" s="12"/>
      <c r="E186" s="12"/>
      <c r="F186" s="12"/>
      <c r="G186" s="12"/>
    </row>
    <row r="187" spans="1:7" x14ac:dyDescent="0.25">
      <c r="A187" s="12"/>
      <c r="B187" s="12"/>
      <c r="C187" s="44"/>
      <c r="D187" s="12"/>
      <c r="E187" s="12"/>
      <c r="F187" s="12"/>
      <c r="G187" s="12"/>
    </row>
    <row r="188" spans="1:7" x14ac:dyDescent="0.25">
      <c r="A188" s="12"/>
      <c r="B188" s="12"/>
      <c r="C188" s="44"/>
      <c r="D188" s="12"/>
      <c r="E188" s="12"/>
      <c r="F188" s="12"/>
      <c r="G188" s="12"/>
    </row>
    <row r="189" spans="1:7" x14ac:dyDescent="0.25">
      <c r="A189" s="12"/>
      <c r="B189" s="12"/>
      <c r="C189" s="44"/>
      <c r="D189" s="12"/>
      <c r="E189" s="12"/>
      <c r="F189" s="12"/>
      <c r="G189" s="12"/>
    </row>
    <row r="190" spans="1:7" x14ac:dyDescent="0.25">
      <c r="A190" s="12"/>
      <c r="B190" s="12"/>
      <c r="C190" s="44"/>
      <c r="D190" s="12"/>
      <c r="E190" s="12"/>
      <c r="F190" s="12"/>
      <c r="G190" s="12"/>
    </row>
    <row r="191" spans="1:7" x14ac:dyDescent="0.25">
      <c r="A191" s="12"/>
      <c r="B191" s="12"/>
      <c r="C191" s="44"/>
      <c r="D191" s="12"/>
      <c r="E191" s="12"/>
      <c r="F191" s="12"/>
      <c r="G191" s="12"/>
    </row>
    <row r="192" spans="1:7" x14ac:dyDescent="0.25">
      <c r="A192" s="12"/>
      <c r="B192" s="12"/>
      <c r="C192" s="44"/>
      <c r="D192" s="12"/>
      <c r="E192" s="12"/>
      <c r="F192" s="12"/>
      <c r="G192" s="12"/>
    </row>
    <row r="193" spans="1:7" x14ac:dyDescent="0.25">
      <c r="A193" s="12"/>
      <c r="B193" s="12"/>
      <c r="C193" s="44"/>
      <c r="D193" s="12"/>
      <c r="E193" s="12"/>
      <c r="F193" s="12"/>
      <c r="G193" s="12"/>
    </row>
    <row r="194" spans="1:7" x14ac:dyDescent="0.25">
      <c r="A194" s="12"/>
      <c r="B194" s="12"/>
      <c r="C194" s="44"/>
      <c r="D194" s="12"/>
      <c r="E194" s="12"/>
      <c r="F194" s="12"/>
      <c r="G194" s="12"/>
    </row>
    <row r="195" spans="1:7" x14ac:dyDescent="0.25">
      <c r="A195" s="12"/>
      <c r="B195" s="12"/>
      <c r="C195" s="44"/>
      <c r="D195" s="12"/>
      <c r="E195" s="12"/>
      <c r="F195" s="12"/>
      <c r="G195" s="12"/>
    </row>
    <row r="196" spans="1:7" x14ac:dyDescent="0.25">
      <c r="A196" s="12"/>
      <c r="B196" s="12"/>
      <c r="C196" s="44"/>
      <c r="D196" s="12"/>
      <c r="E196" s="12"/>
      <c r="F196" s="12"/>
      <c r="G196" s="12"/>
    </row>
    <row r="197" spans="1:7" x14ac:dyDescent="0.25">
      <c r="A197" s="12"/>
      <c r="B197" s="12"/>
      <c r="C197" s="44"/>
      <c r="D197" s="12"/>
      <c r="E197" s="12"/>
      <c r="F197" s="12"/>
      <c r="G197" s="12"/>
    </row>
    <row r="198" spans="1:7" x14ac:dyDescent="0.25">
      <c r="A198" s="12"/>
      <c r="B198" s="12"/>
      <c r="C198" s="44"/>
      <c r="D198" s="12"/>
      <c r="E198" s="12"/>
      <c r="F198" s="12"/>
      <c r="G198" s="12"/>
    </row>
    <row r="199" spans="1:7" x14ac:dyDescent="0.25">
      <c r="A199" s="12"/>
      <c r="B199" s="12"/>
      <c r="C199" s="44"/>
      <c r="D199" s="12"/>
      <c r="E199" s="12"/>
      <c r="F199" s="12"/>
      <c r="G199" s="12"/>
    </row>
    <row r="200" spans="1:7" x14ac:dyDescent="0.25">
      <c r="A200" s="12"/>
      <c r="B200" s="12"/>
      <c r="C200" s="44"/>
      <c r="D200" s="12"/>
      <c r="E200" s="12"/>
      <c r="F200" s="12"/>
      <c r="G200" s="12"/>
    </row>
    <row r="201" spans="1:7" x14ac:dyDescent="0.25">
      <c r="A201" s="12"/>
      <c r="B201" s="12"/>
      <c r="C201" s="44"/>
      <c r="D201" s="12"/>
      <c r="E201" s="12"/>
      <c r="F201" s="12"/>
      <c r="G201" s="12"/>
    </row>
    <row r="202" spans="1:7" x14ac:dyDescent="0.25">
      <c r="A202" s="12"/>
      <c r="B202" s="12"/>
      <c r="C202" s="44"/>
      <c r="D202" s="12"/>
      <c r="E202" s="12"/>
      <c r="F202" s="12"/>
      <c r="G202" s="12"/>
    </row>
    <row r="203" spans="1:7" x14ac:dyDescent="0.25">
      <c r="A203" s="12"/>
      <c r="B203" s="12"/>
      <c r="C203" s="44"/>
      <c r="D203" s="12"/>
      <c r="E203" s="12"/>
      <c r="F203" s="12"/>
      <c r="G203" s="12"/>
    </row>
    <row r="204" spans="1:7" x14ac:dyDescent="0.25">
      <c r="C204" s="45"/>
    </row>
    <row r="205" spans="1:7" x14ac:dyDescent="0.25">
      <c r="C205" s="45"/>
    </row>
    <row r="206" spans="1:7" x14ac:dyDescent="0.25">
      <c r="C206" s="45"/>
    </row>
    <row r="207" spans="1:7" x14ac:dyDescent="0.25">
      <c r="C207" s="45"/>
    </row>
    <row r="208" spans="1:7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</sheetData>
  <mergeCells count="41">
    <mergeCell ref="B16:O16"/>
    <mergeCell ref="B13:O13"/>
    <mergeCell ref="B14:O14"/>
    <mergeCell ref="B7:O7"/>
    <mergeCell ref="B8:O8"/>
    <mergeCell ref="B11:O11"/>
    <mergeCell ref="B12:O12"/>
    <mergeCell ref="B9:O9"/>
    <mergeCell ref="B10:O10"/>
    <mergeCell ref="B1:O1"/>
    <mergeCell ref="B2:O2"/>
    <mergeCell ref="B3:O3"/>
    <mergeCell ref="B4:O4"/>
    <mergeCell ref="B5:O5"/>
    <mergeCell ref="B15:O15"/>
    <mergeCell ref="M21:M22"/>
    <mergeCell ref="N21:N22"/>
    <mergeCell ref="O21:O22"/>
    <mergeCell ref="K21:K22"/>
    <mergeCell ref="B23:O23"/>
    <mergeCell ref="B48:O48"/>
    <mergeCell ref="B6:O6"/>
    <mergeCell ref="A18:O18"/>
    <mergeCell ref="B99:O99"/>
    <mergeCell ref="L20:L22"/>
    <mergeCell ref="D20:D22"/>
    <mergeCell ref="E20:G20"/>
    <mergeCell ref="G21:G22"/>
    <mergeCell ref="E21:E22"/>
    <mergeCell ref="B83:O83"/>
    <mergeCell ref="M20:O20"/>
    <mergeCell ref="B51:O51"/>
    <mergeCell ref="F21:F22"/>
    <mergeCell ref="B35:O35"/>
    <mergeCell ref="J21:J22"/>
    <mergeCell ref="A20:A22"/>
    <mergeCell ref="B20:B22"/>
    <mergeCell ref="C20:C22"/>
    <mergeCell ref="H20:H22"/>
    <mergeCell ref="I20:K20"/>
    <mergeCell ref="I21:I22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7"/>
  <sheetViews>
    <sheetView showZeros="0" workbookViewId="0">
      <selection activeCell="S14" sqref="S14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382" t="s">
        <v>376</v>
      </c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</row>
    <row r="2" spans="2:14" x14ac:dyDescent="0.25">
      <c r="B2" s="382" t="s">
        <v>375</v>
      </c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</row>
    <row r="3" spans="2:14" x14ac:dyDescent="0.25">
      <c r="B3" s="382" t="s">
        <v>374</v>
      </c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</row>
    <row r="4" spans="2:14" x14ac:dyDescent="0.25">
      <c r="B4" s="382" t="s">
        <v>379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4" ht="15" customHeight="1" x14ac:dyDescent="0.25">
      <c r="B5" s="381" t="s">
        <v>372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2:14" ht="15" customHeight="1" x14ac:dyDescent="0.25">
      <c r="B6" s="381" t="s">
        <v>371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</row>
    <row r="7" spans="2:14" ht="15" customHeight="1" x14ac:dyDescent="0.25">
      <c r="B7" s="381" t="s">
        <v>396</v>
      </c>
      <c r="C7" s="381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1"/>
    </row>
    <row r="8" spans="2:14" ht="15" customHeight="1" x14ac:dyDescent="0.25">
      <c r="B8" s="381" t="s">
        <v>398</v>
      </c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2:14" ht="15" customHeight="1" x14ac:dyDescent="0.25">
      <c r="B9" s="381" t="s">
        <v>400</v>
      </c>
      <c r="C9" s="381"/>
      <c r="D9" s="381"/>
      <c r="E9" s="381"/>
      <c r="F9" s="381"/>
      <c r="G9" s="381"/>
      <c r="H9" s="381"/>
      <c r="I9" s="381"/>
      <c r="J9" s="381"/>
      <c r="K9" s="381"/>
      <c r="L9" s="381"/>
      <c r="M9" s="381"/>
      <c r="N9" s="381"/>
    </row>
    <row r="10" spans="2:14" ht="15" customHeight="1" x14ac:dyDescent="0.25">
      <c r="B10" s="381" t="s">
        <v>399</v>
      </c>
      <c r="C10" s="381"/>
      <c r="D10" s="381"/>
      <c r="E10" s="381"/>
      <c r="F10" s="381"/>
      <c r="G10" s="381"/>
      <c r="H10" s="381"/>
      <c r="I10" s="381"/>
      <c r="J10" s="381"/>
      <c r="K10" s="381"/>
      <c r="L10" s="381"/>
      <c r="M10" s="381"/>
      <c r="N10" s="381"/>
    </row>
    <row r="11" spans="2:14" ht="15" customHeight="1" x14ac:dyDescent="0.25">
      <c r="B11" s="381" t="s">
        <v>416</v>
      </c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2:14" ht="15" customHeight="1" x14ac:dyDescent="0.25">
      <c r="B12" s="381" t="s">
        <v>415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</row>
    <row r="13" spans="2:14" ht="15" customHeight="1" x14ac:dyDescent="0.25">
      <c r="B13" s="381" t="s">
        <v>486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</row>
    <row r="14" spans="2:14" ht="15" customHeight="1" x14ac:dyDescent="0.25">
      <c r="B14" s="381" t="s">
        <v>487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</row>
    <row r="15" spans="2:14" ht="15" customHeight="1" x14ac:dyDescent="0.25">
      <c r="B15" s="381" t="s">
        <v>497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</row>
    <row r="16" spans="2:14" ht="15" customHeight="1" x14ac:dyDescent="0.25">
      <c r="B16" s="381" t="s">
        <v>503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</row>
    <row r="17" spans="1:14" ht="15" customHeight="1" x14ac:dyDescent="0.25">
      <c r="B17" s="381" t="s">
        <v>518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</row>
    <row r="18" spans="1:14" ht="15" customHeight="1" x14ac:dyDescent="0.25">
      <c r="B18" s="381" t="s">
        <v>517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</row>
    <row r="20" spans="1:14" x14ac:dyDescent="0.25">
      <c r="A20" s="399" t="s">
        <v>249</v>
      </c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</row>
    <row r="21" spans="1:14" x14ac:dyDescent="0.25">
      <c r="F21" s="4"/>
      <c r="N21" s="4" t="s">
        <v>185</v>
      </c>
    </row>
    <row r="22" spans="1:14" ht="15" customHeight="1" x14ac:dyDescent="0.25">
      <c r="A22" s="408" t="s">
        <v>5</v>
      </c>
      <c r="B22" s="411" t="s">
        <v>423</v>
      </c>
      <c r="C22" s="401" t="s">
        <v>420</v>
      </c>
      <c r="D22" s="405" t="s">
        <v>213</v>
      </c>
      <c r="E22" s="405"/>
      <c r="F22" s="406"/>
      <c r="G22" s="414" t="s">
        <v>422</v>
      </c>
      <c r="H22" s="417" t="s">
        <v>213</v>
      </c>
      <c r="I22" s="418"/>
      <c r="J22" s="419"/>
      <c r="K22" s="400" t="s">
        <v>0</v>
      </c>
      <c r="L22" s="387" t="s">
        <v>213</v>
      </c>
      <c r="M22" s="388"/>
      <c r="N22" s="389"/>
    </row>
    <row r="23" spans="1:14" ht="15" customHeight="1" x14ac:dyDescent="0.25">
      <c r="A23" s="409"/>
      <c r="B23" s="412"/>
      <c r="C23" s="402"/>
      <c r="D23" s="406" t="s">
        <v>1</v>
      </c>
      <c r="E23" s="423"/>
      <c r="F23" s="407" t="s">
        <v>2</v>
      </c>
      <c r="G23" s="415"/>
      <c r="H23" s="422" t="s">
        <v>1</v>
      </c>
      <c r="I23" s="422"/>
      <c r="J23" s="393" t="s">
        <v>2</v>
      </c>
      <c r="K23" s="400"/>
      <c r="L23" s="400" t="s">
        <v>1</v>
      </c>
      <c r="M23" s="400"/>
      <c r="N23" s="390" t="s">
        <v>2</v>
      </c>
    </row>
    <row r="24" spans="1:14" ht="28.5" customHeight="1" x14ac:dyDescent="0.25">
      <c r="A24" s="410"/>
      <c r="B24" s="413"/>
      <c r="C24" s="403"/>
      <c r="D24" s="352" t="s">
        <v>3</v>
      </c>
      <c r="E24" s="353" t="s">
        <v>4</v>
      </c>
      <c r="F24" s="407"/>
      <c r="G24" s="416"/>
      <c r="H24" s="356" t="s">
        <v>3</v>
      </c>
      <c r="I24" s="349" t="s">
        <v>4</v>
      </c>
      <c r="J24" s="393"/>
      <c r="K24" s="400"/>
      <c r="L24" s="350" t="s">
        <v>3</v>
      </c>
      <c r="M24" s="348" t="s">
        <v>4</v>
      </c>
      <c r="N24" s="390"/>
    </row>
    <row r="25" spans="1:14" ht="15" customHeight="1" x14ac:dyDescent="0.25">
      <c r="A25" s="5" t="s">
        <v>78</v>
      </c>
      <c r="B25" s="6" t="s">
        <v>62</v>
      </c>
      <c r="C25" s="194">
        <f>D25+F25</f>
        <v>65969</v>
      </c>
      <c r="D25" s="194">
        <f>'4 pr._savarankiškos f-jos'!E24</f>
        <v>65969</v>
      </c>
      <c r="E25" s="194">
        <f>'4 pr._savarankiškos f-jos'!F24</f>
        <v>48950</v>
      </c>
      <c r="F25" s="194">
        <f>'4 pr._savarankiškos f-jos'!G24</f>
        <v>0</v>
      </c>
      <c r="G25" s="193">
        <f>H25+J25</f>
        <v>0</v>
      </c>
      <c r="H25" s="193">
        <f>'4 pr._savarankiškos f-jos'!I24</f>
        <v>0</v>
      </c>
      <c r="I25" s="193">
        <f>'4 pr._savarankiškos f-jos'!J24</f>
        <v>0</v>
      </c>
      <c r="J25" s="193">
        <f>'4 pr._savarankiškos f-jos'!K24</f>
        <v>0</v>
      </c>
      <c r="K25" s="8">
        <f>L25+N25</f>
        <v>65969</v>
      </c>
      <c r="L25" s="8">
        <f>D25+H25</f>
        <v>65969</v>
      </c>
      <c r="M25" s="8">
        <f>E25+I25</f>
        <v>48950</v>
      </c>
      <c r="N25" s="8">
        <f>F25+J25</f>
        <v>0</v>
      </c>
    </row>
    <row r="26" spans="1:14" ht="15" customHeight="1" x14ac:dyDescent="0.25">
      <c r="A26" s="9" t="s">
        <v>198</v>
      </c>
      <c r="B26" s="6" t="s">
        <v>20</v>
      </c>
      <c r="C26" s="194">
        <f>D26+F26</f>
        <v>17766043</v>
      </c>
      <c r="D26" s="194">
        <f>'4 pr._savarankiškos f-jos'!E25+'4 pr._savarankiškos f-jos'!E90+'4 pr._savarankiškos f-jos'!E145+'4 pr._savarankiškos f-jos'!E149+'4 pr._savarankiškos f-jos'!E193+'4 pr._savarankiškos f-jos'!E198+'4 pr._savarankiškos f-jos'!E216+'5 pr._valstybinės f-jos (2)'!E18+'5 pr._valstybinės f-jos (2)'!E88+'5 pr._valstybinės f-jos (2)'!E114+'6 pr._mokinio krepšelis (2)'!E18+'8 pr._aplinkos apsaugos s.  (2'!E14+'8 pr._aplinkos apsaugos s.  (2'!E17+'9 pr._įstaigų pajamos'!E24+'9 pr._įstaigų pajamos'!E49+'10 pr._skolintos lėšos'!E20+'10 pr._skolintos lėšos'!E25+'10 pr._skolintos lėšos'!E32+'10 pr._skolintos lėšos'!E35+'10 pr._skolintos lėšos'!E43+'10 pr._skolintos lėšos'!E46+'[1]11 pr._apyvartinės lėšos'!E16+'[1]11 pr._apyvartinės lėšos'!E45+'[1]11 pr._apyvartinės lėšos'!E81+'[1]11 pr._apyvartinės lėšos'!E90+'[1]11 pr._apyvartinės lėšos'!E147+'[1]11 pr._apyvartinės lėšos'!E155+'7 pr._kita dotacija'!E24+'7 pr._kita dotacija'!E72+'7 pr._kita dotacija'!E78+'7 pr._kita dotacija'!E82+'7 pr._kita dotacija'!E168+'7 pr._kita dotacija'!E172+'7 pr._kita dotacija'!E218</f>
        <v>11795022</v>
      </c>
      <c r="E26" s="194">
        <f>'4 pr._savarankiškos f-jos'!F25+'4 pr._savarankiškos f-jos'!F90+'4 pr._savarankiškos f-jos'!F145+'4 pr._savarankiškos f-jos'!F149+'4 pr._savarankiškos f-jos'!F193+'4 pr._savarankiškos f-jos'!F198+'4 pr._savarankiškos f-jos'!F216+'5 pr._valstybinės f-jos (2)'!F18+'5 pr._valstybinės f-jos (2)'!F88+'5 pr._valstybinės f-jos (2)'!F114+'6 pr._mokinio krepšelis (2)'!F18+'8 pr._aplinkos apsaugos s.  (2'!F14+'8 pr._aplinkos apsaugos s.  (2'!F17+'9 pr._įstaigų pajamos'!F24+'9 pr._įstaigų pajamos'!F49+'10 pr._skolintos lėšos'!F20+'10 pr._skolintos lėšos'!F25+'10 pr._skolintos lėšos'!F32+'10 pr._skolintos lėšos'!F35+'10 pr._skolintos lėšos'!F43+'10 pr._skolintos lėšos'!F46+'[1]11 pr._apyvartinės lėšos'!F16+'[1]11 pr._apyvartinės lėšos'!F45+'[1]11 pr._apyvartinės lėšos'!F81+'[1]11 pr._apyvartinės lėšos'!F90+'[1]11 pr._apyvartinės lėšos'!F147+'[1]11 pr._apyvartinės lėšos'!F155+'7 pr._kita dotacija'!F24+'7 pr._kita dotacija'!F72+'7 pr._kita dotacija'!F78+'7 pr._kita dotacija'!F82+'7 pr._kita dotacija'!F168+'7 pr._kita dotacija'!F172+'7 pr._kita dotacija'!F218</f>
        <v>2322911</v>
      </c>
      <c r="F26" s="194">
        <f>'4 pr._savarankiškos f-jos'!G25+'4 pr._savarankiškos f-jos'!G90+'4 pr._savarankiškos f-jos'!G145+'4 pr._savarankiškos f-jos'!G149+'4 pr._savarankiškos f-jos'!G193+'4 pr._savarankiškos f-jos'!G198+'4 pr._savarankiškos f-jos'!G216+'5 pr._valstybinės f-jos (2)'!G18+'5 pr._valstybinės f-jos (2)'!G88+'5 pr._valstybinės f-jos (2)'!G114+'6 pr._mokinio krepšelis (2)'!G18+'8 pr._aplinkos apsaugos s.  (2'!G14+'8 pr._aplinkos apsaugos s.  (2'!G17+'9 pr._įstaigų pajamos'!G24+'9 pr._įstaigų pajamos'!G49+'10 pr._skolintos lėšos'!G20+'10 pr._skolintos lėšos'!G25+'10 pr._skolintos lėšos'!G32+'10 pr._skolintos lėšos'!G35+'10 pr._skolintos lėšos'!G43+'10 pr._skolintos lėšos'!G46+'[1]11 pr._apyvartinės lėšos'!G16+'[1]11 pr._apyvartinės lėšos'!G45+'[1]11 pr._apyvartinės lėšos'!G81+'[1]11 pr._apyvartinės lėšos'!G90+'[1]11 pr._apyvartinės lėšos'!G147+'[1]11 pr._apyvartinės lėšos'!G155+'7 pr._kita dotacija'!G24+'7 pr._kita dotacija'!G72+'7 pr._kita dotacija'!G78+'7 pr._kita dotacija'!G82+'7 pr._kita dotacija'!G168+'7 pr._kita dotacija'!G172+'7 pr._kita dotacija'!G218</f>
        <v>5971021</v>
      </c>
      <c r="G26" s="193">
        <f>H26+J26</f>
        <v>187792</v>
      </c>
      <c r="H26" s="193">
        <f>'4 pr._savarankiškos f-jos'!I25+'4 pr._savarankiškos f-jos'!I90+'4 pr._savarankiškos f-jos'!I145+'4 pr._savarankiškos f-jos'!I149+'4 pr._savarankiškos f-jos'!I193+'4 pr._savarankiškos f-jos'!I198+'4 pr._savarankiškos f-jos'!I216+'5 pr._valstybinės f-jos (2)'!I18+'5 pr._valstybinės f-jos (2)'!I88+'5 pr._valstybinės f-jos (2)'!I114+'6 pr._mokinio krepšelis (2)'!I18+'8 pr._aplinkos apsaugos s.  (2'!I14+'8 pr._aplinkos apsaugos s.  (2'!I17+'9 pr._įstaigų pajamos'!I24+'9 pr._įstaigų pajamos'!I49+'10 pr._skolintos lėšos'!I20+'10 pr._skolintos lėšos'!I25+'10 pr._skolintos lėšos'!I32+'10 pr._skolintos lėšos'!I35+'10 pr._skolintos lėšos'!I43+'10 pr._skolintos lėšos'!I46+'[1]11 pr._apyvartinės lėšos'!I16+'[1]11 pr._apyvartinės lėšos'!I45+'[1]11 pr._apyvartinės lėšos'!I81+'[1]11 pr._apyvartinės lėšos'!I90+'[1]11 pr._apyvartinės lėšos'!I147+'[1]11 pr._apyvartinės lėšos'!I155+'7 pr._kita dotacija'!I24+'7 pr._kita dotacija'!I72+'7 pr._kita dotacija'!I78+'7 pr._kita dotacija'!I82+'7 pr._kita dotacija'!I168+'7 pr._kita dotacija'!I172+'7 pr._kita dotacija'!I218</f>
        <v>168239</v>
      </c>
      <c r="I26" s="193">
        <f>'4 pr._savarankiškos f-jos'!J25+'4 pr._savarankiškos f-jos'!J90+'4 pr._savarankiškos f-jos'!J145+'4 pr._savarankiškos f-jos'!J149+'4 pr._savarankiškos f-jos'!J193+'4 pr._savarankiškos f-jos'!J198+'4 pr._savarankiškos f-jos'!J216+'5 pr._valstybinės f-jos (2)'!J18+'5 pr._valstybinės f-jos (2)'!J88+'5 pr._valstybinės f-jos (2)'!J114+'6 pr._mokinio krepšelis (2)'!J18+'8 pr._aplinkos apsaugos s.  (2'!J14+'8 pr._aplinkos apsaugos s.  (2'!J17+'9 pr._įstaigų pajamos'!J24+'9 pr._įstaigų pajamos'!J49+'10 pr._skolintos lėšos'!J20+'10 pr._skolintos lėšos'!J25+'10 pr._skolintos lėšos'!J32+'10 pr._skolintos lėšos'!J35+'10 pr._skolintos lėšos'!J43+'10 pr._skolintos lėšos'!J46+'[1]11 pr._apyvartinės lėšos'!J16+'[1]11 pr._apyvartinės lėšos'!J45+'[1]11 pr._apyvartinės lėšos'!J81+'[1]11 pr._apyvartinės lėšos'!J90+'[1]11 pr._apyvartinės lėšos'!J147+'[1]11 pr._apyvartinės lėšos'!J155+'7 pr._kita dotacija'!J24+'7 pr._kita dotacija'!J72+'7 pr._kita dotacija'!J78+'7 pr._kita dotacija'!J82+'7 pr._kita dotacija'!J168+'7 pr._kita dotacija'!J172+'7 pr._kita dotacija'!J218</f>
        <v>-18522</v>
      </c>
      <c r="J26" s="193">
        <f>'4 pr._savarankiškos f-jos'!K25+'4 pr._savarankiškos f-jos'!K90+'4 pr._savarankiškos f-jos'!K145+'4 pr._savarankiškos f-jos'!K149+'4 pr._savarankiškos f-jos'!K193+'4 pr._savarankiškos f-jos'!K198+'4 pr._savarankiškos f-jos'!K216+'5 pr._valstybinės f-jos (2)'!K18+'5 pr._valstybinės f-jos (2)'!K88+'5 pr._valstybinės f-jos (2)'!K114+'6 pr._mokinio krepšelis (2)'!K18+'8 pr._aplinkos apsaugos s.  (2'!K14+'8 pr._aplinkos apsaugos s.  (2'!K17+'9 pr._įstaigų pajamos'!K24+'9 pr._įstaigų pajamos'!K49+'10 pr._skolintos lėšos'!K20+'10 pr._skolintos lėšos'!K25+'10 pr._skolintos lėšos'!K32+'10 pr._skolintos lėšos'!K35+'10 pr._skolintos lėšos'!K43+'10 pr._skolintos lėšos'!K46+'[1]11 pr._apyvartinės lėšos'!K16+'[1]11 pr._apyvartinės lėšos'!K45+'[1]11 pr._apyvartinės lėšos'!K81+'[1]11 pr._apyvartinės lėšos'!K90+'[1]11 pr._apyvartinės lėšos'!K147+'[1]11 pr._apyvartinės lėšos'!K155+'7 pr._kita dotacija'!K24+'7 pr._kita dotacija'!K72+'7 pr._kita dotacija'!K78+'7 pr._kita dotacija'!K82+'7 pr._kita dotacija'!K168+'7 pr._kita dotacija'!K172+'7 pr._kita dotacija'!K218</f>
        <v>19553</v>
      </c>
      <c r="K26" s="8">
        <f>L26+N26</f>
        <v>17953835</v>
      </c>
      <c r="L26" s="8">
        <f>D26+H26</f>
        <v>11963261</v>
      </c>
      <c r="M26" s="8">
        <f>E26+I26</f>
        <v>2304389</v>
      </c>
      <c r="N26" s="8">
        <f>F26+J26</f>
        <v>5990574</v>
      </c>
    </row>
    <row r="27" spans="1:14" ht="15" customHeight="1" x14ac:dyDescent="0.25">
      <c r="A27" s="5" t="s">
        <v>79</v>
      </c>
      <c r="B27" s="6" t="s">
        <v>7</v>
      </c>
      <c r="C27" s="194">
        <f>D27+F27</f>
        <v>153504</v>
      </c>
      <c r="D27" s="194">
        <f>'4 pr._savarankiškos f-jos'!E30+'4 pr._savarankiškos f-jos'!E98+'4 pr._savarankiškos f-jos'!E199+'5 pr._valstybinės f-jos (2)'!E36+'5 pr._valstybinės f-jos (2)'!E90+'7 pr._kita dotacija'!E26+'7 pr._kita dotacija'!E175+'9 pr._įstaigų pajamos'!E25+'9 pr._įstaigų pajamos'!E36++'9 pr._įstaigų pajamos'!E84+'[1]11 pr._apyvartinės lėšos'!E22+'[1]11 pr._apyvartinės lėšos'!E54</f>
        <v>146760</v>
      </c>
      <c r="E27" s="194">
        <f>'4 pr._savarankiškos f-jos'!F30+'4 pr._savarankiškos f-jos'!F98+'4 pr._savarankiškos f-jos'!F199+'5 pr._valstybinės f-jos (2)'!F36+'5 pr._valstybinės f-jos (2)'!F90+'7 pr._kita dotacija'!F26+'7 pr._kita dotacija'!F175+'9 pr._įstaigų pajamos'!F25+'9 pr._įstaigų pajamos'!F36++'9 pr._įstaigų pajamos'!F84+'[1]11 pr._apyvartinės lėšos'!F22+'[1]11 pr._apyvartinės lėšos'!F54</f>
        <v>75941</v>
      </c>
      <c r="F27" s="194">
        <f>'4 pr._savarankiškos f-jos'!G30+'4 pr._savarankiškos f-jos'!G98+'4 pr._savarankiškos f-jos'!G199+'5 pr._valstybinės f-jos (2)'!G36+'5 pr._valstybinės f-jos (2)'!G90+'7 pr._kita dotacija'!G26+'7 pr._kita dotacija'!G175+'9 pr._įstaigų pajamos'!G25+'9 pr._įstaigų pajamos'!G36++'9 pr._įstaigų pajamos'!G84+'[1]11 pr._apyvartinės lėšos'!G22+'[1]11 pr._apyvartinės lėšos'!G54</f>
        <v>6744</v>
      </c>
      <c r="G27" s="193">
        <f>H27+J27</f>
        <v>0</v>
      </c>
      <c r="H27" s="193">
        <f>'4 pr._savarankiškos f-jos'!I30+'4 pr._savarankiškos f-jos'!I98+'4 pr._savarankiškos f-jos'!I199+'5 pr._valstybinės f-jos (2)'!I36+'5 pr._valstybinės f-jos (2)'!I90+'7 pr._kita dotacija'!I26+'7 pr._kita dotacija'!I175+'9 pr._įstaigų pajamos'!I25+'9 pr._įstaigų pajamos'!I36++'9 pr._įstaigų pajamos'!I84+'[1]11 pr._apyvartinės lėšos'!I22+'[1]11 pr._apyvartinės lėšos'!I54</f>
        <v>0</v>
      </c>
      <c r="I27" s="193">
        <f>'4 pr._savarankiškos f-jos'!J30+'4 pr._savarankiškos f-jos'!J98+'4 pr._savarankiškos f-jos'!J199+'5 pr._valstybinės f-jos (2)'!J36+'5 pr._valstybinės f-jos (2)'!J90+'7 pr._kita dotacija'!J26+'7 pr._kita dotacija'!J175+'9 pr._įstaigų pajamos'!J25+'9 pr._įstaigų pajamos'!J36++'9 pr._įstaigų pajamos'!J84+'[1]11 pr._apyvartinės lėšos'!J22+'[1]11 pr._apyvartinės lėšos'!J54</f>
        <v>0</v>
      </c>
      <c r="J27" s="193">
        <f>'4 pr._savarankiškos f-jos'!K30+'4 pr._savarankiškos f-jos'!K98+'4 pr._savarankiškos f-jos'!K199+'5 pr._valstybinės f-jos (2)'!K36+'5 pr._valstybinės f-jos (2)'!K90+'7 pr._kita dotacija'!K26+'7 pr._kita dotacija'!K175+'9 pr._įstaigų pajamos'!K25+'9 pr._įstaigų pajamos'!K36++'9 pr._įstaigų pajamos'!K84+'[1]11 pr._apyvartinės lėšos'!K22+'[1]11 pr._apyvartinės lėšos'!K54</f>
        <v>0</v>
      </c>
      <c r="K27" s="8">
        <f>L27+N27</f>
        <v>153504</v>
      </c>
      <c r="L27" s="8">
        <f>D27+H27</f>
        <v>146760</v>
      </c>
      <c r="M27" s="8">
        <f>E27+I27</f>
        <v>75941</v>
      </c>
      <c r="N27" s="8">
        <f>F27+J27</f>
        <v>6744</v>
      </c>
    </row>
    <row r="28" spans="1:14" ht="15" customHeight="1" x14ac:dyDescent="0.25">
      <c r="A28" s="5" t="s">
        <v>80</v>
      </c>
      <c r="B28" s="6" t="s">
        <v>10</v>
      </c>
      <c r="C28" s="194">
        <f>D28+F28</f>
        <v>172265</v>
      </c>
      <c r="D28" s="194">
        <f>'4 pr._savarankiškos f-jos'!E36+'4 pr._savarankiškos f-jos'!E102+'4 pr._savarankiškos f-jos'!E200+'5 pr._valstybinės f-jos (2)'!E40+'5 pr._valstybinės f-jos (2)'!E92+'7 pr._kita dotacija'!E178+'7 pr._kita dotacija'!E30+'9 pr._įstaigų pajamos'!E26+'9 pr._įstaigų pajamos'!E37+'9 pr._įstaigų pajamos'!E85+'[1]11 pr._apyvartinės lėšos'!E24+'[1]11 pr._apyvartinės lėšos'!E56++'[1]11 pr._apyvartinės lėšos'!E157</f>
        <v>127115</v>
      </c>
      <c r="E28" s="194">
        <f>'4 pr._savarankiškos f-jos'!F36+'4 pr._savarankiškos f-jos'!F102+'4 pr._savarankiškos f-jos'!F200+'5 pr._valstybinės f-jos (2)'!F40+'5 pr._valstybinės f-jos (2)'!F92+'7 pr._kita dotacija'!F178+'7 pr._kita dotacija'!F30+'9 pr._įstaigų pajamos'!F26+'9 pr._įstaigų pajamos'!F37+'9 pr._įstaigų pajamos'!F85+'[1]11 pr._apyvartinės lėšos'!F24+'[1]11 pr._apyvartinės lėšos'!F56++'[1]11 pr._apyvartinės lėšos'!F157</f>
        <v>69187</v>
      </c>
      <c r="F28" s="194">
        <f>'4 pr._savarankiškos f-jos'!G36+'4 pr._savarankiškos f-jos'!G102+'4 pr._savarankiškos f-jos'!G200+'5 pr._valstybinės f-jos (2)'!G40+'5 pr._valstybinės f-jos (2)'!G92+'7 pr._kita dotacija'!G178+'7 pr._kita dotacija'!G30+'9 pr._įstaigų pajamos'!G26+'9 pr._įstaigų pajamos'!G37+'9 pr._įstaigų pajamos'!G85+'[1]11 pr._apyvartinės lėšos'!G24+'[1]11 pr._apyvartinės lėšos'!G56++'[1]11 pr._apyvartinės lėšos'!G157</f>
        <v>45150</v>
      </c>
      <c r="G28" s="193">
        <f>H28+J28</f>
        <v>0</v>
      </c>
      <c r="H28" s="193">
        <f>'4 pr._savarankiškos f-jos'!I36+'4 pr._savarankiškos f-jos'!I102+'4 pr._savarankiškos f-jos'!I200+'5 pr._valstybinės f-jos (2)'!I40+'5 pr._valstybinės f-jos (2)'!I92+'7 pr._kita dotacija'!I178+'7 pr._kita dotacija'!I30+'9 pr._įstaigų pajamos'!I26+'9 pr._įstaigų pajamos'!I37+'9 pr._įstaigų pajamos'!I85+'[1]11 pr._apyvartinės lėšos'!I24+'[1]11 pr._apyvartinės lėšos'!I56++'[1]11 pr._apyvartinės lėšos'!I157</f>
        <v>0</v>
      </c>
      <c r="I28" s="193">
        <f>'4 pr._savarankiškos f-jos'!J36+'4 pr._savarankiškos f-jos'!J102+'4 pr._savarankiškos f-jos'!J200+'5 pr._valstybinės f-jos (2)'!J40+'5 pr._valstybinės f-jos (2)'!J92+'7 pr._kita dotacija'!J178+'7 pr._kita dotacija'!J30+'9 pr._įstaigų pajamos'!J26+'9 pr._įstaigų pajamos'!J37+'9 pr._įstaigų pajamos'!J85+'[1]11 pr._apyvartinės lėšos'!J24+'[1]11 pr._apyvartinės lėšos'!J56++'[1]11 pr._apyvartinės lėšos'!J157</f>
        <v>0</v>
      </c>
      <c r="J28" s="193">
        <f>'4 pr._savarankiškos f-jos'!K36+'4 pr._savarankiškos f-jos'!K102+'4 pr._savarankiškos f-jos'!K200+'5 pr._valstybinės f-jos (2)'!K40+'5 pr._valstybinės f-jos (2)'!K92+'7 pr._kita dotacija'!K178+'7 pr._kita dotacija'!K30+'9 pr._įstaigų pajamos'!K26+'9 pr._įstaigų pajamos'!K37+'9 pr._įstaigų pajamos'!K85+'[1]11 pr._apyvartinės lėšos'!K24+'[1]11 pr._apyvartinės lėšos'!K56++'[1]11 pr._apyvartinės lėšos'!K157</f>
        <v>0</v>
      </c>
      <c r="K28" s="8">
        <f>L28+N28</f>
        <v>172265</v>
      </c>
      <c r="L28" s="8">
        <f>D28+H28</f>
        <v>127115</v>
      </c>
      <c r="M28" s="8">
        <f>E28+I28</f>
        <v>69187</v>
      </c>
      <c r="N28" s="8">
        <f>F28+J28</f>
        <v>45150</v>
      </c>
    </row>
    <row r="29" spans="1:14" ht="15" customHeight="1" x14ac:dyDescent="0.25">
      <c r="A29" s="5" t="s">
        <v>81</v>
      </c>
      <c r="B29" s="6" t="s">
        <v>11</v>
      </c>
      <c r="C29" s="194">
        <f>D29+F29</f>
        <v>266164</v>
      </c>
      <c r="D29" s="194">
        <f>'4 pr._savarankiškos f-jos'!E41+'4 pr._savarankiškos f-jos'!E106+'4 pr._savarankiškos f-jos'!E201+'5 pr._valstybinės f-jos (2)'!E44+'5 pr._valstybinės f-jos (2)'!E94+'7 pr._kita dotacija'!E34+'7 pr._kita dotacija'!E181+'9 pr._įstaigų pajamos'!E27+'9 pr._įstaigų pajamos'!E38+'9 pr._įstaigų pajamos'!E86+'[1]11 pr._apyvartinės lėšos'!E26+'[1]11 pr._apyvartinės lėšos'!E58</f>
        <v>258979</v>
      </c>
      <c r="E29" s="194">
        <f>'4 pr._savarankiškos f-jos'!F41+'4 pr._savarankiškos f-jos'!F106+'4 pr._savarankiškos f-jos'!F201+'5 pr._valstybinės f-jos (2)'!F44+'5 pr._valstybinės f-jos (2)'!F94+'7 pr._kita dotacija'!F34+'7 pr._kita dotacija'!F181+'9 pr._įstaigų pajamos'!F27+'9 pr._įstaigų pajamos'!F38+'9 pr._įstaigų pajamos'!F86+'[1]11 pr._apyvartinės lėšos'!F26+'[1]11 pr._apyvartinės lėšos'!F58</f>
        <v>137458</v>
      </c>
      <c r="F29" s="194">
        <f>'4 pr._savarankiškos f-jos'!G41+'4 pr._savarankiškos f-jos'!G106+'4 pr._savarankiškos f-jos'!G201+'5 pr._valstybinės f-jos (2)'!G44+'5 pr._valstybinės f-jos (2)'!G94+'7 pr._kita dotacija'!G34+'7 pr._kita dotacija'!G181+'9 pr._įstaigų pajamos'!G27+'9 pr._įstaigų pajamos'!G38+'9 pr._įstaigų pajamos'!G86+'[1]11 pr._apyvartinės lėšos'!G26+'[1]11 pr._apyvartinės lėšos'!G58</f>
        <v>7185</v>
      </c>
      <c r="G29" s="193">
        <f>H29+J29</f>
        <v>0</v>
      </c>
      <c r="H29" s="193">
        <f>'4 pr._savarankiškos f-jos'!I41+'4 pr._savarankiškos f-jos'!I106+'4 pr._savarankiškos f-jos'!I201+'5 pr._valstybinės f-jos (2)'!I44+'5 pr._valstybinės f-jos (2)'!I94+'7 pr._kita dotacija'!I34+'7 pr._kita dotacija'!I181+'9 pr._įstaigų pajamos'!I27+'9 pr._įstaigų pajamos'!I38+'9 pr._įstaigų pajamos'!I86+'[1]11 pr._apyvartinės lėšos'!I26+'[1]11 pr._apyvartinės lėšos'!I58</f>
        <v>0</v>
      </c>
      <c r="I29" s="193">
        <f>'4 pr._savarankiškos f-jos'!J41+'4 pr._savarankiškos f-jos'!J106+'4 pr._savarankiškos f-jos'!J201+'5 pr._valstybinės f-jos (2)'!J44+'5 pr._valstybinės f-jos (2)'!J94+'7 pr._kita dotacija'!J34+'7 pr._kita dotacija'!J181+'9 pr._įstaigų pajamos'!J27+'9 pr._įstaigų pajamos'!J38+'9 pr._įstaigų pajamos'!J86+'[1]11 pr._apyvartinės lėšos'!J26+'[1]11 pr._apyvartinės lėšos'!J58</f>
        <v>0</v>
      </c>
      <c r="J29" s="193">
        <f>'4 pr._savarankiškos f-jos'!K41+'4 pr._savarankiškos f-jos'!K106+'4 pr._savarankiškos f-jos'!K201+'5 pr._valstybinės f-jos (2)'!K44+'5 pr._valstybinės f-jos (2)'!K94+'7 pr._kita dotacija'!K34+'7 pr._kita dotacija'!K181+'9 pr._įstaigų pajamos'!K27+'9 pr._įstaigų pajamos'!K38+'9 pr._įstaigų pajamos'!K86+'[1]11 pr._apyvartinės lėšos'!K26+'[1]11 pr._apyvartinės lėšos'!K58</f>
        <v>0</v>
      </c>
      <c r="K29" s="8">
        <f>L29+N29</f>
        <v>266164</v>
      </c>
      <c r="L29" s="8">
        <f>D29+H29</f>
        <v>258979</v>
      </c>
      <c r="M29" s="8">
        <f>E29+I29</f>
        <v>137458</v>
      </c>
      <c r="N29" s="8">
        <f>F29+J29</f>
        <v>7185</v>
      </c>
    </row>
    <row r="30" spans="1:14" ht="15" customHeight="1" x14ac:dyDescent="0.25">
      <c r="A30" s="5" t="s">
        <v>82</v>
      </c>
      <c r="B30" s="6" t="s">
        <v>12</v>
      </c>
      <c r="C30" s="194">
        <f>D30+F30</f>
        <v>164502</v>
      </c>
      <c r="D30" s="194">
        <f>'4 pr._savarankiškos f-jos'!E47+'4 pr._savarankiškos f-jos'!E110+'5 pr._valstybinės f-jos (2)'!E48+'5 pr._valstybinės f-jos (2)'!E96+'7 pr._kita dotacija'!E38+'9 pr._įstaigų pajamos'!E28+'9 pr._įstaigų pajamos'!E39+'[1]11 pr._apyvartinės lėšos'!E28+'[1]11 pr._apyvartinės lėšos'!E60</f>
        <v>163981</v>
      </c>
      <c r="E30" s="194">
        <f>'4 pr._savarankiškos f-jos'!F47+'4 pr._savarankiškos f-jos'!F110+'5 pr._valstybinės f-jos (2)'!F48+'5 pr._valstybinės f-jos (2)'!F96+'7 pr._kita dotacija'!F38+'9 pr._įstaigų pajamos'!F28+'9 pr._įstaigų pajamos'!F39+'[1]11 pr._apyvartinės lėšos'!F28+'[1]11 pr._apyvartinės lėšos'!F60</f>
        <v>86184</v>
      </c>
      <c r="F30" s="194">
        <f>'4 pr._savarankiškos f-jos'!G47+'4 pr._savarankiškos f-jos'!G110+'5 pr._valstybinės f-jos (2)'!G48+'5 pr._valstybinės f-jos (2)'!G96+'7 pr._kita dotacija'!G38+'9 pr._įstaigų pajamos'!G28+'9 pr._įstaigų pajamos'!G39+'[1]11 pr._apyvartinės lėšos'!G28+'[1]11 pr._apyvartinės lėšos'!G60</f>
        <v>521</v>
      </c>
      <c r="G30" s="193">
        <f>H30+J30</f>
        <v>0</v>
      </c>
      <c r="H30" s="193">
        <f>'4 pr._savarankiškos f-jos'!I47+'4 pr._savarankiškos f-jos'!I110+'5 pr._valstybinės f-jos (2)'!I48+'5 pr._valstybinės f-jos (2)'!I96+'7 pr._kita dotacija'!I38+'9 pr._įstaigų pajamos'!I28+'9 pr._įstaigų pajamos'!I39+'[1]11 pr._apyvartinės lėšos'!I28+'[1]11 pr._apyvartinės lėšos'!I60</f>
        <v>0</v>
      </c>
      <c r="I30" s="193">
        <f>'4 pr._savarankiškos f-jos'!J47+'4 pr._savarankiškos f-jos'!J110+'5 pr._valstybinės f-jos (2)'!J48+'5 pr._valstybinės f-jos (2)'!J96+'7 pr._kita dotacija'!J38+'9 pr._įstaigų pajamos'!J28+'9 pr._įstaigų pajamos'!J39+'[1]11 pr._apyvartinės lėšos'!J28+'[1]11 pr._apyvartinės lėšos'!J60</f>
        <v>0</v>
      </c>
      <c r="J30" s="193">
        <f>'4 pr._savarankiškos f-jos'!K47+'4 pr._savarankiškos f-jos'!K110+'5 pr._valstybinės f-jos (2)'!K48+'5 pr._valstybinės f-jos (2)'!K96+'7 pr._kita dotacija'!K38+'9 pr._įstaigų pajamos'!K28+'9 pr._įstaigų pajamos'!K39+'[1]11 pr._apyvartinės lėšos'!K28+'[1]11 pr._apyvartinės lėšos'!K60</f>
        <v>0</v>
      </c>
      <c r="K30" s="8">
        <f>L30+N30</f>
        <v>164502</v>
      </c>
      <c r="L30" s="8">
        <f>D30+H30</f>
        <v>163981</v>
      </c>
      <c r="M30" s="8">
        <f>E30+I30</f>
        <v>86184</v>
      </c>
      <c r="N30" s="8">
        <f>F30+J30</f>
        <v>521</v>
      </c>
    </row>
    <row r="31" spans="1:14" ht="15" customHeight="1" x14ac:dyDescent="0.25">
      <c r="A31" s="5" t="s">
        <v>83</v>
      </c>
      <c r="B31" s="6" t="s">
        <v>13</v>
      </c>
      <c r="C31" s="194">
        <f>D31+F31</f>
        <v>115291</v>
      </c>
      <c r="D31" s="194">
        <f>'4 pr._savarankiškos f-jos'!E52+'4 pr._savarankiškos f-jos'!E114+'5 pr._valstybinės f-jos (2)'!E52+'5 pr._valstybinės f-jos (2)'!E98+'7 pr._kita dotacija'!E42+'9 pr._įstaigų pajamos'!E40+'[1]11 pr._apyvartinės lėšos'!E62</f>
        <v>110094</v>
      </c>
      <c r="E31" s="194">
        <f>'4 pr._savarankiškos f-jos'!F52+'4 pr._savarankiškos f-jos'!F114+'5 pr._valstybinės f-jos (2)'!F52+'5 pr._valstybinės f-jos (2)'!F98+'7 pr._kita dotacija'!F42+'9 pr._įstaigų pajamos'!F40+'[1]11 pr._apyvartinės lėšos'!F62</f>
        <v>55718</v>
      </c>
      <c r="F31" s="194">
        <f>'4 pr._savarankiškos f-jos'!G52+'4 pr._savarankiškos f-jos'!G114+'5 pr._valstybinės f-jos (2)'!G52+'5 pr._valstybinės f-jos (2)'!G98+'7 pr._kita dotacija'!G42+'9 pr._įstaigų pajamos'!G40+'[1]11 pr._apyvartinės lėšos'!G62</f>
        <v>5197</v>
      </c>
      <c r="G31" s="193">
        <f>H31+J31</f>
        <v>0</v>
      </c>
      <c r="H31" s="193">
        <f>'4 pr._savarankiškos f-jos'!I52+'4 pr._savarankiškos f-jos'!I114+'5 pr._valstybinės f-jos (2)'!I52+'5 pr._valstybinės f-jos (2)'!I98+'7 pr._kita dotacija'!I42+'9 pr._įstaigų pajamos'!I40+'[1]11 pr._apyvartinės lėšos'!I62</f>
        <v>0</v>
      </c>
      <c r="I31" s="193">
        <f>'4 pr._savarankiškos f-jos'!J52+'4 pr._savarankiškos f-jos'!J114+'5 pr._valstybinės f-jos (2)'!J52+'5 pr._valstybinės f-jos (2)'!J98+'7 pr._kita dotacija'!J42+'9 pr._įstaigų pajamos'!J40+'[1]11 pr._apyvartinės lėšos'!J62</f>
        <v>0</v>
      </c>
      <c r="J31" s="193">
        <f>'4 pr._savarankiškos f-jos'!K52+'4 pr._savarankiškos f-jos'!K114+'5 pr._valstybinės f-jos (2)'!K52+'5 pr._valstybinės f-jos (2)'!K98+'7 pr._kita dotacija'!K42+'9 pr._įstaigų pajamos'!K40+'[1]11 pr._apyvartinės lėšos'!K62</f>
        <v>0</v>
      </c>
      <c r="K31" s="8">
        <f>L31+N31</f>
        <v>115291</v>
      </c>
      <c r="L31" s="8">
        <f>D31+H31</f>
        <v>110094</v>
      </c>
      <c r="M31" s="8">
        <f>E31+I31</f>
        <v>55718</v>
      </c>
      <c r="N31" s="8">
        <f>F31+J31</f>
        <v>5197</v>
      </c>
    </row>
    <row r="32" spans="1:14" ht="15" customHeight="1" x14ac:dyDescent="0.25">
      <c r="A32" s="5" t="s">
        <v>84</v>
      </c>
      <c r="B32" s="8" t="s">
        <v>14</v>
      </c>
      <c r="C32" s="194">
        <f>D32+F32</f>
        <v>131795</v>
      </c>
      <c r="D32" s="194">
        <f>'4 pr._savarankiškos f-jos'!E57+'4 pr._savarankiškos f-jos'!E118+'5 pr._valstybinės f-jos (2)'!E56+'5 pr._valstybinės f-jos (2)'!E100+'7 pr._kita dotacija'!E46+'9 pr._įstaigų pajamos'!E29+'9 pr._įstaigų pajamos'!E41+'[1]11 pr._apyvartinės lėšos'!E30+'[1]11 pr._apyvartinės lėšos'!E64</f>
        <v>131795</v>
      </c>
      <c r="E32" s="194">
        <f>'4 pr._savarankiškos f-jos'!F57+'4 pr._savarankiškos f-jos'!F118+'5 pr._valstybinės f-jos (2)'!F56+'5 pr._valstybinės f-jos (2)'!F100+'7 pr._kita dotacija'!F46+'9 pr._įstaigų pajamos'!F29+'9 pr._įstaigų pajamos'!F41+'[1]11 pr._apyvartinės lėšos'!F30+'[1]11 pr._apyvartinės lėšos'!F64</f>
        <v>64017</v>
      </c>
      <c r="F32" s="194">
        <f>'4 pr._savarankiškos f-jos'!G57+'4 pr._savarankiškos f-jos'!G118+'5 pr._valstybinės f-jos (2)'!G56+'5 pr._valstybinės f-jos (2)'!G100+'7 pr._kita dotacija'!G46+'9 pr._įstaigų pajamos'!G29+'9 pr._įstaigų pajamos'!G41+'[1]11 pr._apyvartinės lėšos'!G30+'[1]11 pr._apyvartinės lėšos'!G64</f>
        <v>0</v>
      </c>
      <c r="G32" s="193">
        <f>H32+J32</f>
        <v>0</v>
      </c>
      <c r="H32" s="193">
        <f>'4 pr._savarankiškos f-jos'!I57+'4 pr._savarankiškos f-jos'!I118+'5 pr._valstybinės f-jos (2)'!I56+'5 pr._valstybinės f-jos (2)'!I100+'7 pr._kita dotacija'!I46+'9 pr._įstaigų pajamos'!I29+'9 pr._įstaigų pajamos'!I41+'[1]11 pr._apyvartinės lėšos'!I30+'[1]11 pr._apyvartinės lėšos'!I64</f>
        <v>0</v>
      </c>
      <c r="I32" s="193">
        <f>'4 pr._savarankiškos f-jos'!J57+'4 pr._savarankiškos f-jos'!J118+'5 pr._valstybinės f-jos (2)'!J56+'5 pr._valstybinės f-jos (2)'!J100+'7 pr._kita dotacija'!J46+'9 pr._įstaigų pajamos'!J29+'9 pr._įstaigų pajamos'!J41+'[1]11 pr._apyvartinės lėšos'!J30+'[1]11 pr._apyvartinės lėšos'!J64</f>
        <v>0</v>
      </c>
      <c r="J32" s="193">
        <f>'4 pr._savarankiškos f-jos'!K57+'4 pr._savarankiškos f-jos'!K118+'5 pr._valstybinės f-jos (2)'!K56+'5 pr._valstybinės f-jos (2)'!K100+'7 pr._kita dotacija'!K46+'9 pr._įstaigų pajamos'!K29+'9 pr._įstaigų pajamos'!K41+'[1]11 pr._apyvartinės lėšos'!K30+'[1]11 pr._apyvartinės lėšos'!K64</f>
        <v>0</v>
      </c>
      <c r="K32" s="8">
        <f>L32+N32</f>
        <v>131795</v>
      </c>
      <c r="L32" s="8">
        <f>D32+H32</f>
        <v>131795</v>
      </c>
      <c r="M32" s="8">
        <f>E32+I32</f>
        <v>64017</v>
      </c>
      <c r="N32" s="8">
        <f>F32+J32</f>
        <v>0</v>
      </c>
    </row>
    <row r="33" spans="1:14" ht="15" customHeight="1" x14ac:dyDescent="0.25">
      <c r="A33" s="9" t="s">
        <v>85</v>
      </c>
      <c r="B33" s="8" t="s">
        <v>15</v>
      </c>
      <c r="C33" s="194">
        <f>D33+F33</f>
        <v>163227</v>
      </c>
      <c r="D33" s="194">
        <f>'4 pr._savarankiškos f-jos'!E62+'4 pr._savarankiškos f-jos'!E122++'4 pr._savarankiškos f-jos'!E202+'5 pr._valstybinės f-jos (2)'!E60+'5 pr._valstybinės f-jos (2)'!E102+'7 pr._kita dotacija'!E50+'7 pr._kita dotacija'!E184+'9 pr._įstaigų pajamos'!E30+'9 pr._įstaigų pajamos'!E42+'9 pr._įstaigų pajamos'!E87+'[1]11 pr._apyvartinės lėšos'!E66+'[1]11 pr._apyvartinės lėšos'!E159</f>
        <v>157327</v>
      </c>
      <c r="E33" s="194">
        <f>'4 pr._savarankiškos f-jos'!F62+'4 pr._savarankiškos f-jos'!F122++'4 pr._savarankiškos f-jos'!F202+'5 pr._valstybinės f-jos (2)'!F60+'5 pr._valstybinės f-jos (2)'!F102+'7 pr._kita dotacija'!F50+'7 pr._kita dotacija'!F184+'9 pr._įstaigų pajamos'!F30+'9 pr._įstaigų pajamos'!F42+'9 pr._įstaigų pajamos'!F87+'[1]11 pr._apyvartinės lėšos'!F66+'[1]11 pr._apyvartinės lėšos'!F159</f>
        <v>87651</v>
      </c>
      <c r="F33" s="194">
        <f>'4 pr._savarankiškos f-jos'!G62+'4 pr._savarankiškos f-jos'!G122++'4 pr._savarankiškos f-jos'!G202+'5 pr._valstybinės f-jos (2)'!G60+'5 pr._valstybinės f-jos (2)'!G102+'7 pr._kita dotacija'!G50+'7 pr._kita dotacija'!G184+'9 pr._įstaigų pajamos'!G30+'9 pr._įstaigų pajamos'!G42+'9 pr._įstaigų pajamos'!G87+'[1]11 pr._apyvartinės lėšos'!G66+'[1]11 pr._apyvartinės lėšos'!G159</f>
        <v>5900</v>
      </c>
      <c r="G33" s="193">
        <f>H33+J33</f>
        <v>0</v>
      </c>
      <c r="H33" s="193">
        <f>'4 pr._savarankiškos f-jos'!I62+'4 pr._savarankiškos f-jos'!I122++'4 pr._savarankiškos f-jos'!I202+'5 pr._valstybinės f-jos (2)'!I60+'5 pr._valstybinės f-jos (2)'!I102+'7 pr._kita dotacija'!I50+'7 pr._kita dotacija'!I184+'9 pr._įstaigų pajamos'!I30+'9 pr._įstaigų pajamos'!I42+'9 pr._įstaigų pajamos'!I87+'[1]11 pr._apyvartinės lėšos'!I66+'[1]11 pr._apyvartinės lėšos'!I159</f>
        <v>0</v>
      </c>
      <c r="I33" s="193">
        <f>'4 pr._savarankiškos f-jos'!J62+'4 pr._savarankiškos f-jos'!J122++'4 pr._savarankiškos f-jos'!J202+'5 pr._valstybinės f-jos (2)'!J60+'5 pr._valstybinės f-jos (2)'!J102+'7 pr._kita dotacija'!J50+'7 pr._kita dotacija'!J184+'9 pr._įstaigų pajamos'!J30+'9 pr._įstaigų pajamos'!J42+'9 pr._įstaigų pajamos'!J87+'[1]11 pr._apyvartinės lėšos'!J66+'[1]11 pr._apyvartinės lėšos'!J159</f>
        <v>0</v>
      </c>
      <c r="J33" s="193">
        <f>'4 pr._savarankiškos f-jos'!K62+'4 pr._savarankiškos f-jos'!K122++'4 pr._savarankiškos f-jos'!K202+'5 pr._valstybinės f-jos (2)'!K60+'5 pr._valstybinės f-jos (2)'!K102+'7 pr._kita dotacija'!K50+'7 pr._kita dotacija'!K184+'9 pr._įstaigų pajamos'!K30+'9 pr._įstaigų pajamos'!K42+'9 pr._įstaigų pajamos'!K87+'[1]11 pr._apyvartinės lėšos'!K66+'[1]11 pr._apyvartinės lėšos'!K159</f>
        <v>0</v>
      </c>
      <c r="K33" s="8">
        <f>L33+N33</f>
        <v>163227</v>
      </c>
      <c r="L33" s="8">
        <f>D33+H33</f>
        <v>157327</v>
      </c>
      <c r="M33" s="8">
        <f>E33+I33</f>
        <v>87651</v>
      </c>
      <c r="N33" s="8">
        <f>F33+J33</f>
        <v>5900</v>
      </c>
    </row>
    <row r="34" spans="1:14" ht="15" customHeight="1" x14ac:dyDescent="0.25">
      <c r="A34" s="11" t="s">
        <v>86</v>
      </c>
      <c r="B34" s="6" t="s">
        <v>16</v>
      </c>
      <c r="C34" s="194">
        <f>D34+F34</f>
        <v>243049</v>
      </c>
      <c r="D34" s="194">
        <f>'4 pr._savarankiškos f-jos'!E67+'4 pr._savarankiškos f-jos'!E126+'5 pr._valstybinės f-jos (2)'!E64+'5 pr._valstybinės f-jos (2)'!E104+'7 pr._kita dotacija'!E54+'9 pr._įstaigų pajamos'!E31+'9 pr._įstaigų pajamos'!E43+'[1]11 pr._apyvartinės lėšos'!E32+'[1]11 pr._apyvartinės lėšos'!E68</f>
        <v>233342</v>
      </c>
      <c r="E34" s="194">
        <f>'4 pr._savarankiškos f-jos'!F67+'4 pr._savarankiškos f-jos'!F126+'5 pr._valstybinės f-jos (2)'!F64+'5 pr._valstybinės f-jos (2)'!F104+'7 pr._kita dotacija'!F54+'9 pr._įstaigų pajamos'!F31+'9 pr._įstaigų pajamos'!F43+'[1]11 pr._apyvartinės lėšos'!F32+'[1]11 pr._apyvartinės lėšos'!F68</f>
        <v>121860</v>
      </c>
      <c r="F34" s="194">
        <f>'4 pr._savarankiškos f-jos'!G67+'4 pr._savarankiškos f-jos'!G126+'5 pr._valstybinės f-jos (2)'!G64+'5 pr._valstybinės f-jos (2)'!G104+'7 pr._kita dotacija'!G54+'9 pr._įstaigų pajamos'!G31+'9 pr._įstaigų pajamos'!G43+'[1]11 pr._apyvartinės lėšos'!G32+'[1]11 pr._apyvartinės lėšos'!G68</f>
        <v>9707</v>
      </c>
      <c r="G34" s="193">
        <f>H34+J34</f>
        <v>0</v>
      </c>
      <c r="H34" s="193">
        <f>'4 pr._savarankiškos f-jos'!I67+'4 pr._savarankiškos f-jos'!I126+'5 pr._valstybinės f-jos (2)'!I64+'5 pr._valstybinės f-jos (2)'!I104+'7 pr._kita dotacija'!I54+'9 pr._įstaigų pajamos'!I31+'9 pr._įstaigų pajamos'!I43+'[1]11 pr._apyvartinės lėšos'!I32+'[1]11 pr._apyvartinės lėšos'!I68</f>
        <v>0</v>
      </c>
      <c r="I34" s="193">
        <f>'4 pr._savarankiškos f-jos'!J67+'4 pr._savarankiškos f-jos'!J126+'5 pr._valstybinės f-jos (2)'!J64+'5 pr._valstybinės f-jos (2)'!J104+'7 pr._kita dotacija'!J54+'9 pr._įstaigų pajamos'!J31+'9 pr._įstaigų pajamos'!J43+'[1]11 pr._apyvartinės lėšos'!J32+'[1]11 pr._apyvartinės lėšos'!J68</f>
        <v>0</v>
      </c>
      <c r="J34" s="193">
        <f>'4 pr._savarankiškos f-jos'!K67+'4 pr._savarankiškos f-jos'!K126+'5 pr._valstybinės f-jos (2)'!K64+'5 pr._valstybinės f-jos (2)'!K104+'7 pr._kita dotacija'!K54+'9 pr._įstaigų pajamos'!K31+'9 pr._įstaigų pajamos'!K43+'[1]11 pr._apyvartinės lėšos'!K32+'[1]11 pr._apyvartinės lėšos'!K68</f>
        <v>0</v>
      </c>
      <c r="K34" s="8">
        <f>L34+N34</f>
        <v>243049</v>
      </c>
      <c r="L34" s="8">
        <f>D34+H34</f>
        <v>233342</v>
      </c>
      <c r="M34" s="8">
        <f>E34+I34</f>
        <v>121860</v>
      </c>
      <c r="N34" s="8">
        <f>F34+J34</f>
        <v>9707</v>
      </c>
    </row>
    <row r="35" spans="1:14" ht="15" customHeight="1" x14ac:dyDescent="0.25">
      <c r="A35" s="5" t="s">
        <v>87</v>
      </c>
      <c r="B35" s="6" t="s">
        <v>17</v>
      </c>
      <c r="C35" s="194">
        <f>D35+F35</f>
        <v>122384</v>
      </c>
      <c r="D35" s="194">
        <f>'4 pr._savarankiškos f-jos'!E72+'4 pr._savarankiškos f-jos'!E130+'5 pr._valstybinės f-jos (2)'!E68+'5 pr._valstybinės f-jos (2)'!E106+'7 pr._kita dotacija'!E58+'9 pr._įstaigų pajamos'!E32+'9 pr._įstaigų pajamos'!E44+'[1]11 pr._apyvartinės lėšos'!E34+'[1]11 pr._apyvartinės lėšos'!E70</f>
        <v>122384</v>
      </c>
      <c r="E35" s="194">
        <f>'4 pr._savarankiškos f-jos'!F72+'4 pr._savarankiškos f-jos'!F130+'5 pr._valstybinės f-jos (2)'!F68+'5 pr._valstybinės f-jos (2)'!F106+'7 pr._kita dotacija'!F58+'9 pr._įstaigų pajamos'!F32+'9 pr._įstaigų pajamos'!F44+'[1]11 pr._apyvartinės lėšos'!F34+'[1]11 pr._apyvartinės lėšos'!F70</f>
        <v>65084</v>
      </c>
      <c r="F35" s="194">
        <f>'4 pr._savarankiškos f-jos'!G72+'4 pr._savarankiškos f-jos'!G130+'5 pr._valstybinės f-jos (2)'!G68+'5 pr._valstybinės f-jos (2)'!G106+'7 pr._kita dotacija'!G58+'9 pr._įstaigų pajamos'!G32+'9 pr._įstaigų pajamos'!G44+'[1]11 pr._apyvartinės lėšos'!G34+'[1]11 pr._apyvartinės lėšos'!G70</f>
        <v>0</v>
      </c>
      <c r="G35" s="193">
        <f>H35+J35</f>
        <v>0</v>
      </c>
      <c r="H35" s="193">
        <f>'4 pr._savarankiškos f-jos'!I72+'4 pr._savarankiškos f-jos'!I130+'5 pr._valstybinės f-jos (2)'!I68+'5 pr._valstybinės f-jos (2)'!I106+'7 pr._kita dotacija'!I58+'9 pr._įstaigų pajamos'!I32+'9 pr._įstaigų pajamos'!I44+'[1]11 pr._apyvartinės lėšos'!I34+'[1]11 pr._apyvartinės lėšos'!I70</f>
        <v>0</v>
      </c>
      <c r="I35" s="193">
        <f>'4 pr._savarankiškos f-jos'!J72+'4 pr._savarankiškos f-jos'!J130+'5 pr._valstybinės f-jos (2)'!J68+'5 pr._valstybinės f-jos (2)'!J106+'7 pr._kita dotacija'!J58+'9 pr._įstaigų pajamos'!J32+'9 pr._įstaigų pajamos'!J44+'[1]11 pr._apyvartinės lėšos'!J34+'[1]11 pr._apyvartinės lėšos'!J70</f>
        <v>0</v>
      </c>
      <c r="J35" s="193">
        <f>'4 pr._savarankiškos f-jos'!K72+'4 pr._savarankiškos f-jos'!K130+'5 pr._valstybinės f-jos (2)'!K68+'5 pr._valstybinės f-jos (2)'!K106+'7 pr._kita dotacija'!K58+'9 pr._įstaigų pajamos'!K32+'9 pr._įstaigų pajamos'!K44+'[1]11 pr._apyvartinės lėšos'!K34+'[1]11 pr._apyvartinės lėšos'!K70</f>
        <v>0</v>
      </c>
      <c r="K35" s="8">
        <f>L35+N35</f>
        <v>122384</v>
      </c>
      <c r="L35" s="8">
        <f>D35+H35</f>
        <v>122384</v>
      </c>
      <c r="M35" s="8">
        <f>E35+I35</f>
        <v>65084</v>
      </c>
      <c r="N35" s="8">
        <f>F35+J35</f>
        <v>0</v>
      </c>
    </row>
    <row r="36" spans="1:14" ht="15" customHeight="1" x14ac:dyDescent="0.25">
      <c r="A36" s="5" t="s">
        <v>88</v>
      </c>
      <c r="B36" s="6" t="s">
        <v>18</v>
      </c>
      <c r="C36" s="194">
        <f>D36+F36</f>
        <v>103371</v>
      </c>
      <c r="D36" s="194">
        <f>'4 pr._savarankiškos f-jos'!E77+'4 pr._savarankiškos f-jos'!E134+'5 pr._valstybinės f-jos (2)'!E72+'5 pr._valstybinės f-jos (2)'!E108+'7 pr._kita dotacija'!E62+'9 pr._įstaigų pajamos'!E33+'9 pr._įstaigų pajamos'!E45+'[1]11 pr._apyvartinės lėšos'!E36+'[1]11 pr._apyvartinės lėšos'!E72</f>
        <v>99071</v>
      </c>
      <c r="E36" s="194">
        <f>'4 pr._savarankiškos f-jos'!F77+'4 pr._savarankiškos f-jos'!F134+'5 pr._valstybinės f-jos (2)'!F72+'5 pr._valstybinės f-jos (2)'!F108+'7 pr._kita dotacija'!F62+'9 pr._įstaigų pajamos'!F33+'9 pr._įstaigų pajamos'!F45+'[1]11 pr._apyvartinės lėšos'!F36+'[1]11 pr._apyvartinės lėšos'!F72</f>
        <v>55312</v>
      </c>
      <c r="F36" s="194">
        <f>'4 pr._savarankiškos f-jos'!G77+'4 pr._savarankiškos f-jos'!G134+'5 pr._valstybinės f-jos (2)'!G72+'5 pr._valstybinės f-jos (2)'!G108+'7 pr._kita dotacija'!G62+'9 pr._įstaigų pajamos'!G33+'9 pr._įstaigų pajamos'!G45+'[1]11 pr._apyvartinės lėšos'!G36+'[1]11 pr._apyvartinės lėšos'!G72</f>
        <v>4300</v>
      </c>
      <c r="G36" s="193">
        <f>H36+J36</f>
        <v>0</v>
      </c>
      <c r="H36" s="193">
        <f>'4 pr._savarankiškos f-jos'!I77+'4 pr._savarankiškos f-jos'!I134+'5 pr._valstybinės f-jos (2)'!I72+'5 pr._valstybinės f-jos (2)'!I108+'7 pr._kita dotacija'!I62+'9 pr._įstaigų pajamos'!I33+'9 pr._įstaigų pajamos'!I45+'[1]11 pr._apyvartinės lėšos'!I36+'[1]11 pr._apyvartinės lėšos'!I72</f>
        <v>0</v>
      </c>
      <c r="I36" s="193">
        <f>'4 pr._savarankiškos f-jos'!J77+'4 pr._savarankiškos f-jos'!J134+'5 pr._valstybinės f-jos (2)'!J72+'5 pr._valstybinės f-jos (2)'!J108+'7 pr._kita dotacija'!J62+'9 pr._įstaigų pajamos'!J33+'9 pr._įstaigų pajamos'!J45+'[1]11 pr._apyvartinės lėšos'!J36+'[1]11 pr._apyvartinės lėšos'!J72</f>
        <v>0</v>
      </c>
      <c r="J36" s="193">
        <f>'4 pr._savarankiškos f-jos'!K77+'4 pr._savarankiškos f-jos'!K134+'5 pr._valstybinės f-jos (2)'!K72+'5 pr._valstybinės f-jos (2)'!K108+'7 pr._kita dotacija'!K62+'9 pr._įstaigų pajamos'!K33+'9 pr._įstaigų pajamos'!K45+'[1]11 pr._apyvartinės lėšos'!K36+'[1]11 pr._apyvartinės lėšos'!K72</f>
        <v>0</v>
      </c>
      <c r="K36" s="8">
        <f>L36+N36</f>
        <v>103371</v>
      </c>
      <c r="L36" s="8">
        <f>D36+H36</f>
        <v>99071</v>
      </c>
      <c r="M36" s="8">
        <f>E36+I36</f>
        <v>55312</v>
      </c>
      <c r="N36" s="8">
        <f>F36+J36</f>
        <v>4300</v>
      </c>
    </row>
    <row r="37" spans="1:14" ht="15" customHeight="1" x14ac:dyDescent="0.25">
      <c r="A37" s="5" t="s">
        <v>89</v>
      </c>
      <c r="B37" s="6" t="s">
        <v>19</v>
      </c>
      <c r="C37" s="194">
        <f>D37+F37</f>
        <v>872189</v>
      </c>
      <c r="D37" s="194">
        <f>'4 pr._savarankiškos f-jos'!E82+'4 pr._savarankiškos f-jos'!E138+'5 pr._valstybinės f-jos (2)'!E76+'5 pr._valstybinės f-jos (2)'!E110+'7 pr._kita dotacija'!E66+'9 pr._įstaigų pajamos'!E46</f>
        <v>845189</v>
      </c>
      <c r="E37" s="194">
        <f>'4 pr._savarankiškos f-jos'!F82+'4 pr._savarankiškos f-jos'!F138+'5 pr._valstybinės f-jos (2)'!F76+'5 pr._valstybinės f-jos (2)'!F110+'7 pr._kita dotacija'!F66+'9 pr._įstaigų pajamos'!F46</f>
        <v>138384</v>
      </c>
      <c r="F37" s="194">
        <f>'4 pr._savarankiškos f-jos'!G82+'4 pr._savarankiškos f-jos'!G138+'5 pr._valstybinės f-jos (2)'!G76+'5 pr._valstybinės f-jos (2)'!G110+'7 pr._kita dotacija'!G66+'9 pr._įstaigų pajamos'!G46</f>
        <v>27000</v>
      </c>
      <c r="G37" s="193">
        <f>H37+J37</f>
        <v>0</v>
      </c>
      <c r="H37" s="193">
        <f>'4 pr._savarankiškos f-jos'!I82+'4 pr._savarankiškos f-jos'!I138+'5 pr._valstybinės f-jos (2)'!I76+'5 pr._valstybinės f-jos (2)'!I110+'7 pr._kita dotacija'!I66+'9 pr._įstaigų pajamos'!I46</f>
        <v>0</v>
      </c>
      <c r="I37" s="193">
        <f>'4 pr._savarankiškos f-jos'!J82+'4 pr._savarankiškos f-jos'!J138+'5 pr._valstybinės f-jos (2)'!J76+'5 pr._valstybinės f-jos (2)'!J110+'7 pr._kita dotacija'!J66+'9 pr._įstaigų pajamos'!J46</f>
        <v>0</v>
      </c>
      <c r="J37" s="193">
        <f>'4 pr._savarankiškos f-jos'!K82+'4 pr._savarankiškos f-jos'!K138+'5 pr._valstybinės f-jos (2)'!K76+'5 pr._valstybinės f-jos (2)'!K110+'7 pr._kita dotacija'!K66+'9 pr._įstaigų pajamos'!K46</f>
        <v>0</v>
      </c>
      <c r="K37" s="8">
        <f>L37+N37</f>
        <v>872189</v>
      </c>
      <c r="L37" s="8">
        <f>D37+H37</f>
        <v>845189</v>
      </c>
      <c r="M37" s="8">
        <f>E37+I37</f>
        <v>138384</v>
      </c>
      <c r="N37" s="8">
        <f>F37+J37</f>
        <v>27000</v>
      </c>
    </row>
    <row r="38" spans="1:14" ht="15" customHeight="1" x14ac:dyDescent="0.25">
      <c r="A38" s="5" t="s">
        <v>90</v>
      </c>
      <c r="B38" s="6" t="s">
        <v>26</v>
      </c>
      <c r="C38" s="194">
        <f>D38+F38</f>
        <v>1318492</v>
      </c>
      <c r="D38" s="194">
        <f>'4 pr._savarankiškos f-jos'!E86+'[1]11 pr._apyvartinės lėšos'!E38</f>
        <v>245504</v>
      </c>
      <c r="E38" s="194">
        <f>'4 pr._savarankiškos f-jos'!F86+'[1]11 pr._apyvartinės lėšos'!F38</f>
        <v>0</v>
      </c>
      <c r="F38" s="194">
        <f>'4 pr._savarankiškos f-jos'!G86+'[1]11 pr._apyvartinės lėšos'!G38</f>
        <v>1072988</v>
      </c>
      <c r="G38" s="193">
        <f>H38+J38</f>
        <v>0</v>
      </c>
      <c r="H38" s="193">
        <f>'4 pr._savarankiškos f-jos'!I86+'[1]11 pr._apyvartinės lėšos'!I38</f>
        <v>0</v>
      </c>
      <c r="I38" s="193">
        <f>'4 pr._savarankiškos f-jos'!J86+'[1]11 pr._apyvartinės lėšos'!J38</f>
        <v>0</v>
      </c>
      <c r="J38" s="193">
        <f>'4 pr._savarankiškos f-jos'!K86+'[1]11 pr._apyvartinės lėšos'!K38</f>
        <v>0</v>
      </c>
      <c r="K38" s="8">
        <f>L38+N38</f>
        <v>1318492</v>
      </c>
      <c r="L38" s="8">
        <f>D38+H38</f>
        <v>245504</v>
      </c>
      <c r="M38" s="8">
        <f>E38+I38</f>
        <v>0</v>
      </c>
      <c r="N38" s="8">
        <f>F38+J38</f>
        <v>1072988</v>
      </c>
    </row>
    <row r="39" spans="1:14" ht="15" customHeight="1" x14ac:dyDescent="0.25">
      <c r="A39" s="9" t="s">
        <v>91</v>
      </c>
      <c r="B39" s="16" t="s">
        <v>186</v>
      </c>
      <c r="C39" s="194">
        <f>D39+F39</f>
        <v>333599</v>
      </c>
      <c r="D39" s="194">
        <f>'4 pr._savarankiškos f-jos'!E87+'5 pr._valstybinės f-jos (2)'!E78</f>
        <v>320514</v>
      </c>
      <c r="E39" s="194">
        <f>'4 pr._savarankiškos f-jos'!F87+'5 pr._valstybinės f-jos (2)'!F78</f>
        <v>222593</v>
      </c>
      <c r="F39" s="194">
        <f>'4 pr._savarankiškos f-jos'!G87+'5 pr._valstybinės f-jos (2)'!G78</f>
        <v>13085</v>
      </c>
      <c r="G39" s="193">
        <f>H39+J39</f>
        <v>0</v>
      </c>
      <c r="H39" s="193">
        <f>'4 pr._savarankiškos f-jos'!I87+'5 pr._valstybinės f-jos (2)'!I78</f>
        <v>0</v>
      </c>
      <c r="I39" s="193">
        <f>'4 pr._savarankiškos f-jos'!J87+'5 pr._valstybinės f-jos (2)'!J78</f>
        <v>0</v>
      </c>
      <c r="J39" s="193">
        <f>'4 pr._savarankiškos f-jos'!K87+'5 pr._valstybinės f-jos (2)'!K78</f>
        <v>0</v>
      </c>
      <c r="K39" s="8">
        <f>L39+N39</f>
        <v>333599</v>
      </c>
      <c r="L39" s="8">
        <f>D39+H39</f>
        <v>320514</v>
      </c>
      <c r="M39" s="8">
        <f>E39+I39</f>
        <v>222593</v>
      </c>
      <c r="N39" s="8">
        <f>F39+J39</f>
        <v>13085</v>
      </c>
    </row>
    <row r="40" spans="1:14" ht="15" customHeight="1" x14ac:dyDescent="0.25">
      <c r="A40" s="11" t="s">
        <v>92</v>
      </c>
      <c r="B40" s="19" t="s">
        <v>77</v>
      </c>
      <c r="C40" s="194">
        <f>D40+F40</f>
        <v>177598</v>
      </c>
      <c r="D40" s="194">
        <f>'4 pr._savarankiškos f-jos'!E146+'5 pr._valstybinės f-jos (2)'!E82</f>
        <v>177598</v>
      </c>
      <c r="E40" s="194">
        <f>'4 pr._savarankiškos f-jos'!F146+'5 pr._valstybinės f-jos (2)'!F82</f>
        <v>102988</v>
      </c>
      <c r="F40" s="194">
        <f>'4 pr._savarankiškos f-jos'!G146+'5 pr._valstybinės f-jos (2)'!G82</f>
        <v>0</v>
      </c>
      <c r="G40" s="193">
        <f>H40+J40</f>
        <v>0</v>
      </c>
      <c r="H40" s="193">
        <f>'4 pr._savarankiškos f-jos'!I146+'5 pr._valstybinės f-jos (2)'!I82</f>
        <v>0</v>
      </c>
      <c r="I40" s="193">
        <f>'4 pr._savarankiškos f-jos'!J146+'5 pr._valstybinės f-jos (2)'!J82</f>
        <v>0</v>
      </c>
      <c r="J40" s="193">
        <f>'4 pr._savarankiškos f-jos'!K146+'5 pr._valstybinės f-jos (2)'!K82</f>
        <v>0</v>
      </c>
      <c r="K40" s="8">
        <f>L40+N40</f>
        <v>177598</v>
      </c>
      <c r="L40" s="8">
        <f>D40+H40</f>
        <v>177598</v>
      </c>
      <c r="M40" s="8">
        <f>E40+I40</f>
        <v>102988</v>
      </c>
      <c r="N40" s="8">
        <f>F40+J40</f>
        <v>0</v>
      </c>
    </row>
    <row r="41" spans="1:14" ht="15" customHeight="1" x14ac:dyDescent="0.25">
      <c r="A41" s="5" t="s">
        <v>93</v>
      </c>
      <c r="B41" s="46" t="s">
        <v>61</v>
      </c>
      <c r="C41" s="194">
        <f>D41+F41</f>
        <v>574104</v>
      </c>
      <c r="D41" s="194">
        <f>'4 pr._savarankiškos f-jos'!E152+'6 pr._mokinio krepšelis (2)'!E21+'7 pr._kita dotacija'!E85</f>
        <v>574104</v>
      </c>
      <c r="E41" s="194">
        <f>'4 pr._savarankiškos f-jos'!F152+'6 pr._mokinio krepšelis (2)'!F21+'7 pr._kita dotacija'!F85</f>
        <v>410409</v>
      </c>
      <c r="F41" s="194">
        <f>'4 pr._savarankiškos f-jos'!G152+'6 pr._mokinio krepšelis (2)'!G21+'7 pr._kita dotacija'!G85</f>
        <v>0</v>
      </c>
      <c r="G41" s="193">
        <f>H41+J41</f>
        <v>0</v>
      </c>
      <c r="H41" s="193">
        <f>'4 pr._savarankiškos f-jos'!I152+'6 pr._mokinio krepšelis (2)'!I21+'7 pr._kita dotacija'!I85</f>
        <v>0</v>
      </c>
      <c r="I41" s="193">
        <f>'4 pr._savarankiškos f-jos'!J152+'6 pr._mokinio krepšelis (2)'!J21+'7 pr._kita dotacija'!J85</f>
        <v>0</v>
      </c>
      <c r="J41" s="193">
        <f>'4 pr._savarankiškos f-jos'!K152+'6 pr._mokinio krepšelis (2)'!K21+'7 pr._kita dotacija'!K85</f>
        <v>0</v>
      </c>
      <c r="K41" s="8">
        <f>L41+N41</f>
        <v>574104</v>
      </c>
      <c r="L41" s="8">
        <f>D41+H41</f>
        <v>574104</v>
      </c>
      <c r="M41" s="8">
        <f>E41+I41</f>
        <v>410409</v>
      </c>
      <c r="N41" s="8">
        <f>F41+J41</f>
        <v>0</v>
      </c>
    </row>
    <row r="42" spans="1:14" ht="15" customHeight="1" x14ac:dyDescent="0.25">
      <c r="A42" s="5" t="s">
        <v>94</v>
      </c>
      <c r="B42" s="19" t="s">
        <v>35</v>
      </c>
      <c r="C42" s="194">
        <f>D42+F42</f>
        <v>598995</v>
      </c>
      <c r="D42" s="194">
        <f>'4 pr._savarankiškos f-jos'!E153+'6 pr._mokinio krepšelis (2)'!E22+'7 pr._kita dotacija'!E88</f>
        <v>598995</v>
      </c>
      <c r="E42" s="194">
        <f>'4 pr._savarankiškos f-jos'!F153+'6 pr._mokinio krepšelis (2)'!F22+'7 pr._kita dotacija'!F88</f>
        <v>423791</v>
      </c>
      <c r="F42" s="194">
        <f>'4 pr._savarankiškos f-jos'!G153+'6 pr._mokinio krepšelis (2)'!G22+'7 pr._kita dotacija'!G88</f>
        <v>0</v>
      </c>
      <c r="G42" s="193">
        <f>H42+J42</f>
        <v>0</v>
      </c>
      <c r="H42" s="193">
        <f>'4 pr._savarankiškos f-jos'!I153+'6 pr._mokinio krepšelis (2)'!I22+'7 pr._kita dotacija'!I88</f>
        <v>0</v>
      </c>
      <c r="I42" s="193">
        <f>'4 pr._savarankiškos f-jos'!J153+'6 pr._mokinio krepšelis (2)'!J22+'7 pr._kita dotacija'!J88</f>
        <v>0</v>
      </c>
      <c r="J42" s="193">
        <f>'4 pr._savarankiškos f-jos'!K153+'6 pr._mokinio krepšelis (2)'!K22+'7 pr._kita dotacija'!K88</f>
        <v>0</v>
      </c>
      <c r="K42" s="8">
        <f>L42+N42</f>
        <v>598995</v>
      </c>
      <c r="L42" s="8">
        <f>D42+H42</f>
        <v>598995</v>
      </c>
      <c r="M42" s="8">
        <f>E42+I42</f>
        <v>423791</v>
      </c>
      <c r="N42" s="8">
        <f>F42+J42</f>
        <v>0</v>
      </c>
    </row>
    <row r="43" spans="1:14" ht="15" customHeight="1" x14ac:dyDescent="0.25">
      <c r="A43" s="5" t="s">
        <v>95</v>
      </c>
      <c r="B43" s="19" t="s">
        <v>173</v>
      </c>
      <c r="C43" s="194">
        <f>D43+F43</f>
        <v>855368</v>
      </c>
      <c r="D43" s="194">
        <f>'4 pr._savarankiškos f-jos'!E154+'6 pr._mokinio krepšelis (2)'!E23+'9 pr._įstaigų pajamos'!E52+'10 pr._skolintos lėšos'!E38+'[1]11 pr._apyvartinės lėšos'!E92+'7 pr._kita dotacija'!E90</f>
        <v>855368</v>
      </c>
      <c r="E43" s="194">
        <f>'4 pr._savarankiškos f-jos'!F154+'6 pr._mokinio krepšelis (2)'!F23+'9 pr._įstaigų pajamos'!F52+'10 pr._skolintos lėšos'!F38+'[1]11 pr._apyvartinės lėšos'!F92+'7 pr._kita dotacija'!F90</f>
        <v>577585</v>
      </c>
      <c r="F43" s="194">
        <f>'4 pr._savarankiškos f-jos'!G154+'6 pr._mokinio krepšelis (2)'!G23+'9 pr._įstaigų pajamos'!G52+'10 pr._skolintos lėšos'!G38+'[1]11 pr._apyvartinės lėšos'!G92+'7 pr._kita dotacija'!G90</f>
        <v>0</v>
      </c>
      <c r="G43" s="193">
        <f>H43+J43</f>
        <v>0</v>
      </c>
      <c r="H43" s="193">
        <f>'4 pr._savarankiškos f-jos'!I154+'6 pr._mokinio krepšelis (2)'!I23+'9 pr._įstaigų pajamos'!I52+'10 pr._skolintos lėšos'!I38+'[1]11 pr._apyvartinės lėšos'!I92+'7 pr._kita dotacija'!I90</f>
        <v>0</v>
      </c>
      <c r="I43" s="193">
        <f>'4 pr._savarankiškos f-jos'!J154+'6 pr._mokinio krepšelis (2)'!J23+'9 pr._įstaigų pajamos'!J52+'10 pr._skolintos lėšos'!J38+'[1]11 pr._apyvartinės lėšos'!J92+'7 pr._kita dotacija'!J90</f>
        <v>0</v>
      </c>
      <c r="J43" s="193">
        <f>'4 pr._savarankiškos f-jos'!K154+'6 pr._mokinio krepšelis (2)'!K23+'9 pr._įstaigų pajamos'!K52+'10 pr._skolintos lėšos'!K38+'[1]11 pr._apyvartinės lėšos'!K92+'7 pr._kita dotacija'!K90</f>
        <v>0</v>
      </c>
      <c r="K43" s="8">
        <f>L43+N43</f>
        <v>855368</v>
      </c>
      <c r="L43" s="8">
        <f>D43+H43</f>
        <v>855368</v>
      </c>
      <c r="M43" s="8">
        <f>E43+I43</f>
        <v>577585</v>
      </c>
      <c r="N43" s="8">
        <f>F43+J43</f>
        <v>0</v>
      </c>
    </row>
    <row r="44" spans="1:14" ht="15" customHeight="1" x14ac:dyDescent="0.25">
      <c r="A44" s="5" t="s">
        <v>96</v>
      </c>
      <c r="B44" s="19" t="s">
        <v>181</v>
      </c>
      <c r="C44" s="194">
        <f>D44+F44</f>
        <v>552860</v>
      </c>
      <c r="D44" s="194">
        <f>'4 pr._savarankiškos f-jos'!E155+'6 pr._mokinio krepšelis (2)'!E24+'9 pr._įstaigų pajamos'!E53+'[1]11 pr._apyvartinės lėšos'!E94+'7 pr._kita dotacija'!E93</f>
        <v>552860</v>
      </c>
      <c r="E44" s="194">
        <f>'4 pr._savarankiškos f-jos'!F155+'6 pr._mokinio krepšelis (2)'!F24+'9 pr._įstaigų pajamos'!F53+'[1]11 pr._apyvartinės lėšos'!F94+'7 pr._kita dotacija'!F93</f>
        <v>380627</v>
      </c>
      <c r="F44" s="194">
        <f>'4 pr._savarankiškos f-jos'!G155+'6 pr._mokinio krepšelis (2)'!G24+'9 pr._įstaigų pajamos'!G53+'[1]11 pr._apyvartinės lėšos'!G94+'7 pr._kita dotacija'!G93</f>
        <v>0</v>
      </c>
      <c r="G44" s="193">
        <f>H44+J44</f>
        <v>0</v>
      </c>
      <c r="H44" s="193">
        <f>'4 pr._savarankiškos f-jos'!I155+'6 pr._mokinio krepšelis (2)'!I24+'9 pr._įstaigų pajamos'!I53+'[1]11 pr._apyvartinės lėšos'!I94+'7 pr._kita dotacija'!I93</f>
        <v>0</v>
      </c>
      <c r="I44" s="193">
        <f>'4 pr._savarankiškos f-jos'!J155+'6 pr._mokinio krepšelis (2)'!J24+'9 pr._įstaigų pajamos'!J53+'[1]11 pr._apyvartinės lėšos'!J94+'7 pr._kita dotacija'!J93</f>
        <v>0</v>
      </c>
      <c r="J44" s="193">
        <f>'4 pr._savarankiškos f-jos'!K155+'6 pr._mokinio krepšelis (2)'!K24+'9 pr._įstaigų pajamos'!K53+'[1]11 pr._apyvartinės lėšos'!K94+'7 pr._kita dotacija'!K93</f>
        <v>0</v>
      </c>
      <c r="K44" s="8">
        <f>L44+N44</f>
        <v>552860</v>
      </c>
      <c r="L44" s="8">
        <f>D44+H44</f>
        <v>552860</v>
      </c>
      <c r="M44" s="8">
        <f>E44+I44</f>
        <v>380627</v>
      </c>
      <c r="N44" s="8">
        <f>F44+J44</f>
        <v>0</v>
      </c>
    </row>
    <row r="45" spans="1:14" ht="15" customHeight="1" x14ac:dyDescent="0.25">
      <c r="A45" s="5" t="s">
        <v>97</v>
      </c>
      <c r="B45" s="10" t="s">
        <v>162</v>
      </c>
      <c r="C45" s="194">
        <f>D45+F45</f>
        <v>354933</v>
      </c>
      <c r="D45" s="194">
        <f>'4 pr._savarankiškos f-jos'!E156+'6 pr._mokinio krepšelis (2)'!E25+'9 pr._įstaigų pajamos'!E54+'[1]11 pr._apyvartinės lėšos'!E96+'7 pr._kita dotacija'!E96</f>
        <v>354933</v>
      </c>
      <c r="E45" s="194">
        <f>'4 pr._savarankiškos f-jos'!F156+'6 pr._mokinio krepšelis (2)'!F25+'9 pr._įstaigų pajamos'!F54+'[1]11 pr._apyvartinės lėšos'!F96+'7 pr._kita dotacija'!F96</f>
        <v>229962</v>
      </c>
      <c r="F45" s="194">
        <f>'4 pr._savarankiškos f-jos'!G156+'6 pr._mokinio krepšelis (2)'!G25+'9 pr._įstaigų pajamos'!G54+'[1]11 pr._apyvartinės lėšos'!G96+'7 pr._kita dotacija'!G96</f>
        <v>0</v>
      </c>
      <c r="G45" s="193">
        <f>H45+J45</f>
        <v>0</v>
      </c>
      <c r="H45" s="193">
        <f>'4 pr._savarankiškos f-jos'!I156+'6 pr._mokinio krepšelis (2)'!I25+'9 pr._įstaigų pajamos'!I54+'[1]11 pr._apyvartinės lėšos'!I96+'7 pr._kita dotacija'!I96</f>
        <v>0</v>
      </c>
      <c r="I45" s="193">
        <f>'4 pr._savarankiškos f-jos'!J156+'6 pr._mokinio krepšelis (2)'!J25+'9 pr._įstaigų pajamos'!J54+'[1]11 pr._apyvartinės lėšos'!J96+'7 pr._kita dotacija'!J96</f>
        <v>0</v>
      </c>
      <c r="J45" s="193">
        <f>'4 pr._savarankiškos f-jos'!K156+'6 pr._mokinio krepšelis (2)'!K25+'9 pr._įstaigų pajamos'!K54+'[1]11 pr._apyvartinės lėšos'!K96+'7 pr._kita dotacija'!K96</f>
        <v>0</v>
      </c>
      <c r="K45" s="8">
        <f>L45+N45</f>
        <v>354933</v>
      </c>
      <c r="L45" s="8">
        <f>D45+H45</f>
        <v>354933</v>
      </c>
      <c r="M45" s="8">
        <f>E45+I45</f>
        <v>229962</v>
      </c>
      <c r="N45" s="8">
        <f>F45+J45</f>
        <v>0</v>
      </c>
    </row>
    <row r="46" spans="1:14" ht="15" customHeight="1" x14ac:dyDescent="0.25">
      <c r="A46" s="9" t="s">
        <v>98</v>
      </c>
      <c r="B46" s="21" t="s">
        <v>417</v>
      </c>
      <c r="C46" s="194">
        <f>D46+F46</f>
        <v>527682</v>
      </c>
      <c r="D46" s="194">
        <f>'4 pr._savarankiškos f-jos'!E157+'6 pr._mokinio krepšelis (2)'!E26+'9 pr._įstaigų pajamos'!E55+'[1]11 pr._apyvartinės lėšos'!E98+'7 pr._kita dotacija'!E98</f>
        <v>527682</v>
      </c>
      <c r="E46" s="194">
        <f>'4 pr._savarankiškos f-jos'!F157+'6 pr._mokinio krepšelis (2)'!F26+'9 pr._įstaigų pajamos'!F55+'[1]11 pr._apyvartinės lėšos'!F98+'7 pr._kita dotacija'!F98</f>
        <v>368614</v>
      </c>
      <c r="F46" s="194">
        <f>'4 pr._savarankiškos f-jos'!G157+'6 pr._mokinio krepšelis (2)'!G26+'9 pr._įstaigų pajamos'!G55+'[1]11 pr._apyvartinės lėšos'!G98+'7 pr._kita dotacija'!G98</f>
        <v>0</v>
      </c>
      <c r="G46" s="193">
        <f>H46+J46</f>
        <v>0</v>
      </c>
      <c r="H46" s="193">
        <f>'4 pr._savarankiškos f-jos'!I157+'6 pr._mokinio krepšelis (2)'!I26+'9 pr._įstaigų pajamos'!I55+'[1]11 pr._apyvartinės lėšos'!I98+'7 pr._kita dotacija'!I98</f>
        <v>0</v>
      </c>
      <c r="I46" s="193">
        <f>'4 pr._savarankiškos f-jos'!J157+'6 pr._mokinio krepšelis (2)'!J26+'9 pr._įstaigų pajamos'!J55+'[1]11 pr._apyvartinės lėšos'!J98+'7 pr._kita dotacija'!J98</f>
        <v>-3100</v>
      </c>
      <c r="J46" s="193">
        <f>'4 pr._savarankiškos f-jos'!K157+'6 pr._mokinio krepšelis (2)'!K26+'9 pr._įstaigų pajamos'!K55+'[1]11 pr._apyvartinės lėšos'!K98+'7 pr._kita dotacija'!K98</f>
        <v>0</v>
      </c>
      <c r="K46" s="8">
        <f>L46+N46</f>
        <v>527682</v>
      </c>
      <c r="L46" s="8">
        <f>D46+H46</f>
        <v>527682</v>
      </c>
      <c r="M46" s="8">
        <f>E46+I46</f>
        <v>365514</v>
      </c>
      <c r="N46" s="8">
        <f>F46+J46</f>
        <v>0</v>
      </c>
    </row>
    <row r="47" spans="1:14" ht="15" customHeight="1" x14ac:dyDescent="0.25">
      <c r="A47" s="11" t="s">
        <v>99</v>
      </c>
      <c r="B47" s="19" t="s">
        <v>45</v>
      </c>
      <c r="C47" s="194">
        <f>D47+F47</f>
        <v>218579</v>
      </c>
      <c r="D47" s="194">
        <f>'4 pr._savarankiškos f-jos'!E158+'6 pr._mokinio krepšelis (2)'!E27+'9 pr._įstaigų pajamos'!E56+'[1]11 pr._apyvartinės lėšos'!E100</f>
        <v>217879</v>
      </c>
      <c r="E47" s="194">
        <f>'4 pr._savarankiškos f-jos'!F158+'6 pr._mokinio krepšelis (2)'!F27+'9 pr._įstaigų pajamos'!F56+'[1]11 pr._apyvartinės lėšos'!F100</f>
        <v>154717</v>
      </c>
      <c r="F47" s="194">
        <f>'4 pr._savarankiškos f-jos'!G158+'6 pr._mokinio krepšelis (2)'!G27+'9 pr._įstaigų pajamos'!G56+'[1]11 pr._apyvartinės lėšos'!G100</f>
        <v>700</v>
      </c>
      <c r="G47" s="193">
        <f>H47+J47</f>
        <v>486</v>
      </c>
      <c r="H47" s="193">
        <f>'4 pr._savarankiškos f-jos'!I158+'6 pr._mokinio krepšelis (2)'!I27+'9 pr._įstaigų pajamos'!I56+'[1]11 pr._apyvartinės lėšos'!I100</f>
        <v>486</v>
      </c>
      <c r="I47" s="193">
        <f>'4 pr._savarankiškos f-jos'!J158+'6 pr._mokinio krepšelis (2)'!J27+'9 pr._įstaigų pajamos'!J56+'[1]11 pr._apyvartinės lėšos'!J100</f>
        <v>0</v>
      </c>
      <c r="J47" s="193">
        <f>'4 pr._savarankiškos f-jos'!K158+'6 pr._mokinio krepšelis (2)'!K27+'9 pr._įstaigų pajamos'!K56+'[1]11 pr._apyvartinės lėšos'!K100</f>
        <v>0</v>
      </c>
      <c r="K47" s="8">
        <f>L47+N47</f>
        <v>219065</v>
      </c>
      <c r="L47" s="8">
        <f>D47+H47</f>
        <v>218365</v>
      </c>
      <c r="M47" s="8">
        <f>E47+I47</f>
        <v>154717</v>
      </c>
      <c r="N47" s="8">
        <f>F47+J47</f>
        <v>700</v>
      </c>
    </row>
    <row r="48" spans="1:14" ht="15" customHeight="1" x14ac:dyDescent="0.25">
      <c r="A48" s="5" t="s">
        <v>100</v>
      </c>
      <c r="B48" s="19" t="s">
        <v>165</v>
      </c>
      <c r="C48" s="194">
        <f>D48+F48</f>
        <v>755026</v>
      </c>
      <c r="D48" s="194">
        <f>'4 pr._savarankiškos f-jos'!E159+'6 pr._mokinio krepšelis (2)'!E28+'9 pr._įstaigų pajamos'!E57+'[1]11 pr._apyvartinės lėšos'!E102+'7 pr._kita dotacija'!E101</f>
        <v>749297</v>
      </c>
      <c r="E48" s="194">
        <f>'4 pr._savarankiškos f-jos'!F159+'6 pr._mokinio krepšelis (2)'!F28+'9 pr._įstaigų pajamos'!F57+'[1]11 pr._apyvartinės lėšos'!F102+'7 pr._kita dotacija'!F101</f>
        <v>421060</v>
      </c>
      <c r="F48" s="194">
        <f>'4 pr._savarankiškos f-jos'!G159+'6 pr._mokinio krepšelis (2)'!G28+'9 pr._įstaigų pajamos'!G57+'[1]11 pr._apyvartinės lėšos'!G102+'7 pr._kita dotacija'!G101</f>
        <v>5729</v>
      </c>
      <c r="G48" s="193">
        <f>H48+J48</f>
        <v>0</v>
      </c>
      <c r="H48" s="193">
        <f>'4 pr._savarankiškos f-jos'!I159+'6 pr._mokinio krepšelis (2)'!I28+'9 pr._įstaigų pajamos'!I57+'[1]11 pr._apyvartinės lėšos'!I102+'7 pr._kita dotacija'!I101</f>
        <v>0</v>
      </c>
      <c r="I48" s="193">
        <f>'4 pr._savarankiškos f-jos'!J159+'6 pr._mokinio krepšelis (2)'!J28+'9 pr._įstaigų pajamos'!J57+'[1]11 pr._apyvartinės lėšos'!J102+'7 pr._kita dotacija'!J101</f>
        <v>0</v>
      </c>
      <c r="J48" s="193">
        <f>'4 pr._savarankiškos f-jos'!K159+'6 pr._mokinio krepšelis (2)'!K28+'9 pr._įstaigų pajamos'!K57+'[1]11 pr._apyvartinės lėšos'!K102+'7 pr._kita dotacija'!K101</f>
        <v>0</v>
      </c>
      <c r="K48" s="8">
        <f>L48+N48</f>
        <v>755026</v>
      </c>
      <c r="L48" s="8">
        <f>D48+H48</f>
        <v>749297</v>
      </c>
      <c r="M48" s="8">
        <f>E48+I48</f>
        <v>421060</v>
      </c>
      <c r="N48" s="8">
        <f>F48+J48</f>
        <v>5729</v>
      </c>
    </row>
    <row r="49" spans="1:14" ht="15" customHeight="1" x14ac:dyDescent="0.25">
      <c r="A49" s="5" t="s">
        <v>101</v>
      </c>
      <c r="B49" s="19" t="s">
        <v>164</v>
      </c>
      <c r="C49" s="194">
        <f>D49+F49</f>
        <v>708254</v>
      </c>
      <c r="D49" s="194">
        <f>'4 pr._savarankiškos f-jos'!E160+'6 pr._mokinio krepšelis (2)'!E29+'9 pr._įstaigų pajamos'!E58+'[1]11 pr._apyvartinės lėšos'!E104+'7 pr._kita dotacija'!E103</f>
        <v>708254</v>
      </c>
      <c r="E49" s="194">
        <f>'4 pr._savarankiškos f-jos'!F160+'6 pr._mokinio krepšelis (2)'!F29+'9 pr._įstaigų pajamos'!F58+'[1]11 pr._apyvartinės lėšos'!F104+'7 pr._kita dotacija'!F103</f>
        <v>465565</v>
      </c>
      <c r="F49" s="194">
        <f>'4 pr._savarankiškos f-jos'!G160+'6 pr._mokinio krepšelis (2)'!G29+'9 pr._įstaigų pajamos'!G58+'[1]11 pr._apyvartinės lėšos'!G104+'7 pr._kita dotacija'!G103</f>
        <v>0</v>
      </c>
      <c r="G49" s="193">
        <f>H49+J49</f>
        <v>0</v>
      </c>
      <c r="H49" s="193">
        <f>'4 pr._savarankiškos f-jos'!I160+'6 pr._mokinio krepšelis (2)'!I29+'9 pr._įstaigų pajamos'!I58+'[1]11 pr._apyvartinės lėšos'!I104+'7 pr._kita dotacija'!I103</f>
        <v>0</v>
      </c>
      <c r="I49" s="193">
        <f>'4 pr._savarankiškos f-jos'!J160+'6 pr._mokinio krepšelis (2)'!J29+'9 pr._įstaigų pajamos'!J58+'[1]11 pr._apyvartinės lėšos'!J104+'7 pr._kita dotacija'!J103</f>
        <v>0</v>
      </c>
      <c r="J49" s="193">
        <f>'4 pr._savarankiškos f-jos'!K160+'6 pr._mokinio krepšelis (2)'!K29+'9 pr._įstaigų pajamos'!K58+'[1]11 pr._apyvartinės lėšos'!K104+'7 pr._kita dotacija'!K103</f>
        <v>0</v>
      </c>
      <c r="K49" s="8">
        <f>L49+N49</f>
        <v>708254</v>
      </c>
      <c r="L49" s="8">
        <f>D49+H49</f>
        <v>708254</v>
      </c>
      <c r="M49" s="8">
        <f>E49+I49</f>
        <v>465565</v>
      </c>
      <c r="N49" s="8">
        <f>F49+J49</f>
        <v>0</v>
      </c>
    </row>
    <row r="50" spans="1:14" ht="15" customHeight="1" x14ac:dyDescent="0.25">
      <c r="A50" s="5" t="s">
        <v>102</v>
      </c>
      <c r="B50" s="19" t="s">
        <v>163</v>
      </c>
      <c r="C50" s="194">
        <f>D50+F50</f>
        <v>715461</v>
      </c>
      <c r="D50" s="194">
        <f>'4 pr._savarankiškos f-jos'!E161+'6 pr._mokinio krepšelis (2)'!E30+'7 pr._kita dotacija'!E106</f>
        <v>715461</v>
      </c>
      <c r="E50" s="194">
        <f>'4 pr._savarankiškos f-jos'!F161+'6 pr._mokinio krepšelis (2)'!F30+'7 pr._kita dotacija'!F106</f>
        <v>482513</v>
      </c>
      <c r="F50" s="194">
        <f>'4 pr._savarankiškos f-jos'!G161+'6 pr._mokinio krepšelis (2)'!G30+'7 pr._kita dotacija'!G106</f>
        <v>0</v>
      </c>
      <c r="G50" s="193">
        <f>H50+J50</f>
        <v>0</v>
      </c>
      <c r="H50" s="193">
        <f>'4 pr._savarankiškos f-jos'!I161+'6 pr._mokinio krepšelis (2)'!I30+'7 pr._kita dotacija'!I106</f>
        <v>0</v>
      </c>
      <c r="I50" s="193">
        <f>'4 pr._savarankiškos f-jos'!J161+'6 pr._mokinio krepšelis (2)'!J30+'7 pr._kita dotacija'!J106</f>
        <v>0</v>
      </c>
      <c r="J50" s="193">
        <f>'4 pr._savarankiškos f-jos'!K161+'6 pr._mokinio krepšelis (2)'!K30+'7 pr._kita dotacija'!K106</f>
        <v>0</v>
      </c>
      <c r="K50" s="8">
        <f>L50+N50</f>
        <v>715461</v>
      </c>
      <c r="L50" s="8">
        <f>D50+H50</f>
        <v>715461</v>
      </c>
      <c r="M50" s="8">
        <f>E50+I50</f>
        <v>482513</v>
      </c>
      <c r="N50" s="8">
        <f>F50+J50</f>
        <v>0</v>
      </c>
    </row>
    <row r="51" spans="1:14" ht="15" customHeight="1" x14ac:dyDescent="0.25">
      <c r="A51" s="5" t="s">
        <v>103</v>
      </c>
      <c r="B51" s="8" t="s">
        <v>502</v>
      </c>
      <c r="C51" s="194">
        <f>D51+F51</f>
        <v>767196</v>
      </c>
      <c r="D51" s="194">
        <f>'4 pr._savarankiškos f-jos'!E162+'6 pr._mokinio krepšelis (2)'!E31+'9 pr._įstaigų pajamos'!E59+'7 pr._kita dotacija'!E109</f>
        <v>767196</v>
      </c>
      <c r="E51" s="194">
        <f>'4 pr._savarankiškos f-jos'!F162+'6 pr._mokinio krepšelis (2)'!F31+'9 pr._įstaigų pajamos'!F59+'7 pr._kita dotacija'!F109</f>
        <v>520088</v>
      </c>
      <c r="F51" s="194">
        <f>'4 pr._savarankiškos f-jos'!G162+'6 pr._mokinio krepšelis (2)'!G31+'9 pr._įstaigų pajamos'!G59+'7 pr._kita dotacija'!G109</f>
        <v>0</v>
      </c>
      <c r="G51" s="193">
        <f>H51+J51</f>
        <v>0</v>
      </c>
      <c r="H51" s="193">
        <f>'4 pr._savarankiškos f-jos'!I162+'6 pr._mokinio krepšelis (2)'!I31+'9 pr._įstaigų pajamos'!I59+'7 pr._kita dotacija'!I109</f>
        <v>0</v>
      </c>
      <c r="I51" s="193">
        <f>'4 pr._savarankiškos f-jos'!J162+'6 pr._mokinio krepšelis (2)'!J31+'9 pr._įstaigų pajamos'!J59+'7 pr._kita dotacija'!J109</f>
        <v>0</v>
      </c>
      <c r="J51" s="193">
        <f>'4 pr._savarankiškos f-jos'!K162+'6 pr._mokinio krepšelis (2)'!K31+'9 pr._įstaigų pajamos'!K59+'7 pr._kita dotacija'!K109</f>
        <v>0</v>
      </c>
      <c r="K51" s="8">
        <f>L51+N51</f>
        <v>767196</v>
      </c>
      <c r="L51" s="8">
        <f>D51+H51</f>
        <v>767196</v>
      </c>
      <c r="M51" s="8">
        <f>E51+I51</f>
        <v>520088</v>
      </c>
      <c r="N51" s="8">
        <f>F51+J51</f>
        <v>0</v>
      </c>
    </row>
    <row r="52" spans="1:14" ht="15" customHeight="1" x14ac:dyDescent="0.25">
      <c r="A52" s="5" t="s">
        <v>104</v>
      </c>
      <c r="B52" s="22" t="s">
        <v>52</v>
      </c>
      <c r="C52" s="194">
        <f>D52+F52</f>
        <v>226973</v>
      </c>
      <c r="D52" s="194">
        <f>'4 pr._savarankiškos f-jos'!E163+'6 pr._mokinio krepšelis (2)'!E32+'9 pr._įstaigų pajamos'!E60+'[1]11 pr._apyvartinės lėšos'!E106</f>
        <v>160360</v>
      </c>
      <c r="E52" s="194">
        <f>'4 pr._savarankiškos f-jos'!F163+'6 pr._mokinio krepšelis (2)'!F32+'9 pr._įstaigų pajamos'!F60+'[1]11 pr._apyvartinės lėšos'!F106</f>
        <v>103342</v>
      </c>
      <c r="F52" s="194">
        <f>'4 pr._savarankiškos f-jos'!G163+'6 pr._mokinio krepšelis (2)'!G32+'9 pr._įstaigų pajamos'!G60+'[1]11 pr._apyvartinės lėšos'!G106</f>
        <v>66613</v>
      </c>
      <c r="G52" s="193">
        <f>H52+J52</f>
        <v>-1</v>
      </c>
      <c r="H52" s="193">
        <f>'4 pr._savarankiškos f-jos'!I163+'6 pr._mokinio krepšelis (2)'!I32+'9 pr._įstaigų pajamos'!I60+'[1]11 pr._apyvartinės lėšos'!I106</f>
        <v>-1</v>
      </c>
      <c r="I52" s="193">
        <f>'4 pr._savarankiškos f-jos'!J163+'6 pr._mokinio krepšelis (2)'!J32+'9 pr._įstaigų pajamos'!J60+'[1]11 pr._apyvartinės lėšos'!J106</f>
        <v>0</v>
      </c>
      <c r="J52" s="193">
        <f>'4 pr._savarankiškos f-jos'!K163+'6 pr._mokinio krepšelis (2)'!K32+'9 pr._įstaigų pajamos'!K60+'[1]11 pr._apyvartinės lėšos'!K106</f>
        <v>0</v>
      </c>
      <c r="K52" s="8">
        <f>L52+N52</f>
        <v>226972</v>
      </c>
      <c r="L52" s="8">
        <f>D52+H52</f>
        <v>160359</v>
      </c>
      <c r="M52" s="8">
        <f>E52+I52</f>
        <v>103342</v>
      </c>
      <c r="N52" s="8">
        <f>F52+J52</f>
        <v>66613</v>
      </c>
    </row>
    <row r="53" spans="1:14" ht="15" customHeight="1" x14ac:dyDescent="0.25">
      <c r="A53" s="5" t="s">
        <v>105</v>
      </c>
      <c r="B53" s="22" t="s">
        <v>51</v>
      </c>
      <c r="C53" s="194">
        <f>D53+F53</f>
        <v>251469</v>
      </c>
      <c r="D53" s="194">
        <f>'4 pr._savarankiškos f-jos'!E164+'6 pr._mokinio krepšelis (2)'!E33+'7 pr._kita dotacija'!E112</f>
        <v>250819</v>
      </c>
      <c r="E53" s="194">
        <f>'4 pr._savarankiškos f-jos'!F164+'6 pr._mokinio krepšelis (2)'!F33+'7 pr._kita dotacija'!F112</f>
        <v>173893</v>
      </c>
      <c r="F53" s="194">
        <f>'4 pr._savarankiškos f-jos'!G164+'6 pr._mokinio krepšelis (2)'!G33+'7 pr._kita dotacija'!G112</f>
        <v>650</v>
      </c>
      <c r="G53" s="193">
        <f>H53+J53</f>
        <v>641</v>
      </c>
      <c r="H53" s="193">
        <f>'4 pr._savarankiškos f-jos'!I164+'6 pr._mokinio krepšelis (2)'!I33+'7 pr._kita dotacija'!I112</f>
        <v>641</v>
      </c>
      <c r="I53" s="193">
        <f>'4 pr._savarankiškos f-jos'!J164+'6 pr._mokinio krepšelis (2)'!J33+'7 pr._kita dotacija'!J112</f>
        <v>0</v>
      </c>
      <c r="J53" s="193">
        <f>'4 pr._savarankiškos f-jos'!K164+'6 pr._mokinio krepšelis (2)'!K33+'7 pr._kita dotacija'!K112</f>
        <v>0</v>
      </c>
      <c r="K53" s="8">
        <f>L53+N53</f>
        <v>252110</v>
      </c>
      <c r="L53" s="8">
        <f>D53+H53</f>
        <v>251460</v>
      </c>
      <c r="M53" s="8">
        <f>E53+I53</f>
        <v>173893</v>
      </c>
      <c r="N53" s="8">
        <f>F53+J53</f>
        <v>650</v>
      </c>
    </row>
    <row r="54" spans="1:14" ht="15" customHeight="1" x14ac:dyDescent="0.25">
      <c r="A54" s="5" t="s">
        <v>106</v>
      </c>
      <c r="B54" s="19" t="s">
        <v>47</v>
      </c>
      <c r="C54" s="194">
        <f>D54+F54</f>
        <v>281146</v>
      </c>
      <c r="D54" s="194">
        <f>'4 pr._savarankiškos f-jos'!E165+'6 pr._mokinio krepšelis (2)'!E34+'7 pr._kita dotacija'!E114</f>
        <v>280546</v>
      </c>
      <c r="E54" s="194">
        <f>'4 pr._savarankiškos f-jos'!F165+'6 pr._mokinio krepšelis (2)'!F34+'7 pr._kita dotacija'!F114</f>
        <v>199556</v>
      </c>
      <c r="F54" s="194">
        <f>'4 pr._savarankiškos f-jos'!G165+'6 pr._mokinio krepšelis (2)'!G34+'7 pr._kita dotacija'!G114</f>
        <v>600</v>
      </c>
      <c r="G54" s="193">
        <f>H54+J54</f>
        <v>0</v>
      </c>
      <c r="H54" s="193">
        <f>'4 pr._savarankiškos f-jos'!I165+'6 pr._mokinio krepšelis (2)'!I34+'7 pr._kita dotacija'!I114</f>
        <v>0</v>
      </c>
      <c r="I54" s="193">
        <f>'4 pr._savarankiškos f-jos'!J165+'6 pr._mokinio krepšelis (2)'!J34+'7 pr._kita dotacija'!J114</f>
        <v>0</v>
      </c>
      <c r="J54" s="193">
        <f>'4 pr._savarankiškos f-jos'!K165+'6 pr._mokinio krepšelis (2)'!K34+'7 pr._kita dotacija'!K114</f>
        <v>0</v>
      </c>
      <c r="K54" s="8">
        <f>L54+N54</f>
        <v>281146</v>
      </c>
      <c r="L54" s="8">
        <f>D54+H54</f>
        <v>280546</v>
      </c>
      <c r="M54" s="8">
        <f>E54+I54</f>
        <v>199556</v>
      </c>
      <c r="N54" s="8">
        <f>F54+J54</f>
        <v>600</v>
      </c>
    </row>
    <row r="55" spans="1:14" ht="15" customHeight="1" x14ac:dyDescent="0.25">
      <c r="A55" s="5" t="s">
        <v>107</v>
      </c>
      <c r="B55" s="19" t="s">
        <v>50</v>
      </c>
      <c r="C55" s="194">
        <f>D55+F55</f>
        <v>241778</v>
      </c>
      <c r="D55" s="194">
        <f>'4 pr._savarankiškos f-jos'!E166+'6 pr._mokinio krepšelis (2)'!E35+'7 pr._kita dotacija'!E117</f>
        <v>241778</v>
      </c>
      <c r="E55" s="194">
        <f>'4 pr._savarankiškos f-jos'!F166+'6 pr._mokinio krepšelis (2)'!F35+'7 pr._kita dotacija'!F117</f>
        <v>174676</v>
      </c>
      <c r="F55" s="194">
        <f>'4 pr._savarankiškos f-jos'!G166+'6 pr._mokinio krepšelis (2)'!G35+'7 pr._kita dotacija'!G117</f>
        <v>0</v>
      </c>
      <c r="G55" s="193">
        <f>H55+J55</f>
        <v>1560</v>
      </c>
      <c r="H55" s="193">
        <f>'4 pr._savarankiškos f-jos'!I166+'6 pr._mokinio krepšelis (2)'!I35+'7 pr._kita dotacija'!I117</f>
        <v>1560</v>
      </c>
      <c r="I55" s="193">
        <f>'4 pr._savarankiškos f-jos'!J166+'6 pr._mokinio krepšelis (2)'!J35+'7 pr._kita dotacija'!J117</f>
        <v>0</v>
      </c>
      <c r="J55" s="193">
        <f>'4 pr._savarankiškos f-jos'!K166+'6 pr._mokinio krepšelis (2)'!K35+'7 pr._kita dotacija'!K117</f>
        <v>0</v>
      </c>
      <c r="K55" s="8">
        <f>L55+N55</f>
        <v>243338</v>
      </c>
      <c r="L55" s="8">
        <f>D55+H55</f>
        <v>243338</v>
      </c>
      <c r="M55" s="8">
        <f>E55+I55</f>
        <v>174676</v>
      </c>
      <c r="N55" s="8">
        <f>F55+J55</f>
        <v>0</v>
      </c>
    </row>
    <row r="56" spans="1:14" ht="15" customHeight="1" x14ac:dyDescent="0.25">
      <c r="A56" s="5" t="s">
        <v>108</v>
      </c>
      <c r="B56" s="19" t="s">
        <v>179</v>
      </c>
      <c r="C56" s="194">
        <f>D56+F56</f>
        <v>411552</v>
      </c>
      <c r="D56" s="194">
        <f>'4 pr._savarankiškos f-jos'!E167+'6 pr._mokinio krepšelis (2)'!E36+'7 pr._kita dotacija'!E119+'9 pr._įstaigų pajamos'!E61</f>
        <v>397071</v>
      </c>
      <c r="E56" s="194">
        <f>'4 pr._savarankiškos f-jos'!F167+'6 pr._mokinio krepšelis (2)'!F36+'7 pr._kita dotacija'!F119+'9 pr._įstaigų pajamos'!F61</f>
        <v>273653</v>
      </c>
      <c r="F56" s="194">
        <f>'4 pr._savarankiškos f-jos'!G167+'6 pr._mokinio krepšelis (2)'!G36+'7 pr._kita dotacija'!G119+'9 pr._įstaigų pajamos'!G61</f>
        <v>14481</v>
      </c>
      <c r="G56" s="193">
        <f>H56+J56</f>
        <v>0</v>
      </c>
      <c r="H56" s="193">
        <f>'4 pr._savarankiškos f-jos'!I167+'6 pr._mokinio krepšelis (2)'!I36+'7 pr._kita dotacija'!I119+'9 pr._įstaigų pajamos'!I61</f>
        <v>0</v>
      </c>
      <c r="I56" s="193">
        <f>'4 pr._savarankiškos f-jos'!J167+'6 pr._mokinio krepšelis (2)'!J36+'7 pr._kita dotacija'!J119+'9 pr._įstaigų pajamos'!J61</f>
        <v>0</v>
      </c>
      <c r="J56" s="193">
        <f>'4 pr._savarankiškos f-jos'!K167+'6 pr._mokinio krepšelis (2)'!K36+'7 pr._kita dotacija'!K119+'9 pr._įstaigų pajamos'!K61</f>
        <v>0</v>
      </c>
      <c r="K56" s="8">
        <f>L56+N56</f>
        <v>411552</v>
      </c>
      <c r="L56" s="8">
        <f>D56+H56</f>
        <v>397071</v>
      </c>
      <c r="M56" s="8">
        <f>E56+I56</f>
        <v>273653</v>
      </c>
      <c r="N56" s="8">
        <f>F56+J56</f>
        <v>14481</v>
      </c>
    </row>
    <row r="57" spans="1:14" ht="15" customHeight="1" x14ac:dyDescent="0.25">
      <c r="A57" s="5" t="s">
        <v>109</v>
      </c>
      <c r="B57" s="19" t="s">
        <v>49</v>
      </c>
      <c r="C57" s="194">
        <f>D57+F57</f>
        <v>186143</v>
      </c>
      <c r="D57" s="194">
        <f>'4 pr._savarankiškos f-jos'!E168+'6 pr._mokinio krepšelis (2)'!E37</f>
        <v>186143</v>
      </c>
      <c r="E57" s="194">
        <f>'4 pr._savarankiškos f-jos'!F168+'6 pr._mokinio krepšelis (2)'!F37</f>
        <v>134984</v>
      </c>
      <c r="F57" s="194">
        <f>'4 pr._savarankiškos f-jos'!G168+'6 pr._mokinio krepšelis (2)'!G37</f>
        <v>0</v>
      </c>
      <c r="G57" s="193">
        <f>H57+J57</f>
        <v>0</v>
      </c>
      <c r="H57" s="193">
        <f>'4 pr._savarankiškos f-jos'!I168+'6 pr._mokinio krepšelis (2)'!I37</f>
        <v>0</v>
      </c>
      <c r="I57" s="193">
        <f>'4 pr._savarankiškos f-jos'!J168+'6 pr._mokinio krepšelis (2)'!J37</f>
        <v>0</v>
      </c>
      <c r="J57" s="193">
        <f>'4 pr._savarankiškos f-jos'!K168+'6 pr._mokinio krepšelis (2)'!K37</f>
        <v>0</v>
      </c>
      <c r="K57" s="8">
        <f>L57+N57</f>
        <v>186143</v>
      </c>
      <c r="L57" s="8">
        <f>D57+H57</f>
        <v>186143</v>
      </c>
      <c r="M57" s="8">
        <f>E57+I57</f>
        <v>134984</v>
      </c>
      <c r="N57" s="8">
        <f>F57+J57</f>
        <v>0</v>
      </c>
    </row>
    <row r="58" spans="1:14" ht="15" customHeight="1" x14ac:dyDescent="0.25">
      <c r="A58" s="5" t="s">
        <v>110</v>
      </c>
      <c r="B58" s="19" t="s">
        <v>48</v>
      </c>
      <c r="C58" s="194">
        <f>D58+F58</f>
        <v>191280</v>
      </c>
      <c r="D58" s="194">
        <f>'4 pr._savarankiškos f-jos'!E169+'6 pr._mokinio krepšelis (2)'!E38+'7 pr._kita dotacija'!E121</f>
        <v>191280</v>
      </c>
      <c r="E58" s="194">
        <f>'4 pr._savarankiškos f-jos'!F169+'6 pr._mokinio krepšelis (2)'!F38+'7 pr._kita dotacija'!F121</f>
        <v>135102</v>
      </c>
      <c r="F58" s="194">
        <f>'4 pr._savarankiškos f-jos'!G169+'6 pr._mokinio krepšelis (2)'!G38+'7 pr._kita dotacija'!G121</f>
        <v>0</v>
      </c>
      <c r="G58" s="193">
        <f>H58+J58</f>
        <v>401</v>
      </c>
      <c r="H58" s="193">
        <f>'4 pr._savarankiškos f-jos'!I169+'6 pr._mokinio krepšelis (2)'!I38+'7 pr._kita dotacija'!I121</f>
        <v>401</v>
      </c>
      <c r="I58" s="193">
        <f>'4 pr._savarankiškos f-jos'!J169+'6 pr._mokinio krepšelis (2)'!J38+'7 pr._kita dotacija'!J121</f>
        <v>306</v>
      </c>
      <c r="J58" s="193">
        <f>'4 pr._savarankiškos f-jos'!K169+'6 pr._mokinio krepšelis (2)'!K38+'7 pr._kita dotacija'!K121</f>
        <v>0</v>
      </c>
      <c r="K58" s="8">
        <f>L58+N58</f>
        <v>191681</v>
      </c>
      <c r="L58" s="8">
        <f>D58+H58</f>
        <v>191681</v>
      </c>
      <c r="M58" s="8">
        <f>E58+I58</f>
        <v>135408</v>
      </c>
      <c r="N58" s="8">
        <f>F58+J58</f>
        <v>0</v>
      </c>
    </row>
    <row r="59" spans="1:14" ht="15" customHeight="1" x14ac:dyDescent="0.25">
      <c r="A59" s="9" t="s">
        <v>111</v>
      </c>
      <c r="B59" s="22" t="s">
        <v>53</v>
      </c>
      <c r="C59" s="194">
        <f>D59+F59</f>
        <v>306876</v>
      </c>
      <c r="D59" s="194">
        <f>'4 pr._savarankiškos f-jos'!E170+'6 pr._mokinio krepšelis (2)'!E39+'7 pr._kita dotacija'!E123</f>
        <v>306876</v>
      </c>
      <c r="E59" s="194">
        <f>'4 pr._savarankiškos f-jos'!F170+'6 pr._mokinio krepšelis (2)'!F39+'7 pr._kita dotacija'!F123</f>
        <v>216331</v>
      </c>
      <c r="F59" s="194">
        <f>'4 pr._savarankiškos f-jos'!G170+'6 pr._mokinio krepšelis (2)'!G39+'7 pr._kita dotacija'!G123</f>
        <v>0</v>
      </c>
      <c r="G59" s="193">
        <f>H59+J59</f>
        <v>0</v>
      </c>
      <c r="H59" s="193">
        <f>'4 pr._savarankiškos f-jos'!I170+'6 pr._mokinio krepšelis (2)'!I39+'7 pr._kita dotacija'!I123</f>
        <v>0</v>
      </c>
      <c r="I59" s="193">
        <f>'4 pr._savarankiškos f-jos'!J170+'6 pr._mokinio krepšelis (2)'!J39+'7 pr._kita dotacija'!J123</f>
        <v>0</v>
      </c>
      <c r="J59" s="193">
        <f>'4 pr._savarankiškos f-jos'!K170+'6 pr._mokinio krepšelis (2)'!K39+'7 pr._kita dotacija'!K123</f>
        <v>0</v>
      </c>
      <c r="K59" s="8">
        <f>L59+N59</f>
        <v>306876</v>
      </c>
      <c r="L59" s="8">
        <f>D59+H59</f>
        <v>306876</v>
      </c>
      <c r="M59" s="8">
        <f>E59+I59</f>
        <v>216331</v>
      </c>
      <c r="N59" s="8">
        <f>F59+J59</f>
        <v>0</v>
      </c>
    </row>
    <row r="60" spans="1:14" ht="15" customHeight="1" x14ac:dyDescent="0.25">
      <c r="A60" s="25" t="s">
        <v>112</v>
      </c>
      <c r="B60" s="370" t="s">
        <v>501</v>
      </c>
      <c r="C60" s="194">
        <f>D60+F60</f>
        <v>76588</v>
      </c>
      <c r="D60" s="194">
        <f>'4 pr._savarankiškos f-jos'!E171+'6 pr._mokinio krepšelis (2)'!E40+'7 pr._kita dotacija'!E125+'9 pr._įstaigų pajamos'!E62</f>
        <v>76588</v>
      </c>
      <c r="E60" s="194">
        <f>'4 pr._savarankiškos f-jos'!F171+'6 pr._mokinio krepšelis (2)'!F40+'7 pr._kita dotacija'!F125+'9 pr._įstaigų pajamos'!F62</f>
        <v>49674</v>
      </c>
      <c r="F60" s="194">
        <f>'4 pr._savarankiškos f-jos'!G171+'6 pr._mokinio krepšelis (2)'!G40+'7 pr._kita dotacija'!G125+'9 pr._įstaigų pajamos'!G62</f>
        <v>0</v>
      </c>
      <c r="G60" s="193">
        <f>H60+J60</f>
        <v>7143</v>
      </c>
      <c r="H60" s="193">
        <f>'4 pr._savarankiškos f-jos'!I171+'6 pr._mokinio krepšelis (2)'!I40+'7 pr._kita dotacija'!I125+'9 pr._įstaigų pajamos'!I62</f>
        <v>7143</v>
      </c>
      <c r="I60" s="193">
        <f>'4 pr._savarankiškos f-jos'!J171+'6 pr._mokinio krepšelis (2)'!J40+'7 pr._kita dotacija'!J125+'9 pr._įstaigų pajamos'!J62</f>
        <v>5825</v>
      </c>
      <c r="J60" s="193">
        <f>'4 pr._savarankiškos f-jos'!K171+'6 pr._mokinio krepšelis (2)'!K40+'7 pr._kita dotacija'!K125+'9 pr._įstaigų pajamos'!K62</f>
        <v>0</v>
      </c>
      <c r="K60" s="8">
        <f>L60+N60</f>
        <v>83731</v>
      </c>
      <c r="L60" s="8">
        <f>D60+H60</f>
        <v>83731</v>
      </c>
      <c r="M60" s="8">
        <f>E60+I60</f>
        <v>55499</v>
      </c>
      <c r="N60" s="8">
        <f>F60+J60</f>
        <v>0</v>
      </c>
    </row>
    <row r="61" spans="1:14" ht="15" customHeight="1" x14ac:dyDescent="0.25">
      <c r="A61" s="5" t="s">
        <v>113</v>
      </c>
      <c r="B61" s="19" t="s">
        <v>70</v>
      </c>
      <c r="C61" s="194">
        <f>D61+F61</f>
        <v>220540</v>
      </c>
      <c r="D61" s="194">
        <f>'4 pr._savarankiškos f-jos'!E172+'6 pr._mokinio krepšelis (2)'!E41+'9 pr._įstaigų pajamos'!E63+'[1]11 pr._apyvartinės lėšos'!E108+'7 pr._kita dotacija'!E127</f>
        <v>213963</v>
      </c>
      <c r="E61" s="194">
        <f>'4 pr._savarankiškos f-jos'!F172+'6 pr._mokinio krepšelis (2)'!F41+'9 pr._įstaigų pajamos'!F63+'[1]11 pr._apyvartinės lėšos'!F108+'7 pr._kita dotacija'!F127</f>
        <v>103273</v>
      </c>
      <c r="F61" s="194">
        <f>'4 pr._savarankiškos f-jos'!G172+'6 pr._mokinio krepšelis (2)'!G41+'9 pr._įstaigų pajamos'!G63+'[1]11 pr._apyvartinės lėšos'!G108+'7 pr._kita dotacija'!G127</f>
        <v>6577</v>
      </c>
      <c r="G61" s="193">
        <f>H61+J61</f>
        <v>3777</v>
      </c>
      <c r="H61" s="193">
        <f>'4 pr._savarankiškos f-jos'!I172+'6 pr._mokinio krepšelis (2)'!I41+'9 pr._įstaigų pajamos'!I63+'[1]11 pr._apyvartinės lėšos'!I108+'7 pr._kita dotacija'!I127</f>
        <v>3777</v>
      </c>
      <c r="I61" s="193">
        <f>'4 pr._savarankiškos f-jos'!J172+'6 pr._mokinio krepšelis (2)'!J41+'9 pr._įstaigų pajamos'!J63+'[1]11 pr._apyvartinės lėšos'!J108+'7 pr._kita dotacija'!J127</f>
        <v>3830</v>
      </c>
      <c r="J61" s="193">
        <f>'4 pr._savarankiškos f-jos'!K172+'6 pr._mokinio krepšelis (2)'!K41+'9 pr._įstaigų pajamos'!K63+'[1]11 pr._apyvartinės lėšos'!K108+'7 pr._kita dotacija'!K127</f>
        <v>0</v>
      </c>
      <c r="K61" s="8">
        <f>L61+N61</f>
        <v>224317</v>
      </c>
      <c r="L61" s="8">
        <f>D61+H61</f>
        <v>217740</v>
      </c>
      <c r="M61" s="8">
        <f>E61+I61</f>
        <v>107103</v>
      </c>
      <c r="N61" s="8">
        <f>F61+J61</f>
        <v>6577</v>
      </c>
    </row>
    <row r="62" spans="1:14" ht="15" customHeight="1" x14ac:dyDescent="0.25">
      <c r="A62" s="5" t="s">
        <v>114</v>
      </c>
      <c r="B62" s="19" t="s">
        <v>44</v>
      </c>
      <c r="C62" s="194">
        <f>D62+F62</f>
        <v>340682</v>
      </c>
      <c r="D62" s="194">
        <f>'4 pr._savarankiškos f-jos'!E173+'6 pr._mokinio krepšelis (2)'!E42+'9 pr._įstaigų pajamos'!E64+'[1]11 pr._apyvartinės lėšos'!E110+'7 pr._kita dotacija'!E129</f>
        <v>340682</v>
      </c>
      <c r="E62" s="194">
        <f>'4 pr._savarankiškos f-jos'!F173+'6 pr._mokinio krepšelis (2)'!F42+'9 pr._įstaigų pajamos'!F64+'[1]11 pr._apyvartinės lėšos'!F110+'7 pr._kita dotacija'!F129</f>
        <v>205451</v>
      </c>
      <c r="F62" s="194">
        <f>'4 pr._savarankiškos f-jos'!G173+'6 pr._mokinio krepšelis (2)'!G42+'9 pr._įstaigų pajamos'!G64+'[1]11 pr._apyvartinės lėšos'!G110+'7 pr._kita dotacija'!G129</f>
        <v>0</v>
      </c>
      <c r="G62" s="193">
        <f>H62+J62</f>
        <v>0</v>
      </c>
      <c r="H62" s="193">
        <f>'4 pr._savarankiškos f-jos'!I173+'6 pr._mokinio krepšelis (2)'!I42+'9 pr._įstaigų pajamos'!I64+'[1]11 pr._apyvartinės lėšos'!I110+'7 pr._kita dotacija'!I129</f>
        <v>0</v>
      </c>
      <c r="I62" s="193">
        <f>'4 pr._savarankiškos f-jos'!J173+'6 pr._mokinio krepšelis (2)'!J42+'9 pr._įstaigų pajamos'!J64+'[1]11 pr._apyvartinės lėšos'!J110+'7 pr._kita dotacija'!J129</f>
        <v>0</v>
      </c>
      <c r="J62" s="193">
        <f>'4 pr._savarankiškos f-jos'!K173+'6 pr._mokinio krepšelis (2)'!K42+'9 pr._įstaigų pajamos'!K64+'[1]11 pr._apyvartinės lėšos'!K110+'7 pr._kita dotacija'!K129</f>
        <v>0</v>
      </c>
      <c r="K62" s="8">
        <f>L62+N62</f>
        <v>340682</v>
      </c>
      <c r="L62" s="8">
        <f>D62+H62</f>
        <v>340682</v>
      </c>
      <c r="M62" s="8">
        <f>E62+I62</f>
        <v>205451</v>
      </c>
      <c r="N62" s="8">
        <f>F62+J62</f>
        <v>0</v>
      </c>
    </row>
    <row r="63" spans="1:14" ht="15" customHeight="1" x14ac:dyDescent="0.25">
      <c r="A63" s="5" t="s">
        <v>115</v>
      </c>
      <c r="B63" s="19" t="s">
        <v>500</v>
      </c>
      <c r="C63" s="194">
        <f>D63+F63</f>
        <v>65850</v>
      </c>
      <c r="D63" s="194">
        <f>'4 pr._savarankiškos f-jos'!E174+'6 pr._mokinio krepšelis (2)'!E43+'7 pr._kita dotacija'!E131+'9 pr._įstaigų pajamos'!E65</f>
        <v>65850</v>
      </c>
      <c r="E63" s="194">
        <f>'4 pr._savarankiškos f-jos'!F174+'6 pr._mokinio krepšelis (2)'!F43+'7 pr._kita dotacija'!F131+'9 pr._įstaigų pajamos'!F65</f>
        <v>40750</v>
      </c>
      <c r="F63" s="194">
        <f>'4 pr._savarankiškos f-jos'!G174+'6 pr._mokinio krepšelis (2)'!G43+'7 pr._kita dotacija'!G131+'9 pr._įstaigų pajamos'!G65</f>
        <v>0</v>
      </c>
      <c r="G63" s="193">
        <f>H63+J63</f>
        <v>1</v>
      </c>
      <c r="H63" s="193">
        <f>'4 pr._savarankiškos f-jos'!I174+'6 pr._mokinio krepšelis (2)'!I43+'7 pr._kita dotacija'!I131+'9 pr._įstaigų pajamos'!I65</f>
        <v>1</v>
      </c>
      <c r="I63" s="193">
        <f>'4 pr._savarankiškos f-jos'!J174+'6 pr._mokinio krepšelis (2)'!J43+'7 pr._kita dotacija'!J131+'9 pr._įstaigų pajamos'!J65</f>
        <v>0</v>
      </c>
      <c r="J63" s="193">
        <f>'4 pr._savarankiškos f-jos'!K174+'6 pr._mokinio krepšelis (2)'!K43+'7 pr._kita dotacija'!K131+'9 pr._įstaigų pajamos'!K65</f>
        <v>0</v>
      </c>
      <c r="K63" s="8">
        <f>L63+N63</f>
        <v>65851</v>
      </c>
      <c r="L63" s="8">
        <f>D63+H63</f>
        <v>65851</v>
      </c>
      <c r="M63" s="8">
        <f>E63+I63</f>
        <v>40750</v>
      </c>
      <c r="N63" s="8">
        <f>F63+J63</f>
        <v>0</v>
      </c>
    </row>
    <row r="64" spans="1:14" ht="15" customHeight="1" x14ac:dyDescent="0.25">
      <c r="A64" s="5" t="s">
        <v>116</v>
      </c>
      <c r="B64" s="22" t="s">
        <v>43</v>
      </c>
      <c r="C64" s="194">
        <f>D64+F64</f>
        <v>186722</v>
      </c>
      <c r="D64" s="194">
        <f>'4 pr._savarankiškos f-jos'!E175+'6 pr._mokinio krepšelis (2)'!E44+'9 pr._įstaigų pajamos'!E66+'[1]11 pr._apyvartinės lėšos'!E112+'7 pr._kita dotacija'!E133</f>
        <v>186722</v>
      </c>
      <c r="E64" s="194">
        <f>'4 pr._savarankiškos f-jos'!F175+'6 pr._mokinio krepšelis (2)'!F44+'9 pr._įstaigų pajamos'!F66+'[1]11 pr._apyvartinės lėšos'!F112+'7 pr._kita dotacija'!F133</f>
        <v>103668</v>
      </c>
      <c r="F64" s="194">
        <f>'4 pr._savarankiškos f-jos'!G175+'6 pr._mokinio krepšelis (2)'!G44+'9 pr._įstaigų pajamos'!G66+'[1]11 pr._apyvartinės lėšos'!G112+'7 pr._kita dotacija'!G133</f>
        <v>0</v>
      </c>
      <c r="G64" s="193">
        <f>H64+J64</f>
        <v>0</v>
      </c>
      <c r="H64" s="193">
        <f>'4 pr._savarankiškos f-jos'!I175+'6 pr._mokinio krepšelis (2)'!I44+'9 pr._įstaigų pajamos'!I66+'[1]11 pr._apyvartinės lėšos'!I112+'7 pr._kita dotacija'!I133</f>
        <v>0</v>
      </c>
      <c r="I64" s="193">
        <f>'4 pr._savarankiškos f-jos'!J175+'6 pr._mokinio krepšelis (2)'!J44+'9 pr._įstaigų pajamos'!J66+'[1]11 pr._apyvartinės lėšos'!J112+'7 pr._kita dotacija'!J133</f>
        <v>0</v>
      </c>
      <c r="J64" s="193">
        <f>'4 pr._savarankiškos f-jos'!K175+'6 pr._mokinio krepšelis (2)'!K44+'9 pr._įstaigų pajamos'!K66+'[1]11 pr._apyvartinės lėšos'!K112+'7 pr._kita dotacija'!K133</f>
        <v>0</v>
      </c>
      <c r="K64" s="8">
        <f>L64+N64</f>
        <v>186722</v>
      </c>
      <c r="L64" s="8">
        <f>D64+H64</f>
        <v>186722</v>
      </c>
      <c r="M64" s="8">
        <f>E64+I64</f>
        <v>103668</v>
      </c>
      <c r="N64" s="8">
        <f>F64+J64</f>
        <v>0</v>
      </c>
    </row>
    <row r="65" spans="1:14" ht="15" customHeight="1" x14ac:dyDescent="0.25">
      <c r="A65" s="5" t="s">
        <v>168</v>
      </c>
      <c r="B65" s="19" t="s">
        <v>174</v>
      </c>
      <c r="C65" s="194">
        <f>D65+F65</f>
        <v>197259</v>
      </c>
      <c r="D65" s="194">
        <f>'4 pr._savarankiškos f-jos'!E176+'6 pr._mokinio krepšelis (2)'!E45+'9 pr._įstaigų pajamos'!E67+'[1]11 pr._apyvartinės lėšos'!E114+'7 pr._kita dotacija'!E135</f>
        <v>197259</v>
      </c>
      <c r="E65" s="194">
        <f>'4 pr._savarankiškos f-jos'!F176+'6 pr._mokinio krepšelis (2)'!F45+'9 pr._įstaigų pajamos'!F67+'[1]11 pr._apyvartinės lėšos'!F114+'7 pr._kita dotacija'!F135</f>
        <v>122915</v>
      </c>
      <c r="F65" s="194">
        <f>'4 pr._savarankiškos f-jos'!G176+'6 pr._mokinio krepšelis (2)'!G45+'9 pr._įstaigų pajamos'!G67+'[1]11 pr._apyvartinės lėšos'!G114+'7 pr._kita dotacija'!G135</f>
        <v>0</v>
      </c>
      <c r="G65" s="193">
        <f>H65+J65</f>
        <v>0</v>
      </c>
      <c r="H65" s="193">
        <f>'4 pr._savarankiškos f-jos'!I176+'6 pr._mokinio krepšelis (2)'!I45+'9 pr._įstaigų pajamos'!I67+'[1]11 pr._apyvartinės lėšos'!I114+'7 pr._kita dotacija'!I135</f>
        <v>0</v>
      </c>
      <c r="I65" s="193">
        <f>'4 pr._savarankiškos f-jos'!J176+'6 pr._mokinio krepšelis (2)'!J45+'9 pr._įstaigų pajamos'!J67+'[1]11 pr._apyvartinės lėšos'!J114+'7 pr._kita dotacija'!J135</f>
        <v>0</v>
      </c>
      <c r="J65" s="193">
        <f>'4 pr._savarankiškos f-jos'!K176+'6 pr._mokinio krepšelis (2)'!K45+'9 pr._įstaigų pajamos'!K67+'[1]11 pr._apyvartinės lėšos'!K114+'7 pr._kita dotacija'!K135</f>
        <v>0</v>
      </c>
      <c r="K65" s="8">
        <f>L65+N65</f>
        <v>197259</v>
      </c>
      <c r="L65" s="8">
        <f>D65+H65</f>
        <v>197259</v>
      </c>
      <c r="M65" s="8">
        <f>E65+I65</f>
        <v>122915</v>
      </c>
      <c r="N65" s="8">
        <f>F65+J65</f>
        <v>0</v>
      </c>
    </row>
    <row r="66" spans="1:14" ht="15" customHeight="1" x14ac:dyDescent="0.25">
      <c r="A66" s="5" t="s">
        <v>169</v>
      </c>
      <c r="B66" s="19" t="s">
        <v>166</v>
      </c>
      <c r="C66" s="194">
        <f>D66+F66</f>
        <v>459845</v>
      </c>
      <c r="D66" s="194">
        <f>'4 pr._savarankiškos f-jos'!E177+'6 pr._mokinio krepšelis (2)'!E46+'9 pr._įstaigų pajamos'!E68+'[1]11 pr._apyvartinės lėšos'!E116+'7 pr._kita dotacija'!E137</f>
        <v>459845</v>
      </c>
      <c r="E66" s="194">
        <f>'4 pr._savarankiškos f-jos'!F177+'6 pr._mokinio krepšelis (2)'!F46+'9 pr._įstaigų pajamos'!F68+'[1]11 pr._apyvartinės lėšos'!F116+'7 pr._kita dotacija'!F137</f>
        <v>252778</v>
      </c>
      <c r="F66" s="194">
        <f>'4 pr._savarankiškos f-jos'!G177+'6 pr._mokinio krepšelis (2)'!G46+'9 pr._įstaigų pajamos'!G68+'[1]11 pr._apyvartinės lėšos'!G116+'7 pr._kita dotacija'!G137</f>
        <v>0</v>
      </c>
      <c r="G66" s="193">
        <f>H66+J66</f>
        <v>0</v>
      </c>
      <c r="H66" s="193">
        <f>'4 pr._savarankiškos f-jos'!I177+'6 pr._mokinio krepšelis (2)'!I46+'9 pr._įstaigų pajamos'!I68+'[1]11 pr._apyvartinės lėšos'!I116+'7 pr._kita dotacija'!I137</f>
        <v>0</v>
      </c>
      <c r="I66" s="193">
        <f>'4 pr._savarankiškos f-jos'!J177+'6 pr._mokinio krepšelis (2)'!J46+'9 pr._įstaigų pajamos'!J68+'[1]11 pr._apyvartinės lėšos'!J116+'7 pr._kita dotacija'!J137</f>
        <v>0</v>
      </c>
      <c r="J66" s="193">
        <f>'4 pr._savarankiškos f-jos'!K177+'6 pr._mokinio krepšelis (2)'!K46+'9 pr._įstaigų pajamos'!K68+'[1]11 pr._apyvartinės lėšos'!K116+'7 pr._kita dotacija'!K137</f>
        <v>0</v>
      </c>
      <c r="K66" s="8">
        <f>L66+N66</f>
        <v>459845</v>
      </c>
      <c r="L66" s="8">
        <f>D66+H66</f>
        <v>459845</v>
      </c>
      <c r="M66" s="8">
        <f>E66+I66</f>
        <v>252778</v>
      </c>
      <c r="N66" s="8">
        <f>F66+J66</f>
        <v>0</v>
      </c>
    </row>
    <row r="67" spans="1:14" ht="15" customHeight="1" x14ac:dyDescent="0.25">
      <c r="A67" s="5" t="s">
        <v>117</v>
      </c>
      <c r="B67" s="19" t="s">
        <v>36</v>
      </c>
      <c r="C67" s="194">
        <f>D67+F67</f>
        <v>262171</v>
      </c>
      <c r="D67" s="194">
        <f>'4 pr._savarankiškos f-jos'!E178+'6 pr._mokinio krepšelis (2)'!E47+'9 pr._įstaigų pajamos'!E69+'[1]11 pr._apyvartinės lėšos'!E118+'7 pr._kita dotacija'!E139</f>
        <v>262171</v>
      </c>
      <c r="E67" s="194">
        <f>'4 pr._savarankiškos f-jos'!F178+'6 pr._mokinio krepšelis (2)'!F47+'9 pr._įstaigų pajamos'!F69+'[1]11 pr._apyvartinės lėšos'!F118+'7 pr._kita dotacija'!F139</f>
        <v>148157</v>
      </c>
      <c r="F67" s="194">
        <f>'4 pr._savarankiškos f-jos'!G178+'6 pr._mokinio krepšelis (2)'!G47+'9 pr._įstaigų pajamos'!G69+'[1]11 pr._apyvartinės lėšos'!G118+'7 pr._kita dotacija'!G139</f>
        <v>0</v>
      </c>
      <c r="G67" s="193">
        <f>H67+J67</f>
        <v>7312</v>
      </c>
      <c r="H67" s="193">
        <f>'4 pr._savarankiškos f-jos'!I178+'6 pr._mokinio krepšelis (2)'!I47+'9 pr._įstaigų pajamos'!I69+'[1]11 pr._apyvartinės lėšos'!I118+'7 pr._kita dotacija'!I139</f>
        <v>7312</v>
      </c>
      <c r="I67" s="193">
        <f>'4 pr._savarankiškos f-jos'!J178+'6 pr._mokinio krepšelis (2)'!J47+'9 pr._įstaigų pajamos'!J69+'[1]11 pr._apyvartinės lėšos'!J118+'7 pr._kita dotacija'!J139</f>
        <v>5583</v>
      </c>
      <c r="J67" s="193">
        <f>'4 pr._savarankiškos f-jos'!K178+'6 pr._mokinio krepšelis (2)'!K47+'9 pr._įstaigų pajamos'!K69+'[1]11 pr._apyvartinės lėšos'!K118+'7 pr._kita dotacija'!K139</f>
        <v>0</v>
      </c>
      <c r="K67" s="8">
        <f>L67+N67</f>
        <v>269483</v>
      </c>
      <c r="L67" s="8">
        <f>D67+H67</f>
        <v>269483</v>
      </c>
      <c r="M67" s="8">
        <f>E67+I67</f>
        <v>153740</v>
      </c>
      <c r="N67" s="8">
        <f>F67+J67</f>
        <v>0</v>
      </c>
    </row>
    <row r="68" spans="1:14" ht="15" customHeight="1" x14ac:dyDescent="0.25">
      <c r="A68" s="5" t="s">
        <v>170</v>
      </c>
      <c r="B68" s="19" t="s">
        <v>38</v>
      </c>
      <c r="C68" s="194">
        <f>D68+F68</f>
        <v>286970</v>
      </c>
      <c r="D68" s="194">
        <f>'4 pr._savarankiškos f-jos'!E179+'6 pr._mokinio krepšelis (2)'!E48+'9 pr._įstaigų pajamos'!E70+'[1]11 pr._apyvartinės lėšos'!E120+'7 pr._kita dotacija'!E141</f>
        <v>286970</v>
      </c>
      <c r="E68" s="194">
        <f>'4 pr._savarankiškos f-jos'!F179+'6 pr._mokinio krepšelis (2)'!F48+'9 pr._įstaigų pajamos'!F70+'[1]11 pr._apyvartinės lėšos'!F120+'7 pr._kita dotacija'!F141</f>
        <v>153979</v>
      </c>
      <c r="F68" s="194">
        <f>'4 pr._savarankiškos f-jos'!G179+'6 pr._mokinio krepšelis (2)'!G48+'9 pr._įstaigų pajamos'!G70+'[1]11 pr._apyvartinės lėšos'!G120+'7 pr._kita dotacija'!G141</f>
        <v>0</v>
      </c>
      <c r="G68" s="193">
        <f>H68+J68</f>
        <v>1735</v>
      </c>
      <c r="H68" s="193">
        <f>'4 pr._savarankiškos f-jos'!I179+'6 pr._mokinio krepšelis (2)'!I48+'9 pr._įstaigų pajamos'!I70+'[1]11 pr._apyvartinės lėšos'!I120+'7 pr._kita dotacija'!I141</f>
        <v>1735</v>
      </c>
      <c r="I68" s="193">
        <f>'4 pr._savarankiškos f-jos'!J179+'6 pr._mokinio krepšelis (2)'!J48+'9 pr._įstaigų pajamos'!J70+'[1]11 pr._apyvartinės lėšos'!J120+'7 pr._kita dotacija'!J141</f>
        <v>1325</v>
      </c>
      <c r="J68" s="193">
        <f>'4 pr._savarankiškos f-jos'!K179+'6 pr._mokinio krepšelis (2)'!K48+'9 pr._įstaigų pajamos'!K70+'[1]11 pr._apyvartinės lėšos'!K120+'7 pr._kita dotacija'!K141</f>
        <v>0</v>
      </c>
      <c r="K68" s="8">
        <f>L68+N68</f>
        <v>288705</v>
      </c>
      <c r="L68" s="8">
        <f>D68+H68</f>
        <v>288705</v>
      </c>
      <c r="M68" s="8">
        <f>E68+I68</f>
        <v>155304</v>
      </c>
      <c r="N68" s="8">
        <f>F68+J68</f>
        <v>0</v>
      </c>
    </row>
    <row r="69" spans="1:14" ht="15" customHeight="1" x14ac:dyDescent="0.25">
      <c r="A69" s="5" t="s">
        <v>171</v>
      </c>
      <c r="B69" s="19" t="s">
        <v>40</v>
      </c>
      <c r="C69" s="194">
        <f>D69+F69</f>
        <v>521408</v>
      </c>
      <c r="D69" s="194">
        <f>'4 pr._savarankiškos f-jos'!E180+'6 pr._mokinio krepšelis (2)'!E49+'9 pr._įstaigų pajamos'!E71+'[1]11 pr._apyvartinės lėšos'!E122+'7 pr._kita dotacija'!E143</f>
        <v>521408</v>
      </c>
      <c r="E69" s="194">
        <f>'4 pr._savarankiškos f-jos'!F180+'6 pr._mokinio krepšelis (2)'!F49+'9 pr._įstaigų pajamos'!F71+'[1]11 pr._apyvartinės lėšos'!F122+'7 pr._kita dotacija'!F143</f>
        <v>282910</v>
      </c>
      <c r="F69" s="194">
        <f>'4 pr._savarankiškos f-jos'!G180+'6 pr._mokinio krepšelis (2)'!G49+'9 pr._įstaigų pajamos'!G71+'[1]11 pr._apyvartinės lėšos'!G122+'7 pr._kita dotacija'!G143</f>
        <v>0</v>
      </c>
      <c r="G69" s="193">
        <f>H69+J69</f>
        <v>0</v>
      </c>
      <c r="H69" s="193">
        <f>'4 pr._savarankiškos f-jos'!I180+'6 pr._mokinio krepšelis (2)'!I49+'9 pr._įstaigų pajamos'!I71+'[1]11 pr._apyvartinės lėšos'!I122+'7 pr._kita dotacija'!I143</f>
        <v>0</v>
      </c>
      <c r="I69" s="193">
        <f>'4 pr._savarankiškos f-jos'!J180+'6 pr._mokinio krepšelis (2)'!J49+'9 pr._įstaigų pajamos'!J71+'[1]11 pr._apyvartinės lėšos'!J122+'7 pr._kita dotacija'!J143</f>
        <v>0</v>
      </c>
      <c r="J69" s="193">
        <f>'4 pr._savarankiškos f-jos'!K180+'6 pr._mokinio krepšelis (2)'!K49+'9 pr._įstaigų pajamos'!K71+'[1]11 pr._apyvartinės lėšos'!K122+'7 pr._kita dotacija'!K143</f>
        <v>0</v>
      </c>
      <c r="K69" s="8">
        <f>L69+N69</f>
        <v>521408</v>
      </c>
      <c r="L69" s="8">
        <f>D69+H69</f>
        <v>521408</v>
      </c>
      <c r="M69" s="8">
        <f>E69+I69</f>
        <v>282910</v>
      </c>
      <c r="N69" s="8">
        <f>F69+J69</f>
        <v>0</v>
      </c>
    </row>
    <row r="70" spans="1:14" ht="15" customHeight="1" x14ac:dyDescent="0.25">
      <c r="A70" s="5" t="s">
        <v>118</v>
      </c>
      <c r="B70" s="19" t="s">
        <v>39</v>
      </c>
      <c r="C70" s="194">
        <f>D70+F70</f>
        <v>276050</v>
      </c>
      <c r="D70" s="194">
        <f>'4 pr._savarankiškos f-jos'!E181+'6 pr._mokinio krepšelis (2)'!E50+'9 pr._įstaigų pajamos'!E72+'[1]11 pr._apyvartinės lėšos'!E124+'7 pr._kita dotacija'!E145</f>
        <v>274900</v>
      </c>
      <c r="E70" s="194">
        <f>'4 pr._savarankiškos f-jos'!F181+'6 pr._mokinio krepšelis (2)'!F50+'9 pr._įstaigų pajamos'!F72+'[1]11 pr._apyvartinės lėšos'!F124+'7 pr._kita dotacija'!F145</f>
        <v>158261</v>
      </c>
      <c r="F70" s="194">
        <f>'4 pr._savarankiškos f-jos'!G181+'6 pr._mokinio krepšelis (2)'!G50+'9 pr._įstaigų pajamos'!G72+'[1]11 pr._apyvartinės lėšos'!G124+'7 pr._kita dotacija'!G145</f>
        <v>1150</v>
      </c>
      <c r="G70" s="193">
        <f>H70+J70</f>
        <v>1239</v>
      </c>
      <c r="H70" s="193">
        <f>'4 pr._savarankiškos f-jos'!I181+'6 pr._mokinio krepšelis (2)'!I50+'9 pr._įstaigų pajamos'!I72+'[1]11 pr._apyvartinės lėšos'!I124+'7 pr._kita dotacija'!I145</f>
        <v>1239</v>
      </c>
      <c r="I70" s="193">
        <f>'4 pr._savarankiškos f-jos'!J181+'6 pr._mokinio krepšelis (2)'!J50+'9 pr._įstaigų pajamos'!J72+'[1]11 pr._apyvartinės lėšos'!J124+'7 pr._kita dotacija'!J145</f>
        <v>946</v>
      </c>
      <c r="J70" s="193">
        <f>'4 pr._savarankiškos f-jos'!K181+'6 pr._mokinio krepšelis (2)'!K50+'9 pr._įstaigų pajamos'!K72+'[1]11 pr._apyvartinės lėšos'!K124+'7 pr._kita dotacija'!K145</f>
        <v>0</v>
      </c>
      <c r="K70" s="8">
        <f>L70+N70</f>
        <v>277289</v>
      </c>
      <c r="L70" s="8">
        <f>D70+H70</f>
        <v>276139</v>
      </c>
      <c r="M70" s="8">
        <f>E70+I70</f>
        <v>159207</v>
      </c>
      <c r="N70" s="8">
        <f>F70+J70</f>
        <v>1150</v>
      </c>
    </row>
    <row r="71" spans="1:14" ht="15" customHeight="1" x14ac:dyDescent="0.25">
      <c r="A71" s="5" t="s">
        <v>119</v>
      </c>
      <c r="B71" s="16" t="s">
        <v>37</v>
      </c>
      <c r="C71" s="194">
        <f>D71+F71</f>
        <v>430507</v>
      </c>
      <c r="D71" s="194">
        <f>'4 pr._savarankiškos f-jos'!E182+'6 pr._mokinio krepšelis (2)'!E51+'9 pr._įstaigų pajamos'!E73+'10 pr._skolintos lėšos'!E39+'[1]11 pr._apyvartinės lėšos'!E126+'7 pr._kita dotacija'!E147</f>
        <v>430507</v>
      </c>
      <c r="E71" s="194">
        <f>'4 pr._savarankiškos f-jos'!F182+'6 pr._mokinio krepšelis (2)'!F51+'9 pr._įstaigų pajamos'!F73+'10 pr._skolintos lėšos'!F39+'[1]11 pr._apyvartinės lėšos'!F126+'7 pr._kita dotacija'!F147</f>
        <v>233617</v>
      </c>
      <c r="F71" s="194">
        <f>'4 pr._savarankiškos f-jos'!G182+'6 pr._mokinio krepšelis (2)'!G51+'9 pr._įstaigų pajamos'!G73+'10 pr._skolintos lėšos'!G39+'[1]11 pr._apyvartinės lėšos'!G126+'7 pr._kita dotacija'!G147</f>
        <v>0</v>
      </c>
      <c r="G71" s="193">
        <f>H71+J71</f>
        <v>0</v>
      </c>
      <c r="H71" s="193">
        <f>'4 pr._savarankiškos f-jos'!I182+'6 pr._mokinio krepšelis (2)'!I51+'9 pr._įstaigų pajamos'!I73+'10 pr._skolintos lėšos'!I39+'[1]11 pr._apyvartinės lėšos'!I126+'7 pr._kita dotacija'!I147</f>
        <v>0</v>
      </c>
      <c r="I71" s="193">
        <f>'4 pr._savarankiškos f-jos'!J182+'6 pr._mokinio krepšelis (2)'!J51+'9 pr._įstaigų pajamos'!J73+'10 pr._skolintos lėšos'!J39+'[1]11 pr._apyvartinės lėšos'!J126+'7 pr._kita dotacija'!J147</f>
        <v>0</v>
      </c>
      <c r="J71" s="193">
        <f>'4 pr._savarankiškos f-jos'!K182+'6 pr._mokinio krepšelis (2)'!K51+'9 pr._įstaigų pajamos'!K73+'10 pr._skolintos lėšos'!K39+'[1]11 pr._apyvartinės lėšos'!K126+'7 pr._kita dotacija'!K147</f>
        <v>0</v>
      </c>
      <c r="K71" s="8">
        <f>L71+N71</f>
        <v>430507</v>
      </c>
      <c r="L71" s="8">
        <f>D71+H71</f>
        <v>430507</v>
      </c>
      <c r="M71" s="8">
        <f>E71+I71</f>
        <v>233617</v>
      </c>
      <c r="N71" s="8">
        <f>F71+J71</f>
        <v>0</v>
      </c>
    </row>
    <row r="72" spans="1:14" ht="15" customHeight="1" x14ac:dyDescent="0.25">
      <c r="A72" s="5" t="s">
        <v>120</v>
      </c>
      <c r="B72" s="23" t="s">
        <v>41</v>
      </c>
      <c r="C72" s="194">
        <f>D72+F72</f>
        <v>98470</v>
      </c>
      <c r="D72" s="194">
        <f>'4 pr._savarankiškos f-jos'!E183+'6 pr._mokinio krepšelis (2)'!E52+'9 pr._įstaigų pajamos'!E74+'[1]11 pr._apyvartinės lėšos'!E128+'7 pr._kita dotacija'!E149</f>
        <v>98470</v>
      </c>
      <c r="E72" s="194">
        <f>'4 pr._savarankiškos f-jos'!F183+'6 pr._mokinio krepšelis (2)'!F52+'9 pr._įstaigų pajamos'!F74+'[1]11 pr._apyvartinės lėšos'!F128+'7 pr._kita dotacija'!F149</f>
        <v>59302</v>
      </c>
      <c r="F72" s="194">
        <f>'4 pr._savarankiškos f-jos'!G183+'6 pr._mokinio krepšelis (2)'!G52+'9 pr._įstaigų pajamos'!G74+'[1]11 pr._apyvartinės lėšos'!G128+'7 pr._kita dotacija'!G149</f>
        <v>0</v>
      </c>
      <c r="G72" s="193">
        <f>H72+J72</f>
        <v>0</v>
      </c>
      <c r="H72" s="193">
        <f>'4 pr._savarankiškos f-jos'!I183+'6 pr._mokinio krepšelis (2)'!I52+'9 pr._įstaigų pajamos'!I74+'[1]11 pr._apyvartinės lėšos'!I128+'7 pr._kita dotacija'!I149</f>
        <v>0</v>
      </c>
      <c r="I72" s="193">
        <f>'4 pr._savarankiškos f-jos'!J183+'6 pr._mokinio krepšelis (2)'!J52+'9 pr._įstaigų pajamos'!J74+'[1]11 pr._apyvartinės lėšos'!J128+'7 pr._kita dotacija'!J149</f>
        <v>0</v>
      </c>
      <c r="J72" s="193">
        <f>'4 pr._savarankiškos f-jos'!K183+'6 pr._mokinio krepšelis (2)'!K52+'9 pr._įstaigų pajamos'!K74+'[1]11 pr._apyvartinės lėšos'!K128+'7 pr._kita dotacija'!K149</f>
        <v>0</v>
      </c>
      <c r="K72" s="8">
        <f>L72+N72</f>
        <v>98470</v>
      </c>
      <c r="L72" s="8">
        <f>D72+H72</f>
        <v>98470</v>
      </c>
      <c r="M72" s="8">
        <f>E72+I72</f>
        <v>59302</v>
      </c>
      <c r="N72" s="8">
        <f>F72+J72</f>
        <v>0</v>
      </c>
    </row>
    <row r="73" spans="1:14" ht="15" customHeight="1" x14ac:dyDescent="0.25">
      <c r="A73" s="5" t="s">
        <v>121</v>
      </c>
      <c r="B73" s="23" t="s">
        <v>42</v>
      </c>
      <c r="C73" s="194">
        <f>D73+F73</f>
        <v>142910</v>
      </c>
      <c r="D73" s="194">
        <f>'4 pr._savarankiškos f-jos'!E184+'6 pr._mokinio krepšelis (2)'!E53+'9 pr._įstaigų pajamos'!E75+'[1]11 pr._apyvartinės lėšos'!E130+'7 pr._kita dotacija'!E151</f>
        <v>142910</v>
      </c>
      <c r="E73" s="194">
        <f>'4 pr._savarankiškos f-jos'!F184+'6 pr._mokinio krepšelis (2)'!F53+'9 pr._įstaigų pajamos'!F75+'[1]11 pr._apyvartinės lėšos'!F130+'7 pr._kita dotacija'!F151</f>
        <v>85183</v>
      </c>
      <c r="F73" s="194">
        <f>'4 pr._savarankiškos f-jos'!G184+'6 pr._mokinio krepšelis (2)'!G53+'9 pr._įstaigų pajamos'!G75+'[1]11 pr._apyvartinės lėšos'!G130+'7 pr._kita dotacija'!G151</f>
        <v>0</v>
      </c>
      <c r="G73" s="193">
        <f>H73+J73</f>
        <v>2612</v>
      </c>
      <c r="H73" s="193">
        <f>'4 pr._savarankiškos f-jos'!I184+'6 pr._mokinio krepšelis (2)'!I53+'9 pr._įstaigų pajamos'!I75+'[1]11 pr._apyvartinės lėšos'!I130+'7 pr._kita dotacija'!I151</f>
        <v>2612</v>
      </c>
      <c r="I73" s="193">
        <f>'4 pr._savarankiškos f-jos'!J184+'6 pr._mokinio krepšelis (2)'!J53+'9 pr._įstaigų pajamos'!J75+'[1]11 pr._apyvartinės lėšos'!J130+'7 pr._kita dotacija'!J151</f>
        <v>1994</v>
      </c>
      <c r="J73" s="193">
        <f>'4 pr._savarankiškos f-jos'!K184+'6 pr._mokinio krepšelis (2)'!K53+'9 pr._įstaigų pajamos'!K75+'[1]11 pr._apyvartinės lėšos'!K130+'7 pr._kita dotacija'!K151</f>
        <v>0</v>
      </c>
      <c r="K73" s="8">
        <f>L73+N73</f>
        <v>145522</v>
      </c>
      <c r="L73" s="8">
        <f>D73+H73</f>
        <v>145522</v>
      </c>
      <c r="M73" s="8">
        <f>E73+I73</f>
        <v>87177</v>
      </c>
      <c r="N73" s="8">
        <f>F73+J73</f>
        <v>0</v>
      </c>
    </row>
    <row r="74" spans="1:14" ht="15" customHeight="1" x14ac:dyDescent="0.25">
      <c r="A74" s="5" t="s">
        <v>122</v>
      </c>
      <c r="B74" s="16" t="s">
        <v>55</v>
      </c>
      <c r="C74" s="194">
        <f>D74+F74</f>
        <v>62673</v>
      </c>
      <c r="D74" s="194">
        <f>'4 pr._savarankiškos f-jos'!E185+'6 pr._mokinio krepšelis (2)'!E54+'9 pr._įstaigų pajamos'!E76+'[1]11 pr._apyvartinės lėšos'!E132+'7 pr._kita dotacija'!E153</f>
        <v>62673</v>
      </c>
      <c r="E74" s="194">
        <f>'4 pr._savarankiškos f-jos'!F185+'6 pr._mokinio krepšelis (2)'!F54+'9 pr._įstaigų pajamos'!F76+'[1]11 pr._apyvartinės lėšos'!F132+'7 pr._kita dotacija'!F153</f>
        <v>47273</v>
      </c>
      <c r="F74" s="194">
        <f>'4 pr._savarankiškos f-jos'!G185+'6 pr._mokinio krepšelis (2)'!G54+'9 pr._įstaigų pajamos'!G76+'[1]11 pr._apyvartinės lėšos'!G132+'7 pr._kita dotacija'!G153</f>
        <v>0</v>
      </c>
      <c r="G74" s="193">
        <f>H74+J74</f>
        <v>2265</v>
      </c>
      <c r="H74" s="193">
        <f>'4 pr._savarankiškos f-jos'!I185+'6 pr._mokinio krepšelis (2)'!I54+'9 pr._įstaigų pajamos'!I76+'[1]11 pr._apyvartinės lėšos'!I132+'7 pr._kita dotacija'!I153</f>
        <v>2265</v>
      </c>
      <c r="I74" s="193">
        <f>'4 pr._savarankiškos f-jos'!J185+'6 pr._mokinio krepšelis (2)'!J54+'9 pr._įstaigų pajamos'!J76+'[1]11 pr._apyvartinės lėšos'!J132+'7 pr._kita dotacija'!J153</f>
        <v>1729</v>
      </c>
      <c r="J74" s="193">
        <f>'4 pr._savarankiškos f-jos'!K185+'6 pr._mokinio krepšelis (2)'!K54+'9 pr._įstaigų pajamos'!K76+'[1]11 pr._apyvartinės lėšos'!K132+'7 pr._kita dotacija'!K153</f>
        <v>0</v>
      </c>
      <c r="K74" s="8">
        <f>L74+N74</f>
        <v>64938</v>
      </c>
      <c r="L74" s="8">
        <f>D74+H74</f>
        <v>64938</v>
      </c>
      <c r="M74" s="8">
        <f>E74+I74</f>
        <v>49002</v>
      </c>
      <c r="N74" s="8">
        <f>F74+J74</f>
        <v>0</v>
      </c>
    </row>
    <row r="75" spans="1:14" ht="15" customHeight="1" x14ac:dyDescent="0.25">
      <c r="A75" s="5" t="s">
        <v>180</v>
      </c>
      <c r="B75" s="16" t="s">
        <v>54</v>
      </c>
      <c r="C75" s="194">
        <f>D75+F75</f>
        <v>547865</v>
      </c>
      <c r="D75" s="194">
        <f>'4 pr._savarankiškos f-jos'!E186+'6 pr._mokinio krepšelis (2)'!E55+'9 pr._įstaigų pajamos'!E77+'[1]11 pr._apyvartinės lėšos'!E134+'7 pr._kita dotacija'!E156</f>
        <v>546705</v>
      </c>
      <c r="E75" s="194">
        <f>'4 pr._savarankiškos f-jos'!F186+'6 pr._mokinio krepšelis (2)'!F55+'9 pr._įstaigų pajamos'!F77+'[1]11 pr._apyvartinės lėšos'!F134+'7 pr._kita dotacija'!F156</f>
        <v>404182</v>
      </c>
      <c r="F75" s="194">
        <f>'4 pr._savarankiškos f-jos'!G186+'6 pr._mokinio krepšelis (2)'!G55+'9 pr._įstaigų pajamos'!G77+'[1]11 pr._apyvartinės lėšos'!G134+'7 pr._kita dotacija'!G156</f>
        <v>1160</v>
      </c>
      <c r="G75" s="193">
        <f>H75+J75</f>
        <v>0</v>
      </c>
      <c r="H75" s="193">
        <f>'4 pr._savarankiškos f-jos'!I186+'6 pr._mokinio krepšelis (2)'!I55+'9 pr._įstaigų pajamos'!I77+'[1]11 pr._apyvartinės lėšos'!I134+'7 pr._kita dotacija'!I156</f>
        <v>0</v>
      </c>
      <c r="I75" s="193">
        <f>'4 pr._savarankiškos f-jos'!J186+'6 pr._mokinio krepšelis (2)'!J55+'9 pr._įstaigų pajamos'!J77+'[1]11 pr._apyvartinės lėšos'!J134+'7 pr._kita dotacija'!J156</f>
        <v>0</v>
      </c>
      <c r="J75" s="193">
        <f>'4 pr._savarankiškos f-jos'!K186+'6 pr._mokinio krepšelis (2)'!K55+'9 pr._įstaigų pajamos'!K77+'[1]11 pr._apyvartinės lėšos'!K134+'7 pr._kita dotacija'!K156</f>
        <v>0</v>
      </c>
      <c r="K75" s="8">
        <f>L75+N75</f>
        <v>547865</v>
      </c>
      <c r="L75" s="8">
        <f>D75+H75</f>
        <v>546705</v>
      </c>
      <c r="M75" s="8">
        <f>E75+I75</f>
        <v>404182</v>
      </c>
      <c r="N75" s="8">
        <f>F75+J75</f>
        <v>1160</v>
      </c>
    </row>
    <row r="76" spans="1:14" ht="15" customHeight="1" x14ac:dyDescent="0.25">
      <c r="A76" s="5" t="s">
        <v>123</v>
      </c>
      <c r="B76" s="16" t="s">
        <v>72</v>
      </c>
      <c r="C76" s="194">
        <f>D76+F76</f>
        <v>68128</v>
      </c>
      <c r="D76" s="194">
        <f>'4 pr._savarankiškos f-jos'!E187+'6 pr._mokinio krepšelis (2)'!E56+'9 pr._įstaigų pajamos'!E78+'[1]11 pr._apyvartinės lėšos'!E136+'7 pr._kita dotacija'!E159</f>
        <v>68128</v>
      </c>
      <c r="E76" s="194">
        <f>'4 pr._savarankiškos f-jos'!F187+'6 pr._mokinio krepšelis (2)'!F56+'9 pr._įstaigų pajamos'!F78+'[1]11 pr._apyvartinės lėšos'!F136+'7 pr._kita dotacija'!F159</f>
        <v>45850</v>
      </c>
      <c r="F76" s="194">
        <f>'4 pr._savarankiškos f-jos'!G187+'6 pr._mokinio krepšelis (2)'!G56+'9 pr._įstaigų pajamos'!G78+'[1]11 pr._apyvartinės lėšos'!G136+'7 pr._kita dotacija'!G159</f>
        <v>0</v>
      </c>
      <c r="G76" s="193">
        <f>H76+J76</f>
        <v>0</v>
      </c>
      <c r="H76" s="193">
        <f>'4 pr._savarankiškos f-jos'!I187+'6 pr._mokinio krepšelis (2)'!I56+'9 pr._įstaigų pajamos'!I78+'[1]11 pr._apyvartinės lėšos'!I136+'7 pr._kita dotacija'!I159</f>
        <v>0</v>
      </c>
      <c r="I76" s="193">
        <f>'4 pr._savarankiškos f-jos'!J187+'6 pr._mokinio krepšelis (2)'!J56+'9 pr._įstaigų pajamos'!J78+'[1]11 pr._apyvartinės lėšos'!J136+'7 pr._kita dotacija'!J159</f>
        <v>0</v>
      </c>
      <c r="J76" s="193">
        <f>'4 pr._savarankiškos f-jos'!K187+'6 pr._mokinio krepšelis (2)'!K56+'9 pr._įstaigų pajamos'!K78+'[1]11 pr._apyvartinės lėšos'!K136+'7 pr._kita dotacija'!K159</f>
        <v>0</v>
      </c>
      <c r="K76" s="8">
        <f>L76+N76</f>
        <v>68128</v>
      </c>
      <c r="L76" s="8">
        <f>D76+H76</f>
        <v>68128</v>
      </c>
      <c r="M76" s="8">
        <f>E76+I76</f>
        <v>45850</v>
      </c>
      <c r="N76" s="8">
        <f>F76+J76</f>
        <v>0</v>
      </c>
    </row>
    <row r="77" spans="1:14" ht="15" customHeight="1" x14ac:dyDescent="0.25">
      <c r="A77" s="5" t="s">
        <v>124</v>
      </c>
      <c r="B77" s="16" t="s">
        <v>56</v>
      </c>
      <c r="C77" s="194">
        <f>D77+F77</f>
        <v>154266</v>
      </c>
      <c r="D77" s="194">
        <f>'4 pr._savarankiškos f-jos'!E188+'6 pr._mokinio krepšelis (2)'!E57+'9 pr._įstaigų pajamos'!E79+'10 pr._skolintos lėšos'!E40+'[1]11 pr._apyvartinės lėšos'!E138</f>
        <v>154266</v>
      </c>
      <c r="E77" s="194">
        <f>'4 pr._savarankiškos f-jos'!F188+'6 pr._mokinio krepšelis (2)'!F57+'9 pr._įstaigų pajamos'!F79+'10 pr._skolintos lėšos'!F40+'[1]11 pr._apyvartinės lėšos'!F138</f>
        <v>90521</v>
      </c>
      <c r="F77" s="194">
        <f>'4 pr._savarankiškos f-jos'!G188+'6 pr._mokinio krepšelis (2)'!G57+'9 pr._įstaigų pajamos'!G79+'10 pr._skolintos lėšos'!G40+'[1]11 pr._apyvartinės lėšos'!G138</f>
        <v>0</v>
      </c>
      <c r="G77" s="193">
        <f>H77+J77</f>
        <v>0</v>
      </c>
      <c r="H77" s="193">
        <f>'4 pr._savarankiškos f-jos'!I188+'6 pr._mokinio krepšelis (2)'!I57+'9 pr._įstaigų pajamos'!I79+'10 pr._skolintos lėšos'!I40+'[1]11 pr._apyvartinės lėšos'!I138</f>
        <v>0</v>
      </c>
      <c r="I77" s="193">
        <f>'4 pr._savarankiškos f-jos'!J188+'6 pr._mokinio krepšelis (2)'!J57+'9 pr._įstaigų pajamos'!J79+'10 pr._skolintos lėšos'!J40+'[1]11 pr._apyvartinės lėšos'!J138</f>
        <v>0</v>
      </c>
      <c r="J77" s="193">
        <f>'4 pr._savarankiškos f-jos'!K188+'6 pr._mokinio krepšelis (2)'!K57+'9 pr._įstaigų pajamos'!K79+'10 pr._skolintos lėšos'!K40+'[1]11 pr._apyvartinės lėšos'!K138</f>
        <v>0</v>
      </c>
      <c r="K77" s="8">
        <f>L77+N77</f>
        <v>154266</v>
      </c>
      <c r="L77" s="8">
        <f>D77+H77</f>
        <v>154266</v>
      </c>
      <c r="M77" s="8">
        <f>E77+I77</f>
        <v>90521</v>
      </c>
      <c r="N77" s="8">
        <f>F77+J77</f>
        <v>0</v>
      </c>
    </row>
    <row r="78" spans="1:14" ht="15" customHeight="1" x14ac:dyDescent="0.25">
      <c r="A78" s="9" t="s">
        <v>125</v>
      </c>
      <c r="B78" s="16" t="s">
        <v>182</v>
      </c>
      <c r="C78" s="194">
        <f>D78+F78</f>
        <v>634539</v>
      </c>
      <c r="D78" s="194">
        <f>'4 pr._savarankiškos f-jos'!E189+'4 pr._savarankiškos f-jos'!E221+'6 pr._mokinio krepšelis (2)'!E58+'7 pr._kita dotacija'!E161+'9 pr._įstaigų pajamos'!E80+'9 pr._įstaigų pajamos'!E102+'[1]11 pr._apyvartinės lėšos'!E140+'[1]11 pr._apyvartinės lėšos'!E192</f>
        <v>634539</v>
      </c>
      <c r="E78" s="194">
        <f>'4 pr._savarankiškos f-jos'!F189+'4 pr._savarankiškos f-jos'!F221+'6 pr._mokinio krepšelis (2)'!F58+'7 pr._kita dotacija'!F161+'9 pr._įstaigų pajamos'!F80+'9 pr._įstaigų pajamos'!F102+'[1]11 pr._apyvartinės lėšos'!F140+'[1]11 pr._apyvartinės lėšos'!F192</f>
        <v>399916</v>
      </c>
      <c r="F78" s="194">
        <f>'4 pr._savarankiškos f-jos'!G189+'4 pr._savarankiškos f-jos'!G221+'6 pr._mokinio krepšelis (2)'!G58+'7 pr._kita dotacija'!G161+'9 pr._įstaigų pajamos'!G80+'9 pr._įstaigų pajamos'!G102+'[1]11 pr._apyvartinės lėšos'!G140+'[1]11 pr._apyvartinės lėšos'!G192</f>
        <v>0</v>
      </c>
      <c r="G78" s="193">
        <f>H78+J78</f>
        <v>0</v>
      </c>
      <c r="H78" s="193">
        <f>'4 pr._savarankiškos f-jos'!I189+'4 pr._savarankiškos f-jos'!I221+'6 pr._mokinio krepšelis (2)'!I58+'7 pr._kita dotacija'!I161+'9 pr._įstaigų pajamos'!I80+'9 pr._įstaigų pajamos'!I102+'[1]11 pr._apyvartinės lėšos'!I140+'[1]11 pr._apyvartinės lėšos'!I192</f>
        <v>0</v>
      </c>
      <c r="I78" s="193">
        <f>'4 pr._savarankiškos f-jos'!J189+'4 pr._savarankiškos f-jos'!J221+'6 pr._mokinio krepšelis (2)'!J58+'7 pr._kita dotacija'!J161+'9 pr._įstaigų pajamos'!J80+'9 pr._įstaigų pajamos'!J102+'[1]11 pr._apyvartinės lėšos'!J140+'[1]11 pr._apyvartinės lėšos'!J192</f>
        <v>0</v>
      </c>
      <c r="J78" s="193">
        <f>'4 pr._savarankiškos f-jos'!K189+'4 pr._savarankiškos f-jos'!K221+'6 pr._mokinio krepšelis (2)'!K58+'7 pr._kita dotacija'!K161+'9 pr._įstaigų pajamos'!K80+'9 pr._įstaigų pajamos'!K102+'[1]11 pr._apyvartinės lėšos'!K140+'[1]11 pr._apyvartinės lėšos'!K192</f>
        <v>0</v>
      </c>
      <c r="K78" s="8">
        <f>L78+N78</f>
        <v>634539</v>
      </c>
      <c r="L78" s="8">
        <f>D78+H78</f>
        <v>634539</v>
      </c>
      <c r="M78" s="8">
        <f>E78+I78</f>
        <v>399916</v>
      </c>
      <c r="N78" s="8">
        <f>F78+J78</f>
        <v>0</v>
      </c>
    </row>
    <row r="79" spans="1:14" s="24" customFormat="1" ht="15" customHeight="1" x14ac:dyDescent="0.25">
      <c r="A79" s="29" t="s">
        <v>126</v>
      </c>
      <c r="B79" s="16" t="s">
        <v>183</v>
      </c>
      <c r="C79" s="194">
        <f>D79+F79</f>
        <v>429728</v>
      </c>
      <c r="D79" s="194">
        <f>'4 pr._savarankiškos f-jos'!E190+'6 pr._mokinio krepšelis (2)'!E59+'7 pr._kita dotacija'!E164+'9 pr._įstaigų pajamos'!E81</f>
        <v>429728</v>
      </c>
      <c r="E79" s="194">
        <f>'4 pr._savarankiškos f-jos'!F190+'6 pr._mokinio krepšelis (2)'!F59+'7 pr._kita dotacija'!F164+'9 pr._įstaigų pajamos'!F81</f>
        <v>278742</v>
      </c>
      <c r="F79" s="194">
        <f>'4 pr._savarankiškos f-jos'!G190+'6 pr._mokinio krepšelis (2)'!G59+'7 pr._kita dotacija'!G164+'9 pr._įstaigų pajamos'!G81</f>
        <v>0</v>
      </c>
      <c r="G79" s="193">
        <f>H79+J79</f>
        <v>0</v>
      </c>
      <c r="H79" s="193">
        <f>'4 pr._savarankiškos f-jos'!I190+'6 pr._mokinio krepšelis (2)'!I59+'7 pr._kita dotacija'!I164+'9 pr._įstaigų pajamos'!I81</f>
        <v>0</v>
      </c>
      <c r="I79" s="193">
        <f>'4 pr._savarankiškos f-jos'!J190+'6 pr._mokinio krepšelis (2)'!J59+'7 pr._kita dotacija'!J164+'9 pr._įstaigų pajamos'!J81</f>
        <v>0</v>
      </c>
      <c r="J79" s="193">
        <f>'4 pr._savarankiškos f-jos'!K190+'6 pr._mokinio krepšelis (2)'!K59+'7 pr._kita dotacija'!K164+'9 pr._įstaigų pajamos'!K81</f>
        <v>0</v>
      </c>
      <c r="K79" s="8">
        <f>L79+N79</f>
        <v>429728</v>
      </c>
      <c r="L79" s="8">
        <f>D79+H79</f>
        <v>429728</v>
      </c>
      <c r="M79" s="8">
        <f>E79+I79</f>
        <v>278742</v>
      </c>
      <c r="N79" s="8">
        <f>F79+J79</f>
        <v>0</v>
      </c>
    </row>
    <row r="80" spans="1:14" ht="15" customHeight="1" x14ac:dyDescent="0.25">
      <c r="A80" s="25" t="s">
        <v>127</v>
      </c>
      <c r="B80" s="19" t="s">
        <v>27</v>
      </c>
      <c r="C80" s="194">
        <f>D80+F80</f>
        <v>212239</v>
      </c>
      <c r="D80" s="194">
        <f>'4 pr._savarankiškos f-jos'!E203+'9 pr._įstaigų pajamos'!E88+'[1]11 pr._apyvartinės lėšos'!E161+'7 pr._kita dotacija'!E187</f>
        <v>211515</v>
      </c>
      <c r="E80" s="194">
        <f>'4 pr._savarankiškos f-jos'!F203+'9 pr._įstaigų pajamos'!F88+'[1]11 pr._apyvartinės lėšos'!F161+'7 pr._kita dotacija'!F187</f>
        <v>126914</v>
      </c>
      <c r="F80" s="194">
        <f>'4 pr._savarankiškos f-jos'!G203+'9 pr._įstaigų pajamos'!G88+'[1]11 pr._apyvartinės lėšos'!G161+'7 pr._kita dotacija'!G187</f>
        <v>724</v>
      </c>
      <c r="G80" s="193">
        <f>H80+J80</f>
        <v>2500</v>
      </c>
      <c r="H80" s="193">
        <f>'4 pr._savarankiškos f-jos'!I203+'9 pr._įstaigų pajamos'!I88+'[1]11 pr._apyvartinės lėšos'!I161+'7 pr._kita dotacija'!I187</f>
        <v>2500</v>
      </c>
      <c r="I80" s="193">
        <f>'4 pr._savarankiškos f-jos'!J203+'9 pr._įstaigų pajamos'!J88+'[1]11 pr._apyvartinės lėšos'!J161+'7 pr._kita dotacija'!J187</f>
        <v>0</v>
      </c>
      <c r="J80" s="193">
        <f>'4 pr._savarankiškos f-jos'!K203+'9 pr._įstaigų pajamos'!K88+'[1]11 pr._apyvartinės lėšos'!K161+'7 pr._kita dotacija'!K187</f>
        <v>0</v>
      </c>
      <c r="K80" s="8">
        <f>L80+N80</f>
        <v>214739</v>
      </c>
      <c r="L80" s="8">
        <f>D80+H80</f>
        <v>214015</v>
      </c>
      <c r="M80" s="8">
        <f>E80+I80</f>
        <v>126914</v>
      </c>
      <c r="N80" s="8">
        <f>F80+J80</f>
        <v>724</v>
      </c>
    </row>
    <row r="81" spans="1:14" ht="15" customHeight="1" x14ac:dyDescent="0.25">
      <c r="A81" s="25" t="s">
        <v>176</v>
      </c>
      <c r="B81" s="19" t="s">
        <v>175</v>
      </c>
      <c r="C81" s="194">
        <f>D81+F81</f>
        <v>14906</v>
      </c>
      <c r="D81" s="194">
        <f>'4 pr._savarankiškos f-jos'!E204+'[1]11 pr._apyvartinės lėšos'!E163</f>
        <v>14906</v>
      </c>
      <c r="E81" s="194">
        <f>'4 pr._savarankiškos f-jos'!F204+'[1]11 pr._apyvartinės lėšos'!F163</f>
        <v>11175</v>
      </c>
      <c r="F81" s="194">
        <f>'4 pr._savarankiškos f-jos'!G204+'[1]11 pr._apyvartinės lėšos'!G163</f>
        <v>0</v>
      </c>
      <c r="G81" s="193">
        <f>H81+J81</f>
        <v>0</v>
      </c>
      <c r="H81" s="193">
        <f>'4 pr._savarankiškos f-jos'!I204+'[1]11 pr._apyvartinės lėšos'!I163</f>
        <v>0</v>
      </c>
      <c r="I81" s="193">
        <f>'4 pr._savarankiškos f-jos'!J204+'[1]11 pr._apyvartinės lėšos'!J163</f>
        <v>0</v>
      </c>
      <c r="J81" s="193">
        <f>'4 pr._savarankiškos f-jos'!K204+'[1]11 pr._apyvartinės lėšos'!K163</f>
        <v>0</v>
      </c>
      <c r="K81" s="8">
        <f>L81+N81</f>
        <v>14906</v>
      </c>
      <c r="L81" s="8">
        <f>D81+H81</f>
        <v>14906</v>
      </c>
      <c r="M81" s="8">
        <f>E81+I81</f>
        <v>11175</v>
      </c>
      <c r="N81" s="8">
        <f>F81+J81</f>
        <v>0</v>
      </c>
    </row>
    <row r="82" spans="1:14" ht="15" customHeight="1" x14ac:dyDescent="0.25">
      <c r="A82" s="25" t="s">
        <v>128</v>
      </c>
      <c r="B82" s="19" t="s">
        <v>63</v>
      </c>
      <c r="C82" s="194">
        <f>D82+F82</f>
        <v>57272</v>
      </c>
      <c r="D82" s="194">
        <f>'4 pr._savarankiškos f-jos'!E205+'9 pr._įstaigų pajamos'!E89+'[1]11 pr._apyvartinės lėšos'!E165+'7 pr._kita dotacija'!E190</f>
        <v>57272</v>
      </c>
      <c r="E82" s="194">
        <f>'4 pr._savarankiškos f-jos'!F205+'9 pr._įstaigų pajamos'!F89+'[1]11 pr._apyvartinės lėšos'!F165+'7 pr._kita dotacija'!F190</f>
        <v>38722</v>
      </c>
      <c r="F82" s="194">
        <f>'4 pr._savarankiškos f-jos'!G205+'9 pr._įstaigų pajamos'!G89+'[1]11 pr._apyvartinės lėšos'!G165+'7 pr._kita dotacija'!G190</f>
        <v>0</v>
      </c>
      <c r="G82" s="193">
        <f>H82+J82</f>
        <v>0</v>
      </c>
      <c r="H82" s="193">
        <f>'4 pr._savarankiškos f-jos'!I205+'9 pr._įstaigų pajamos'!I89+'[1]11 pr._apyvartinės lėšos'!I165+'7 pr._kita dotacija'!I190</f>
        <v>0</v>
      </c>
      <c r="I82" s="193">
        <f>'4 pr._savarankiškos f-jos'!J205+'9 pr._įstaigų pajamos'!J89+'[1]11 pr._apyvartinės lėšos'!J165+'7 pr._kita dotacija'!J190</f>
        <v>0</v>
      </c>
      <c r="J82" s="193">
        <f>'4 pr._savarankiškos f-jos'!K205+'9 pr._įstaigų pajamos'!K89+'[1]11 pr._apyvartinės lėšos'!K165+'7 pr._kita dotacija'!K190</f>
        <v>0</v>
      </c>
      <c r="K82" s="8">
        <f>L82+N82</f>
        <v>57272</v>
      </c>
      <c r="L82" s="8">
        <f>D82+H82</f>
        <v>57272</v>
      </c>
      <c r="M82" s="8">
        <f>E82+I82</f>
        <v>38722</v>
      </c>
      <c r="N82" s="8">
        <f>F82+J82</f>
        <v>0</v>
      </c>
    </row>
    <row r="83" spans="1:14" ht="15" customHeight="1" x14ac:dyDescent="0.25">
      <c r="A83" s="25" t="s">
        <v>129</v>
      </c>
      <c r="B83" s="19" t="s">
        <v>64</v>
      </c>
      <c r="C83" s="194">
        <f>D83+F83</f>
        <v>45094</v>
      </c>
      <c r="D83" s="194">
        <f>'4 pr._savarankiškos f-jos'!E206+'9 pr._įstaigų pajamos'!E90+'[1]11 pr._apyvartinės lėšos'!E167+'7 pr._kita dotacija'!E193</f>
        <v>45094</v>
      </c>
      <c r="E83" s="194">
        <f>'4 pr._savarankiškos f-jos'!F206+'9 pr._įstaigų pajamos'!F90+'[1]11 pr._apyvartinės lėšos'!F167+'7 pr._kita dotacija'!F193</f>
        <v>27740</v>
      </c>
      <c r="F83" s="194">
        <f>'4 pr._savarankiškos f-jos'!G206+'9 pr._įstaigų pajamos'!G90+'[1]11 pr._apyvartinės lėšos'!G167+'7 pr._kita dotacija'!G193</f>
        <v>0</v>
      </c>
      <c r="G83" s="193">
        <f>H83+J83</f>
        <v>1000</v>
      </c>
      <c r="H83" s="193">
        <f>'4 pr._savarankiškos f-jos'!I206+'9 pr._įstaigų pajamos'!I90+'[1]11 pr._apyvartinės lėšos'!I167+'7 pr._kita dotacija'!I193</f>
        <v>1000</v>
      </c>
      <c r="I83" s="193">
        <f>'4 pr._savarankiškos f-jos'!J206+'9 pr._įstaigų pajamos'!J90+'[1]11 pr._apyvartinės lėšos'!J167+'7 pr._kita dotacija'!J193</f>
        <v>0</v>
      </c>
      <c r="J83" s="193">
        <f>'4 pr._savarankiškos f-jos'!K206+'9 pr._įstaigų pajamos'!K90+'[1]11 pr._apyvartinės lėšos'!K167+'7 pr._kita dotacija'!K193</f>
        <v>0</v>
      </c>
      <c r="K83" s="8">
        <f>L83+N83</f>
        <v>46094</v>
      </c>
      <c r="L83" s="8">
        <f>D83+H83</f>
        <v>46094</v>
      </c>
      <c r="M83" s="8">
        <f>E83+I83</f>
        <v>27740</v>
      </c>
      <c r="N83" s="8">
        <f>F83+J83</f>
        <v>0</v>
      </c>
    </row>
    <row r="84" spans="1:14" ht="15" customHeight="1" x14ac:dyDescent="0.25">
      <c r="A84" s="25" t="s">
        <v>130</v>
      </c>
      <c r="B84" s="19" t="s">
        <v>499</v>
      </c>
      <c r="C84" s="194">
        <f>D84+F84</f>
        <v>29404</v>
      </c>
      <c r="D84" s="194">
        <f>'4 pr._savarankiškos f-jos'!E207+'9 pr._įstaigų pajamos'!E91+'[1]11 pr._apyvartinės lėšos'!E169+'7 pr._kita dotacija'!E196</f>
        <v>29404</v>
      </c>
      <c r="E84" s="194">
        <f>'4 pr._savarankiškos f-jos'!F207+'9 pr._įstaigų pajamos'!F91+'[1]11 pr._apyvartinės lėšos'!F169+'7 pr._kita dotacija'!F196</f>
        <v>19867</v>
      </c>
      <c r="F84" s="194">
        <f>'4 pr._savarankiškos f-jos'!G207+'9 pr._įstaigų pajamos'!G91+'[1]11 pr._apyvartinės lėšos'!G169+'7 pr._kita dotacija'!G196</f>
        <v>0</v>
      </c>
      <c r="G84" s="193">
        <f>H84+J84</f>
        <v>0</v>
      </c>
      <c r="H84" s="193">
        <f>'4 pr._savarankiškos f-jos'!I207+'9 pr._įstaigų pajamos'!I91+'[1]11 pr._apyvartinės lėšos'!I169+'7 pr._kita dotacija'!I196</f>
        <v>0</v>
      </c>
      <c r="I84" s="193">
        <f>'4 pr._savarankiškos f-jos'!J207+'9 pr._įstaigų pajamos'!J91+'[1]11 pr._apyvartinės lėšos'!J169+'7 pr._kita dotacija'!J196</f>
        <v>0</v>
      </c>
      <c r="J84" s="193">
        <f>'4 pr._savarankiškos f-jos'!K207+'9 pr._įstaigų pajamos'!K91+'[1]11 pr._apyvartinės lėšos'!K169+'7 pr._kita dotacija'!K196</f>
        <v>0</v>
      </c>
      <c r="K84" s="8">
        <f>L84+N84</f>
        <v>29404</v>
      </c>
      <c r="L84" s="8">
        <f>D84+H84</f>
        <v>29404</v>
      </c>
      <c r="M84" s="8">
        <f>E84+I84</f>
        <v>19867</v>
      </c>
      <c r="N84" s="8">
        <f>F84+J84</f>
        <v>0</v>
      </c>
    </row>
    <row r="85" spans="1:14" ht="15" customHeight="1" x14ac:dyDescent="0.25">
      <c r="A85" s="25" t="s">
        <v>131</v>
      </c>
      <c r="B85" s="19" t="s">
        <v>504</v>
      </c>
      <c r="C85" s="194">
        <f>D85+F85</f>
        <v>68270</v>
      </c>
      <c r="D85" s="194">
        <f>'4 pr._savarankiškos f-jos'!E208+'9 pr._įstaigų pajamos'!E92+'[1]11 pr._apyvartinės lėšos'!E171+'7 pr._kita dotacija'!E199</f>
        <v>68270</v>
      </c>
      <c r="E85" s="194">
        <f>'4 pr._savarankiškos f-jos'!F208+'9 pr._įstaigų pajamos'!F92+'[1]11 pr._apyvartinės lėšos'!F171+'7 pr._kita dotacija'!F199</f>
        <v>46070</v>
      </c>
      <c r="F85" s="194">
        <f>'4 pr._savarankiškos f-jos'!G208+'9 pr._įstaigų pajamos'!G92+'[1]11 pr._apyvartinės lėšos'!G171+'7 pr._kita dotacija'!G199</f>
        <v>0</v>
      </c>
      <c r="G85" s="193">
        <f>H85+J85</f>
        <v>-1441</v>
      </c>
      <c r="H85" s="193">
        <f>'4 pr._savarankiškos f-jos'!I208+'9 pr._įstaigų pajamos'!I92+'[1]11 pr._apyvartinės lėšos'!I171+'7 pr._kita dotacija'!I199</f>
        <v>-1441</v>
      </c>
      <c r="I85" s="193">
        <f>'4 pr._savarankiškos f-jos'!J208+'9 pr._įstaigų pajamos'!J92+'[1]11 pr._apyvartinės lėšos'!J171+'7 pr._kita dotacija'!J199</f>
        <v>-1100</v>
      </c>
      <c r="J85" s="193">
        <f>'4 pr._savarankiškos f-jos'!K208+'9 pr._įstaigų pajamos'!K92+'[1]11 pr._apyvartinės lėšos'!K171+'7 pr._kita dotacija'!K199</f>
        <v>0</v>
      </c>
      <c r="K85" s="8">
        <f>L85+N85</f>
        <v>66829</v>
      </c>
      <c r="L85" s="8">
        <f>D85+H85</f>
        <v>66829</v>
      </c>
      <c r="M85" s="8">
        <f>E85+I85</f>
        <v>44970</v>
      </c>
      <c r="N85" s="8">
        <f>F85+J85</f>
        <v>0</v>
      </c>
    </row>
    <row r="86" spans="1:14" ht="15" customHeight="1" x14ac:dyDescent="0.25">
      <c r="A86" s="25" t="s">
        <v>132</v>
      </c>
      <c r="B86" s="19" t="s">
        <v>74</v>
      </c>
      <c r="C86" s="194">
        <f>D86+F86</f>
        <v>34000</v>
      </c>
      <c r="D86" s="194">
        <f>'4 pr._savarankiškos f-jos'!E209+'9 pr._įstaigų pajamos'!E93+'[1]11 pr._apyvartinės lėšos'!E173+'7 pr._kita dotacija'!E202</f>
        <v>34000</v>
      </c>
      <c r="E86" s="194">
        <f>'4 pr._savarankiškos f-jos'!F209+'9 pr._įstaigų pajamos'!F93+'[1]11 pr._apyvartinės lėšos'!F173+'7 pr._kita dotacija'!F202</f>
        <v>22824</v>
      </c>
      <c r="F86" s="194">
        <f>'4 pr._savarankiškos f-jos'!G209+'9 pr._įstaigų pajamos'!G93+'[1]11 pr._apyvartinės lėšos'!G173+'7 pr._kita dotacija'!G202</f>
        <v>0</v>
      </c>
      <c r="G86" s="193">
        <f>H86+J86</f>
        <v>0</v>
      </c>
      <c r="H86" s="193">
        <f>'4 pr._savarankiškos f-jos'!I209+'9 pr._įstaigų pajamos'!I93+'[1]11 pr._apyvartinės lėšos'!I173+'7 pr._kita dotacija'!I202</f>
        <v>0</v>
      </c>
      <c r="I86" s="193">
        <f>'4 pr._savarankiškos f-jos'!J209+'9 pr._įstaigų pajamos'!J93+'[1]11 pr._apyvartinės lėšos'!J173+'7 pr._kita dotacija'!J202</f>
        <v>0</v>
      </c>
      <c r="J86" s="193">
        <f>'4 pr._savarankiškos f-jos'!K209+'9 pr._įstaigų pajamos'!K93+'[1]11 pr._apyvartinės lėšos'!K173+'7 pr._kita dotacija'!K202</f>
        <v>0</v>
      </c>
      <c r="K86" s="8">
        <f>L86+N86</f>
        <v>34000</v>
      </c>
      <c r="L86" s="8">
        <f>D86+H86</f>
        <v>34000</v>
      </c>
      <c r="M86" s="8">
        <f>E86+I86</f>
        <v>22824</v>
      </c>
      <c r="N86" s="8">
        <f>F86+J86</f>
        <v>0</v>
      </c>
    </row>
    <row r="87" spans="1:14" ht="15" customHeight="1" x14ac:dyDescent="0.25">
      <c r="A87" s="25" t="s">
        <v>133</v>
      </c>
      <c r="B87" s="19" t="s">
        <v>167</v>
      </c>
      <c r="C87" s="194">
        <f>D87+F87</f>
        <v>27559</v>
      </c>
      <c r="D87" s="194">
        <f>'4 pr._savarankiškos f-jos'!E210+'9 pr._įstaigų pajamos'!E94+'[1]11 pr._apyvartinės lėšos'!E175+'7 pr._kita dotacija'!E205</f>
        <v>27559</v>
      </c>
      <c r="E87" s="194">
        <f>'4 pr._savarankiškos f-jos'!F210+'9 pr._įstaigų pajamos'!F94+'[1]11 pr._apyvartinės lėšos'!F175+'7 pr._kita dotacija'!F205</f>
        <v>17245</v>
      </c>
      <c r="F87" s="194">
        <f>'4 pr._savarankiškos f-jos'!G210+'9 pr._įstaigų pajamos'!G94+'[1]11 pr._apyvartinės lėšos'!G175+'7 pr._kita dotacija'!G205</f>
        <v>0</v>
      </c>
      <c r="G87" s="193">
        <f>H87+J87</f>
        <v>0</v>
      </c>
      <c r="H87" s="193">
        <f>'4 pr._savarankiškos f-jos'!I210+'9 pr._įstaigų pajamos'!I94+'[1]11 pr._apyvartinės lėšos'!I175+'7 pr._kita dotacija'!I205</f>
        <v>0</v>
      </c>
      <c r="I87" s="193">
        <f>'4 pr._savarankiškos f-jos'!J210+'9 pr._įstaigų pajamos'!J94+'[1]11 pr._apyvartinės lėšos'!J175+'7 pr._kita dotacija'!J205</f>
        <v>0</v>
      </c>
      <c r="J87" s="193">
        <f>'4 pr._savarankiškos f-jos'!K210+'9 pr._įstaigų pajamos'!K94+'[1]11 pr._apyvartinės lėšos'!K175+'7 pr._kita dotacija'!K205</f>
        <v>0</v>
      </c>
      <c r="K87" s="8">
        <f>L87+N87</f>
        <v>27559</v>
      </c>
      <c r="L87" s="8">
        <f>D87+H87</f>
        <v>27559</v>
      </c>
      <c r="M87" s="8">
        <f>E87+I87</f>
        <v>17245</v>
      </c>
      <c r="N87" s="8">
        <f>F87+J87</f>
        <v>0</v>
      </c>
    </row>
    <row r="88" spans="1:14" ht="15" customHeight="1" x14ac:dyDescent="0.25">
      <c r="A88" s="25" t="s">
        <v>134</v>
      </c>
      <c r="B88" s="19" t="s">
        <v>30</v>
      </c>
      <c r="C88" s="194">
        <f>D88+F88</f>
        <v>398631</v>
      </c>
      <c r="D88" s="194">
        <f>'4 pr._savarankiškos f-jos'!E211+'9 pr._įstaigų pajamos'!E95+'[1]11 pr._apyvartinės lėšos'!E177+'10 pr._skolintos lėšos'!E47+'7 pr._kita dotacija'!E208</f>
        <v>398631</v>
      </c>
      <c r="E88" s="194">
        <f>'4 pr._savarankiškos f-jos'!F211+'9 pr._įstaigų pajamos'!F95+'[1]11 pr._apyvartinės lėšos'!F177+'10 pr._skolintos lėšos'!F47+'7 pr._kita dotacija'!F208</f>
        <v>259144</v>
      </c>
      <c r="F88" s="194">
        <f>'4 pr._savarankiškos f-jos'!G211+'9 pr._įstaigų pajamos'!G95+'[1]11 pr._apyvartinės lėšos'!G177+'10 pr._skolintos lėšos'!G47+'7 pr._kita dotacija'!G208</f>
        <v>0</v>
      </c>
      <c r="G88" s="193">
        <f>H88+J88</f>
        <v>2657</v>
      </c>
      <c r="H88" s="193">
        <f>'4 pr._savarankiškos f-jos'!I211+'9 pr._įstaigų pajamos'!I95+'[1]11 pr._apyvartinės lėšos'!I177+'10 pr._skolintos lėšos'!I47+'7 pr._kita dotacija'!I208</f>
        <v>0</v>
      </c>
      <c r="I88" s="193">
        <f>'4 pr._savarankiškos f-jos'!J211+'9 pr._įstaigų pajamos'!J95+'[1]11 pr._apyvartinės lėšos'!J177+'10 pr._skolintos lėšos'!J47+'7 pr._kita dotacija'!J208</f>
        <v>0</v>
      </c>
      <c r="J88" s="193">
        <f>'4 pr._savarankiškos f-jos'!K211+'9 pr._įstaigų pajamos'!K95+'[1]11 pr._apyvartinės lėšos'!K177+'10 pr._skolintos lėšos'!K47+'7 pr._kita dotacija'!K208</f>
        <v>2657</v>
      </c>
      <c r="K88" s="8">
        <f>L88+N88</f>
        <v>401288</v>
      </c>
      <c r="L88" s="8">
        <f>D88+H88</f>
        <v>398631</v>
      </c>
      <c r="M88" s="8">
        <f>E88+I88</f>
        <v>259144</v>
      </c>
      <c r="N88" s="8">
        <f>F88+J88</f>
        <v>2657</v>
      </c>
    </row>
    <row r="89" spans="1:14" ht="15" customHeight="1" x14ac:dyDescent="0.25">
      <c r="A89" s="28" t="s">
        <v>135</v>
      </c>
      <c r="B89" s="8" t="s">
        <v>31</v>
      </c>
      <c r="C89" s="194">
        <f>D89+F89</f>
        <v>137641</v>
      </c>
      <c r="D89" s="194">
        <f>'4 pr._savarankiškos f-jos'!E212+'9 pr._įstaigų pajamos'!E96+'[1]11 pr._apyvartinės lėšos'!E179+'7 pr._kita dotacija'!E211</f>
        <v>137641</v>
      </c>
      <c r="E89" s="194">
        <f>'4 pr._savarankiškos f-jos'!F212+'9 pr._įstaigų pajamos'!F96+'[1]11 pr._apyvartinės lėšos'!F179+'7 pr._kita dotacija'!F211</f>
        <v>77467</v>
      </c>
      <c r="F89" s="194">
        <f>'4 pr._savarankiškos f-jos'!G212+'9 pr._įstaigų pajamos'!G96+'[1]11 pr._apyvartinės lėšos'!G179+'7 pr._kita dotacija'!G211</f>
        <v>0</v>
      </c>
      <c r="G89" s="193">
        <f>H89+J89</f>
        <v>0</v>
      </c>
      <c r="H89" s="193">
        <f>'4 pr._savarankiškos f-jos'!I212+'9 pr._įstaigų pajamos'!I96+'[1]11 pr._apyvartinės lėšos'!I179+'7 pr._kita dotacija'!I211</f>
        <v>0</v>
      </c>
      <c r="I89" s="193">
        <f>'4 pr._savarankiškos f-jos'!J212+'9 pr._įstaigų pajamos'!J96+'[1]11 pr._apyvartinės lėšos'!J179+'7 pr._kita dotacija'!J211</f>
        <v>0</v>
      </c>
      <c r="J89" s="193">
        <f>'4 pr._savarankiškos f-jos'!K212+'9 pr._įstaigų pajamos'!K96+'[1]11 pr._apyvartinės lėšos'!K179+'7 pr._kita dotacija'!K211</f>
        <v>0</v>
      </c>
      <c r="K89" s="8">
        <f>L89+N89</f>
        <v>137641</v>
      </c>
      <c r="L89" s="8">
        <f>D89+H89</f>
        <v>137641</v>
      </c>
      <c r="M89" s="8">
        <f>E89+I89</f>
        <v>77467</v>
      </c>
      <c r="N89" s="8">
        <f>F89+J89</f>
        <v>0</v>
      </c>
    </row>
    <row r="90" spans="1:14" ht="15" customHeight="1" x14ac:dyDescent="0.25">
      <c r="A90" s="11" t="s">
        <v>136</v>
      </c>
      <c r="B90" s="27" t="s">
        <v>71</v>
      </c>
      <c r="C90" s="194">
        <f>D90+F90</f>
        <v>350599</v>
      </c>
      <c r="D90" s="194">
        <f>'4 pr._savarankiškos f-jos'!E213+'6 pr._mokinio krepšelis (2)'!E60+'9 pr._įstaigų pajamos'!E97+'[1]11 pr._apyvartinės lėšos'!E181+'7 pr._kita dotacija'!E214</f>
        <v>350599</v>
      </c>
      <c r="E90" s="194">
        <f>'4 pr._savarankiškos f-jos'!F213+'6 pr._mokinio krepšelis (2)'!F60+'9 pr._įstaigų pajamos'!F97+'[1]11 pr._apyvartinės lėšos'!F181+'7 pr._kita dotacija'!F214</f>
        <v>222581</v>
      </c>
      <c r="F90" s="194">
        <f>'4 pr._savarankiškos f-jos'!G213+'6 pr._mokinio krepšelis (2)'!G60+'9 pr._įstaigų pajamos'!G97+'[1]11 pr._apyvartinės lėšos'!G181+'7 pr._kita dotacija'!G214</f>
        <v>0</v>
      </c>
      <c r="G90" s="193">
        <f>H90+J90</f>
        <v>0</v>
      </c>
      <c r="H90" s="193">
        <f>'4 pr._savarankiškos f-jos'!I213+'6 pr._mokinio krepšelis (2)'!I60+'9 pr._įstaigų pajamos'!I97+'[1]11 pr._apyvartinės lėšos'!I181+'7 pr._kita dotacija'!I214</f>
        <v>0</v>
      </c>
      <c r="I90" s="193">
        <f>'4 pr._savarankiškos f-jos'!J213+'6 pr._mokinio krepšelis (2)'!J60+'9 pr._įstaigų pajamos'!J97+'[1]11 pr._apyvartinės lėšos'!J181+'7 pr._kita dotacija'!J214</f>
        <v>0</v>
      </c>
      <c r="J90" s="193">
        <f>'4 pr._savarankiškos f-jos'!K213+'6 pr._mokinio krepšelis (2)'!K60+'9 pr._įstaigų pajamos'!K97+'[1]11 pr._apyvartinės lėšos'!K181+'7 pr._kita dotacija'!K214</f>
        <v>0</v>
      </c>
      <c r="K90" s="8">
        <f>L90+N90</f>
        <v>350599</v>
      </c>
      <c r="L90" s="8">
        <f>D90+H90</f>
        <v>350599</v>
      </c>
      <c r="M90" s="8">
        <f>E90+I90</f>
        <v>222581</v>
      </c>
      <c r="N90" s="8">
        <f>F90+J90</f>
        <v>0</v>
      </c>
    </row>
    <row r="91" spans="1:14" ht="15" customHeight="1" x14ac:dyDescent="0.25">
      <c r="A91" s="9" t="s">
        <v>137</v>
      </c>
      <c r="B91" s="47" t="s">
        <v>58</v>
      </c>
      <c r="C91" s="194">
        <f>D91+F91</f>
        <v>421655</v>
      </c>
      <c r="D91" s="195">
        <f>'4 pr._savarankiškos f-jos'!E219+'9 pr._įstaigų pajamos'!E100+'[1]11 pr._apyvartinės lėšos'!E188+'7 pr._kita dotacija'!E221</f>
        <v>421655</v>
      </c>
      <c r="E91" s="195">
        <f>'4 pr._savarankiškos f-jos'!F219+'9 pr._įstaigų pajamos'!F100+'[1]11 pr._apyvartinės lėšos'!F188+'7 pr._kita dotacija'!F221</f>
        <v>210826</v>
      </c>
      <c r="F91" s="195">
        <f>'4 pr._savarankiškos f-jos'!G219+'9 pr._įstaigų pajamos'!G100+'[1]11 pr._apyvartinės lėšos'!G188+'7 pr._kita dotacija'!G221</f>
        <v>0</v>
      </c>
      <c r="G91" s="193">
        <f>H91+J91</f>
        <v>34000</v>
      </c>
      <c r="H91" s="193">
        <f>'4 pr._savarankiškos f-jos'!I219+'9 pr._įstaigų pajamos'!I100+'[1]11 pr._apyvartinės lėšos'!I188+'7 pr._kita dotacija'!I221</f>
        <v>34000</v>
      </c>
      <c r="I91" s="193">
        <f>'4 pr._savarankiškos f-jos'!J219+'9 pr._įstaigų pajamos'!J100+'[1]11 pr._apyvartinės lėšos'!J188+'7 pr._kita dotacija'!J221</f>
        <v>0</v>
      </c>
      <c r="J91" s="193">
        <f>'4 pr._savarankiškos f-jos'!K219+'9 pr._įstaigų pajamos'!K100+'[1]11 pr._apyvartinės lėšos'!K188+'7 pr._kita dotacija'!K221</f>
        <v>0</v>
      </c>
      <c r="K91" s="8">
        <f>L91+N91</f>
        <v>455655</v>
      </c>
      <c r="L91" s="8">
        <f>D91+H91</f>
        <v>455655</v>
      </c>
      <c r="M91" s="8">
        <f>E91+I91</f>
        <v>210826</v>
      </c>
      <c r="N91" s="8">
        <f>F91+J91</f>
        <v>0</v>
      </c>
    </row>
    <row r="92" spans="1:14" ht="15" customHeight="1" x14ac:dyDescent="0.25">
      <c r="A92" s="9" t="s">
        <v>138</v>
      </c>
      <c r="B92" s="19" t="s">
        <v>59</v>
      </c>
      <c r="C92" s="194">
        <f>D92+F92</f>
        <v>487836</v>
      </c>
      <c r="D92" s="194">
        <f>'4 pr._savarankiškos f-jos'!E220+'5 pr._valstybinės f-jos (2)'!E120+'9 pr._įstaigų pajamos'!E101+'[1]11 pr._apyvartinės lėšos'!E190</f>
        <v>487836</v>
      </c>
      <c r="E92" s="194">
        <f>'4 pr._savarankiškos f-jos'!F220+'5 pr._valstybinės f-jos (2)'!F120+'9 pr._įstaigų pajamos'!F101+'[1]11 pr._apyvartinės lėšos'!F190</f>
        <v>345891</v>
      </c>
      <c r="F92" s="194">
        <f>'4 pr._savarankiškos f-jos'!G220+'5 pr._valstybinės f-jos (2)'!G120+'9 pr._įstaigų pajamos'!G101+'[1]11 pr._apyvartinės lėšos'!G190</f>
        <v>0</v>
      </c>
      <c r="G92" s="193">
        <f>H92+J92</f>
        <v>11500</v>
      </c>
      <c r="H92" s="193">
        <f>'4 pr._savarankiškos f-jos'!I220+'5 pr._valstybinės f-jos (2)'!I120+'9 pr._įstaigų pajamos'!I101+'[1]11 pr._apyvartinės lėšos'!I190</f>
        <v>11500</v>
      </c>
      <c r="I92" s="193">
        <f>'4 pr._savarankiškos f-jos'!J220+'5 pr._valstybinės f-jos (2)'!J120+'9 pr._įstaigų pajamos'!J101+'[1]11 pr._apyvartinės lėšos'!J190</f>
        <v>0</v>
      </c>
      <c r="J92" s="193">
        <f>'4 pr._savarankiškos f-jos'!K220+'5 pr._valstybinės f-jos (2)'!K120+'9 pr._įstaigų pajamos'!K101+'[1]11 pr._apyvartinės lėšos'!K190</f>
        <v>0</v>
      </c>
      <c r="K92" s="8">
        <f>L92+N92</f>
        <v>499336</v>
      </c>
      <c r="L92" s="8">
        <f>D92+H92</f>
        <v>499336</v>
      </c>
      <c r="M92" s="8">
        <f>E92+I92</f>
        <v>345891</v>
      </c>
      <c r="N92" s="8">
        <f>F92+J92</f>
        <v>0</v>
      </c>
    </row>
    <row r="93" spans="1:14" s="24" customFormat="1" ht="15" customHeight="1" x14ac:dyDescent="0.25">
      <c r="A93" s="9">
        <v>69</v>
      </c>
      <c r="B93" s="8" t="s">
        <v>76</v>
      </c>
      <c r="C93" s="194">
        <f>D93+F93</f>
        <v>599303</v>
      </c>
      <c r="D93" s="194">
        <f>'4 pr._savarankiškos f-jos'!E222+'7 pr._kita dotacija'!E223+'9 pr._įstaigų pajamos'!E103</f>
        <v>599303</v>
      </c>
      <c r="E93" s="194">
        <f>'4 pr._savarankiškos f-jos'!F222+'7 pr._kita dotacija'!F223+'9 pr._įstaigų pajamos'!F103</f>
        <v>358895</v>
      </c>
      <c r="F93" s="194">
        <f>'4 pr._savarankiškos f-jos'!G222+'7 pr._kita dotacija'!G223+'9 pr._įstaigų pajamos'!G103</f>
        <v>0</v>
      </c>
      <c r="G93" s="193">
        <f>H93+J93</f>
        <v>0</v>
      </c>
      <c r="H93" s="193">
        <f>'4 pr._savarankiškos f-jos'!I222+'7 pr._kita dotacija'!I223+'9 pr._įstaigų pajamos'!I103</f>
        <v>0</v>
      </c>
      <c r="I93" s="193">
        <f>'4 pr._savarankiškos f-jos'!J222+'7 pr._kita dotacija'!J223+'9 pr._įstaigų pajamos'!J103</f>
        <v>0</v>
      </c>
      <c r="J93" s="193">
        <f>'4 pr._savarankiškos f-jos'!K222+'7 pr._kita dotacija'!K223+'9 pr._įstaigų pajamos'!K103</f>
        <v>0</v>
      </c>
      <c r="K93" s="8">
        <f>L93+N93</f>
        <v>599303</v>
      </c>
      <c r="L93" s="8">
        <f>D93+H93</f>
        <v>599303</v>
      </c>
      <c r="M93" s="8">
        <f>E93+I93</f>
        <v>358895</v>
      </c>
      <c r="N93" s="8">
        <f>F93+J93</f>
        <v>0</v>
      </c>
    </row>
    <row r="94" spans="1:14" ht="15.95" customHeight="1" x14ac:dyDescent="0.25">
      <c r="A94" s="34" t="s">
        <v>177</v>
      </c>
      <c r="B94" s="35" t="s">
        <v>188</v>
      </c>
      <c r="C94" s="190">
        <f>SUM(C25:C93)</f>
        <v>39242697</v>
      </c>
      <c r="D94" s="190">
        <f>SUM(D25:D93)</f>
        <v>31975515</v>
      </c>
      <c r="E94" s="190">
        <f>SUM(E25:E93)</f>
        <v>14552469</v>
      </c>
      <c r="F94" s="190">
        <f>SUM(F25:F93)</f>
        <v>7267182</v>
      </c>
      <c r="G94" s="189">
        <f>SUM(G25:G93)</f>
        <v>267179</v>
      </c>
      <c r="H94" s="189">
        <f>SUM(H25:H93)</f>
        <v>244969</v>
      </c>
      <c r="I94" s="189">
        <f>SUM(I25:I93)</f>
        <v>-1184</v>
      </c>
      <c r="J94" s="189">
        <f>SUM(J25:J93)</f>
        <v>22210</v>
      </c>
      <c r="K94" s="37">
        <f>SUM(K25:K93)</f>
        <v>39509876</v>
      </c>
      <c r="L94" s="37">
        <f>SUM(L25:L93)</f>
        <v>32220484</v>
      </c>
      <c r="M94" s="37">
        <f>SUM(M25:M93)</f>
        <v>14551285</v>
      </c>
      <c r="N94" s="37">
        <f>SUM(N25:N93)</f>
        <v>7289392</v>
      </c>
    </row>
    <row r="95" spans="1:14" x14ac:dyDescent="0.25">
      <c r="A95" s="12"/>
      <c r="B95" s="187"/>
      <c r="C95" s="187"/>
      <c r="D95" s="187"/>
      <c r="E95" s="187"/>
      <c r="F95" s="187"/>
      <c r="G95" s="187"/>
      <c r="H95" s="187"/>
      <c r="I95" s="187"/>
      <c r="J95" s="187"/>
      <c r="K95" s="187"/>
      <c r="L95" s="187"/>
      <c r="M95" s="187"/>
    </row>
    <row r="96" spans="1:14" x14ac:dyDescent="0.25">
      <c r="A96" s="12"/>
      <c r="B96" s="12"/>
      <c r="C96" s="12"/>
      <c r="D96" s="12"/>
      <c r="E96" s="12"/>
      <c r="F96" s="12"/>
    </row>
    <row r="97" spans="1:6" x14ac:dyDescent="0.25">
      <c r="A97" s="12"/>
      <c r="B97" s="12"/>
      <c r="C97" s="12"/>
      <c r="D97" s="12"/>
      <c r="E97" s="12"/>
      <c r="F97" s="12"/>
    </row>
    <row r="98" spans="1:6" x14ac:dyDescent="0.25">
      <c r="A98" s="12"/>
      <c r="B98" s="12"/>
      <c r="C98" s="12"/>
      <c r="D98" s="12"/>
      <c r="E98" s="12"/>
      <c r="F98" s="12"/>
    </row>
    <row r="99" spans="1:6" x14ac:dyDescent="0.25">
      <c r="A99" s="12"/>
      <c r="B99" s="12"/>
      <c r="C99" s="12"/>
      <c r="D99" s="12"/>
      <c r="E99" s="12"/>
      <c r="F99" s="12"/>
    </row>
    <row r="100" spans="1:6" x14ac:dyDescent="0.25">
      <c r="A100" s="12"/>
      <c r="B100" s="12"/>
      <c r="C100" s="12"/>
      <c r="D100" s="12"/>
      <c r="E100" s="12"/>
      <c r="F100" s="12"/>
    </row>
    <row r="101" spans="1:6" x14ac:dyDescent="0.25">
      <c r="A101" s="12"/>
      <c r="B101" s="12"/>
      <c r="C101" s="12"/>
      <c r="D101" s="12"/>
      <c r="E101" s="12"/>
      <c r="F101" s="12"/>
    </row>
    <row r="102" spans="1:6" x14ac:dyDescent="0.25">
      <c r="A102" s="12"/>
      <c r="B102" s="12"/>
      <c r="C102" s="12"/>
      <c r="D102" s="12"/>
      <c r="E102" s="12"/>
      <c r="F102" s="12"/>
    </row>
    <row r="103" spans="1:6" x14ac:dyDescent="0.25">
      <c r="A103" s="12"/>
      <c r="B103" s="12"/>
      <c r="C103" s="12"/>
      <c r="D103" s="12"/>
      <c r="E103" s="12"/>
      <c r="F103" s="12"/>
    </row>
    <row r="104" spans="1:6" x14ac:dyDescent="0.25">
      <c r="A104" s="12"/>
      <c r="B104" s="12"/>
      <c r="C104" s="12"/>
      <c r="D104" s="12"/>
      <c r="E104" s="12"/>
      <c r="F104" s="12"/>
    </row>
    <row r="105" spans="1:6" x14ac:dyDescent="0.25">
      <c r="A105" s="12"/>
      <c r="B105" s="12"/>
      <c r="C105" s="12"/>
      <c r="D105" s="12"/>
      <c r="E105" s="12"/>
      <c r="F105" s="12"/>
    </row>
    <row r="106" spans="1:6" x14ac:dyDescent="0.25">
      <c r="A106" s="12"/>
      <c r="B106" s="12"/>
      <c r="C106" s="12"/>
      <c r="D106" s="12"/>
      <c r="E106" s="12"/>
      <c r="F106" s="12"/>
    </row>
    <row r="107" spans="1:6" x14ac:dyDescent="0.25">
      <c r="A107" s="12"/>
      <c r="B107" s="12"/>
      <c r="C107" s="12"/>
      <c r="D107" s="12"/>
      <c r="E107" s="12"/>
      <c r="F107" s="12"/>
    </row>
    <row r="108" spans="1:6" x14ac:dyDescent="0.25">
      <c r="A108" s="12"/>
      <c r="B108" s="12"/>
      <c r="C108" s="12"/>
      <c r="D108" s="12"/>
      <c r="E108" s="12"/>
      <c r="F108" s="12"/>
    </row>
    <row r="109" spans="1:6" x14ac:dyDescent="0.25">
      <c r="A109" s="12"/>
      <c r="B109" s="12"/>
      <c r="C109" s="12"/>
      <c r="D109" s="12"/>
      <c r="E109" s="12"/>
      <c r="F109" s="12"/>
    </row>
    <row r="110" spans="1:6" x14ac:dyDescent="0.25">
      <c r="A110" s="12"/>
      <c r="B110" s="12"/>
      <c r="C110" s="12"/>
      <c r="D110" s="12"/>
      <c r="E110" s="12"/>
      <c r="F110" s="12"/>
    </row>
    <row r="111" spans="1:6" x14ac:dyDescent="0.25">
      <c r="A111" s="12"/>
      <c r="B111" s="12"/>
      <c r="C111" s="12"/>
      <c r="D111" s="12"/>
      <c r="E111" s="12"/>
      <c r="F111" s="12"/>
    </row>
    <row r="112" spans="1:6" x14ac:dyDescent="0.25">
      <c r="A112" s="12"/>
      <c r="B112" s="12"/>
      <c r="C112" s="12"/>
      <c r="D112" s="12"/>
      <c r="E112" s="12"/>
      <c r="F112" s="12"/>
    </row>
    <row r="113" spans="1:6" x14ac:dyDescent="0.25">
      <c r="A113" s="12"/>
      <c r="B113" s="12"/>
      <c r="C113" s="12"/>
      <c r="D113" s="12"/>
      <c r="E113" s="12"/>
      <c r="F113" s="12"/>
    </row>
    <row r="114" spans="1:6" x14ac:dyDescent="0.25">
      <c r="A114" s="12"/>
      <c r="B114" s="12"/>
      <c r="C114" s="12"/>
      <c r="D114" s="12"/>
      <c r="E114" s="12"/>
      <c r="F114" s="12"/>
    </row>
    <row r="115" spans="1:6" x14ac:dyDescent="0.25">
      <c r="A115" s="12"/>
      <c r="B115" s="12"/>
      <c r="C115" s="12"/>
      <c r="D115" s="12"/>
      <c r="E115" s="12"/>
      <c r="F115" s="12"/>
    </row>
    <row r="116" spans="1:6" x14ac:dyDescent="0.25">
      <c r="A116" s="12"/>
      <c r="B116" s="12"/>
      <c r="C116" s="12"/>
      <c r="D116" s="12"/>
      <c r="E116" s="12"/>
      <c r="F116" s="12"/>
    </row>
    <row r="117" spans="1:6" x14ac:dyDescent="0.25">
      <c r="A117" s="12"/>
      <c r="B117" s="12"/>
      <c r="C117" s="12"/>
      <c r="D117" s="12"/>
      <c r="E117" s="12"/>
      <c r="F117" s="12"/>
    </row>
    <row r="118" spans="1:6" x14ac:dyDescent="0.25">
      <c r="A118" s="12"/>
      <c r="B118" s="12"/>
      <c r="C118" s="12"/>
      <c r="D118" s="12"/>
      <c r="E118" s="12"/>
      <c r="F118" s="12"/>
    </row>
    <row r="119" spans="1:6" x14ac:dyDescent="0.25">
      <c r="A119" s="12"/>
      <c r="B119" s="12"/>
      <c r="C119" s="12"/>
      <c r="D119" s="12"/>
      <c r="E119" s="12"/>
      <c r="F119" s="12"/>
    </row>
    <row r="120" spans="1:6" x14ac:dyDescent="0.25">
      <c r="A120" s="12"/>
      <c r="B120" s="12"/>
      <c r="C120" s="12"/>
      <c r="D120" s="12"/>
      <c r="E120" s="12"/>
      <c r="F120" s="12"/>
    </row>
    <row r="121" spans="1:6" x14ac:dyDescent="0.25">
      <c r="A121" s="12"/>
      <c r="B121" s="12"/>
      <c r="C121" s="12"/>
      <c r="D121" s="12"/>
      <c r="E121" s="12"/>
      <c r="F121" s="12"/>
    </row>
    <row r="122" spans="1:6" x14ac:dyDescent="0.25">
      <c r="A122" s="12"/>
      <c r="B122" s="12"/>
      <c r="C122" s="12"/>
      <c r="D122" s="12"/>
      <c r="E122" s="12"/>
      <c r="F122" s="12"/>
    </row>
    <row r="123" spans="1:6" x14ac:dyDescent="0.25">
      <c r="A123" s="12"/>
      <c r="B123" s="12"/>
      <c r="C123" s="12"/>
      <c r="D123" s="12"/>
      <c r="E123" s="12"/>
      <c r="F123" s="12"/>
    </row>
    <row r="124" spans="1:6" x14ac:dyDescent="0.25">
      <c r="A124" s="12"/>
      <c r="B124" s="12"/>
      <c r="C124" s="12"/>
      <c r="D124" s="12"/>
      <c r="E124" s="12"/>
      <c r="F124" s="12"/>
    </row>
    <row r="125" spans="1:6" x14ac:dyDescent="0.25">
      <c r="A125" s="12"/>
      <c r="B125" s="12"/>
      <c r="C125" s="12"/>
      <c r="D125" s="12"/>
      <c r="E125" s="12"/>
      <c r="F125" s="12"/>
    </row>
    <row r="126" spans="1:6" x14ac:dyDescent="0.25">
      <c r="A126" s="12"/>
      <c r="B126" s="12"/>
      <c r="C126" s="12"/>
      <c r="D126" s="12"/>
      <c r="E126" s="12"/>
      <c r="F126" s="12"/>
    </row>
    <row r="127" spans="1:6" x14ac:dyDescent="0.25">
      <c r="A127" s="12"/>
      <c r="B127" s="12"/>
      <c r="C127" s="12"/>
      <c r="D127" s="12"/>
      <c r="E127" s="12"/>
      <c r="F127" s="12"/>
    </row>
    <row r="128" spans="1:6" x14ac:dyDescent="0.25">
      <c r="A128" s="12"/>
      <c r="B128" s="12"/>
      <c r="C128" s="12"/>
      <c r="D128" s="12"/>
      <c r="E128" s="12"/>
      <c r="F128" s="12"/>
    </row>
    <row r="129" spans="1:6" x14ac:dyDescent="0.25">
      <c r="A129" s="12"/>
      <c r="B129" s="12"/>
      <c r="C129" s="12"/>
      <c r="D129" s="12"/>
      <c r="E129" s="12"/>
      <c r="F129" s="12"/>
    </row>
    <row r="130" spans="1:6" x14ac:dyDescent="0.25">
      <c r="A130" s="12"/>
      <c r="B130" s="12"/>
      <c r="C130" s="12"/>
      <c r="D130" s="12"/>
      <c r="E130" s="12"/>
      <c r="F130" s="12"/>
    </row>
    <row r="131" spans="1:6" x14ac:dyDescent="0.25">
      <c r="A131" s="12"/>
      <c r="B131" s="12"/>
      <c r="C131" s="12"/>
      <c r="D131" s="12"/>
      <c r="E131" s="12"/>
      <c r="F131" s="12"/>
    </row>
    <row r="132" spans="1:6" x14ac:dyDescent="0.25">
      <c r="A132" s="12"/>
      <c r="B132" s="12"/>
      <c r="C132" s="12"/>
      <c r="D132" s="12"/>
      <c r="E132" s="12"/>
      <c r="F132" s="12"/>
    </row>
    <row r="133" spans="1:6" x14ac:dyDescent="0.25">
      <c r="A133" s="12"/>
      <c r="B133" s="12"/>
      <c r="C133" s="12"/>
      <c r="D133" s="12"/>
      <c r="E133" s="12"/>
      <c r="F133" s="12"/>
    </row>
    <row r="134" spans="1:6" x14ac:dyDescent="0.25">
      <c r="A134" s="12"/>
      <c r="B134" s="12"/>
      <c r="C134" s="12"/>
      <c r="D134" s="12"/>
      <c r="E134" s="12"/>
      <c r="F134" s="12"/>
    </row>
    <row r="135" spans="1:6" x14ac:dyDescent="0.25">
      <c r="A135" s="12"/>
      <c r="B135" s="12"/>
      <c r="C135" s="12"/>
      <c r="D135" s="12"/>
      <c r="E135" s="12"/>
      <c r="F135" s="12"/>
    </row>
    <row r="136" spans="1:6" x14ac:dyDescent="0.25">
      <c r="A136" s="12"/>
      <c r="B136" s="12"/>
      <c r="C136" s="12"/>
      <c r="D136" s="12"/>
      <c r="E136" s="12"/>
      <c r="F136" s="12"/>
    </row>
    <row r="137" spans="1:6" x14ac:dyDescent="0.25">
      <c r="A137" s="12"/>
      <c r="B137" s="12"/>
      <c r="C137" s="12"/>
      <c r="D137" s="12"/>
      <c r="E137" s="12"/>
      <c r="F137" s="12"/>
    </row>
    <row r="138" spans="1:6" x14ac:dyDescent="0.25">
      <c r="A138" s="12"/>
      <c r="B138" s="12"/>
      <c r="C138" s="12"/>
      <c r="D138" s="12"/>
      <c r="E138" s="12"/>
      <c r="F138" s="12"/>
    </row>
    <row r="139" spans="1:6" x14ac:dyDescent="0.25">
      <c r="A139" s="12"/>
      <c r="B139" s="12"/>
      <c r="C139" s="12"/>
      <c r="D139" s="12"/>
      <c r="E139" s="12"/>
      <c r="F139" s="12"/>
    </row>
    <row r="140" spans="1:6" x14ac:dyDescent="0.25">
      <c r="A140" s="12"/>
      <c r="B140" s="12"/>
      <c r="C140" s="12"/>
      <c r="D140" s="12"/>
      <c r="E140" s="12"/>
      <c r="F140" s="12"/>
    </row>
    <row r="141" spans="1:6" x14ac:dyDescent="0.25">
      <c r="A141" s="12"/>
      <c r="B141" s="12"/>
      <c r="C141" s="12"/>
      <c r="D141" s="12"/>
      <c r="E141" s="12"/>
      <c r="F141" s="12"/>
    </row>
    <row r="142" spans="1:6" x14ac:dyDescent="0.25">
      <c r="A142" s="12"/>
      <c r="B142" s="12"/>
      <c r="C142" s="12"/>
      <c r="D142" s="12"/>
      <c r="E142" s="12"/>
      <c r="F142" s="12"/>
    </row>
    <row r="143" spans="1:6" x14ac:dyDescent="0.25">
      <c r="A143" s="12"/>
      <c r="B143" s="12"/>
      <c r="C143" s="12"/>
      <c r="D143" s="12"/>
      <c r="E143" s="12"/>
      <c r="F143" s="12"/>
    </row>
    <row r="144" spans="1:6" x14ac:dyDescent="0.25">
      <c r="A144" s="12"/>
      <c r="B144" s="12"/>
      <c r="C144" s="12"/>
      <c r="D144" s="12"/>
      <c r="E144" s="12"/>
      <c r="F144" s="12"/>
    </row>
    <row r="145" spans="1:6" x14ac:dyDescent="0.25">
      <c r="A145" s="12"/>
      <c r="B145" s="12"/>
      <c r="C145" s="12"/>
      <c r="D145" s="12"/>
      <c r="E145" s="12"/>
      <c r="F145" s="12"/>
    </row>
    <row r="146" spans="1:6" x14ac:dyDescent="0.25">
      <c r="A146" s="12"/>
      <c r="B146" s="12"/>
      <c r="C146" s="12"/>
      <c r="D146" s="12"/>
      <c r="E146" s="12"/>
      <c r="F146" s="12"/>
    </row>
    <row r="147" spans="1:6" x14ac:dyDescent="0.25">
      <c r="A147" s="12"/>
      <c r="B147" s="12"/>
      <c r="C147" s="12"/>
      <c r="D147" s="12"/>
      <c r="E147" s="12"/>
      <c r="F147" s="12"/>
    </row>
    <row r="148" spans="1:6" x14ac:dyDescent="0.25">
      <c r="A148" s="12"/>
      <c r="B148" s="12"/>
      <c r="C148" s="12"/>
      <c r="D148" s="12"/>
      <c r="E148" s="12"/>
      <c r="F148" s="12"/>
    </row>
    <row r="149" spans="1:6" x14ac:dyDescent="0.25">
      <c r="A149" s="12"/>
      <c r="B149" s="12"/>
      <c r="C149" s="12"/>
      <c r="D149" s="12"/>
      <c r="E149" s="12"/>
      <c r="F149" s="12"/>
    </row>
    <row r="150" spans="1:6" x14ac:dyDescent="0.25">
      <c r="A150" s="12"/>
      <c r="B150" s="12"/>
      <c r="C150" s="12"/>
      <c r="D150" s="12"/>
      <c r="E150" s="12"/>
      <c r="F150" s="12"/>
    </row>
    <row r="151" spans="1:6" x14ac:dyDescent="0.25">
      <c r="A151" s="12"/>
      <c r="B151" s="12"/>
      <c r="C151" s="12"/>
      <c r="D151" s="12"/>
      <c r="E151" s="12"/>
      <c r="F151" s="12"/>
    </row>
    <row r="152" spans="1:6" x14ac:dyDescent="0.25">
      <c r="A152" s="12"/>
      <c r="B152" s="12"/>
      <c r="C152" s="12"/>
      <c r="D152" s="12"/>
      <c r="E152" s="12"/>
      <c r="F152" s="12"/>
    </row>
    <row r="153" spans="1:6" x14ac:dyDescent="0.25">
      <c r="A153" s="12"/>
      <c r="B153" s="12"/>
      <c r="C153" s="12"/>
      <c r="D153" s="12"/>
      <c r="E153" s="12"/>
      <c r="F153" s="12"/>
    </row>
    <row r="154" spans="1:6" x14ac:dyDescent="0.25">
      <c r="A154" s="12"/>
      <c r="B154" s="12"/>
      <c r="C154" s="12"/>
      <c r="D154" s="12"/>
      <c r="E154" s="12"/>
      <c r="F154" s="12"/>
    </row>
    <row r="155" spans="1:6" x14ac:dyDescent="0.25">
      <c r="A155" s="12"/>
      <c r="B155" s="12"/>
      <c r="C155" s="12"/>
      <c r="D155" s="12"/>
      <c r="E155" s="12"/>
      <c r="F155" s="12"/>
    </row>
    <row r="156" spans="1:6" x14ac:dyDescent="0.25">
      <c r="A156" s="12"/>
      <c r="B156" s="12"/>
      <c r="C156" s="12"/>
      <c r="D156" s="12"/>
      <c r="E156" s="12"/>
      <c r="F156" s="12"/>
    </row>
    <row r="157" spans="1:6" x14ac:dyDescent="0.25">
      <c r="A157" s="12"/>
      <c r="B157" s="12"/>
      <c r="C157" s="12"/>
      <c r="D157" s="12"/>
      <c r="E157" s="12"/>
      <c r="F157" s="12"/>
    </row>
    <row r="158" spans="1:6" x14ac:dyDescent="0.25">
      <c r="A158" s="12"/>
      <c r="B158" s="12"/>
      <c r="C158" s="12"/>
      <c r="D158" s="12"/>
      <c r="E158" s="12"/>
      <c r="F158" s="12"/>
    </row>
    <row r="159" spans="1:6" x14ac:dyDescent="0.25">
      <c r="A159" s="12"/>
      <c r="B159" s="12"/>
      <c r="C159" s="12"/>
      <c r="D159" s="12"/>
      <c r="E159" s="12"/>
      <c r="F159" s="12"/>
    </row>
    <row r="160" spans="1:6" x14ac:dyDescent="0.25">
      <c r="A160" s="12"/>
      <c r="B160" s="12"/>
      <c r="C160" s="12"/>
      <c r="D160" s="12"/>
      <c r="E160" s="12"/>
      <c r="F160" s="12"/>
    </row>
    <row r="161" spans="1:6" x14ac:dyDescent="0.25">
      <c r="A161" s="12"/>
      <c r="B161" s="12"/>
      <c r="C161" s="12"/>
      <c r="D161" s="12"/>
      <c r="E161" s="12"/>
      <c r="F161" s="12"/>
    </row>
    <row r="162" spans="1:6" x14ac:dyDescent="0.25">
      <c r="A162" s="12"/>
      <c r="B162" s="12"/>
      <c r="C162" s="12"/>
      <c r="D162" s="12"/>
      <c r="E162" s="12"/>
      <c r="F162" s="12"/>
    </row>
    <row r="163" spans="1:6" x14ac:dyDescent="0.25">
      <c r="A163" s="12"/>
      <c r="B163" s="12"/>
      <c r="C163" s="12"/>
      <c r="D163" s="12"/>
      <c r="E163" s="12"/>
      <c r="F163" s="12"/>
    </row>
    <row r="164" spans="1:6" x14ac:dyDescent="0.25">
      <c r="A164" s="12"/>
      <c r="B164" s="12"/>
      <c r="C164" s="12"/>
      <c r="D164" s="12"/>
      <c r="E164" s="12"/>
      <c r="F164" s="12"/>
    </row>
    <row r="165" spans="1:6" x14ac:dyDescent="0.25">
      <c r="A165" s="12"/>
      <c r="B165" s="12"/>
      <c r="C165" s="12"/>
      <c r="D165" s="12"/>
      <c r="E165" s="12"/>
      <c r="F165" s="12"/>
    </row>
    <row r="166" spans="1:6" x14ac:dyDescent="0.25">
      <c r="A166" s="12"/>
      <c r="B166" s="12"/>
      <c r="C166" s="12"/>
      <c r="D166" s="12"/>
      <c r="E166" s="12"/>
      <c r="F166" s="12"/>
    </row>
    <row r="167" spans="1:6" x14ac:dyDescent="0.25">
      <c r="A167" s="12"/>
      <c r="B167" s="12"/>
      <c r="C167" s="12"/>
      <c r="D167" s="12"/>
      <c r="E167" s="12"/>
      <c r="F167" s="12"/>
    </row>
    <row r="168" spans="1:6" x14ac:dyDescent="0.25">
      <c r="A168" s="12"/>
      <c r="B168" s="12"/>
      <c r="C168" s="12"/>
      <c r="D168" s="12"/>
      <c r="E168" s="12"/>
      <c r="F168" s="12"/>
    </row>
    <row r="169" spans="1:6" x14ac:dyDescent="0.25">
      <c r="A169" s="12"/>
      <c r="B169" s="12"/>
      <c r="C169" s="12"/>
      <c r="D169" s="12"/>
      <c r="E169" s="12"/>
      <c r="F169" s="12"/>
    </row>
    <row r="170" spans="1:6" x14ac:dyDescent="0.25">
      <c r="A170" s="12"/>
      <c r="B170" s="12"/>
      <c r="C170" s="12"/>
      <c r="D170" s="12"/>
      <c r="E170" s="12"/>
      <c r="F170" s="12"/>
    </row>
    <row r="171" spans="1:6" x14ac:dyDescent="0.25">
      <c r="A171" s="12"/>
      <c r="B171" s="12"/>
      <c r="C171" s="12"/>
      <c r="D171" s="12"/>
      <c r="E171" s="12"/>
      <c r="F171" s="12"/>
    </row>
    <row r="172" spans="1:6" x14ac:dyDescent="0.25">
      <c r="A172" s="12"/>
      <c r="B172" s="12"/>
      <c r="C172" s="12"/>
      <c r="D172" s="12"/>
      <c r="E172" s="12"/>
      <c r="F172" s="12"/>
    </row>
    <row r="173" spans="1:6" x14ac:dyDescent="0.25">
      <c r="A173" s="12"/>
      <c r="B173" s="12"/>
      <c r="C173" s="12"/>
      <c r="D173" s="12"/>
      <c r="E173" s="12"/>
      <c r="F173" s="12"/>
    </row>
    <row r="174" spans="1:6" x14ac:dyDescent="0.25">
      <c r="A174" s="12"/>
      <c r="B174" s="12"/>
      <c r="C174" s="12"/>
      <c r="D174" s="12"/>
      <c r="E174" s="12"/>
      <c r="F174" s="12"/>
    </row>
    <row r="175" spans="1:6" x14ac:dyDescent="0.25">
      <c r="A175" s="12"/>
      <c r="B175" s="12"/>
      <c r="C175" s="12"/>
      <c r="D175" s="12"/>
      <c r="E175" s="12"/>
      <c r="F175" s="12"/>
    </row>
    <row r="176" spans="1:6" x14ac:dyDescent="0.25">
      <c r="A176" s="12"/>
      <c r="B176" s="12"/>
      <c r="C176" s="12"/>
      <c r="D176" s="12"/>
      <c r="E176" s="12"/>
      <c r="F176" s="12"/>
    </row>
    <row r="177" spans="1:6" x14ac:dyDescent="0.25">
      <c r="A177" s="12"/>
      <c r="B177" s="12"/>
      <c r="C177" s="12"/>
      <c r="D177" s="12"/>
      <c r="E177" s="12"/>
      <c r="F177" s="12"/>
    </row>
    <row r="178" spans="1:6" x14ac:dyDescent="0.25">
      <c r="A178" s="12"/>
      <c r="B178" s="12"/>
      <c r="C178" s="12"/>
      <c r="D178" s="12"/>
      <c r="E178" s="12"/>
      <c r="F178" s="12"/>
    </row>
    <row r="179" spans="1:6" x14ac:dyDescent="0.25">
      <c r="A179" s="12"/>
      <c r="B179" s="12"/>
      <c r="C179" s="12"/>
      <c r="D179" s="12"/>
      <c r="E179" s="12"/>
      <c r="F179" s="12"/>
    </row>
    <row r="180" spans="1:6" x14ac:dyDescent="0.25">
      <c r="A180" s="12"/>
      <c r="B180" s="12"/>
      <c r="C180" s="12"/>
      <c r="D180" s="12"/>
      <c r="E180" s="12"/>
      <c r="F180" s="12"/>
    </row>
    <row r="181" spans="1:6" x14ac:dyDescent="0.25">
      <c r="A181" s="12"/>
      <c r="B181" s="12"/>
      <c r="C181" s="12"/>
      <c r="D181" s="12"/>
      <c r="E181" s="12"/>
      <c r="F181" s="12"/>
    </row>
    <row r="182" spans="1:6" x14ac:dyDescent="0.25">
      <c r="A182" s="12"/>
      <c r="B182" s="12"/>
      <c r="C182" s="12"/>
      <c r="D182" s="12"/>
      <c r="E182" s="12"/>
      <c r="F182" s="12"/>
    </row>
    <row r="183" spans="1:6" x14ac:dyDescent="0.25">
      <c r="A183" s="12"/>
      <c r="B183" s="12"/>
      <c r="C183" s="12"/>
      <c r="D183" s="12"/>
      <c r="E183" s="12"/>
      <c r="F183" s="12"/>
    </row>
    <row r="184" spans="1:6" x14ac:dyDescent="0.25">
      <c r="A184" s="12"/>
      <c r="B184" s="12"/>
      <c r="C184" s="12"/>
      <c r="D184" s="12"/>
      <c r="E184" s="12"/>
      <c r="F184" s="12"/>
    </row>
    <row r="185" spans="1:6" x14ac:dyDescent="0.25">
      <c r="A185" s="12"/>
      <c r="B185" s="12"/>
      <c r="C185" s="12"/>
      <c r="D185" s="12"/>
      <c r="E185" s="12"/>
      <c r="F185" s="12"/>
    </row>
    <row r="186" spans="1:6" x14ac:dyDescent="0.25">
      <c r="A186" s="12"/>
      <c r="B186" s="12"/>
      <c r="C186" s="12"/>
      <c r="D186" s="12"/>
      <c r="E186" s="12"/>
      <c r="F186" s="12"/>
    </row>
    <row r="187" spans="1:6" x14ac:dyDescent="0.25">
      <c r="A187" s="12"/>
      <c r="B187" s="12"/>
      <c r="C187" s="12"/>
      <c r="D187" s="12"/>
      <c r="E187" s="12"/>
      <c r="F187" s="12"/>
    </row>
  </sheetData>
  <mergeCells count="33">
    <mergeCell ref="H23:I23"/>
    <mergeCell ref="K22:K24"/>
    <mergeCell ref="B17:N17"/>
    <mergeCell ref="B7:N7"/>
    <mergeCell ref="B9:N9"/>
    <mergeCell ref="B14:N14"/>
    <mergeCell ref="B11:N11"/>
    <mergeCell ref="B18:N18"/>
    <mergeCell ref="L22:N22"/>
    <mergeCell ref="C22:C24"/>
    <mergeCell ref="B15:N15"/>
    <mergeCell ref="N23:N24"/>
    <mergeCell ref="J23:J24"/>
    <mergeCell ref="D23:E23"/>
    <mergeCell ref="L23:M23"/>
    <mergeCell ref="D22:F22"/>
    <mergeCell ref="B1:N1"/>
    <mergeCell ref="B2:N2"/>
    <mergeCell ref="B3:N3"/>
    <mergeCell ref="B4:N4"/>
    <mergeCell ref="B5:N5"/>
    <mergeCell ref="B12:N12"/>
    <mergeCell ref="B10:N10"/>
    <mergeCell ref="B6:N6"/>
    <mergeCell ref="B13:N13"/>
    <mergeCell ref="B16:N16"/>
    <mergeCell ref="B8:N8"/>
    <mergeCell ref="A22:A24"/>
    <mergeCell ref="B22:B24"/>
    <mergeCell ref="A20:N20"/>
    <mergeCell ref="G22:G24"/>
    <mergeCell ref="H22:J22"/>
    <mergeCell ref="F23:F2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6"/>
  <sheetViews>
    <sheetView showZeros="0" zoomScaleNormal="100" zoomScaleSheetLayoutView="100" workbookViewId="0">
      <selection activeCell="B16" sqref="B16:O16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2:15" x14ac:dyDescent="0.25">
      <c r="B1" s="429" t="s">
        <v>376</v>
      </c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</row>
    <row r="2" spans="2:15" x14ac:dyDescent="0.25">
      <c r="B2" s="429" t="s">
        <v>375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</row>
    <row r="3" spans="2:15" x14ac:dyDescent="0.25">
      <c r="B3" s="429" t="s">
        <v>374</v>
      </c>
      <c r="C3" s="429"/>
      <c r="D3" s="429"/>
      <c r="E3" s="429"/>
      <c r="F3" s="429"/>
      <c r="G3" s="429"/>
      <c r="H3" s="429"/>
      <c r="I3" s="429"/>
      <c r="J3" s="429"/>
      <c r="K3" s="429"/>
      <c r="L3" s="429"/>
      <c r="M3" s="429"/>
      <c r="N3" s="429"/>
      <c r="O3" s="429"/>
    </row>
    <row r="4" spans="2:15" x14ac:dyDescent="0.25">
      <c r="B4" s="429" t="s">
        <v>390</v>
      </c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</row>
    <row r="5" spans="2:15" ht="15" customHeight="1" x14ac:dyDescent="0.25">
      <c r="B5" s="427" t="s">
        <v>372</v>
      </c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</row>
    <row r="6" spans="2:15" ht="15" customHeight="1" x14ac:dyDescent="0.25">
      <c r="B6" s="427" t="s">
        <v>397</v>
      </c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</row>
    <row r="7" spans="2:15" ht="15" customHeight="1" x14ac:dyDescent="0.25">
      <c r="B7" s="427" t="s">
        <v>406</v>
      </c>
      <c r="C7" s="427"/>
      <c r="D7" s="427"/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</row>
    <row r="8" spans="2:15" ht="15" customHeight="1" x14ac:dyDescent="0.25">
      <c r="B8" s="427" t="s">
        <v>399</v>
      </c>
      <c r="C8" s="427"/>
      <c r="D8" s="427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</row>
    <row r="9" spans="2:15" ht="15" customHeight="1" x14ac:dyDescent="0.25">
      <c r="B9" s="427" t="s">
        <v>426</v>
      </c>
      <c r="C9" s="427"/>
      <c r="D9" s="427"/>
      <c r="E9" s="427"/>
      <c r="F9" s="427"/>
      <c r="G9" s="427"/>
      <c r="H9" s="427"/>
      <c r="I9" s="427"/>
      <c r="J9" s="427"/>
      <c r="K9" s="427"/>
      <c r="L9" s="427"/>
      <c r="M9" s="427"/>
      <c r="N9" s="427"/>
      <c r="O9" s="427"/>
    </row>
    <row r="10" spans="2:15" ht="15" customHeight="1" x14ac:dyDescent="0.25">
      <c r="B10" s="427" t="s">
        <v>415</v>
      </c>
      <c r="C10" s="427"/>
      <c r="D10" s="427"/>
      <c r="E10" s="427"/>
      <c r="F10" s="427"/>
      <c r="G10" s="427"/>
      <c r="H10" s="427"/>
      <c r="I10" s="427"/>
      <c r="J10" s="427"/>
      <c r="K10" s="427"/>
      <c r="L10" s="427"/>
      <c r="M10" s="427"/>
      <c r="N10" s="427"/>
      <c r="O10" s="427"/>
    </row>
    <row r="11" spans="2:15" ht="15" customHeight="1" x14ac:dyDescent="0.25">
      <c r="B11" s="427" t="s">
        <v>488</v>
      </c>
      <c r="C11" s="427"/>
      <c r="D11" s="427"/>
      <c r="E11" s="427"/>
      <c r="F11" s="427"/>
      <c r="G11" s="427"/>
      <c r="H11" s="427"/>
      <c r="I11" s="427"/>
      <c r="J11" s="427"/>
      <c r="K11" s="427"/>
      <c r="L11" s="427"/>
      <c r="M11" s="427"/>
      <c r="N11" s="427"/>
      <c r="O11" s="427"/>
    </row>
    <row r="12" spans="2:15" ht="15" customHeight="1" x14ac:dyDescent="0.25">
      <c r="B12" s="427" t="s">
        <v>487</v>
      </c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</row>
    <row r="13" spans="2:15" ht="15" customHeight="1" x14ac:dyDescent="0.25">
      <c r="B13" s="427" t="s">
        <v>506</v>
      </c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</row>
    <row r="14" spans="2:15" ht="15" customHeight="1" x14ac:dyDescent="0.25">
      <c r="B14" s="427" t="s">
        <v>521</v>
      </c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</row>
    <row r="15" spans="2:15" ht="15" customHeight="1" x14ac:dyDescent="0.25">
      <c r="B15" s="427" t="s">
        <v>520</v>
      </c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</row>
    <row r="16" spans="2:15" ht="15" customHeight="1" x14ac:dyDescent="0.25">
      <c r="B16" s="427" t="s">
        <v>517</v>
      </c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</row>
    <row r="17" spans="1:17" x14ac:dyDescent="0.25"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1:17" ht="27.75" customHeight="1" x14ac:dyDescent="0.25">
      <c r="A18" s="399" t="s">
        <v>405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</row>
    <row r="19" spans="1:17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185</v>
      </c>
    </row>
    <row r="20" spans="1:17" ht="15" customHeight="1" x14ac:dyDescent="0.25">
      <c r="A20" s="408" t="s">
        <v>5</v>
      </c>
      <c r="B20" s="411" t="s">
        <v>425</v>
      </c>
      <c r="C20" s="411" t="s">
        <v>60</v>
      </c>
      <c r="D20" s="401" t="s">
        <v>420</v>
      </c>
      <c r="E20" s="404" t="s">
        <v>213</v>
      </c>
      <c r="F20" s="405"/>
      <c r="G20" s="406"/>
      <c r="H20" s="414" t="s">
        <v>422</v>
      </c>
      <c r="I20" s="417" t="s">
        <v>213</v>
      </c>
      <c r="J20" s="418"/>
      <c r="K20" s="418"/>
      <c r="L20" s="400" t="s">
        <v>0</v>
      </c>
      <c r="M20" s="400" t="s">
        <v>213</v>
      </c>
      <c r="N20" s="400"/>
      <c r="O20" s="400"/>
    </row>
    <row r="21" spans="1:17" x14ac:dyDescent="0.25">
      <c r="A21" s="409"/>
      <c r="B21" s="412"/>
      <c r="C21" s="412"/>
      <c r="D21" s="402"/>
      <c r="E21" s="404" t="s">
        <v>1</v>
      </c>
      <c r="F21" s="406"/>
      <c r="G21" s="401" t="s">
        <v>2</v>
      </c>
      <c r="H21" s="415"/>
      <c r="I21" s="417" t="s">
        <v>1</v>
      </c>
      <c r="J21" s="419"/>
      <c r="K21" s="425" t="s">
        <v>2</v>
      </c>
      <c r="L21" s="400"/>
      <c r="M21" s="400" t="s">
        <v>1</v>
      </c>
      <c r="N21" s="400"/>
      <c r="O21" s="390" t="s">
        <v>2</v>
      </c>
    </row>
    <row r="22" spans="1:17" ht="49.5" customHeight="1" x14ac:dyDescent="0.25">
      <c r="A22" s="410"/>
      <c r="B22" s="413"/>
      <c r="C22" s="413"/>
      <c r="D22" s="403"/>
      <c r="E22" s="230" t="s">
        <v>3</v>
      </c>
      <c r="F22" s="351" t="s">
        <v>4</v>
      </c>
      <c r="G22" s="403"/>
      <c r="H22" s="416"/>
      <c r="I22" s="228" t="s">
        <v>3</v>
      </c>
      <c r="J22" s="355" t="s">
        <v>4</v>
      </c>
      <c r="K22" s="426"/>
      <c r="L22" s="400"/>
      <c r="M22" s="350" t="s">
        <v>3</v>
      </c>
      <c r="N22" s="348" t="s">
        <v>4</v>
      </c>
      <c r="O22" s="390"/>
    </row>
    <row r="23" spans="1:17" ht="15.95" customHeight="1" x14ac:dyDescent="0.25">
      <c r="A23" s="48" t="s">
        <v>78</v>
      </c>
      <c r="B23" s="424" t="s">
        <v>6</v>
      </c>
      <c r="C23" s="424"/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</row>
    <row r="24" spans="1:17" ht="15" customHeight="1" x14ac:dyDescent="0.25">
      <c r="A24" s="5" t="s">
        <v>198</v>
      </c>
      <c r="B24" s="12" t="s">
        <v>62</v>
      </c>
      <c r="C24" s="78" t="s">
        <v>9</v>
      </c>
      <c r="D24" s="197">
        <f>E24+G24</f>
        <v>65969</v>
      </c>
      <c r="E24" s="197">
        <v>65969</v>
      </c>
      <c r="F24" s="197">
        <v>48950</v>
      </c>
      <c r="G24" s="197"/>
      <c r="H24" s="198">
        <f>I24+K24</f>
        <v>0</v>
      </c>
      <c r="I24" s="198"/>
      <c r="J24" s="198"/>
      <c r="K24" s="216"/>
      <c r="L24" s="79">
        <f>M24+O24</f>
        <v>65969</v>
      </c>
      <c r="M24" s="79">
        <f>E24+I24</f>
        <v>65969</v>
      </c>
      <c r="N24" s="79">
        <f>F24+J24</f>
        <v>48950</v>
      </c>
      <c r="O24" s="79">
        <f>G24+K24</f>
        <v>0</v>
      </c>
      <c r="P24" s="226" t="s">
        <v>389</v>
      </c>
      <c r="Q24" s="225">
        <f>SUMIF(C24:C222,1,L24:L222)</f>
        <v>4059517</v>
      </c>
    </row>
    <row r="25" spans="1:17" ht="15" customHeight="1" x14ac:dyDescent="0.25">
      <c r="A25" s="5" t="s">
        <v>79</v>
      </c>
      <c r="B25" s="6" t="s">
        <v>20</v>
      </c>
      <c r="C25" s="7"/>
      <c r="D25" s="197">
        <f>D26+D27+D28+D29</f>
        <v>2856318</v>
      </c>
      <c r="E25" s="197">
        <f>E26+E27+E28+E29</f>
        <v>2733716</v>
      </c>
      <c r="F25" s="197">
        <f>F26+F27+F28+F29</f>
        <v>1318139</v>
      </c>
      <c r="G25" s="197">
        <f>G26+G27+G28+G29</f>
        <v>122602</v>
      </c>
      <c r="H25" s="198">
        <f>H26+H27+H28+H29</f>
        <v>0</v>
      </c>
      <c r="I25" s="198">
        <f>I26+I27+I28+I29</f>
        <v>-15273</v>
      </c>
      <c r="J25" s="198">
        <f>J26+J27+J28+J29</f>
        <v>0</v>
      </c>
      <c r="K25" s="216">
        <f>K26+K27+K28+K29</f>
        <v>15273</v>
      </c>
      <c r="L25" s="79">
        <f>L26+L27+L28+L29</f>
        <v>2856318</v>
      </c>
      <c r="M25" s="79">
        <f>M26+M27+M28+M29</f>
        <v>2718443</v>
      </c>
      <c r="N25" s="79">
        <f>N26+N27+N28+N29</f>
        <v>1318139</v>
      </c>
      <c r="O25" s="79">
        <f>O26+O27+O28+O29</f>
        <v>137875</v>
      </c>
      <c r="P25" s="226" t="s">
        <v>388</v>
      </c>
      <c r="Q25" s="225">
        <f>SUMIF(C24:C222,2,L24:L222)</f>
        <v>0</v>
      </c>
    </row>
    <row r="26" spans="1:17" ht="15" customHeight="1" x14ac:dyDescent="0.25">
      <c r="A26" s="11"/>
      <c r="B26" s="12"/>
      <c r="C26" s="7" t="s">
        <v>9</v>
      </c>
      <c r="D26" s="194">
        <f>E26+G26</f>
        <v>2195083</v>
      </c>
      <c r="E26" s="194">
        <v>2147529</v>
      </c>
      <c r="F26" s="194">
        <v>1318139</v>
      </c>
      <c r="G26" s="194">
        <v>47554</v>
      </c>
      <c r="H26" s="198">
        <f>I26+K26</f>
        <v>0</v>
      </c>
      <c r="I26" s="193"/>
      <c r="J26" s="193"/>
      <c r="K26" s="205"/>
      <c r="L26" s="8">
        <f>M26+O26</f>
        <v>2195083</v>
      </c>
      <c r="M26" s="8">
        <f>E26+I26</f>
        <v>2147529</v>
      </c>
      <c r="N26" s="8">
        <f>F26+J26</f>
        <v>1318139</v>
      </c>
      <c r="O26" s="8">
        <f>G26+K26</f>
        <v>47554</v>
      </c>
      <c r="P26" s="226" t="s">
        <v>387</v>
      </c>
      <c r="Q26" s="225">
        <f>SUMIF(C24:C222,3,L24:L222)</f>
        <v>93905</v>
      </c>
    </row>
    <row r="27" spans="1:17" ht="15" customHeight="1" x14ac:dyDescent="0.25">
      <c r="A27" s="11"/>
      <c r="B27" s="50"/>
      <c r="C27" s="7" t="s">
        <v>25</v>
      </c>
      <c r="D27" s="194">
        <f>E27+G27</f>
        <v>443990</v>
      </c>
      <c r="E27" s="194">
        <v>421385</v>
      </c>
      <c r="F27" s="194"/>
      <c r="G27" s="194">
        <v>22605</v>
      </c>
      <c r="H27" s="198">
        <f>I27+K27</f>
        <v>0</v>
      </c>
      <c r="I27" s="193"/>
      <c r="J27" s="193"/>
      <c r="K27" s="205"/>
      <c r="L27" s="8">
        <f>M27+O27</f>
        <v>443990</v>
      </c>
      <c r="M27" s="8">
        <f>E27+I27</f>
        <v>421385</v>
      </c>
      <c r="N27" s="8">
        <f>F27+J27</f>
        <v>0</v>
      </c>
      <c r="O27" s="8">
        <f>G27+K27</f>
        <v>22605</v>
      </c>
      <c r="P27" s="226" t="s">
        <v>386</v>
      </c>
      <c r="Q27" s="225">
        <f>SUMIF(C24:C222,4,L24:L222)</f>
        <v>747012</v>
      </c>
    </row>
    <row r="28" spans="1:17" ht="15" customHeight="1" x14ac:dyDescent="0.25">
      <c r="A28" s="11"/>
      <c r="B28" s="51"/>
      <c r="C28" s="7" t="s">
        <v>22</v>
      </c>
      <c r="D28" s="194">
        <f>E28+G28</f>
        <v>194045</v>
      </c>
      <c r="E28" s="194">
        <v>150602</v>
      </c>
      <c r="F28" s="194"/>
      <c r="G28" s="194">
        <v>43443</v>
      </c>
      <c r="H28" s="198">
        <f>I28+K28</f>
        <v>0</v>
      </c>
      <c r="I28" s="193">
        <v>-15273</v>
      </c>
      <c r="J28" s="193"/>
      <c r="K28" s="205">
        <v>15273</v>
      </c>
      <c r="L28" s="8">
        <f>M28+O28</f>
        <v>194045</v>
      </c>
      <c r="M28" s="8">
        <f>E28+I28</f>
        <v>135329</v>
      </c>
      <c r="N28" s="8">
        <f>F28+J28</f>
        <v>0</v>
      </c>
      <c r="O28" s="8">
        <f>G28+K28</f>
        <v>58716</v>
      </c>
      <c r="P28" s="226"/>
      <c r="Q28" s="225"/>
    </row>
    <row r="29" spans="1:17" ht="15" customHeight="1" x14ac:dyDescent="0.25">
      <c r="A29" s="11"/>
      <c r="B29" s="51"/>
      <c r="C29" s="7">
        <v>10</v>
      </c>
      <c r="D29" s="194">
        <f>E29+G29</f>
        <v>23200</v>
      </c>
      <c r="E29" s="194">
        <v>14200</v>
      </c>
      <c r="F29" s="194"/>
      <c r="G29" s="194">
        <v>9000</v>
      </c>
      <c r="H29" s="198">
        <f>I29+K29</f>
        <v>0</v>
      </c>
      <c r="I29" s="193"/>
      <c r="J29" s="193"/>
      <c r="K29" s="205"/>
      <c r="L29" s="8">
        <f>M29+O29</f>
        <v>23200</v>
      </c>
      <c r="M29" s="8">
        <f>E29+I29</f>
        <v>14200</v>
      </c>
      <c r="N29" s="8">
        <f>F29+J29</f>
        <v>0</v>
      </c>
      <c r="O29" s="8">
        <f>G29+K29</f>
        <v>9000</v>
      </c>
      <c r="P29" s="226" t="s">
        <v>385</v>
      </c>
      <c r="Q29" s="225">
        <f>SUMIF(C25:C223,5,L25:L223)</f>
        <v>1505492</v>
      </c>
    </row>
    <row r="30" spans="1:17" ht="15" customHeight="1" x14ac:dyDescent="0.25">
      <c r="A30" s="5" t="s">
        <v>80</v>
      </c>
      <c r="B30" s="6" t="s">
        <v>7</v>
      </c>
      <c r="C30" s="7"/>
      <c r="D30" s="194">
        <f>SUM(D31:D35)</f>
        <v>76848</v>
      </c>
      <c r="E30" s="194">
        <f>SUM(E31:E35)</f>
        <v>76848</v>
      </c>
      <c r="F30" s="194">
        <f>SUM(F31:F35)</f>
        <v>49121</v>
      </c>
      <c r="G30" s="194">
        <f>SUM(G31:G35)</f>
        <v>0</v>
      </c>
      <c r="H30" s="193">
        <f>SUM(H31:H35)</f>
        <v>0</v>
      </c>
      <c r="I30" s="193">
        <f>SUM(I31:I35)</f>
        <v>0</v>
      </c>
      <c r="J30" s="193">
        <f>SUM(J31:J35)</f>
        <v>0</v>
      </c>
      <c r="K30" s="205">
        <f>SUM(K31:K35)</f>
        <v>0</v>
      </c>
      <c r="L30" s="8">
        <f>SUM(L31:L35)</f>
        <v>76848</v>
      </c>
      <c r="M30" s="8">
        <f>SUM(M31:M35)</f>
        <v>76848</v>
      </c>
      <c r="N30" s="8">
        <f>SUM(N31:N35)</f>
        <v>49121</v>
      </c>
      <c r="O30" s="8">
        <f>SUM(O31:O35)</f>
        <v>0</v>
      </c>
      <c r="P30" s="226" t="s">
        <v>384</v>
      </c>
      <c r="Q30" s="225">
        <f>SUMIF(C24:C222,6,L24:L222)</f>
        <v>1279722</v>
      </c>
    </row>
    <row r="31" spans="1:17" ht="15" customHeight="1" x14ac:dyDescent="0.25">
      <c r="A31" s="11"/>
      <c r="C31" s="7" t="s">
        <v>9</v>
      </c>
      <c r="D31" s="194">
        <f>E31+G31</f>
        <v>33853</v>
      </c>
      <c r="E31" s="194">
        <v>33853</v>
      </c>
      <c r="F31" s="194">
        <v>20319</v>
      </c>
      <c r="G31" s="194"/>
      <c r="H31" s="198">
        <f>I31+K31</f>
        <v>0</v>
      </c>
      <c r="I31" s="193"/>
      <c r="J31" s="193"/>
      <c r="K31" s="205"/>
      <c r="L31" s="8">
        <f>M31+O31</f>
        <v>33853</v>
      </c>
      <c r="M31" s="8">
        <f>E31+I31</f>
        <v>33853</v>
      </c>
      <c r="N31" s="8">
        <f>F31+J31</f>
        <v>20319</v>
      </c>
      <c r="O31" s="8">
        <f>G31+K31</f>
        <v>0</v>
      </c>
      <c r="P31" s="226" t="s">
        <v>383</v>
      </c>
      <c r="Q31" s="225">
        <f>SUMIF(C24:C222,7,L24:L222)</f>
        <v>39433</v>
      </c>
    </row>
    <row r="32" spans="1:17" ht="15" customHeight="1" x14ac:dyDescent="0.25">
      <c r="A32" s="11"/>
      <c r="C32" s="7" t="s">
        <v>33</v>
      </c>
      <c r="D32" s="194">
        <f>E32+G32</f>
        <v>2255</v>
      </c>
      <c r="E32" s="194">
        <v>2255</v>
      </c>
      <c r="F32" s="194">
        <v>1722</v>
      </c>
      <c r="G32" s="194"/>
      <c r="H32" s="198"/>
      <c r="I32" s="193"/>
      <c r="J32" s="193"/>
      <c r="K32" s="205"/>
      <c r="L32" s="8">
        <f>M32+O32</f>
        <v>2255</v>
      </c>
      <c r="M32" s="8">
        <f>E32+I32</f>
        <v>2255</v>
      </c>
      <c r="N32" s="8">
        <f>F32+J32</f>
        <v>1722</v>
      </c>
      <c r="O32" s="8">
        <f>G32+K32</f>
        <v>0</v>
      </c>
      <c r="P32" s="226" t="s">
        <v>382</v>
      </c>
      <c r="Q32" s="225">
        <f>SUMIF(C24:C222,8,L24:L222)</f>
        <v>1892321</v>
      </c>
    </row>
    <row r="33" spans="1:17" ht="15" customHeight="1" x14ac:dyDescent="0.25">
      <c r="A33" s="11"/>
      <c r="C33" s="7" t="s">
        <v>22</v>
      </c>
      <c r="D33" s="194">
        <f>E33+G33</f>
        <v>19337</v>
      </c>
      <c r="E33" s="194">
        <v>19337</v>
      </c>
      <c r="F33" s="194">
        <v>14763</v>
      </c>
      <c r="G33" s="194"/>
      <c r="H33" s="198"/>
      <c r="I33" s="193"/>
      <c r="J33" s="193"/>
      <c r="K33" s="205"/>
      <c r="L33" s="8">
        <f>M33+O33</f>
        <v>19337</v>
      </c>
      <c r="M33" s="8">
        <f>E33+I33</f>
        <v>19337</v>
      </c>
      <c r="N33" s="8">
        <f>F33+J33</f>
        <v>14763</v>
      </c>
      <c r="O33" s="8">
        <f>G33+K33</f>
        <v>0</v>
      </c>
      <c r="P33" s="226" t="s">
        <v>381</v>
      </c>
      <c r="Q33" s="225">
        <f>SUMIF(C24:C222,9,L24:L222)</f>
        <v>5880543</v>
      </c>
    </row>
    <row r="34" spans="1:17" ht="15" customHeight="1" x14ac:dyDescent="0.25">
      <c r="A34" s="11"/>
      <c r="C34" s="52" t="s">
        <v>32</v>
      </c>
      <c r="D34" s="194">
        <f>E34+G34</f>
        <v>8161</v>
      </c>
      <c r="E34" s="194">
        <v>8161</v>
      </c>
      <c r="F34" s="194">
        <v>2251</v>
      </c>
      <c r="G34" s="194"/>
      <c r="H34" s="198"/>
      <c r="I34" s="193"/>
      <c r="J34" s="193"/>
      <c r="K34" s="205"/>
      <c r="L34" s="8">
        <f>M34+O34</f>
        <v>8161</v>
      </c>
      <c r="M34" s="8">
        <f>E34+I34</f>
        <v>8161</v>
      </c>
      <c r="N34" s="8">
        <f>F34+J34</f>
        <v>2251</v>
      </c>
      <c r="O34" s="8">
        <f>G34+K34</f>
        <v>0</v>
      </c>
      <c r="P34" s="226" t="s">
        <v>380</v>
      </c>
      <c r="Q34" s="225">
        <f>SUMIF(C24:C222,10,L24:L222)</f>
        <v>3738336</v>
      </c>
    </row>
    <row r="35" spans="1:17" ht="15" customHeight="1" x14ac:dyDescent="0.25">
      <c r="A35" s="29"/>
      <c r="B35" s="50"/>
      <c r="C35" s="52" t="s">
        <v>24</v>
      </c>
      <c r="D35" s="194">
        <f>E35+G35</f>
        <v>13242</v>
      </c>
      <c r="E35" s="194">
        <v>13242</v>
      </c>
      <c r="F35" s="194">
        <v>10066</v>
      </c>
      <c r="G35" s="194"/>
      <c r="H35" s="198"/>
      <c r="I35" s="193"/>
      <c r="J35" s="193"/>
      <c r="K35" s="205"/>
      <c r="L35" s="8">
        <f>M35+O35</f>
        <v>13242</v>
      </c>
      <c r="M35" s="8">
        <f>E35+I35</f>
        <v>13242</v>
      </c>
      <c r="N35" s="8">
        <f>F35+J35</f>
        <v>10066</v>
      </c>
      <c r="O35" s="8">
        <f>G35+K35</f>
        <v>0</v>
      </c>
      <c r="P35" s="224" t="s">
        <v>188</v>
      </c>
      <c r="Q35" s="223">
        <f>SUM(Q24:Q34)</f>
        <v>19236281</v>
      </c>
    </row>
    <row r="36" spans="1:17" ht="15" customHeight="1" x14ac:dyDescent="0.25">
      <c r="A36" s="5" t="s">
        <v>81</v>
      </c>
      <c r="B36" s="6" t="s">
        <v>10</v>
      </c>
      <c r="C36" s="7"/>
      <c r="D36" s="194">
        <f>SUM(D37:D40)</f>
        <v>93882</v>
      </c>
      <c r="E36" s="194">
        <f>SUM(E37:E40)</f>
        <v>59482</v>
      </c>
      <c r="F36" s="194">
        <f>SUM(F37:F40)</f>
        <v>41280</v>
      </c>
      <c r="G36" s="194">
        <f>SUM(G37:G40)</f>
        <v>34400</v>
      </c>
      <c r="H36" s="193">
        <f>SUM(H37:H40)</f>
        <v>0</v>
      </c>
      <c r="I36" s="193">
        <f>SUM(I37:I40)</f>
        <v>0</v>
      </c>
      <c r="J36" s="193">
        <f>SUM(J37:J40)</f>
        <v>0</v>
      </c>
      <c r="K36" s="205">
        <f>SUM(K37:K40)</f>
        <v>0</v>
      </c>
      <c r="L36" s="8">
        <f>SUM(L37:L40)</f>
        <v>93882</v>
      </c>
      <c r="M36" s="8">
        <f>SUM(M37:M40)</f>
        <v>59482</v>
      </c>
      <c r="N36" s="8">
        <f>SUM(N37:N40)</f>
        <v>41280</v>
      </c>
      <c r="O36" s="8">
        <f>SUM(O37:O40)</f>
        <v>34400</v>
      </c>
      <c r="P36" s="148"/>
      <c r="Q36" s="148"/>
    </row>
    <row r="37" spans="1:17" ht="15" customHeight="1" x14ac:dyDescent="0.25">
      <c r="A37" s="11"/>
      <c r="C37" s="7" t="s">
        <v>9</v>
      </c>
      <c r="D37" s="194">
        <f>E37+G37</f>
        <v>60713</v>
      </c>
      <c r="E37" s="194">
        <v>26313</v>
      </c>
      <c r="F37" s="194">
        <v>16109</v>
      </c>
      <c r="G37" s="194">
        <v>34400</v>
      </c>
      <c r="H37" s="198">
        <f>I37+K37</f>
        <v>0</v>
      </c>
      <c r="I37" s="193"/>
      <c r="J37" s="193"/>
      <c r="K37" s="205"/>
      <c r="L37" s="8">
        <f>M37+O37</f>
        <v>60713</v>
      </c>
      <c r="M37" s="8">
        <f>E37+I37</f>
        <v>26313</v>
      </c>
      <c r="N37" s="8">
        <f>F37+J37</f>
        <v>16109</v>
      </c>
      <c r="O37" s="8">
        <f>G37+K37</f>
        <v>34400</v>
      </c>
      <c r="P37" s="148"/>
      <c r="Q37" s="148">
        <f>Q35-L225</f>
        <v>0</v>
      </c>
    </row>
    <row r="38" spans="1:17" ht="15" customHeight="1" x14ac:dyDescent="0.25">
      <c r="A38" s="11"/>
      <c r="C38" s="7" t="s">
        <v>33</v>
      </c>
      <c r="D38" s="194">
        <f>E38+G38</f>
        <v>2245</v>
      </c>
      <c r="E38" s="194">
        <v>2245</v>
      </c>
      <c r="F38" s="194">
        <v>1714</v>
      </c>
      <c r="G38" s="194"/>
      <c r="H38" s="198"/>
      <c r="I38" s="193"/>
      <c r="J38" s="193"/>
      <c r="K38" s="205"/>
      <c r="L38" s="8">
        <f>M38+O38</f>
        <v>2245</v>
      </c>
      <c r="M38" s="8">
        <f>E38+I38</f>
        <v>2245</v>
      </c>
      <c r="N38" s="8">
        <f>F38+J38</f>
        <v>1714</v>
      </c>
      <c r="O38" s="8">
        <f>G38+K38</f>
        <v>0</v>
      </c>
    </row>
    <row r="39" spans="1:17" ht="15" customHeight="1" x14ac:dyDescent="0.25">
      <c r="A39" s="11"/>
      <c r="C39" s="7" t="s">
        <v>22</v>
      </c>
      <c r="D39" s="194">
        <f>E39+G39</f>
        <v>17452</v>
      </c>
      <c r="E39" s="194">
        <v>17452</v>
      </c>
      <c r="F39" s="194">
        <v>13324</v>
      </c>
      <c r="G39" s="194"/>
      <c r="H39" s="198"/>
      <c r="I39" s="193"/>
      <c r="J39" s="193"/>
      <c r="K39" s="205"/>
      <c r="L39" s="8">
        <f>M39+O39</f>
        <v>17452</v>
      </c>
      <c r="M39" s="8">
        <f>E39+I39</f>
        <v>17452</v>
      </c>
      <c r="N39" s="8">
        <f>F39+J39</f>
        <v>13324</v>
      </c>
      <c r="O39" s="8">
        <f>G39+K39</f>
        <v>0</v>
      </c>
    </row>
    <row r="40" spans="1:17" ht="15" customHeight="1" x14ac:dyDescent="0.25">
      <c r="A40" s="29"/>
      <c r="B40" s="50"/>
      <c r="C40" s="52" t="s">
        <v>24</v>
      </c>
      <c r="D40" s="194">
        <f>E40+G40</f>
        <v>13472</v>
      </c>
      <c r="E40" s="194">
        <v>13472</v>
      </c>
      <c r="F40" s="194">
        <v>10133</v>
      </c>
      <c r="G40" s="194"/>
      <c r="H40" s="198"/>
      <c r="I40" s="193"/>
      <c r="J40" s="193"/>
      <c r="K40" s="205"/>
      <c r="L40" s="8">
        <f>M40+O40</f>
        <v>13472</v>
      </c>
      <c r="M40" s="8">
        <f>E40+I40</f>
        <v>13472</v>
      </c>
      <c r="N40" s="8">
        <f>F40+J40</f>
        <v>10133</v>
      </c>
      <c r="O40" s="8">
        <f>G40+K40</f>
        <v>0</v>
      </c>
    </row>
    <row r="41" spans="1:17" ht="15" customHeight="1" x14ac:dyDescent="0.25">
      <c r="A41" s="5" t="s">
        <v>82</v>
      </c>
      <c r="B41" s="6" t="s">
        <v>11</v>
      </c>
      <c r="C41" s="7"/>
      <c r="D41" s="194">
        <f>SUM(D42:D46)</f>
        <v>119104</v>
      </c>
      <c r="E41" s="194">
        <f>SUM(E42:E46)</f>
        <v>119104</v>
      </c>
      <c r="F41" s="194">
        <f>SUM(F42:F46)</f>
        <v>76956</v>
      </c>
      <c r="G41" s="194">
        <f>SUM(G42:G46)</f>
        <v>0</v>
      </c>
      <c r="H41" s="193">
        <f>SUM(H42:H46)</f>
        <v>0</v>
      </c>
      <c r="I41" s="193">
        <f>SUM(I42:I46)</f>
        <v>0</v>
      </c>
      <c r="J41" s="193">
        <f>SUM(J42:J46)</f>
        <v>0</v>
      </c>
      <c r="K41" s="205">
        <f>SUM(K42:K46)</f>
        <v>0</v>
      </c>
      <c r="L41" s="8">
        <f>SUM(L42:L46)</f>
        <v>119104</v>
      </c>
      <c r="M41" s="8">
        <f>SUM(M42:M46)</f>
        <v>119104</v>
      </c>
      <c r="N41" s="8">
        <f>SUM(N42:N46)</f>
        <v>76956</v>
      </c>
      <c r="O41" s="8">
        <f>SUM(O42:O46)</f>
        <v>0</v>
      </c>
    </row>
    <row r="42" spans="1:17" ht="15" customHeight="1" x14ac:dyDescent="0.25">
      <c r="A42" s="11"/>
      <c r="C42" s="7" t="s">
        <v>9</v>
      </c>
      <c r="D42" s="194">
        <f>E42+G42</f>
        <v>38813</v>
      </c>
      <c r="E42" s="194">
        <v>38813</v>
      </c>
      <c r="F42" s="194">
        <v>24601</v>
      </c>
      <c r="G42" s="194"/>
      <c r="H42" s="198">
        <f>I42+K42</f>
        <v>0</v>
      </c>
      <c r="I42" s="193"/>
      <c r="J42" s="193"/>
      <c r="K42" s="205"/>
      <c r="L42" s="8">
        <f>M42+O42</f>
        <v>38813</v>
      </c>
      <c r="M42" s="8">
        <f>E42+I42</f>
        <v>38813</v>
      </c>
      <c r="N42" s="8">
        <f>F42+J42</f>
        <v>24601</v>
      </c>
      <c r="O42" s="8">
        <f>G42+K42</f>
        <v>0</v>
      </c>
    </row>
    <row r="43" spans="1:17" ht="15" customHeight="1" x14ac:dyDescent="0.25">
      <c r="A43" s="11"/>
      <c r="C43" s="7" t="s">
        <v>33</v>
      </c>
      <c r="D43" s="194">
        <f>E43+G43</f>
        <v>4510</v>
      </c>
      <c r="E43" s="194">
        <v>4510</v>
      </c>
      <c r="F43" s="194">
        <v>3443</v>
      </c>
      <c r="G43" s="194"/>
      <c r="H43" s="198"/>
      <c r="I43" s="193"/>
      <c r="J43" s="193"/>
      <c r="K43" s="205"/>
      <c r="L43" s="8">
        <f>M43+O43</f>
        <v>4510</v>
      </c>
      <c r="M43" s="8">
        <f>E43+I43</f>
        <v>4510</v>
      </c>
      <c r="N43" s="8">
        <f>F43+J43</f>
        <v>3443</v>
      </c>
      <c r="O43" s="8">
        <f>G43+K43</f>
        <v>0</v>
      </c>
    </row>
    <row r="44" spans="1:17" ht="15" customHeight="1" x14ac:dyDescent="0.25">
      <c r="A44" s="11"/>
      <c r="C44" s="7" t="s">
        <v>22</v>
      </c>
      <c r="D44" s="194">
        <f>E44+G44</f>
        <v>59609</v>
      </c>
      <c r="E44" s="194">
        <v>59609</v>
      </c>
      <c r="F44" s="194">
        <v>36634</v>
      </c>
      <c r="G44" s="194"/>
      <c r="H44" s="198">
        <f>I44+K44</f>
        <v>0</v>
      </c>
      <c r="I44" s="193"/>
      <c r="J44" s="193"/>
      <c r="K44" s="205"/>
      <c r="L44" s="8">
        <f>M44+O44</f>
        <v>59609</v>
      </c>
      <c r="M44" s="8">
        <f>E44+I44</f>
        <v>59609</v>
      </c>
      <c r="N44" s="8">
        <f>F44+J44</f>
        <v>36634</v>
      </c>
      <c r="O44" s="8">
        <f>G44+K44</f>
        <v>0</v>
      </c>
    </row>
    <row r="45" spans="1:17" ht="15" customHeight="1" x14ac:dyDescent="0.25">
      <c r="A45" s="11"/>
      <c r="C45" s="52" t="s">
        <v>32</v>
      </c>
      <c r="D45" s="194">
        <f>E45+G45</f>
        <v>2628</v>
      </c>
      <c r="E45" s="194">
        <v>2628</v>
      </c>
      <c r="F45" s="194">
        <v>2006</v>
      </c>
      <c r="G45" s="194"/>
      <c r="H45" s="198"/>
      <c r="I45" s="193"/>
      <c r="J45" s="193"/>
      <c r="K45" s="205"/>
      <c r="L45" s="8">
        <f>M45+O45</f>
        <v>2628</v>
      </c>
      <c r="M45" s="8">
        <f>E45+I45</f>
        <v>2628</v>
      </c>
      <c r="N45" s="8">
        <f>F45+J45</f>
        <v>2006</v>
      </c>
      <c r="O45" s="8">
        <f>G45+K45</f>
        <v>0</v>
      </c>
    </row>
    <row r="46" spans="1:17" ht="15" customHeight="1" x14ac:dyDescent="0.25">
      <c r="A46" s="29"/>
      <c r="B46" s="50"/>
      <c r="C46" s="52" t="s">
        <v>24</v>
      </c>
      <c r="D46" s="194">
        <f>E46+G46</f>
        <v>13544</v>
      </c>
      <c r="E46" s="194">
        <v>13544</v>
      </c>
      <c r="F46" s="194">
        <v>10272</v>
      </c>
      <c r="G46" s="194"/>
      <c r="H46" s="198"/>
      <c r="I46" s="193"/>
      <c r="J46" s="193"/>
      <c r="K46" s="205"/>
      <c r="L46" s="8">
        <f>M46+O46</f>
        <v>13544</v>
      </c>
      <c r="M46" s="8">
        <f>E46+I46</f>
        <v>13544</v>
      </c>
      <c r="N46" s="8">
        <f>F46+J46</f>
        <v>10272</v>
      </c>
      <c r="O46" s="8">
        <f>G46+K46</f>
        <v>0</v>
      </c>
    </row>
    <row r="47" spans="1:17" ht="15" customHeight="1" x14ac:dyDescent="0.25">
      <c r="A47" s="5" t="s">
        <v>83</v>
      </c>
      <c r="B47" s="6" t="s">
        <v>12</v>
      </c>
      <c r="C47" s="7"/>
      <c r="D47" s="194">
        <f>SUM(D48:D51)</f>
        <v>110964</v>
      </c>
      <c r="E47" s="194">
        <f>SUM(E48:E51)</f>
        <v>110964</v>
      </c>
      <c r="F47" s="194">
        <f>SUM(F48:F51)</f>
        <v>70799</v>
      </c>
      <c r="G47" s="194">
        <f>SUM(G48:G51)</f>
        <v>0</v>
      </c>
      <c r="H47" s="193">
        <f>SUM(H48:H51)</f>
        <v>0</v>
      </c>
      <c r="I47" s="193">
        <f>SUM(I48:I51)</f>
        <v>0</v>
      </c>
      <c r="J47" s="193">
        <f>SUM(J48:J51)</f>
        <v>0</v>
      </c>
      <c r="K47" s="205">
        <f>SUM(K48:K51)</f>
        <v>0</v>
      </c>
      <c r="L47" s="8">
        <f>SUM(L48:L51)</f>
        <v>110964</v>
      </c>
      <c r="M47" s="8">
        <f>SUM(M48:M51)</f>
        <v>110964</v>
      </c>
      <c r="N47" s="8">
        <f>SUM(N48:N51)</f>
        <v>70799</v>
      </c>
      <c r="O47" s="8">
        <f>SUM(O48:O51)</f>
        <v>0</v>
      </c>
    </row>
    <row r="48" spans="1:17" ht="15" customHeight="1" x14ac:dyDescent="0.25">
      <c r="A48" s="11"/>
      <c r="C48" s="7" t="s">
        <v>9</v>
      </c>
      <c r="D48" s="194">
        <f>E48+G48</f>
        <v>35456</v>
      </c>
      <c r="E48" s="194">
        <v>35456</v>
      </c>
      <c r="F48" s="194">
        <v>23046</v>
      </c>
      <c r="G48" s="194"/>
      <c r="H48" s="198">
        <f>I48+K48</f>
        <v>0</v>
      </c>
      <c r="I48" s="193"/>
      <c r="J48" s="193"/>
      <c r="K48" s="205"/>
      <c r="L48" s="8">
        <f>M48+O48</f>
        <v>35456</v>
      </c>
      <c r="M48" s="8">
        <f>E48+I48</f>
        <v>35456</v>
      </c>
      <c r="N48" s="8">
        <f>F48+J48</f>
        <v>23046</v>
      </c>
      <c r="O48" s="8">
        <f>G48+K48</f>
        <v>0</v>
      </c>
    </row>
    <row r="49" spans="1:15" ht="15" customHeight="1" x14ac:dyDescent="0.25">
      <c r="A49" s="11"/>
      <c r="C49" s="7" t="s">
        <v>33</v>
      </c>
      <c r="D49" s="194">
        <f>E49+G49</f>
        <v>6768</v>
      </c>
      <c r="E49" s="194">
        <v>6768</v>
      </c>
      <c r="F49" s="194">
        <v>5167</v>
      </c>
      <c r="G49" s="194"/>
      <c r="H49" s="198">
        <f>I49+K49</f>
        <v>0</v>
      </c>
      <c r="I49" s="193"/>
      <c r="J49" s="193"/>
      <c r="K49" s="205"/>
      <c r="L49" s="8">
        <f>M49+O49</f>
        <v>6768</v>
      </c>
      <c r="M49" s="8">
        <f>E49+I49</f>
        <v>6768</v>
      </c>
      <c r="N49" s="8">
        <f>F49+J49</f>
        <v>5167</v>
      </c>
      <c r="O49" s="8">
        <f>G49+K49</f>
        <v>0</v>
      </c>
    </row>
    <row r="50" spans="1:15" ht="15" customHeight="1" x14ac:dyDescent="0.25">
      <c r="A50" s="11"/>
      <c r="C50" s="7" t="s">
        <v>22</v>
      </c>
      <c r="D50" s="194">
        <f>E50+G50</f>
        <v>55213</v>
      </c>
      <c r="E50" s="194">
        <v>55213</v>
      </c>
      <c r="F50" s="194">
        <v>32304</v>
      </c>
      <c r="G50" s="194"/>
      <c r="H50" s="198">
        <f>I50+K50</f>
        <v>0</v>
      </c>
      <c r="I50" s="193"/>
      <c r="J50" s="193"/>
      <c r="K50" s="205"/>
      <c r="L50" s="8">
        <f>M50+O50</f>
        <v>55213</v>
      </c>
      <c r="M50" s="8">
        <f>E50+I50</f>
        <v>55213</v>
      </c>
      <c r="N50" s="8">
        <f>F50+J50</f>
        <v>32304</v>
      </c>
      <c r="O50" s="8">
        <f>G50+K50</f>
        <v>0</v>
      </c>
    </row>
    <row r="51" spans="1:15" ht="15" customHeight="1" x14ac:dyDescent="0.25">
      <c r="A51" s="29"/>
      <c r="B51" s="50"/>
      <c r="C51" s="52" t="s">
        <v>24</v>
      </c>
      <c r="D51" s="194">
        <f>E51+G51</f>
        <v>13527</v>
      </c>
      <c r="E51" s="194">
        <v>13527</v>
      </c>
      <c r="F51" s="194">
        <v>10282</v>
      </c>
      <c r="G51" s="194"/>
      <c r="H51" s="198">
        <f>I51+K51</f>
        <v>0</v>
      </c>
      <c r="I51" s="193"/>
      <c r="J51" s="193"/>
      <c r="K51" s="205"/>
      <c r="L51" s="8">
        <f>M51+O51</f>
        <v>13527</v>
      </c>
      <c r="M51" s="8">
        <f>E51+I51</f>
        <v>13527</v>
      </c>
      <c r="N51" s="8">
        <f>F51+J51</f>
        <v>10282</v>
      </c>
      <c r="O51" s="8">
        <f>G51+K51</f>
        <v>0</v>
      </c>
    </row>
    <row r="52" spans="1:15" ht="15" customHeight="1" x14ac:dyDescent="0.25">
      <c r="A52" s="5" t="s">
        <v>84</v>
      </c>
      <c r="B52" s="6" t="s">
        <v>13</v>
      </c>
      <c r="C52" s="7"/>
      <c r="D52" s="194">
        <f>SUM(D53:D56)</f>
        <v>64770</v>
      </c>
      <c r="E52" s="194">
        <f>SUM(E53:E56)</f>
        <v>60426</v>
      </c>
      <c r="F52" s="194">
        <f>SUM(F53:F56)</f>
        <v>38326</v>
      </c>
      <c r="G52" s="194">
        <f>SUM(G53:G56)</f>
        <v>4344</v>
      </c>
      <c r="H52" s="193">
        <f>SUM(H53:H56)</f>
        <v>0</v>
      </c>
      <c r="I52" s="193">
        <f>SUM(I53:I56)</f>
        <v>0</v>
      </c>
      <c r="J52" s="193">
        <f>SUM(J53:J56)</f>
        <v>0</v>
      </c>
      <c r="K52" s="205">
        <f>SUM(K53:K56)</f>
        <v>0</v>
      </c>
      <c r="L52" s="8">
        <f>SUM(L53:L56)</f>
        <v>64770</v>
      </c>
      <c r="M52" s="8">
        <f>SUM(M53:M56)</f>
        <v>60426</v>
      </c>
      <c r="N52" s="8">
        <f>SUM(N53:N56)</f>
        <v>38326</v>
      </c>
      <c r="O52" s="8">
        <f>SUM(O53:O56)</f>
        <v>4344</v>
      </c>
    </row>
    <row r="53" spans="1:15" ht="15" customHeight="1" x14ac:dyDescent="0.25">
      <c r="A53" s="11"/>
      <c r="C53" s="7" t="s">
        <v>9</v>
      </c>
      <c r="D53" s="194">
        <f>E53+G53</f>
        <v>33793</v>
      </c>
      <c r="E53" s="194">
        <v>29449</v>
      </c>
      <c r="F53" s="194">
        <v>14786</v>
      </c>
      <c r="G53" s="194">
        <v>4344</v>
      </c>
      <c r="H53" s="198">
        <f>I53+K53</f>
        <v>0</v>
      </c>
      <c r="I53" s="193"/>
      <c r="J53" s="193"/>
      <c r="K53" s="205"/>
      <c r="L53" s="8">
        <f>M53+O53</f>
        <v>33793</v>
      </c>
      <c r="M53" s="8">
        <f>E53+I53</f>
        <v>29449</v>
      </c>
      <c r="N53" s="8">
        <f>F53+J53</f>
        <v>14786</v>
      </c>
      <c r="O53" s="8">
        <f>G53+K53</f>
        <v>4344</v>
      </c>
    </row>
    <row r="54" spans="1:15" ht="15" customHeight="1" x14ac:dyDescent="0.25">
      <c r="A54" s="11"/>
      <c r="C54" s="7" t="s">
        <v>33</v>
      </c>
      <c r="D54" s="194">
        <f>E54+G54</f>
        <v>4474</v>
      </c>
      <c r="E54" s="194">
        <v>4474</v>
      </c>
      <c r="F54" s="194">
        <v>3416</v>
      </c>
      <c r="G54" s="194"/>
      <c r="H54" s="198"/>
      <c r="I54" s="193"/>
      <c r="J54" s="193"/>
      <c r="K54" s="205"/>
      <c r="L54" s="8">
        <f>M54+O54</f>
        <v>4474</v>
      </c>
      <c r="M54" s="8">
        <f>E54+I54</f>
        <v>4474</v>
      </c>
      <c r="N54" s="8">
        <f>F54+J54</f>
        <v>3416</v>
      </c>
      <c r="O54" s="8">
        <f>G54+K54</f>
        <v>0</v>
      </c>
    </row>
    <row r="55" spans="1:15" ht="15" customHeight="1" x14ac:dyDescent="0.25">
      <c r="A55" s="11"/>
      <c r="C55" s="7" t="s">
        <v>22</v>
      </c>
      <c r="D55" s="194">
        <f>E55+G55</f>
        <v>12958</v>
      </c>
      <c r="E55" s="194">
        <v>12958</v>
      </c>
      <c r="F55" s="194">
        <v>9893</v>
      </c>
      <c r="G55" s="194"/>
      <c r="H55" s="198"/>
      <c r="I55" s="193"/>
      <c r="J55" s="193"/>
      <c r="K55" s="205"/>
      <c r="L55" s="8">
        <f>M55+O55</f>
        <v>12958</v>
      </c>
      <c r="M55" s="8">
        <f>E55+I55</f>
        <v>12958</v>
      </c>
      <c r="N55" s="8">
        <f>F55+J55</f>
        <v>9893</v>
      </c>
      <c r="O55" s="8">
        <f>G55+K55</f>
        <v>0</v>
      </c>
    </row>
    <row r="56" spans="1:15" ht="15" customHeight="1" x14ac:dyDescent="0.25">
      <c r="A56" s="29"/>
      <c r="B56" s="50"/>
      <c r="C56" s="52" t="s">
        <v>24</v>
      </c>
      <c r="D56" s="194">
        <f>E56+G56</f>
        <v>13545</v>
      </c>
      <c r="E56" s="194">
        <v>13545</v>
      </c>
      <c r="F56" s="194">
        <v>10231</v>
      </c>
      <c r="G56" s="194"/>
      <c r="H56" s="198"/>
      <c r="I56" s="193"/>
      <c r="J56" s="193"/>
      <c r="K56" s="205"/>
      <c r="L56" s="8">
        <f>M56+O56</f>
        <v>13545</v>
      </c>
      <c r="M56" s="8">
        <f>E56+I56</f>
        <v>13545</v>
      </c>
      <c r="N56" s="8">
        <f>F56+J56</f>
        <v>10231</v>
      </c>
      <c r="O56" s="8">
        <f>G56+K56</f>
        <v>0</v>
      </c>
    </row>
    <row r="57" spans="1:15" ht="15" customHeight="1" x14ac:dyDescent="0.25">
      <c r="A57" s="5" t="s">
        <v>85</v>
      </c>
      <c r="B57" s="53" t="s">
        <v>14</v>
      </c>
      <c r="C57" s="7"/>
      <c r="D57" s="194">
        <f>SUM(D58:D61)</f>
        <v>72240</v>
      </c>
      <c r="E57" s="194">
        <f>SUM(E58:E61)</f>
        <v>72240</v>
      </c>
      <c r="F57" s="194">
        <f>SUM(F58:F61)</f>
        <v>49837</v>
      </c>
      <c r="G57" s="194">
        <f>SUM(G58:G61)</f>
        <v>0</v>
      </c>
      <c r="H57" s="193">
        <f>SUM(H58:H61)</f>
        <v>0</v>
      </c>
      <c r="I57" s="193">
        <f>SUM(I58:I61)</f>
        <v>0</v>
      </c>
      <c r="J57" s="193">
        <f>SUM(J58:J61)</f>
        <v>0</v>
      </c>
      <c r="K57" s="205">
        <f>SUM(K58:K61)</f>
        <v>0</v>
      </c>
      <c r="L57" s="8">
        <f>SUM(L58:L61)</f>
        <v>72240</v>
      </c>
      <c r="M57" s="8">
        <f>SUM(M58:M61)</f>
        <v>72240</v>
      </c>
      <c r="N57" s="8">
        <f>SUM(N58:N61)</f>
        <v>49837</v>
      </c>
      <c r="O57" s="8">
        <f>SUM(O58:O61)</f>
        <v>0</v>
      </c>
    </row>
    <row r="58" spans="1:15" ht="15" customHeight="1" x14ac:dyDescent="0.25">
      <c r="A58" s="11"/>
      <c r="B58" s="54"/>
      <c r="C58" s="7" t="s">
        <v>9</v>
      </c>
      <c r="D58" s="194">
        <f>E58+G58</f>
        <v>36997</v>
      </c>
      <c r="E58" s="194">
        <v>36997</v>
      </c>
      <c r="F58" s="194">
        <v>23082</v>
      </c>
      <c r="G58" s="194"/>
      <c r="H58" s="198">
        <f>I58+K58</f>
        <v>0</v>
      </c>
      <c r="I58" s="193"/>
      <c r="J58" s="193"/>
      <c r="K58" s="205"/>
      <c r="L58" s="8">
        <f>M58+O58</f>
        <v>36997</v>
      </c>
      <c r="M58" s="8">
        <f>E58+I58</f>
        <v>36997</v>
      </c>
      <c r="N58" s="8">
        <f>F58+J58</f>
        <v>23082</v>
      </c>
      <c r="O58" s="8">
        <f>G58+K58</f>
        <v>0</v>
      </c>
    </row>
    <row r="59" spans="1:15" ht="15" customHeight="1" x14ac:dyDescent="0.25">
      <c r="A59" s="11"/>
      <c r="B59" s="54"/>
      <c r="C59" s="7" t="s">
        <v>33</v>
      </c>
      <c r="D59" s="194">
        <f>E59+G59</f>
        <v>4514</v>
      </c>
      <c r="E59" s="194">
        <v>4514</v>
      </c>
      <c r="F59" s="194">
        <v>3446</v>
      </c>
      <c r="G59" s="194"/>
      <c r="H59" s="198"/>
      <c r="I59" s="193"/>
      <c r="J59" s="193"/>
      <c r="K59" s="205"/>
      <c r="L59" s="8">
        <f>M59+O59</f>
        <v>4514</v>
      </c>
      <c r="M59" s="8">
        <f>E59+I59</f>
        <v>4514</v>
      </c>
      <c r="N59" s="8">
        <f>F59+J59</f>
        <v>3446</v>
      </c>
      <c r="O59" s="8">
        <f>G59+K59</f>
        <v>0</v>
      </c>
    </row>
    <row r="60" spans="1:15" ht="15" customHeight="1" x14ac:dyDescent="0.25">
      <c r="A60" s="11"/>
      <c r="B60" s="54"/>
      <c r="C60" s="7" t="s">
        <v>22</v>
      </c>
      <c r="D60" s="194">
        <f>E60+G60</f>
        <v>17501</v>
      </c>
      <c r="E60" s="194">
        <v>17501</v>
      </c>
      <c r="F60" s="194">
        <v>13362</v>
      </c>
      <c r="G60" s="194"/>
      <c r="H60" s="198"/>
      <c r="I60" s="193"/>
      <c r="J60" s="193"/>
      <c r="K60" s="205"/>
      <c r="L60" s="8">
        <f>M60+O60</f>
        <v>17501</v>
      </c>
      <c r="M60" s="8">
        <f>E60+I60</f>
        <v>17501</v>
      </c>
      <c r="N60" s="8">
        <f>F60+J60</f>
        <v>13362</v>
      </c>
      <c r="O60" s="8">
        <f>G60+K60</f>
        <v>0</v>
      </c>
    </row>
    <row r="61" spans="1:15" ht="15" customHeight="1" x14ac:dyDescent="0.25">
      <c r="A61" s="55"/>
      <c r="B61" s="56"/>
      <c r="C61" s="52" t="s">
        <v>24</v>
      </c>
      <c r="D61" s="194">
        <f>E61+G61</f>
        <v>13228</v>
      </c>
      <c r="E61" s="194">
        <v>13228</v>
      </c>
      <c r="F61" s="194">
        <v>9947</v>
      </c>
      <c r="G61" s="194"/>
      <c r="H61" s="198"/>
      <c r="I61" s="193"/>
      <c r="J61" s="193"/>
      <c r="K61" s="205"/>
      <c r="L61" s="8">
        <f>M61+O61</f>
        <v>13228</v>
      </c>
      <c r="M61" s="8">
        <f>E61+I61</f>
        <v>13228</v>
      </c>
      <c r="N61" s="8">
        <f>F61+J61</f>
        <v>9947</v>
      </c>
      <c r="O61" s="8">
        <f>G61+K61</f>
        <v>0</v>
      </c>
    </row>
    <row r="62" spans="1:15" ht="15" customHeight="1" x14ac:dyDescent="0.25">
      <c r="A62" s="11" t="s">
        <v>86</v>
      </c>
      <c r="B62" s="12" t="s">
        <v>15</v>
      </c>
      <c r="C62" s="7"/>
      <c r="D62" s="194">
        <f>SUM(D63:D66)</f>
        <v>80808</v>
      </c>
      <c r="E62" s="194">
        <f>SUM(E63:E66)</f>
        <v>79908</v>
      </c>
      <c r="F62" s="194">
        <f>SUM(F63:F66)</f>
        <v>56001</v>
      </c>
      <c r="G62" s="194">
        <f>SUM(G63:G66)</f>
        <v>900</v>
      </c>
      <c r="H62" s="193">
        <f>SUM(H63:H66)</f>
        <v>0</v>
      </c>
      <c r="I62" s="193">
        <f>SUM(I63:I66)</f>
        <v>0</v>
      </c>
      <c r="J62" s="193">
        <f>SUM(J63:J66)</f>
        <v>0</v>
      </c>
      <c r="K62" s="205">
        <f>SUM(K63:K66)</f>
        <v>0</v>
      </c>
      <c r="L62" s="8">
        <f>SUM(L63:L66)</f>
        <v>80808</v>
      </c>
      <c r="M62" s="8">
        <f>SUM(M63:M66)</f>
        <v>79908</v>
      </c>
      <c r="N62" s="8">
        <f>SUM(N63:N66)</f>
        <v>56001</v>
      </c>
      <c r="O62" s="8">
        <f>SUM(O63:O66)</f>
        <v>900</v>
      </c>
    </row>
    <row r="63" spans="1:15" ht="15" customHeight="1" x14ac:dyDescent="0.25">
      <c r="A63" s="11"/>
      <c r="C63" s="7" t="s">
        <v>9</v>
      </c>
      <c r="D63" s="194">
        <f>E63+G63</f>
        <v>34614</v>
      </c>
      <c r="E63" s="194">
        <v>33714</v>
      </c>
      <c r="F63" s="194">
        <v>20955</v>
      </c>
      <c r="G63" s="194">
        <v>900</v>
      </c>
      <c r="H63" s="198">
        <f>I63+K63</f>
        <v>0</v>
      </c>
      <c r="I63" s="193"/>
      <c r="J63" s="193"/>
      <c r="K63" s="205"/>
      <c r="L63" s="8">
        <f>M63+O63</f>
        <v>34614</v>
      </c>
      <c r="M63" s="8">
        <f>E63+I63</f>
        <v>33714</v>
      </c>
      <c r="N63" s="8">
        <f>F63+J63</f>
        <v>20955</v>
      </c>
      <c r="O63" s="8">
        <f>G63+K63</f>
        <v>900</v>
      </c>
    </row>
    <row r="64" spans="1:15" ht="15" customHeight="1" x14ac:dyDescent="0.25">
      <c r="A64" s="11"/>
      <c r="C64" s="7" t="s">
        <v>33</v>
      </c>
      <c r="D64" s="194">
        <f>E64+G64</f>
        <v>6729</v>
      </c>
      <c r="E64" s="194">
        <v>6729</v>
      </c>
      <c r="F64" s="194">
        <v>5137</v>
      </c>
      <c r="G64" s="194"/>
      <c r="H64" s="198">
        <f>I64+K64</f>
        <v>0</v>
      </c>
      <c r="I64" s="193"/>
      <c r="J64" s="193"/>
      <c r="K64" s="205"/>
      <c r="L64" s="8">
        <f>M64+O64</f>
        <v>6729</v>
      </c>
      <c r="M64" s="8">
        <f>E64+I64</f>
        <v>6729</v>
      </c>
      <c r="N64" s="8">
        <f>F64+J64</f>
        <v>5137</v>
      </c>
      <c r="O64" s="8">
        <f>G64+K64</f>
        <v>0</v>
      </c>
    </row>
    <row r="65" spans="1:15" ht="15" customHeight="1" x14ac:dyDescent="0.25">
      <c r="A65" s="11"/>
      <c r="C65" s="7" t="s">
        <v>22</v>
      </c>
      <c r="D65" s="194">
        <f>E65+G65</f>
        <v>25954</v>
      </c>
      <c r="E65" s="194">
        <v>25954</v>
      </c>
      <c r="F65" s="194">
        <v>19815</v>
      </c>
      <c r="G65" s="194"/>
      <c r="H65" s="198">
        <f>I65+K65</f>
        <v>0</v>
      </c>
      <c r="I65" s="193"/>
      <c r="J65" s="193"/>
      <c r="K65" s="205"/>
      <c r="L65" s="8">
        <f>M65+O65</f>
        <v>25954</v>
      </c>
      <c r="M65" s="8">
        <f>E65+I65</f>
        <v>25954</v>
      </c>
      <c r="N65" s="8">
        <f>F65+J65</f>
        <v>19815</v>
      </c>
      <c r="O65" s="8">
        <f>G65+K65</f>
        <v>0</v>
      </c>
    </row>
    <row r="66" spans="1:15" ht="15" customHeight="1" x14ac:dyDescent="0.25">
      <c r="A66" s="29"/>
      <c r="B66" s="50"/>
      <c r="C66" s="52" t="s">
        <v>24</v>
      </c>
      <c r="D66" s="194">
        <f>E66+G66</f>
        <v>13511</v>
      </c>
      <c r="E66" s="194">
        <v>13511</v>
      </c>
      <c r="F66" s="194">
        <v>10094</v>
      </c>
      <c r="G66" s="194"/>
      <c r="H66" s="198"/>
      <c r="I66" s="193"/>
      <c r="J66" s="193"/>
      <c r="K66" s="205"/>
      <c r="L66" s="8">
        <f>M66+O66</f>
        <v>13511</v>
      </c>
      <c r="M66" s="8">
        <f>E66+I66</f>
        <v>13511</v>
      </c>
      <c r="N66" s="8">
        <f>F66+J66</f>
        <v>10094</v>
      </c>
      <c r="O66" s="8">
        <f>G66+K66</f>
        <v>0</v>
      </c>
    </row>
    <row r="67" spans="1:15" ht="15" customHeight="1" x14ac:dyDescent="0.25">
      <c r="A67" s="5" t="s">
        <v>87</v>
      </c>
      <c r="B67" s="6" t="s">
        <v>16</v>
      </c>
      <c r="C67" s="7"/>
      <c r="D67" s="194">
        <f>SUM(D68:D71)</f>
        <v>122847</v>
      </c>
      <c r="E67" s="194">
        <f>SUM(E68:E71)</f>
        <v>122847</v>
      </c>
      <c r="F67" s="194">
        <f>SUM(F68:F71)</f>
        <v>85670</v>
      </c>
      <c r="G67" s="194">
        <f>SUM(G68:G71)</f>
        <v>0</v>
      </c>
      <c r="H67" s="193">
        <f>SUM(H68:H71)</f>
        <v>0</v>
      </c>
      <c r="I67" s="193">
        <f>SUM(I68:I71)</f>
        <v>0</v>
      </c>
      <c r="J67" s="193">
        <f>SUM(J68:J71)</f>
        <v>0</v>
      </c>
      <c r="K67" s="205">
        <f>SUM(K68:K71)</f>
        <v>0</v>
      </c>
      <c r="L67" s="8">
        <f>SUM(L68:L71)</f>
        <v>122847</v>
      </c>
      <c r="M67" s="8">
        <f>SUM(M68:M71)</f>
        <v>122847</v>
      </c>
      <c r="N67" s="8">
        <f>SUM(N68:N71)</f>
        <v>85670</v>
      </c>
      <c r="O67" s="8">
        <f>SUM(O68:O71)</f>
        <v>0</v>
      </c>
    </row>
    <row r="68" spans="1:15" ht="15" customHeight="1" x14ac:dyDescent="0.25">
      <c r="A68" s="11"/>
      <c r="C68" s="7" t="s">
        <v>9</v>
      </c>
      <c r="D68" s="194">
        <f>E68+G68</f>
        <v>57732</v>
      </c>
      <c r="E68" s="194">
        <v>57732</v>
      </c>
      <c r="F68" s="194">
        <v>36109</v>
      </c>
      <c r="G68" s="194"/>
      <c r="H68" s="198">
        <f>I68+K68</f>
        <v>0</v>
      </c>
      <c r="I68" s="193"/>
      <c r="J68" s="193"/>
      <c r="K68" s="205"/>
      <c r="L68" s="8">
        <f>M68+O68</f>
        <v>57732</v>
      </c>
      <c r="M68" s="8">
        <f>E68+I68</f>
        <v>57732</v>
      </c>
      <c r="N68" s="8">
        <f>F68+J68</f>
        <v>36109</v>
      </c>
      <c r="O68" s="8">
        <f>G68+K68</f>
        <v>0</v>
      </c>
    </row>
    <row r="69" spans="1:15" ht="15" customHeight="1" x14ac:dyDescent="0.25">
      <c r="A69" s="11"/>
      <c r="C69" s="7" t="s">
        <v>33</v>
      </c>
      <c r="D69" s="194">
        <f>E69+G69</f>
        <v>11102</v>
      </c>
      <c r="E69" s="194">
        <v>11102</v>
      </c>
      <c r="F69" s="194">
        <v>8476</v>
      </c>
      <c r="G69" s="194"/>
      <c r="H69" s="198"/>
      <c r="I69" s="193"/>
      <c r="J69" s="193"/>
      <c r="K69" s="205"/>
      <c r="L69" s="8">
        <f>M69+O69</f>
        <v>11102</v>
      </c>
      <c r="M69" s="8">
        <f>E69+I69</f>
        <v>11102</v>
      </c>
      <c r="N69" s="8">
        <f>F69+J69</f>
        <v>8476</v>
      </c>
      <c r="O69" s="8">
        <f>G69+K69</f>
        <v>0</v>
      </c>
    </row>
    <row r="70" spans="1:15" ht="15" customHeight="1" x14ac:dyDescent="0.25">
      <c r="A70" s="11"/>
      <c r="C70" s="7" t="s">
        <v>22</v>
      </c>
      <c r="D70" s="194">
        <f>E70+G70</f>
        <v>37758</v>
      </c>
      <c r="E70" s="194">
        <v>37758</v>
      </c>
      <c r="F70" s="194">
        <v>28827</v>
      </c>
      <c r="G70" s="194"/>
      <c r="H70" s="198"/>
      <c r="I70" s="193"/>
      <c r="J70" s="193"/>
      <c r="K70" s="205"/>
      <c r="L70" s="8">
        <f>M70+O70</f>
        <v>37758</v>
      </c>
      <c r="M70" s="8">
        <f>E70+I70</f>
        <v>37758</v>
      </c>
      <c r="N70" s="8">
        <f>F70+J70</f>
        <v>28827</v>
      </c>
      <c r="O70" s="8">
        <f>G70+K70</f>
        <v>0</v>
      </c>
    </row>
    <row r="71" spans="1:15" ht="15" customHeight="1" x14ac:dyDescent="0.25">
      <c r="A71" s="29"/>
      <c r="B71" s="50"/>
      <c r="C71" s="52" t="s">
        <v>24</v>
      </c>
      <c r="D71" s="194">
        <f>E71+G71</f>
        <v>16255</v>
      </c>
      <c r="E71" s="194">
        <v>16255</v>
      </c>
      <c r="F71" s="194">
        <v>12258</v>
      </c>
      <c r="G71" s="194"/>
      <c r="H71" s="198"/>
      <c r="I71" s="193"/>
      <c r="J71" s="193"/>
      <c r="K71" s="205"/>
      <c r="L71" s="8">
        <f>M71+O71</f>
        <v>16255</v>
      </c>
      <c r="M71" s="8">
        <f>E71+I71</f>
        <v>16255</v>
      </c>
      <c r="N71" s="8">
        <f>F71+J71</f>
        <v>12258</v>
      </c>
      <c r="O71" s="8">
        <f>G71+K71</f>
        <v>0</v>
      </c>
    </row>
    <row r="72" spans="1:15" ht="15" customHeight="1" x14ac:dyDescent="0.25">
      <c r="A72" s="5" t="s">
        <v>88</v>
      </c>
      <c r="B72" s="6" t="s">
        <v>17</v>
      </c>
      <c r="C72" s="7"/>
      <c r="D72" s="194">
        <f>SUM(D73:D76)</f>
        <v>72599</v>
      </c>
      <c r="E72" s="194">
        <f>SUM(E73:E76)</f>
        <v>72599</v>
      </c>
      <c r="F72" s="194">
        <f>SUM(F73:F76)</f>
        <v>50445</v>
      </c>
      <c r="G72" s="194">
        <f>SUM(G73:G76)</f>
        <v>0</v>
      </c>
      <c r="H72" s="193">
        <f>SUM(H73:H76)</f>
        <v>0</v>
      </c>
      <c r="I72" s="193">
        <f>SUM(I73:I76)</f>
        <v>0</v>
      </c>
      <c r="J72" s="193">
        <f>SUM(J73:J76)</f>
        <v>0</v>
      </c>
      <c r="K72" s="205">
        <f>SUM(K73:K76)</f>
        <v>0</v>
      </c>
      <c r="L72" s="8">
        <f>SUM(L73:L76)</f>
        <v>72599</v>
      </c>
      <c r="M72" s="8">
        <f>SUM(M73:M76)</f>
        <v>72599</v>
      </c>
      <c r="N72" s="8">
        <f>SUM(N73:N76)</f>
        <v>50445</v>
      </c>
      <c r="O72" s="8">
        <f>SUM(O73:O76)</f>
        <v>0</v>
      </c>
    </row>
    <row r="73" spans="1:15" ht="15" customHeight="1" x14ac:dyDescent="0.25">
      <c r="A73" s="11"/>
      <c r="C73" s="7" t="s">
        <v>9</v>
      </c>
      <c r="D73" s="194">
        <f>E73+G73</f>
        <v>35817</v>
      </c>
      <c r="E73" s="194">
        <v>35817</v>
      </c>
      <c r="F73" s="194">
        <v>22585</v>
      </c>
      <c r="G73" s="194"/>
      <c r="H73" s="198">
        <f>I73+K73</f>
        <v>0</v>
      </c>
      <c r="I73" s="193"/>
      <c r="J73" s="193"/>
      <c r="K73" s="205"/>
      <c r="L73" s="8">
        <f>M73+O73</f>
        <v>35817</v>
      </c>
      <c r="M73" s="8">
        <f>E73+I73</f>
        <v>35817</v>
      </c>
      <c r="N73" s="8">
        <f>F73+J73</f>
        <v>22585</v>
      </c>
      <c r="O73" s="8">
        <f>G73+K73</f>
        <v>0</v>
      </c>
    </row>
    <row r="74" spans="1:15" ht="15" customHeight="1" x14ac:dyDescent="0.25">
      <c r="A74" s="11"/>
      <c r="C74" s="7" t="s">
        <v>33</v>
      </c>
      <c r="D74" s="194">
        <f>E74+G74</f>
        <v>2148</v>
      </c>
      <c r="E74" s="194">
        <v>2148</v>
      </c>
      <c r="F74" s="194">
        <v>1640</v>
      </c>
      <c r="G74" s="194"/>
      <c r="H74" s="198"/>
      <c r="I74" s="193"/>
      <c r="J74" s="193"/>
      <c r="K74" s="205"/>
      <c r="L74" s="8">
        <f>M74+O74</f>
        <v>2148</v>
      </c>
      <c r="M74" s="8">
        <f>E74+I74</f>
        <v>2148</v>
      </c>
      <c r="N74" s="8">
        <f>F74+J74</f>
        <v>1640</v>
      </c>
      <c r="O74" s="8">
        <f>G74+K74</f>
        <v>0</v>
      </c>
    </row>
    <row r="75" spans="1:15" ht="15" customHeight="1" x14ac:dyDescent="0.25">
      <c r="A75" s="11"/>
      <c r="C75" s="7" t="s">
        <v>22</v>
      </c>
      <c r="D75" s="194">
        <f>E75+G75</f>
        <v>21149</v>
      </c>
      <c r="E75" s="194">
        <v>21149</v>
      </c>
      <c r="F75" s="194">
        <v>16146</v>
      </c>
      <c r="G75" s="194"/>
      <c r="H75" s="198"/>
      <c r="I75" s="193"/>
      <c r="J75" s="193"/>
      <c r="K75" s="205"/>
      <c r="L75" s="8">
        <f>M75+O75</f>
        <v>21149</v>
      </c>
      <c r="M75" s="8">
        <f>E75+I75</f>
        <v>21149</v>
      </c>
      <c r="N75" s="8">
        <f>F75+J75</f>
        <v>16146</v>
      </c>
      <c r="O75" s="8">
        <f>G75+K75</f>
        <v>0</v>
      </c>
    </row>
    <row r="76" spans="1:15" ht="15" customHeight="1" x14ac:dyDescent="0.25">
      <c r="A76" s="29"/>
      <c r="B76" s="50"/>
      <c r="C76" s="52" t="s">
        <v>24</v>
      </c>
      <c r="D76" s="194">
        <f>E76+G76</f>
        <v>13485</v>
      </c>
      <c r="E76" s="194">
        <v>13485</v>
      </c>
      <c r="F76" s="194">
        <v>10074</v>
      </c>
      <c r="G76" s="194"/>
      <c r="H76" s="198"/>
      <c r="I76" s="193"/>
      <c r="J76" s="193"/>
      <c r="K76" s="205"/>
      <c r="L76" s="8">
        <f>M76+O76</f>
        <v>13485</v>
      </c>
      <c r="M76" s="8">
        <f>E76+I76</f>
        <v>13485</v>
      </c>
      <c r="N76" s="8">
        <f>F76+J76</f>
        <v>10074</v>
      </c>
      <c r="O76" s="8">
        <f>G76+K76</f>
        <v>0</v>
      </c>
    </row>
    <row r="77" spans="1:15" ht="15" customHeight="1" x14ac:dyDescent="0.25">
      <c r="A77" s="5" t="s">
        <v>89</v>
      </c>
      <c r="B77" s="6" t="s">
        <v>18</v>
      </c>
      <c r="C77" s="7"/>
      <c r="D77" s="194">
        <f>SUM(D78:D81)</f>
        <v>59161</v>
      </c>
      <c r="E77" s="194">
        <f>SUM(E78:E81)</f>
        <v>59161</v>
      </c>
      <c r="F77" s="194">
        <f>SUM(F78:F81)</f>
        <v>42366</v>
      </c>
      <c r="G77" s="194">
        <f>SUM(G78:G81)</f>
        <v>0</v>
      </c>
      <c r="H77" s="193">
        <f>SUM(H78:H81)</f>
        <v>0</v>
      </c>
      <c r="I77" s="193">
        <f>SUM(I78:I81)</f>
        <v>0</v>
      </c>
      <c r="J77" s="193">
        <f>SUM(J78:J81)</f>
        <v>0</v>
      </c>
      <c r="K77" s="205">
        <f>SUM(K78:K81)</f>
        <v>0</v>
      </c>
      <c r="L77" s="8">
        <f>SUM(L78:L81)</f>
        <v>59161</v>
      </c>
      <c r="M77" s="8">
        <f>SUM(M78:M81)</f>
        <v>59161</v>
      </c>
      <c r="N77" s="8">
        <f>SUM(N78:N81)</f>
        <v>42366</v>
      </c>
      <c r="O77" s="8">
        <f>SUM(O78:O81)</f>
        <v>0</v>
      </c>
    </row>
    <row r="78" spans="1:15" ht="15" customHeight="1" x14ac:dyDescent="0.25">
      <c r="A78" s="11"/>
      <c r="C78" s="7" t="s">
        <v>9</v>
      </c>
      <c r="D78" s="194">
        <f>E78+G78</f>
        <v>25792</v>
      </c>
      <c r="E78" s="194">
        <v>25792</v>
      </c>
      <c r="F78" s="194">
        <v>16935</v>
      </c>
      <c r="G78" s="194"/>
      <c r="H78" s="198">
        <f>I78+K78</f>
        <v>0</v>
      </c>
      <c r="I78" s="193"/>
      <c r="J78" s="193"/>
      <c r="K78" s="205"/>
      <c r="L78" s="8">
        <f>M78+O78</f>
        <v>25792</v>
      </c>
      <c r="M78" s="8">
        <f>E78+I78</f>
        <v>25792</v>
      </c>
      <c r="N78" s="8">
        <f>F78+J78</f>
        <v>16935</v>
      </c>
      <c r="O78" s="8">
        <f>G78+K78</f>
        <v>0</v>
      </c>
    </row>
    <row r="79" spans="1:15" ht="15" customHeight="1" x14ac:dyDescent="0.25">
      <c r="A79" s="11"/>
      <c r="C79" s="7" t="s">
        <v>33</v>
      </c>
      <c r="D79" s="194">
        <f>E79+G79</f>
        <v>2265</v>
      </c>
      <c r="E79" s="194">
        <v>2265</v>
      </c>
      <c r="F79" s="194">
        <v>1729</v>
      </c>
      <c r="G79" s="194"/>
      <c r="H79" s="198"/>
      <c r="I79" s="193"/>
      <c r="J79" s="193"/>
      <c r="K79" s="205"/>
      <c r="L79" s="8">
        <f>M79+O79</f>
        <v>2265</v>
      </c>
      <c r="M79" s="8">
        <f>E79+I79</f>
        <v>2265</v>
      </c>
      <c r="N79" s="8">
        <f>F79+J79</f>
        <v>1729</v>
      </c>
      <c r="O79" s="8">
        <f>G79+K79</f>
        <v>0</v>
      </c>
    </row>
    <row r="80" spans="1:15" ht="15" customHeight="1" x14ac:dyDescent="0.25">
      <c r="A80" s="11"/>
      <c r="C80" s="7" t="s">
        <v>22</v>
      </c>
      <c r="D80" s="194">
        <f>E80+G80</f>
        <v>21140</v>
      </c>
      <c r="E80" s="194">
        <v>21140</v>
      </c>
      <c r="F80" s="194">
        <v>16139</v>
      </c>
      <c r="G80" s="194"/>
      <c r="H80" s="198"/>
      <c r="I80" s="193"/>
      <c r="J80" s="193"/>
      <c r="K80" s="205"/>
      <c r="L80" s="8">
        <f>M80+O80</f>
        <v>21140</v>
      </c>
      <c r="M80" s="8">
        <f>E80+I80</f>
        <v>21140</v>
      </c>
      <c r="N80" s="8">
        <f>F80+J80</f>
        <v>16139</v>
      </c>
      <c r="O80" s="8">
        <f>G80+K80</f>
        <v>0</v>
      </c>
    </row>
    <row r="81" spans="1:15" ht="15" customHeight="1" x14ac:dyDescent="0.25">
      <c r="A81" s="29"/>
      <c r="B81" s="50"/>
      <c r="C81" s="52" t="s">
        <v>24</v>
      </c>
      <c r="D81" s="194">
        <f>E81+G81</f>
        <v>9964</v>
      </c>
      <c r="E81" s="194">
        <v>9964</v>
      </c>
      <c r="F81" s="194">
        <v>7563</v>
      </c>
      <c r="G81" s="194"/>
      <c r="H81" s="198"/>
      <c r="I81" s="193"/>
      <c r="J81" s="193"/>
      <c r="K81" s="205"/>
      <c r="L81" s="8">
        <f>M81+O81</f>
        <v>9964</v>
      </c>
      <c r="M81" s="8">
        <f>E81+I81</f>
        <v>9964</v>
      </c>
      <c r="N81" s="8">
        <f>F81+J81</f>
        <v>7563</v>
      </c>
      <c r="O81" s="8">
        <f>G81+K81</f>
        <v>0</v>
      </c>
    </row>
    <row r="82" spans="1:15" ht="15" customHeight="1" x14ac:dyDescent="0.25">
      <c r="A82" s="5" t="s">
        <v>90</v>
      </c>
      <c r="B82" s="6" t="s">
        <v>19</v>
      </c>
      <c r="C82" s="7"/>
      <c r="D82" s="194">
        <f>SUM(D83:D85)</f>
        <v>141793</v>
      </c>
      <c r="E82" s="194">
        <f>SUM(E83:E85)</f>
        <v>138793</v>
      </c>
      <c r="F82" s="194">
        <f>SUM(F83:F85)</f>
        <v>88500</v>
      </c>
      <c r="G82" s="194">
        <f>SUM(G83:G85)</f>
        <v>3000</v>
      </c>
      <c r="H82" s="193">
        <f>SUM(H83:H85)</f>
        <v>0</v>
      </c>
      <c r="I82" s="193">
        <f>SUM(I83:I85)</f>
        <v>0</v>
      </c>
      <c r="J82" s="193">
        <f>SUM(J83:J85)</f>
        <v>0</v>
      </c>
      <c r="K82" s="205">
        <f>SUM(K83:K85)</f>
        <v>0</v>
      </c>
      <c r="L82" s="8">
        <f>SUM(L83:L85)</f>
        <v>141793</v>
      </c>
      <c r="M82" s="8">
        <f>SUM(M83:M85)</f>
        <v>138793</v>
      </c>
      <c r="N82" s="8">
        <f>SUM(N83:N85)</f>
        <v>88500</v>
      </c>
      <c r="O82" s="8">
        <f>SUM(O83:O85)</f>
        <v>3000</v>
      </c>
    </row>
    <row r="83" spans="1:15" ht="15" customHeight="1" x14ac:dyDescent="0.25">
      <c r="A83" s="11"/>
      <c r="C83" s="7" t="s">
        <v>9</v>
      </c>
      <c r="D83" s="194">
        <f>E83+G83</f>
        <v>99367</v>
      </c>
      <c r="E83" s="194">
        <v>96367</v>
      </c>
      <c r="F83" s="194">
        <v>56109</v>
      </c>
      <c r="G83" s="194">
        <v>3000</v>
      </c>
      <c r="H83" s="198">
        <f>I83+K83</f>
        <v>0</v>
      </c>
      <c r="I83" s="193"/>
      <c r="J83" s="193"/>
      <c r="K83" s="205"/>
      <c r="L83" s="8">
        <f>M83+O83</f>
        <v>99367</v>
      </c>
      <c r="M83" s="8">
        <f>E83+I83</f>
        <v>96367</v>
      </c>
      <c r="N83" s="8">
        <f>F83+J83</f>
        <v>56109</v>
      </c>
      <c r="O83" s="8">
        <f>G83+K83</f>
        <v>3000</v>
      </c>
    </row>
    <row r="84" spans="1:15" ht="15" customHeight="1" x14ac:dyDescent="0.25">
      <c r="A84" s="11"/>
      <c r="C84" s="7" t="s">
        <v>33</v>
      </c>
      <c r="D84" s="194">
        <f>E84+G84</f>
        <v>13258</v>
      </c>
      <c r="E84" s="194">
        <v>13258</v>
      </c>
      <c r="F84" s="194">
        <v>10122</v>
      </c>
      <c r="G84" s="194"/>
      <c r="H84" s="198"/>
      <c r="I84" s="193"/>
      <c r="J84" s="193"/>
      <c r="K84" s="205"/>
      <c r="L84" s="8">
        <f>M84+O84</f>
        <v>13258</v>
      </c>
      <c r="M84" s="8">
        <f>E84+I84</f>
        <v>13258</v>
      </c>
      <c r="N84" s="8">
        <f>F84+J84</f>
        <v>10122</v>
      </c>
      <c r="O84" s="8">
        <f>G84+K84</f>
        <v>0</v>
      </c>
    </row>
    <row r="85" spans="1:15" ht="15" customHeight="1" x14ac:dyDescent="0.25">
      <c r="A85" s="11"/>
      <c r="C85" s="7" t="s">
        <v>22</v>
      </c>
      <c r="D85" s="194">
        <f>E85+G85</f>
        <v>29168</v>
      </c>
      <c r="E85" s="194">
        <v>29168</v>
      </c>
      <c r="F85" s="194">
        <v>22269</v>
      </c>
      <c r="G85" s="194"/>
      <c r="H85" s="198"/>
      <c r="I85" s="193"/>
      <c r="J85" s="193"/>
      <c r="K85" s="205"/>
      <c r="L85" s="8">
        <f>M85+O85</f>
        <v>29168</v>
      </c>
      <c r="M85" s="8">
        <f>E85+I85</f>
        <v>29168</v>
      </c>
      <c r="N85" s="8">
        <f>F85+J85</f>
        <v>22269</v>
      </c>
      <c r="O85" s="8">
        <f>G85+K85</f>
        <v>0</v>
      </c>
    </row>
    <row r="86" spans="1:15" ht="30" x14ac:dyDescent="0.25">
      <c r="A86" s="9" t="s">
        <v>91</v>
      </c>
      <c r="B86" s="222" t="s">
        <v>26</v>
      </c>
      <c r="C86" s="7" t="s">
        <v>9</v>
      </c>
      <c r="D86" s="194">
        <f>E86+G86</f>
        <v>1305518</v>
      </c>
      <c r="E86" s="194">
        <v>245504</v>
      </c>
      <c r="F86" s="194"/>
      <c r="G86" s="194">
        <v>1060014</v>
      </c>
      <c r="H86" s="198">
        <f>I86+K86</f>
        <v>0</v>
      </c>
      <c r="I86" s="193"/>
      <c r="J86" s="193"/>
      <c r="K86" s="205"/>
      <c r="L86" s="8">
        <f>M86+O86</f>
        <v>1305518</v>
      </c>
      <c r="M86" s="8">
        <f>E86+I86</f>
        <v>245504</v>
      </c>
      <c r="N86" s="8">
        <f>F86+J86</f>
        <v>0</v>
      </c>
      <c r="O86" s="8">
        <f>G86+K86</f>
        <v>1060014</v>
      </c>
    </row>
    <row r="87" spans="1:15" ht="15" customHeight="1" x14ac:dyDescent="0.25">
      <c r="A87" s="11" t="s">
        <v>92</v>
      </c>
      <c r="B87" s="16" t="s">
        <v>186</v>
      </c>
      <c r="C87" s="52" t="s">
        <v>21</v>
      </c>
      <c r="D87" s="194">
        <f>E87+G87</f>
        <v>13085</v>
      </c>
      <c r="E87" s="194"/>
      <c r="F87" s="194"/>
      <c r="G87" s="194">
        <v>13085</v>
      </c>
      <c r="H87" s="198">
        <f>I87+K87</f>
        <v>0</v>
      </c>
      <c r="I87" s="193"/>
      <c r="J87" s="193"/>
      <c r="K87" s="205"/>
      <c r="L87" s="8">
        <f>M87+O87</f>
        <v>13085</v>
      </c>
      <c r="M87" s="8">
        <f>E87+I87</f>
        <v>0</v>
      </c>
      <c r="N87" s="8">
        <f>F87+J87</f>
        <v>0</v>
      </c>
      <c r="O87" s="8">
        <f>G87+K87</f>
        <v>13085</v>
      </c>
    </row>
    <row r="88" spans="1:15" ht="15.95" customHeight="1" x14ac:dyDescent="0.25">
      <c r="A88" s="13" t="s">
        <v>93</v>
      </c>
      <c r="B88" s="33" t="s">
        <v>190</v>
      </c>
      <c r="C88" s="221"/>
      <c r="D88" s="215">
        <f>D24+D25+D30+D36+D41+D47+D52+D57+D62+D67+D72+D77+D82+D86+D87</f>
        <v>5255906</v>
      </c>
      <c r="E88" s="215">
        <f>E24+E25+E30+E36+E41+E47+E52+E57+E62+E67+E72+E77+E82+E86+E87</f>
        <v>4017561</v>
      </c>
      <c r="F88" s="215">
        <f>F24+F25+F30+F36+F41+F47+F52+F57+F62+F67+F72+F77+F82+F86+F87</f>
        <v>2016390</v>
      </c>
      <c r="G88" s="215">
        <f>G24+G25+G30+G36+G41+G47+G52+G57+G62+G67+G72+G77+G82+G86+G87</f>
        <v>1238345</v>
      </c>
      <c r="H88" s="214">
        <f>H24+H25+H30+H36+H41+H47+H52+H57+H62+H67+H72+H77+H82+H86+H87</f>
        <v>0</v>
      </c>
      <c r="I88" s="214">
        <f>I24+I25+I30+I36+I41+I47+I52+I57+I62+I67+I72+I77+I82+I86+I87</f>
        <v>-15273</v>
      </c>
      <c r="J88" s="214">
        <f>J24+J25+J30+J36+J41+J47+J52+J57+J62+J67+J72+J77+J82+J86+J87</f>
        <v>0</v>
      </c>
      <c r="K88" s="213">
        <f>K24+K25+K30+K36+K41+K47+K52+K57+K62+K67+K72+K77+K82+K86+K87</f>
        <v>15273</v>
      </c>
      <c r="L88" s="33">
        <f>L24+L25+L30+L36+L41+L47+L52+L57+L62+L67+L72+L77+L82+L86+L87</f>
        <v>5255906</v>
      </c>
      <c r="M88" s="33">
        <f>M24+M25+M30+M36+M41+M47+M52+M57+M62+M67+M72+M77+M82+M86+M87</f>
        <v>4002288</v>
      </c>
      <c r="N88" s="33">
        <f>N24+N25+N30+N36+N41+N47+N52+N57+N62+N67+N72+N77+N82+N86+N87</f>
        <v>2016390</v>
      </c>
      <c r="O88" s="33">
        <f>O24+O25+O30+O36+O41+O47+O52+O57+O62+O67+O72+O77+O82+O86+O87</f>
        <v>1253618</v>
      </c>
    </row>
    <row r="89" spans="1:15" ht="15.95" customHeight="1" x14ac:dyDescent="0.25">
      <c r="A89" s="68" t="s">
        <v>94</v>
      </c>
      <c r="B89" s="424" t="s">
        <v>65</v>
      </c>
      <c r="C89" s="424"/>
      <c r="D89" s="424"/>
      <c r="E89" s="424"/>
      <c r="F89" s="424"/>
      <c r="G89" s="424"/>
      <c r="H89" s="424"/>
      <c r="I89" s="424"/>
      <c r="J89" s="424"/>
      <c r="K89" s="424"/>
      <c r="L89" s="424"/>
      <c r="M89" s="424"/>
      <c r="N89" s="424"/>
      <c r="O89" s="424"/>
    </row>
    <row r="90" spans="1:15" ht="15" customHeight="1" x14ac:dyDescent="0.25">
      <c r="A90" s="5" t="s">
        <v>95</v>
      </c>
      <c r="B90" s="47" t="s">
        <v>20</v>
      </c>
      <c r="C90" s="212"/>
      <c r="D90" s="197">
        <f>D91+D92+D93+D96+D97</f>
        <v>1560679</v>
      </c>
      <c r="E90" s="197">
        <f>E91+E92+E93+E96+E97</f>
        <v>1307570</v>
      </c>
      <c r="F90" s="197">
        <f>F91+F92+F93+F96+F97</f>
        <v>0</v>
      </c>
      <c r="G90" s="197">
        <f>G91+G92+G93+G96+G97</f>
        <v>253109</v>
      </c>
      <c r="H90" s="198">
        <f>I90+K90</f>
        <v>1441</v>
      </c>
      <c r="I90" s="198">
        <f>I91+I92+I93+I96+I97</f>
        <v>-4910</v>
      </c>
      <c r="J90" s="198">
        <f>J91+J92+J93+J96+J97</f>
        <v>0</v>
      </c>
      <c r="K90" s="216">
        <f>K91+K92+K93+K96+K97</f>
        <v>6351</v>
      </c>
      <c r="L90" s="79">
        <f>L91+L92+L93+L96+L97</f>
        <v>1562120</v>
      </c>
      <c r="M90" s="79">
        <f>M91+M92+M93+M96+M97</f>
        <v>1302660</v>
      </c>
      <c r="N90" s="79">
        <f>N91+N92+N93+N96+N97</f>
        <v>0</v>
      </c>
      <c r="O90" s="79">
        <f>O91+O92+O93+O96+O97</f>
        <v>259460</v>
      </c>
    </row>
    <row r="91" spans="1:15" ht="15" customHeight="1" x14ac:dyDescent="0.25">
      <c r="A91" s="11"/>
      <c r="B91" s="47"/>
      <c r="C91" s="20" t="s">
        <v>21</v>
      </c>
      <c r="D91" s="194">
        <f>E91+G91</f>
        <v>80820</v>
      </c>
      <c r="E91" s="194">
        <v>60820</v>
      </c>
      <c r="F91" s="194"/>
      <c r="G91" s="194">
        <v>20000</v>
      </c>
      <c r="H91" s="198">
        <f>I91+K91</f>
        <v>0</v>
      </c>
      <c r="I91" s="193"/>
      <c r="J91" s="193"/>
      <c r="K91" s="205"/>
      <c r="L91" s="8">
        <f>M91+O91</f>
        <v>80820</v>
      </c>
      <c r="M91" s="8">
        <f>E91+I91</f>
        <v>60820</v>
      </c>
      <c r="N91" s="8">
        <f>F91+J91</f>
        <v>0</v>
      </c>
      <c r="O91" s="8">
        <f>G91+K91</f>
        <v>20000</v>
      </c>
    </row>
    <row r="92" spans="1:15" x14ac:dyDescent="0.25">
      <c r="A92" s="11"/>
      <c r="B92" s="47"/>
      <c r="C92" s="74" t="s">
        <v>25</v>
      </c>
      <c r="D92" s="194">
        <f>E92+G92</f>
        <v>19495</v>
      </c>
      <c r="E92" s="194"/>
      <c r="F92" s="194"/>
      <c r="G92" s="194">
        <v>19495</v>
      </c>
      <c r="H92" s="198">
        <f>I92+K92</f>
        <v>0</v>
      </c>
      <c r="I92" s="193"/>
      <c r="J92" s="193"/>
      <c r="K92" s="205"/>
      <c r="L92" s="8">
        <f>M92+O92</f>
        <v>19495</v>
      </c>
      <c r="M92" s="8">
        <f>E92+I92</f>
        <v>0</v>
      </c>
      <c r="N92" s="8">
        <f>F92+J92</f>
        <v>0</v>
      </c>
      <c r="O92" s="8">
        <f>G92+K92</f>
        <v>19495</v>
      </c>
    </row>
    <row r="93" spans="1:15" ht="15" customHeight="1" x14ac:dyDescent="0.25">
      <c r="A93" s="29"/>
      <c r="B93" s="378"/>
      <c r="C93" s="89" t="s">
        <v>33</v>
      </c>
      <c r="D93" s="371">
        <f>D94+D95</f>
        <v>1279245</v>
      </c>
      <c r="E93" s="194">
        <f>E94+E95</f>
        <v>1124074</v>
      </c>
      <c r="F93" s="194">
        <f>F94+F95</f>
        <v>0</v>
      </c>
      <c r="G93" s="194">
        <f>G94+G95</f>
        <v>155171</v>
      </c>
      <c r="H93" s="198">
        <f>I93+K93</f>
        <v>0</v>
      </c>
      <c r="I93" s="205">
        <f>I94+I95</f>
        <v>0</v>
      </c>
      <c r="J93" s="205">
        <f>J94+J95</f>
        <v>0</v>
      </c>
      <c r="K93" s="205">
        <f>K94+K95</f>
        <v>0</v>
      </c>
      <c r="L93" s="8">
        <f>L94+L95</f>
        <v>1279245</v>
      </c>
      <c r="M93" s="8">
        <f>M94+M95</f>
        <v>1124074</v>
      </c>
      <c r="N93" s="8">
        <f>N94+N95</f>
        <v>0</v>
      </c>
      <c r="O93" s="8">
        <f>O94+O95</f>
        <v>155171</v>
      </c>
    </row>
    <row r="94" spans="1:15" ht="15" hidden="1" customHeight="1" x14ac:dyDescent="0.25">
      <c r="A94" s="58"/>
      <c r="B94" s="377" t="s">
        <v>8</v>
      </c>
      <c r="C94" s="373"/>
      <c r="D94" s="376">
        <f>E94+G94</f>
        <v>265575</v>
      </c>
      <c r="E94" s="59">
        <v>110404</v>
      </c>
      <c r="F94" s="59"/>
      <c r="G94" s="59">
        <v>155171</v>
      </c>
      <c r="H94" s="198">
        <f>I94+K94</f>
        <v>0</v>
      </c>
      <c r="I94" s="193"/>
      <c r="J94" s="193"/>
      <c r="K94" s="205"/>
      <c r="L94" s="59">
        <f>M94+O94</f>
        <v>265575</v>
      </c>
      <c r="M94" s="59">
        <f>E94+I94</f>
        <v>110404</v>
      </c>
      <c r="N94" s="59">
        <f>F94+J94</f>
        <v>0</v>
      </c>
      <c r="O94" s="59">
        <f>G94+K94</f>
        <v>155171</v>
      </c>
    </row>
    <row r="95" spans="1:15" ht="27.95" customHeight="1" x14ac:dyDescent="0.25">
      <c r="A95" s="29"/>
      <c r="B95" s="375" t="s">
        <v>184</v>
      </c>
      <c r="C95" s="90"/>
      <c r="D95" s="371">
        <f>E95+G95</f>
        <v>1013670</v>
      </c>
      <c r="E95" s="194">
        <v>1013670</v>
      </c>
      <c r="F95" s="204"/>
      <c r="G95" s="204"/>
      <c r="H95" s="198">
        <f>I95+K95</f>
        <v>0</v>
      </c>
      <c r="I95" s="193"/>
      <c r="J95" s="193"/>
      <c r="K95" s="205"/>
      <c r="L95" s="8">
        <f>M95+O95</f>
        <v>1013670</v>
      </c>
      <c r="M95" s="8">
        <f>E95+I95</f>
        <v>1013670</v>
      </c>
      <c r="N95" s="8">
        <f>F95+J95</f>
        <v>0</v>
      </c>
      <c r="O95" s="8">
        <f>G95+K95</f>
        <v>0</v>
      </c>
    </row>
    <row r="96" spans="1:15" ht="15" customHeight="1" x14ac:dyDescent="0.25">
      <c r="A96" s="29"/>
      <c r="B96" s="30"/>
      <c r="C96" s="341" t="s">
        <v>22</v>
      </c>
      <c r="D96" s="194">
        <f>E96+G96</f>
        <v>127962</v>
      </c>
      <c r="E96" s="194">
        <v>69519</v>
      </c>
      <c r="F96" s="194"/>
      <c r="G96" s="194">
        <v>58443</v>
      </c>
      <c r="H96" s="198">
        <f>I96+K96</f>
        <v>0</v>
      </c>
      <c r="I96" s="193">
        <v>-6351</v>
      </c>
      <c r="J96" s="193"/>
      <c r="K96" s="205">
        <v>6351</v>
      </c>
      <c r="L96" s="8">
        <f>M96+O96</f>
        <v>127962</v>
      </c>
      <c r="M96" s="8">
        <f>E96+I96</f>
        <v>63168</v>
      </c>
      <c r="N96" s="8">
        <f>F96+J96</f>
        <v>0</v>
      </c>
      <c r="O96" s="8">
        <f>G96+K96</f>
        <v>64794</v>
      </c>
    </row>
    <row r="97" spans="1:15" ht="15" customHeight="1" x14ac:dyDescent="0.25">
      <c r="A97" s="29"/>
      <c r="B97" s="30"/>
      <c r="C97" s="57" t="s">
        <v>32</v>
      </c>
      <c r="D97" s="194">
        <f>E97+G97</f>
        <v>53157</v>
      </c>
      <c r="E97" s="194">
        <v>53157</v>
      </c>
      <c r="F97" s="194"/>
      <c r="G97" s="194"/>
      <c r="H97" s="198">
        <f>I97+K97</f>
        <v>1441</v>
      </c>
      <c r="I97" s="193">
        <v>1441</v>
      </c>
      <c r="J97" s="193"/>
      <c r="K97" s="205"/>
      <c r="L97" s="8">
        <f>M97+O97</f>
        <v>54598</v>
      </c>
      <c r="M97" s="8">
        <f>E97+I97</f>
        <v>54598</v>
      </c>
      <c r="N97" s="8">
        <f>F97+J97</f>
        <v>0</v>
      </c>
      <c r="O97" s="8">
        <f>G97+K97</f>
        <v>0</v>
      </c>
    </row>
    <row r="98" spans="1:15" ht="15" customHeight="1" x14ac:dyDescent="0.25">
      <c r="A98" s="25" t="s">
        <v>96</v>
      </c>
      <c r="B98" s="53" t="s">
        <v>7</v>
      </c>
      <c r="C98" s="52"/>
      <c r="D98" s="194">
        <f>SUM(D99:D101)</f>
        <v>28843</v>
      </c>
      <c r="E98" s="194">
        <f>SUM(E99:E101)</f>
        <v>22899</v>
      </c>
      <c r="F98" s="194">
        <f>SUM(F99:F101)</f>
        <v>0</v>
      </c>
      <c r="G98" s="194">
        <f>SUM(G99:G101)</f>
        <v>5944</v>
      </c>
      <c r="H98" s="193">
        <f>SUM(H99:H101)</f>
        <v>0</v>
      </c>
      <c r="I98" s="193">
        <f>SUM(I99:I101)</f>
        <v>0</v>
      </c>
      <c r="J98" s="193">
        <f>SUM(J99:J101)</f>
        <v>0</v>
      </c>
      <c r="K98" s="205">
        <f>SUM(K99:K101)</f>
        <v>0</v>
      </c>
      <c r="L98" s="8">
        <f>SUM(L99:L101)</f>
        <v>28843</v>
      </c>
      <c r="M98" s="8">
        <f>SUM(M99:M101)</f>
        <v>22899</v>
      </c>
      <c r="N98" s="8">
        <f>SUM(N99:N101)</f>
        <v>0</v>
      </c>
      <c r="O98" s="8">
        <f>SUM(O99:O101)</f>
        <v>5944</v>
      </c>
    </row>
    <row r="99" spans="1:15" ht="15" customHeight="1" x14ac:dyDescent="0.25">
      <c r="A99" s="29"/>
      <c r="B99" s="60"/>
      <c r="C99" s="52" t="s">
        <v>25</v>
      </c>
      <c r="D99" s="194">
        <f>E99+G99</f>
        <v>12989</v>
      </c>
      <c r="E99" s="194">
        <v>12989</v>
      </c>
      <c r="F99" s="194"/>
      <c r="G99" s="194"/>
      <c r="H99" s="198">
        <f>I99+K99</f>
        <v>0</v>
      </c>
      <c r="I99" s="193"/>
      <c r="J99" s="193"/>
      <c r="K99" s="205"/>
      <c r="L99" s="8">
        <f>M99+O99</f>
        <v>12989</v>
      </c>
      <c r="M99" s="8">
        <f>E99+I99</f>
        <v>12989</v>
      </c>
      <c r="N99" s="8">
        <f>F99+J99</f>
        <v>0</v>
      </c>
      <c r="O99" s="8">
        <f>G99+K99</f>
        <v>0</v>
      </c>
    </row>
    <row r="100" spans="1:15" ht="15" customHeight="1" x14ac:dyDescent="0.25">
      <c r="A100" s="29"/>
      <c r="B100" s="54"/>
      <c r="C100" s="52" t="s">
        <v>33</v>
      </c>
      <c r="D100" s="194">
        <f>E100+G100</f>
        <v>1738</v>
      </c>
      <c r="E100" s="194">
        <v>1738</v>
      </c>
      <c r="F100" s="194"/>
      <c r="G100" s="194"/>
      <c r="H100" s="198">
        <f>I100+K100</f>
        <v>0</v>
      </c>
      <c r="I100" s="193"/>
      <c r="J100" s="193"/>
      <c r="K100" s="205"/>
      <c r="L100" s="8">
        <f>M100+O100</f>
        <v>1738</v>
      </c>
      <c r="M100" s="8">
        <f>E100+I100</f>
        <v>1738</v>
      </c>
      <c r="N100" s="8">
        <f>F100+J100</f>
        <v>0</v>
      </c>
      <c r="O100" s="8">
        <f>G100+K100</f>
        <v>0</v>
      </c>
    </row>
    <row r="101" spans="1:15" ht="15" customHeight="1" x14ac:dyDescent="0.25">
      <c r="A101" s="29"/>
      <c r="B101" s="54"/>
      <c r="C101" s="52" t="s">
        <v>22</v>
      </c>
      <c r="D101" s="194">
        <f>E101+G101</f>
        <v>14116</v>
      </c>
      <c r="E101" s="194">
        <v>8172</v>
      </c>
      <c r="F101" s="194"/>
      <c r="G101" s="194">
        <v>5944</v>
      </c>
      <c r="H101" s="198">
        <f>I101+K101</f>
        <v>0</v>
      </c>
      <c r="I101" s="193"/>
      <c r="J101" s="193"/>
      <c r="K101" s="205"/>
      <c r="L101" s="8">
        <f>M101+O101</f>
        <v>14116</v>
      </c>
      <c r="M101" s="8">
        <f>E101+I101</f>
        <v>8172</v>
      </c>
      <c r="N101" s="8">
        <f>F101+J101</f>
        <v>0</v>
      </c>
      <c r="O101" s="8">
        <f>G101+K101</f>
        <v>5944</v>
      </c>
    </row>
    <row r="102" spans="1:15" ht="15" customHeight="1" x14ac:dyDescent="0.25">
      <c r="A102" s="25" t="s">
        <v>97</v>
      </c>
      <c r="B102" s="6" t="s">
        <v>10</v>
      </c>
      <c r="C102" s="52"/>
      <c r="D102" s="194">
        <f>SUM(D103:D105)</f>
        <v>32657</v>
      </c>
      <c r="E102" s="194">
        <f>SUM(E103:E105)</f>
        <v>22657</v>
      </c>
      <c r="F102" s="194">
        <f>SUM(F103:F105)</f>
        <v>0</v>
      </c>
      <c r="G102" s="194">
        <f>SUM(G103:G105)</f>
        <v>10000</v>
      </c>
      <c r="H102" s="193">
        <f>SUM(H103:H105)</f>
        <v>0</v>
      </c>
      <c r="I102" s="193">
        <f>SUM(I103:I105)</f>
        <v>0</v>
      </c>
      <c r="J102" s="193">
        <f>SUM(J103:J105)</f>
        <v>0</v>
      </c>
      <c r="K102" s="205">
        <f>SUM(K103:K105)</f>
        <v>0</v>
      </c>
      <c r="L102" s="8">
        <f>SUM(L103:L105)</f>
        <v>32657</v>
      </c>
      <c r="M102" s="8">
        <f>SUM(M103:M105)</f>
        <v>22657</v>
      </c>
      <c r="N102" s="8">
        <f>SUM(N103:N105)</f>
        <v>0</v>
      </c>
      <c r="O102" s="8">
        <f>SUM(O103:O105)</f>
        <v>10000</v>
      </c>
    </row>
    <row r="103" spans="1:15" ht="15" customHeight="1" x14ac:dyDescent="0.25">
      <c r="A103" s="29"/>
      <c r="B103" s="50"/>
      <c r="C103" s="52" t="s">
        <v>25</v>
      </c>
      <c r="D103" s="194">
        <f>E103+G103</f>
        <v>11543</v>
      </c>
      <c r="E103" s="194">
        <v>11543</v>
      </c>
      <c r="F103" s="194"/>
      <c r="G103" s="194"/>
      <c r="H103" s="198">
        <f>I103+K103</f>
        <v>0</v>
      </c>
      <c r="I103" s="193"/>
      <c r="J103" s="193"/>
      <c r="K103" s="205"/>
      <c r="L103" s="8">
        <f>M103+O103</f>
        <v>11543</v>
      </c>
      <c r="M103" s="8">
        <f>E103+I103</f>
        <v>11543</v>
      </c>
      <c r="N103" s="8">
        <f>F103+J103</f>
        <v>0</v>
      </c>
      <c r="O103" s="8">
        <f>G103+K103</f>
        <v>0</v>
      </c>
    </row>
    <row r="104" spans="1:15" ht="15" customHeight="1" x14ac:dyDescent="0.25">
      <c r="A104" s="29"/>
      <c r="B104" s="12"/>
      <c r="C104" s="52" t="s">
        <v>33</v>
      </c>
      <c r="D104" s="194">
        <f>E104+G104</f>
        <v>855</v>
      </c>
      <c r="E104" s="194">
        <v>855</v>
      </c>
      <c r="F104" s="194"/>
      <c r="G104" s="194"/>
      <c r="H104" s="198">
        <f>I104+K104</f>
        <v>0</v>
      </c>
      <c r="I104" s="193"/>
      <c r="J104" s="193"/>
      <c r="K104" s="205"/>
      <c r="L104" s="8">
        <f>M104+O104</f>
        <v>855</v>
      </c>
      <c r="M104" s="8">
        <f>E104+I104</f>
        <v>855</v>
      </c>
      <c r="N104" s="8">
        <f>F104+J104</f>
        <v>0</v>
      </c>
      <c r="O104" s="8">
        <f>G104+K104</f>
        <v>0</v>
      </c>
    </row>
    <row r="105" spans="1:15" ht="15" customHeight="1" x14ac:dyDescent="0.25">
      <c r="A105" s="29"/>
      <c r="B105" s="12"/>
      <c r="C105" s="52" t="s">
        <v>22</v>
      </c>
      <c r="D105" s="194">
        <f>E105+G105</f>
        <v>20259</v>
      </c>
      <c r="E105" s="194">
        <v>10259</v>
      </c>
      <c r="F105" s="194"/>
      <c r="G105" s="194">
        <v>10000</v>
      </c>
      <c r="H105" s="198">
        <f>I105+K105</f>
        <v>0</v>
      </c>
      <c r="I105" s="193"/>
      <c r="J105" s="193"/>
      <c r="K105" s="205"/>
      <c r="L105" s="8">
        <f>M105+O105</f>
        <v>20259</v>
      </c>
      <c r="M105" s="8">
        <f>E105+I105</f>
        <v>10259</v>
      </c>
      <c r="N105" s="8">
        <f>F105+J105</f>
        <v>0</v>
      </c>
      <c r="O105" s="8">
        <f>G105+K105</f>
        <v>10000</v>
      </c>
    </row>
    <row r="106" spans="1:15" ht="15" customHeight="1" x14ac:dyDescent="0.25">
      <c r="A106" s="25" t="s">
        <v>98</v>
      </c>
      <c r="B106" s="16" t="s">
        <v>11</v>
      </c>
      <c r="C106" s="52"/>
      <c r="D106" s="194">
        <f>SUM(D107:D109)</f>
        <v>33837</v>
      </c>
      <c r="E106" s="194">
        <f>SUM(E107:E109)</f>
        <v>31837</v>
      </c>
      <c r="F106" s="194">
        <f>SUM(F107:F109)</f>
        <v>0</v>
      </c>
      <c r="G106" s="194">
        <f>SUM(G107:G109)</f>
        <v>2000</v>
      </c>
      <c r="H106" s="193">
        <f>SUM(H107:H109)</f>
        <v>0</v>
      </c>
      <c r="I106" s="193">
        <f>SUM(I107:I109)</f>
        <v>0</v>
      </c>
      <c r="J106" s="193">
        <f>SUM(J107:J109)</f>
        <v>0</v>
      </c>
      <c r="K106" s="205">
        <f>SUM(K107:K109)</f>
        <v>0</v>
      </c>
      <c r="L106" s="8">
        <f>SUM(L107:L109)</f>
        <v>33837</v>
      </c>
      <c r="M106" s="8">
        <f>SUM(M107:M109)</f>
        <v>31837</v>
      </c>
      <c r="N106" s="8">
        <f>SUM(N107:N109)</f>
        <v>0</v>
      </c>
      <c r="O106" s="8">
        <f>SUM(O107:O109)</f>
        <v>2000</v>
      </c>
    </row>
    <row r="107" spans="1:15" ht="15" customHeight="1" x14ac:dyDescent="0.25">
      <c r="A107" s="29"/>
      <c r="B107" s="50"/>
      <c r="C107" s="52" t="s">
        <v>25</v>
      </c>
      <c r="D107" s="194">
        <f>E107+G107</f>
        <v>14638</v>
      </c>
      <c r="E107" s="194">
        <v>14638</v>
      </c>
      <c r="F107" s="194"/>
      <c r="G107" s="194"/>
      <c r="H107" s="198">
        <f>I107+K107</f>
        <v>0</v>
      </c>
      <c r="I107" s="193"/>
      <c r="J107" s="193"/>
      <c r="K107" s="205"/>
      <c r="L107" s="8">
        <f>M107+O107</f>
        <v>14638</v>
      </c>
      <c r="M107" s="8">
        <f>E107+I107</f>
        <v>14638</v>
      </c>
      <c r="N107" s="8">
        <f>F107+J107</f>
        <v>0</v>
      </c>
      <c r="O107" s="8">
        <f>G107+K107</f>
        <v>0</v>
      </c>
    </row>
    <row r="108" spans="1:15" ht="15" customHeight="1" x14ac:dyDescent="0.25">
      <c r="A108" s="29"/>
      <c r="B108" s="61"/>
      <c r="C108" s="52" t="s">
        <v>33</v>
      </c>
      <c r="D108" s="194">
        <f>E108+G108</f>
        <v>3494</v>
      </c>
      <c r="E108" s="194">
        <v>3494</v>
      </c>
      <c r="F108" s="194"/>
      <c r="G108" s="194"/>
      <c r="H108" s="198">
        <f>I108+K108</f>
        <v>0</v>
      </c>
      <c r="I108" s="193"/>
      <c r="J108" s="193"/>
      <c r="K108" s="205"/>
      <c r="L108" s="8">
        <f>M108+O108</f>
        <v>3494</v>
      </c>
      <c r="M108" s="8">
        <f>E108+I108</f>
        <v>3494</v>
      </c>
      <c r="N108" s="8">
        <f>F108+J108</f>
        <v>0</v>
      </c>
      <c r="O108" s="8">
        <f>G108+K108</f>
        <v>0</v>
      </c>
    </row>
    <row r="109" spans="1:15" ht="15" customHeight="1" x14ac:dyDescent="0.25">
      <c r="A109" s="29"/>
      <c r="B109" s="61"/>
      <c r="C109" s="52" t="s">
        <v>22</v>
      </c>
      <c r="D109" s="194">
        <f>E109+G109</f>
        <v>15705</v>
      </c>
      <c r="E109" s="194">
        <v>13705</v>
      </c>
      <c r="F109" s="194"/>
      <c r="G109" s="194">
        <v>2000</v>
      </c>
      <c r="H109" s="198">
        <f>I109+K109</f>
        <v>0</v>
      </c>
      <c r="I109" s="193"/>
      <c r="J109" s="193"/>
      <c r="K109" s="205"/>
      <c r="L109" s="8">
        <f>M109+O109</f>
        <v>15705</v>
      </c>
      <c r="M109" s="8">
        <f>E109+I109</f>
        <v>13705</v>
      </c>
      <c r="N109" s="8">
        <f>F109+J109</f>
        <v>0</v>
      </c>
      <c r="O109" s="8">
        <f>G109+K109</f>
        <v>2000</v>
      </c>
    </row>
    <row r="110" spans="1:15" ht="15" customHeight="1" x14ac:dyDescent="0.25">
      <c r="A110" s="25" t="s">
        <v>99</v>
      </c>
      <c r="B110" s="16" t="s">
        <v>67</v>
      </c>
      <c r="C110" s="52"/>
      <c r="D110" s="194">
        <f>SUM(D111:D113)</f>
        <v>29425</v>
      </c>
      <c r="E110" s="194">
        <f>SUM(E111:E113)</f>
        <v>28904</v>
      </c>
      <c r="F110" s="194">
        <f>SUM(F111:F113)</f>
        <v>0</v>
      </c>
      <c r="G110" s="194">
        <f>SUM(G111:G113)</f>
        <v>521</v>
      </c>
      <c r="H110" s="193">
        <f>SUM(H111:H113)</f>
        <v>0</v>
      </c>
      <c r="I110" s="193">
        <f>SUM(I111:I113)</f>
        <v>0</v>
      </c>
      <c r="J110" s="193">
        <f>SUM(J111:J113)</f>
        <v>0</v>
      </c>
      <c r="K110" s="205">
        <f>SUM(K111:K113)</f>
        <v>0</v>
      </c>
      <c r="L110" s="8">
        <f>SUM(L111:L113)</f>
        <v>29425</v>
      </c>
      <c r="M110" s="8">
        <f>SUM(M111:M113)</f>
        <v>28904</v>
      </c>
      <c r="N110" s="8">
        <f>SUM(N111:N113)</f>
        <v>0</v>
      </c>
      <c r="O110" s="8">
        <f>SUM(O111:O113)</f>
        <v>521</v>
      </c>
    </row>
    <row r="111" spans="1:15" ht="15" customHeight="1" x14ac:dyDescent="0.25">
      <c r="A111" s="29"/>
      <c r="B111" s="50"/>
      <c r="C111" s="52" t="s">
        <v>25</v>
      </c>
      <c r="D111" s="194">
        <f>E111+G111</f>
        <v>13095</v>
      </c>
      <c r="E111" s="194">
        <v>13095</v>
      </c>
      <c r="F111" s="194"/>
      <c r="G111" s="194"/>
      <c r="H111" s="198">
        <f>I111+K111</f>
        <v>0</v>
      </c>
      <c r="I111" s="193"/>
      <c r="J111" s="193"/>
      <c r="K111" s="205"/>
      <c r="L111" s="8">
        <f>M111+O111</f>
        <v>13095</v>
      </c>
      <c r="M111" s="8">
        <f>E111+I111</f>
        <v>13095</v>
      </c>
      <c r="N111" s="8">
        <f>F111+J111</f>
        <v>0</v>
      </c>
      <c r="O111" s="8">
        <f>G111+K111</f>
        <v>0</v>
      </c>
    </row>
    <row r="112" spans="1:15" ht="15" customHeight="1" x14ac:dyDescent="0.25">
      <c r="A112" s="29"/>
      <c r="B112" s="61"/>
      <c r="C112" s="52" t="s">
        <v>33</v>
      </c>
      <c r="D112" s="194">
        <f>E112+G112</f>
        <v>1867</v>
      </c>
      <c r="E112" s="194">
        <v>1867</v>
      </c>
      <c r="F112" s="194"/>
      <c r="G112" s="194"/>
      <c r="H112" s="198">
        <f>I112+K112</f>
        <v>0</v>
      </c>
      <c r="I112" s="193"/>
      <c r="J112" s="193"/>
      <c r="K112" s="205"/>
      <c r="L112" s="8">
        <f>M112+O112</f>
        <v>1867</v>
      </c>
      <c r="M112" s="8">
        <f>E112+I112</f>
        <v>1867</v>
      </c>
      <c r="N112" s="8">
        <f>F112+J112</f>
        <v>0</v>
      </c>
      <c r="O112" s="8">
        <f>G112+K112</f>
        <v>0</v>
      </c>
    </row>
    <row r="113" spans="1:15" ht="15" customHeight="1" x14ac:dyDescent="0.25">
      <c r="A113" s="29"/>
      <c r="B113" s="61"/>
      <c r="C113" s="52" t="s">
        <v>22</v>
      </c>
      <c r="D113" s="194">
        <f>E113+G113</f>
        <v>14463</v>
      </c>
      <c r="E113" s="194">
        <v>13942</v>
      </c>
      <c r="F113" s="194"/>
      <c r="G113" s="194">
        <v>521</v>
      </c>
      <c r="H113" s="198">
        <f>I113+K113</f>
        <v>0</v>
      </c>
      <c r="I113" s="193"/>
      <c r="J113" s="193"/>
      <c r="K113" s="205"/>
      <c r="L113" s="8">
        <f>M113+O113</f>
        <v>14463</v>
      </c>
      <c r="M113" s="8">
        <f>E113+I113</f>
        <v>13942</v>
      </c>
      <c r="N113" s="8">
        <f>F113+J113</f>
        <v>0</v>
      </c>
      <c r="O113" s="8">
        <f>G113+K113</f>
        <v>521</v>
      </c>
    </row>
    <row r="114" spans="1:15" ht="15" customHeight="1" x14ac:dyDescent="0.25">
      <c r="A114" s="25" t="s">
        <v>100</v>
      </c>
      <c r="B114" s="16" t="s">
        <v>68</v>
      </c>
      <c r="C114" s="52"/>
      <c r="D114" s="194">
        <f>SUM(D115:D117)</f>
        <v>22230</v>
      </c>
      <c r="E114" s="194">
        <f>SUM(E115:E117)</f>
        <v>21377</v>
      </c>
      <c r="F114" s="194">
        <f>SUM(F115:F117)</f>
        <v>0</v>
      </c>
      <c r="G114" s="194">
        <f>SUM(G115:G117)</f>
        <v>853</v>
      </c>
      <c r="H114" s="193">
        <f>SUM(H115:H117)</f>
        <v>0</v>
      </c>
      <c r="I114" s="193">
        <f>SUM(I115:I117)</f>
        <v>0</v>
      </c>
      <c r="J114" s="193">
        <f>SUM(J115:J117)</f>
        <v>0</v>
      </c>
      <c r="K114" s="205">
        <f>SUM(K115:K117)</f>
        <v>0</v>
      </c>
      <c r="L114" s="8">
        <f>SUM(L115:L117)</f>
        <v>22230</v>
      </c>
      <c r="M114" s="8">
        <f>SUM(M115:M117)</f>
        <v>21377</v>
      </c>
      <c r="N114" s="8">
        <f>SUM(N115:N117)</f>
        <v>0</v>
      </c>
      <c r="O114" s="8">
        <f>SUM(O115:O117)</f>
        <v>853</v>
      </c>
    </row>
    <row r="115" spans="1:15" ht="15" customHeight="1" x14ac:dyDescent="0.25">
      <c r="A115" s="29"/>
      <c r="B115" s="50"/>
      <c r="C115" s="52" t="s">
        <v>25</v>
      </c>
      <c r="D115" s="194">
        <f>E115+G115</f>
        <v>10636</v>
      </c>
      <c r="E115" s="194">
        <v>10636</v>
      </c>
      <c r="F115" s="194"/>
      <c r="G115" s="194"/>
      <c r="H115" s="198">
        <f>I115+K115</f>
        <v>0</v>
      </c>
      <c r="I115" s="193"/>
      <c r="J115" s="193"/>
      <c r="K115" s="205"/>
      <c r="L115" s="8">
        <f>M115+O115</f>
        <v>10636</v>
      </c>
      <c r="M115" s="8">
        <f>E115+I115</f>
        <v>10636</v>
      </c>
      <c r="N115" s="8">
        <f>F115+J115</f>
        <v>0</v>
      </c>
      <c r="O115" s="8">
        <f>G115+K115</f>
        <v>0</v>
      </c>
    </row>
    <row r="116" spans="1:15" ht="15" customHeight="1" x14ac:dyDescent="0.25">
      <c r="A116" s="29"/>
      <c r="B116" s="61"/>
      <c r="C116" s="52" t="s">
        <v>33</v>
      </c>
      <c r="D116" s="194">
        <f>E116+G116</f>
        <v>1810</v>
      </c>
      <c r="E116" s="194">
        <v>1810</v>
      </c>
      <c r="F116" s="194"/>
      <c r="G116" s="194"/>
      <c r="H116" s="198">
        <f>I116+K116</f>
        <v>0</v>
      </c>
      <c r="I116" s="193"/>
      <c r="J116" s="193"/>
      <c r="K116" s="205"/>
      <c r="L116" s="8">
        <f>M116+O116</f>
        <v>1810</v>
      </c>
      <c r="M116" s="8">
        <f>E116+I116</f>
        <v>1810</v>
      </c>
      <c r="N116" s="8">
        <f>F116+J116</f>
        <v>0</v>
      </c>
      <c r="O116" s="8">
        <f>G116+K116</f>
        <v>0</v>
      </c>
    </row>
    <row r="117" spans="1:15" ht="15" customHeight="1" x14ac:dyDescent="0.25">
      <c r="A117" s="29"/>
      <c r="B117" s="61"/>
      <c r="C117" s="52" t="s">
        <v>22</v>
      </c>
      <c r="D117" s="194">
        <f>E117+G117</f>
        <v>9784</v>
      </c>
      <c r="E117" s="194">
        <v>8931</v>
      </c>
      <c r="F117" s="194"/>
      <c r="G117" s="194">
        <v>853</v>
      </c>
      <c r="H117" s="198">
        <f>I117+K117</f>
        <v>0</v>
      </c>
      <c r="I117" s="193"/>
      <c r="J117" s="193"/>
      <c r="K117" s="205"/>
      <c r="L117" s="8">
        <f>M117+O117</f>
        <v>9784</v>
      </c>
      <c r="M117" s="8">
        <f>E117+I117</f>
        <v>8931</v>
      </c>
      <c r="N117" s="8">
        <f>F117+J117</f>
        <v>0</v>
      </c>
      <c r="O117" s="8">
        <f>G117+K117</f>
        <v>853</v>
      </c>
    </row>
    <row r="118" spans="1:15" ht="15" customHeight="1" x14ac:dyDescent="0.25">
      <c r="A118" s="25" t="s">
        <v>101</v>
      </c>
      <c r="B118" s="16" t="s">
        <v>14</v>
      </c>
      <c r="C118" s="52"/>
      <c r="D118" s="194">
        <f>SUM(D119:D121)</f>
        <v>33540</v>
      </c>
      <c r="E118" s="194">
        <f>SUM(E119:E121)</f>
        <v>33540</v>
      </c>
      <c r="F118" s="194">
        <f>SUM(F119:F121)</f>
        <v>0</v>
      </c>
      <c r="G118" s="194">
        <f>SUM(G119:G121)</f>
        <v>0</v>
      </c>
      <c r="H118" s="193">
        <f>SUM(H119:H121)</f>
        <v>0</v>
      </c>
      <c r="I118" s="193">
        <f>SUM(I119:I121)</f>
        <v>0</v>
      </c>
      <c r="J118" s="193">
        <f>SUM(J119:J121)</f>
        <v>0</v>
      </c>
      <c r="K118" s="205">
        <f>SUM(K119:K121)</f>
        <v>0</v>
      </c>
      <c r="L118" s="8">
        <f>SUM(L119:L121)</f>
        <v>33540</v>
      </c>
      <c r="M118" s="8">
        <f>SUM(M119:M121)</f>
        <v>33540</v>
      </c>
      <c r="N118" s="8">
        <f>SUM(N119:N121)</f>
        <v>0</v>
      </c>
      <c r="O118" s="8">
        <f>SUM(O119:O121)</f>
        <v>0</v>
      </c>
    </row>
    <row r="119" spans="1:15" ht="15" customHeight="1" x14ac:dyDescent="0.25">
      <c r="A119" s="29"/>
      <c r="B119" s="50"/>
      <c r="C119" s="52" t="s">
        <v>25</v>
      </c>
      <c r="D119" s="194">
        <f>E119+G119</f>
        <v>15763</v>
      </c>
      <c r="E119" s="194">
        <v>15763</v>
      </c>
      <c r="F119" s="194"/>
      <c r="G119" s="194"/>
      <c r="H119" s="198">
        <f>I119+K119</f>
        <v>0</v>
      </c>
      <c r="I119" s="193"/>
      <c r="J119" s="193"/>
      <c r="K119" s="205"/>
      <c r="L119" s="8">
        <f>M119+O119</f>
        <v>15763</v>
      </c>
      <c r="M119" s="8">
        <f>E119+I119</f>
        <v>15763</v>
      </c>
      <c r="N119" s="8">
        <f>F119+J119</f>
        <v>0</v>
      </c>
      <c r="O119" s="8">
        <f>G119+K119</f>
        <v>0</v>
      </c>
    </row>
    <row r="120" spans="1:15" ht="15" customHeight="1" x14ac:dyDescent="0.25">
      <c r="A120" s="29"/>
      <c r="B120" s="61"/>
      <c r="C120" s="52" t="s">
        <v>33</v>
      </c>
      <c r="D120" s="194">
        <f>E120+G120</f>
        <v>2409</v>
      </c>
      <c r="E120" s="194">
        <v>2409</v>
      </c>
      <c r="F120" s="194"/>
      <c r="G120" s="194"/>
      <c r="H120" s="198">
        <f>I120+K120</f>
        <v>0</v>
      </c>
      <c r="I120" s="193"/>
      <c r="J120" s="193"/>
      <c r="K120" s="205"/>
      <c r="L120" s="8">
        <f>M120+O120</f>
        <v>2409</v>
      </c>
      <c r="M120" s="8">
        <f>E120+I120</f>
        <v>2409</v>
      </c>
      <c r="N120" s="8">
        <f>F120+J120</f>
        <v>0</v>
      </c>
      <c r="O120" s="8">
        <f>G120+K120</f>
        <v>0</v>
      </c>
    </row>
    <row r="121" spans="1:15" ht="15" customHeight="1" x14ac:dyDescent="0.25">
      <c r="A121" s="29"/>
      <c r="B121" s="61"/>
      <c r="C121" s="52" t="s">
        <v>22</v>
      </c>
      <c r="D121" s="194">
        <f>E121+G121</f>
        <v>15368</v>
      </c>
      <c r="E121" s="194">
        <v>15368</v>
      </c>
      <c r="F121" s="194"/>
      <c r="G121" s="194"/>
      <c r="H121" s="198">
        <f>I121+K121</f>
        <v>0</v>
      </c>
      <c r="I121" s="193"/>
      <c r="J121" s="193"/>
      <c r="K121" s="205"/>
      <c r="L121" s="8">
        <f>M121+O121</f>
        <v>15368</v>
      </c>
      <c r="M121" s="8">
        <f>E121+I121</f>
        <v>15368</v>
      </c>
      <c r="N121" s="8">
        <f>F121+J121</f>
        <v>0</v>
      </c>
      <c r="O121" s="8">
        <f>G121+K121</f>
        <v>0</v>
      </c>
    </row>
    <row r="122" spans="1:15" ht="15" customHeight="1" x14ac:dyDescent="0.25">
      <c r="A122" s="25" t="s">
        <v>102</v>
      </c>
      <c r="B122" s="16" t="s">
        <v>15</v>
      </c>
      <c r="C122" s="52"/>
      <c r="D122" s="194">
        <f>SUM(D123:D125)</f>
        <v>25029</v>
      </c>
      <c r="E122" s="194">
        <f>SUM(E123:E125)</f>
        <v>25029</v>
      </c>
      <c r="F122" s="194">
        <f>SUM(F123:F125)</f>
        <v>0</v>
      </c>
      <c r="G122" s="194">
        <f>SUM(G123:G125)</f>
        <v>0</v>
      </c>
      <c r="H122" s="193">
        <f>SUM(H123:H125)</f>
        <v>0</v>
      </c>
      <c r="I122" s="193">
        <f>SUM(I123:I125)</f>
        <v>0</v>
      </c>
      <c r="J122" s="193">
        <f>SUM(J123:J125)</f>
        <v>0</v>
      </c>
      <c r="K122" s="205">
        <f>SUM(K123:K125)</f>
        <v>0</v>
      </c>
      <c r="L122" s="8">
        <f>SUM(L123:L125)</f>
        <v>25029</v>
      </c>
      <c r="M122" s="8">
        <f>SUM(M123:M125)</f>
        <v>25029</v>
      </c>
      <c r="N122" s="8">
        <f>SUM(N123:N125)</f>
        <v>0</v>
      </c>
      <c r="O122" s="8">
        <f>SUM(O123:O125)</f>
        <v>0</v>
      </c>
    </row>
    <row r="123" spans="1:15" ht="15" customHeight="1" x14ac:dyDescent="0.25">
      <c r="A123" s="29"/>
      <c r="B123" s="50"/>
      <c r="C123" s="52" t="s">
        <v>25</v>
      </c>
      <c r="D123" s="194">
        <f>E123+G123</f>
        <v>13859</v>
      </c>
      <c r="E123" s="194">
        <v>13859</v>
      </c>
      <c r="F123" s="194"/>
      <c r="G123" s="194"/>
      <c r="H123" s="198">
        <f>I123+K123</f>
        <v>0</v>
      </c>
      <c r="I123" s="193"/>
      <c r="J123" s="193"/>
      <c r="K123" s="205"/>
      <c r="L123" s="8">
        <f>M123+O123</f>
        <v>13859</v>
      </c>
      <c r="M123" s="8">
        <f>E123+I123</f>
        <v>13859</v>
      </c>
      <c r="N123" s="8">
        <f>F123+J123</f>
        <v>0</v>
      </c>
      <c r="O123" s="8">
        <f>G123+K123</f>
        <v>0</v>
      </c>
    </row>
    <row r="124" spans="1:15" ht="15" customHeight="1" x14ac:dyDescent="0.25">
      <c r="A124" s="29"/>
      <c r="B124" s="61"/>
      <c r="C124" s="52" t="s">
        <v>33</v>
      </c>
      <c r="D124" s="194">
        <f>E124+G124</f>
        <v>1452</v>
      </c>
      <c r="E124" s="194">
        <v>1452</v>
      </c>
      <c r="F124" s="194"/>
      <c r="G124" s="194"/>
      <c r="H124" s="198">
        <f>I124+K124</f>
        <v>0</v>
      </c>
      <c r="I124" s="193"/>
      <c r="J124" s="193"/>
      <c r="K124" s="205"/>
      <c r="L124" s="8">
        <f>M124+O124</f>
        <v>1452</v>
      </c>
      <c r="M124" s="8">
        <f>E124+I124</f>
        <v>1452</v>
      </c>
      <c r="N124" s="8">
        <f>F124+J124</f>
        <v>0</v>
      </c>
      <c r="O124" s="8">
        <f>G124+K124</f>
        <v>0</v>
      </c>
    </row>
    <row r="125" spans="1:15" ht="15" customHeight="1" x14ac:dyDescent="0.25">
      <c r="A125" s="29"/>
      <c r="B125" s="61"/>
      <c r="C125" s="52" t="s">
        <v>22</v>
      </c>
      <c r="D125" s="194">
        <f>E125+G125</f>
        <v>9718</v>
      </c>
      <c r="E125" s="194">
        <v>9718</v>
      </c>
      <c r="F125" s="194"/>
      <c r="G125" s="194"/>
      <c r="H125" s="198">
        <f>I125+K125</f>
        <v>0</v>
      </c>
      <c r="I125" s="193"/>
      <c r="J125" s="193"/>
      <c r="K125" s="205"/>
      <c r="L125" s="8">
        <f>M125+O125</f>
        <v>9718</v>
      </c>
      <c r="M125" s="8">
        <f>E125+I125</f>
        <v>9718</v>
      </c>
      <c r="N125" s="8">
        <f>F125+J125</f>
        <v>0</v>
      </c>
      <c r="O125" s="8">
        <f>G125+K125</f>
        <v>0</v>
      </c>
    </row>
    <row r="126" spans="1:15" ht="15" customHeight="1" x14ac:dyDescent="0.25">
      <c r="A126" s="25" t="s">
        <v>103</v>
      </c>
      <c r="B126" s="53" t="s">
        <v>16</v>
      </c>
      <c r="C126" s="52"/>
      <c r="D126" s="194">
        <f>SUM(D127:D129)</f>
        <v>52548</v>
      </c>
      <c r="E126" s="194">
        <f>SUM(E127:E129)</f>
        <v>48548</v>
      </c>
      <c r="F126" s="194">
        <f>SUM(F127:F129)</f>
        <v>0</v>
      </c>
      <c r="G126" s="194">
        <f>SUM(G127:G129)</f>
        <v>4000</v>
      </c>
      <c r="H126" s="193">
        <f>SUM(H127:H129)</f>
        <v>0</v>
      </c>
      <c r="I126" s="193">
        <f>SUM(I127:I129)</f>
        <v>0</v>
      </c>
      <c r="J126" s="193">
        <f>SUM(J127:J129)</f>
        <v>0</v>
      </c>
      <c r="K126" s="205">
        <f>SUM(K127:K129)</f>
        <v>0</v>
      </c>
      <c r="L126" s="8">
        <f>SUM(L127:L129)</f>
        <v>52548</v>
      </c>
      <c r="M126" s="8">
        <f>SUM(M127:M129)</f>
        <v>48548</v>
      </c>
      <c r="N126" s="8">
        <f>SUM(N127:N129)</f>
        <v>0</v>
      </c>
      <c r="O126" s="8">
        <f>SUM(O127:O129)</f>
        <v>4000</v>
      </c>
    </row>
    <row r="127" spans="1:15" ht="15" customHeight="1" x14ac:dyDescent="0.25">
      <c r="A127" s="29"/>
      <c r="B127" s="50"/>
      <c r="C127" s="52" t="s">
        <v>25</v>
      </c>
      <c r="D127" s="194">
        <f>E127+G127</f>
        <v>21232</v>
      </c>
      <c r="E127" s="194">
        <v>21232</v>
      </c>
      <c r="F127" s="194"/>
      <c r="G127" s="194"/>
      <c r="H127" s="198">
        <f>I127+K127</f>
        <v>0</v>
      </c>
      <c r="I127" s="193"/>
      <c r="J127" s="193"/>
      <c r="K127" s="205"/>
      <c r="L127" s="8">
        <f>M127+O127</f>
        <v>21232</v>
      </c>
      <c r="M127" s="8">
        <f>E127+I127</f>
        <v>21232</v>
      </c>
      <c r="N127" s="8">
        <f>F127+J127</f>
        <v>0</v>
      </c>
      <c r="O127" s="8">
        <f>G127+K127</f>
        <v>0</v>
      </c>
    </row>
    <row r="128" spans="1:15" ht="15" customHeight="1" x14ac:dyDescent="0.25">
      <c r="A128" s="29"/>
      <c r="B128" s="54"/>
      <c r="C128" s="52" t="s">
        <v>33</v>
      </c>
      <c r="D128" s="194">
        <f>E128+G128</f>
        <v>5432</v>
      </c>
      <c r="E128" s="194">
        <v>5432</v>
      </c>
      <c r="F128" s="194"/>
      <c r="G128" s="194"/>
      <c r="H128" s="198">
        <f>I128+K128</f>
        <v>0</v>
      </c>
      <c r="I128" s="193"/>
      <c r="J128" s="193"/>
      <c r="K128" s="205"/>
      <c r="L128" s="8">
        <f>M128+O128</f>
        <v>5432</v>
      </c>
      <c r="M128" s="8">
        <f>E128+I128</f>
        <v>5432</v>
      </c>
      <c r="N128" s="8">
        <f>F128+J128</f>
        <v>0</v>
      </c>
      <c r="O128" s="8">
        <f>G128+K128</f>
        <v>0</v>
      </c>
    </row>
    <row r="129" spans="1:15" ht="15" customHeight="1" x14ac:dyDescent="0.25">
      <c r="A129" s="29"/>
      <c r="B129" s="54"/>
      <c r="C129" s="52" t="s">
        <v>22</v>
      </c>
      <c r="D129" s="194">
        <f>E129+G129</f>
        <v>25884</v>
      </c>
      <c r="E129" s="194">
        <v>21884</v>
      </c>
      <c r="F129" s="194"/>
      <c r="G129" s="194">
        <v>4000</v>
      </c>
      <c r="H129" s="198">
        <f>I129+K129</f>
        <v>0</v>
      </c>
      <c r="I129" s="193"/>
      <c r="J129" s="193"/>
      <c r="K129" s="205"/>
      <c r="L129" s="8">
        <f>M129+O129</f>
        <v>25884</v>
      </c>
      <c r="M129" s="8">
        <f>E129+I129</f>
        <v>21884</v>
      </c>
      <c r="N129" s="8">
        <f>F129+J129</f>
        <v>0</v>
      </c>
      <c r="O129" s="8">
        <f>G129+K129</f>
        <v>4000</v>
      </c>
    </row>
    <row r="130" spans="1:15" ht="15" customHeight="1" x14ac:dyDescent="0.25">
      <c r="A130" s="25" t="s">
        <v>104</v>
      </c>
      <c r="B130" s="16" t="s">
        <v>17</v>
      </c>
      <c r="C130" s="52"/>
      <c r="D130" s="194">
        <f>SUM(D131:D133)</f>
        <v>27911</v>
      </c>
      <c r="E130" s="194">
        <f>SUM(E131:E133)</f>
        <v>27911</v>
      </c>
      <c r="F130" s="194">
        <f>SUM(F131:F133)</f>
        <v>0</v>
      </c>
      <c r="G130" s="194">
        <f>SUM(G131:G133)</f>
        <v>0</v>
      </c>
      <c r="H130" s="193">
        <f>SUM(H131:H133)</f>
        <v>0</v>
      </c>
      <c r="I130" s="193">
        <f>SUM(I131:I133)</f>
        <v>0</v>
      </c>
      <c r="J130" s="193">
        <f>SUM(J131:J133)</f>
        <v>0</v>
      </c>
      <c r="K130" s="205">
        <f>SUM(K131:K133)</f>
        <v>0</v>
      </c>
      <c r="L130" s="8">
        <f>SUM(L131:L133)</f>
        <v>27911</v>
      </c>
      <c r="M130" s="8">
        <f>SUM(M131:M133)</f>
        <v>27911</v>
      </c>
      <c r="N130" s="8">
        <f>SUM(N131:N133)</f>
        <v>0</v>
      </c>
      <c r="O130" s="8">
        <f>SUM(O131:O133)</f>
        <v>0</v>
      </c>
    </row>
    <row r="131" spans="1:15" ht="15" customHeight="1" x14ac:dyDescent="0.25">
      <c r="A131" s="29"/>
      <c r="B131" s="50"/>
      <c r="C131" s="52" t="s">
        <v>25</v>
      </c>
      <c r="D131" s="194">
        <f>E131+G131</f>
        <v>16291</v>
      </c>
      <c r="E131" s="194">
        <v>16291</v>
      </c>
      <c r="F131" s="194"/>
      <c r="G131" s="194"/>
      <c r="H131" s="198">
        <f>I131+K131</f>
        <v>0</v>
      </c>
      <c r="I131" s="193"/>
      <c r="J131" s="193"/>
      <c r="K131" s="205"/>
      <c r="L131" s="8">
        <f>M131+O131</f>
        <v>16291</v>
      </c>
      <c r="M131" s="8">
        <f>E131+I131</f>
        <v>16291</v>
      </c>
      <c r="N131" s="8">
        <f>F131+J131</f>
        <v>0</v>
      </c>
      <c r="O131" s="8">
        <f>G131+K131</f>
        <v>0</v>
      </c>
    </row>
    <row r="132" spans="1:15" ht="15" customHeight="1" x14ac:dyDescent="0.25">
      <c r="A132" s="29"/>
      <c r="B132" s="61"/>
      <c r="C132" s="52" t="s">
        <v>33</v>
      </c>
      <c r="D132" s="194">
        <f>E132+G132</f>
        <v>1517</v>
      </c>
      <c r="E132" s="194">
        <v>1517</v>
      </c>
      <c r="F132" s="194"/>
      <c r="G132" s="194"/>
      <c r="H132" s="198">
        <f>I132+K132</f>
        <v>0</v>
      </c>
      <c r="I132" s="193"/>
      <c r="J132" s="193"/>
      <c r="K132" s="205"/>
      <c r="L132" s="8">
        <f>M132+O132</f>
        <v>1517</v>
      </c>
      <c r="M132" s="8">
        <f>E132+I132</f>
        <v>1517</v>
      </c>
      <c r="N132" s="8">
        <f>F132+J132</f>
        <v>0</v>
      </c>
      <c r="O132" s="8">
        <f>G132+K132</f>
        <v>0</v>
      </c>
    </row>
    <row r="133" spans="1:15" ht="15" customHeight="1" x14ac:dyDescent="0.25">
      <c r="A133" s="29"/>
      <c r="B133" s="61"/>
      <c r="C133" s="52" t="s">
        <v>22</v>
      </c>
      <c r="D133" s="194">
        <f>E133+G133</f>
        <v>10103</v>
      </c>
      <c r="E133" s="194">
        <v>10103</v>
      </c>
      <c r="F133" s="194"/>
      <c r="G133" s="194"/>
      <c r="H133" s="198">
        <f>I133+K133</f>
        <v>0</v>
      </c>
      <c r="I133" s="193"/>
      <c r="J133" s="193"/>
      <c r="K133" s="205"/>
      <c r="L133" s="8">
        <f>M133+O133</f>
        <v>10103</v>
      </c>
      <c r="M133" s="8">
        <f>E133+I133</f>
        <v>10103</v>
      </c>
      <c r="N133" s="8">
        <f>F133+J133</f>
        <v>0</v>
      </c>
      <c r="O133" s="8">
        <f>G133+K133</f>
        <v>0</v>
      </c>
    </row>
    <row r="134" spans="1:15" ht="15" customHeight="1" x14ac:dyDescent="0.25">
      <c r="A134" s="25" t="s">
        <v>105</v>
      </c>
      <c r="B134" s="16" t="s">
        <v>18</v>
      </c>
      <c r="C134" s="52"/>
      <c r="D134" s="194">
        <f>SUM(D135:D137)</f>
        <v>22412</v>
      </c>
      <c r="E134" s="194">
        <f>SUM(E135:E137)</f>
        <v>18112</v>
      </c>
      <c r="F134" s="194">
        <f>SUM(F135:F137)</f>
        <v>0</v>
      </c>
      <c r="G134" s="194">
        <f>SUM(G135:G137)</f>
        <v>4300</v>
      </c>
      <c r="H134" s="193">
        <f>SUM(H135:H137)</f>
        <v>0</v>
      </c>
      <c r="I134" s="193">
        <f>SUM(I135:I137)</f>
        <v>0</v>
      </c>
      <c r="J134" s="193">
        <f>SUM(J135:J137)</f>
        <v>0</v>
      </c>
      <c r="K134" s="205">
        <f>SUM(K135:K137)</f>
        <v>0</v>
      </c>
      <c r="L134" s="8">
        <f>SUM(L135:L137)</f>
        <v>22412</v>
      </c>
      <c r="M134" s="8">
        <f>SUM(M135:M137)</f>
        <v>18112</v>
      </c>
      <c r="N134" s="8">
        <f>SUM(N135:N137)</f>
        <v>0</v>
      </c>
      <c r="O134" s="8">
        <f>SUM(O135:O137)</f>
        <v>4300</v>
      </c>
    </row>
    <row r="135" spans="1:15" ht="15" customHeight="1" x14ac:dyDescent="0.25">
      <c r="A135" s="29"/>
      <c r="B135" s="50"/>
      <c r="C135" s="52" t="s">
        <v>25</v>
      </c>
      <c r="D135" s="194">
        <f>E135+G135</f>
        <v>10007</v>
      </c>
      <c r="E135" s="194">
        <v>10007</v>
      </c>
      <c r="F135" s="194"/>
      <c r="G135" s="194"/>
      <c r="H135" s="198">
        <f>I135+K135</f>
        <v>0</v>
      </c>
      <c r="I135" s="193"/>
      <c r="J135" s="193"/>
      <c r="K135" s="205"/>
      <c r="L135" s="8">
        <f>M135+O135</f>
        <v>10007</v>
      </c>
      <c r="M135" s="8">
        <f>E135+I135</f>
        <v>10007</v>
      </c>
      <c r="N135" s="8">
        <f>F135+J135</f>
        <v>0</v>
      </c>
      <c r="O135" s="8">
        <f>G135+K135</f>
        <v>0</v>
      </c>
    </row>
    <row r="136" spans="1:15" ht="15" customHeight="1" x14ac:dyDescent="0.25">
      <c r="A136" s="29"/>
      <c r="B136" s="61"/>
      <c r="C136" s="52" t="s">
        <v>33</v>
      </c>
      <c r="D136" s="194">
        <f>E136+G136</f>
        <v>1725</v>
      </c>
      <c r="E136" s="194">
        <v>1725</v>
      </c>
      <c r="F136" s="194"/>
      <c r="G136" s="194"/>
      <c r="H136" s="198">
        <f>I136+K136</f>
        <v>0</v>
      </c>
      <c r="I136" s="193"/>
      <c r="J136" s="193"/>
      <c r="K136" s="205"/>
      <c r="L136" s="8">
        <f>M136+O136</f>
        <v>1725</v>
      </c>
      <c r="M136" s="8">
        <f>E136+I136</f>
        <v>1725</v>
      </c>
      <c r="N136" s="8">
        <f>F136+J136</f>
        <v>0</v>
      </c>
      <c r="O136" s="8">
        <f>G136+K136</f>
        <v>0</v>
      </c>
    </row>
    <row r="137" spans="1:15" ht="15" customHeight="1" x14ac:dyDescent="0.25">
      <c r="A137" s="29"/>
      <c r="B137" s="61"/>
      <c r="C137" s="52" t="s">
        <v>22</v>
      </c>
      <c r="D137" s="194">
        <f>E137+G137</f>
        <v>10680</v>
      </c>
      <c r="E137" s="194">
        <v>6380</v>
      </c>
      <c r="F137" s="194"/>
      <c r="G137" s="194">
        <v>4300</v>
      </c>
      <c r="H137" s="198">
        <f>I137+K137</f>
        <v>0</v>
      </c>
      <c r="I137" s="193"/>
      <c r="J137" s="193"/>
      <c r="K137" s="205"/>
      <c r="L137" s="8">
        <f>M137+O137</f>
        <v>10680</v>
      </c>
      <c r="M137" s="8">
        <f>E137+I137</f>
        <v>6380</v>
      </c>
      <c r="N137" s="8">
        <f>F137+J137</f>
        <v>0</v>
      </c>
      <c r="O137" s="8">
        <f>G137+K137</f>
        <v>4300</v>
      </c>
    </row>
    <row r="138" spans="1:15" ht="15" customHeight="1" x14ac:dyDescent="0.25">
      <c r="A138" s="25" t="s">
        <v>106</v>
      </c>
      <c r="B138" s="19" t="s">
        <v>19</v>
      </c>
      <c r="C138" s="57"/>
      <c r="D138" s="194">
        <f>SUM(D139:D141)</f>
        <v>648076</v>
      </c>
      <c r="E138" s="194">
        <f>SUM(E139:E141)</f>
        <v>624076</v>
      </c>
      <c r="F138" s="194">
        <f>SUM(F139:F141)</f>
        <v>0</v>
      </c>
      <c r="G138" s="194">
        <f>SUM(G139:G141)</f>
        <v>24000</v>
      </c>
      <c r="H138" s="198">
        <f>SUM(H139:H141)</f>
        <v>0</v>
      </c>
      <c r="I138" s="193">
        <f>SUM(I139:I141)</f>
        <v>0</v>
      </c>
      <c r="J138" s="193">
        <f>SUM(J139:J141)</f>
        <v>0</v>
      </c>
      <c r="K138" s="205">
        <f>SUM(K139:K141)</f>
        <v>0</v>
      </c>
      <c r="L138" s="8">
        <f>SUM(L139:L141)</f>
        <v>648076</v>
      </c>
      <c r="M138" s="8">
        <f>SUM(M139:M141)</f>
        <v>624076</v>
      </c>
      <c r="N138" s="8">
        <f>SUM(N139:N141)</f>
        <v>0</v>
      </c>
      <c r="O138" s="8">
        <f>SUM(O139:O141)</f>
        <v>24000</v>
      </c>
    </row>
    <row r="139" spans="1:15" ht="15" customHeight="1" x14ac:dyDescent="0.25">
      <c r="A139" s="29"/>
      <c r="B139" s="47"/>
      <c r="C139" s="52" t="s">
        <v>25</v>
      </c>
      <c r="D139" s="194">
        <f>E139+G139</f>
        <v>10000</v>
      </c>
      <c r="E139" s="194">
        <v>10000</v>
      </c>
      <c r="F139" s="194"/>
      <c r="G139" s="194"/>
      <c r="H139" s="198">
        <f>I139+K139</f>
        <v>0</v>
      </c>
      <c r="I139" s="193"/>
      <c r="J139" s="193"/>
      <c r="K139" s="205"/>
      <c r="L139" s="8">
        <f>M139+O139</f>
        <v>10000</v>
      </c>
      <c r="M139" s="8">
        <f>E139+I139</f>
        <v>10000</v>
      </c>
      <c r="N139" s="8">
        <f>F139+J139</f>
        <v>0</v>
      </c>
      <c r="O139" s="8">
        <f>G139+K139</f>
        <v>0</v>
      </c>
    </row>
    <row r="140" spans="1:15" ht="15" customHeight="1" x14ac:dyDescent="0.25">
      <c r="A140" s="29"/>
      <c r="B140" s="47"/>
      <c r="C140" s="57" t="s">
        <v>33</v>
      </c>
      <c r="D140" s="194">
        <f>E140+G140</f>
        <v>143680</v>
      </c>
      <c r="E140" s="194">
        <v>143680</v>
      </c>
      <c r="F140" s="194"/>
      <c r="G140" s="194"/>
      <c r="H140" s="198">
        <f>I140+K140</f>
        <v>0</v>
      </c>
      <c r="I140" s="193"/>
      <c r="J140" s="193"/>
      <c r="K140" s="205"/>
      <c r="L140" s="8">
        <f>M140+O140</f>
        <v>143680</v>
      </c>
      <c r="M140" s="8">
        <f>E140+I140</f>
        <v>143680</v>
      </c>
      <c r="N140" s="8">
        <f>F140+J140</f>
        <v>0</v>
      </c>
      <c r="O140" s="8">
        <f>G140+K140</f>
        <v>0</v>
      </c>
    </row>
    <row r="141" spans="1:15" ht="15" customHeight="1" x14ac:dyDescent="0.25">
      <c r="A141" s="29"/>
      <c r="B141" s="47"/>
      <c r="C141" s="57" t="s">
        <v>22</v>
      </c>
      <c r="D141" s="194">
        <f>E141+G141</f>
        <v>494396</v>
      </c>
      <c r="E141" s="194">
        <v>470396</v>
      </c>
      <c r="F141" s="194"/>
      <c r="G141" s="194">
        <v>24000</v>
      </c>
      <c r="H141" s="198">
        <f>I141+K141</f>
        <v>0</v>
      </c>
      <c r="I141" s="193"/>
      <c r="J141" s="193"/>
      <c r="K141" s="205"/>
      <c r="L141" s="8">
        <f>M141+O141</f>
        <v>494396</v>
      </c>
      <c r="M141" s="8">
        <f>E141+I141</f>
        <v>470396</v>
      </c>
      <c r="N141" s="8">
        <f>F141+J141</f>
        <v>0</v>
      </c>
      <c r="O141" s="8">
        <f>G141+K141</f>
        <v>24000</v>
      </c>
    </row>
    <row r="142" spans="1:15" ht="15.95" customHeight="1" x14ac:dyDescent="0.25">
      <c r="A142" s="62" t="s">
        <v>107</v>
      </c>
      <c r="B142" s="33" t="s">
        <v>191</v>
      </c>
      <c r="C142" s="15"/>
      <c r="D142" s="192">
        <f>D90+D98+D102+D106+D110+D114+D118+D122+D126+D130+D134+D138</f>
        <v>2517187</v>
      </c>
      <c r="E142" s="192">
        <f>E90+E98+E102+E106+E110+E114+E118+E122+E126+E130+E134+E138</f>
        <v>2212460</v>
      </c>
      <c r="F142" s="192">
        <f>F90+F98+F102+F106+F110+F114+F118+F122+F126+F130+F134+F138</f>
        <v>0</v>
      </c>
      <c r="G142" s="192">
        <f>G90+G98+G102+G106+G110+G114+G118+G122+G126+G130+G134+G138</f>
        <v>304727</v>
      </c>
      <c r="H142" s="191">
        <f>H90+H98+H102+H106+H110+H114+H118+H122+H126+H130+H134+H138</f>
        <v>1441</v>
      </c>
      <c r="I142" s="191">
        <f>I90+I98+I102+I106+I110+I114+I118+I122+I126+I130+I134+I138</f>
        <v>-4910</v>
      </c>
      <c r="J142" s="191">
        <f>J90+J98+J102+J106+J110+J114+J118+J122+J126+J130+J134+J138</f>
        <v>0</v>
      </c>
      <c r="K142" s="207">
        <f>K90+K98+K102+K106+K110+K114+K118+K122+K126+K130+K134+K138</f>
        <v>6351</v>
      </c>
      <c r="L142" s="1">
        <f>L90+L98+L102+L106+L110+L114+L118+L122+L126+L130+L134+L138</f>
        <v>2518628</v>
      </c>
      <c r="M142" s="1">
        <f>M90+M98+M102+M106+M110+M114+M118+M122+M126+M130+M134+M138</f>
        <v>2207550</v>
      </c>
      <c r="N142" s="1">
        <f>N90+N98+N102+N106+N110+N114+N118+N122+N126+N130+N134+N138</f>
        <v>0</v>
      </c>
      <c r="O142" s="1">
        <f>O90+O98+O102+O106+O110+O114+O118+O122+O126+O130+O134+O138</f>
        <v>311078</v>
      </c>
    </row>
    <row r="143" spans="1:15" ht="27.95" customHeight="1" x14ac:dyDescent="0.25">
      <c r="A143" s="63"/>
      <c r="B143" s="220" t="s">
        <v>184</v>
      </c>
      <c r="C143" s="94"/>
      <c r="D143" s="219">
        <f>D95</f>
        <v>1013670</v>
      </c>
      <c r="E143" s="219">
        <f>E95</f>
        <v>1013670</v>
      </c>
      <c r="F143" s="219">
        <f>F95</f>
        <v>0</v>
      </c>
      <c r="G143" s="219">
        <f>G95</f>
        <v>0</v>
      </c>
      <c r="H143" s="218">
        <f>H95</f>
        <v>0</v>
      </c>
      <c r="I143" s="218">
        <f>I95</f>
        <v>0</v>
      </c>
      <c r="J143" s="218">
        <f>J95</f>
        <v>0</v>
      </c>
      <c r="K143" s="217">
        <f>K95</f>
        <v>0</v>
      </c>
      <c r="L143" s="71">
        <f>L95</f>
        <v>1013670</v>
      </c>
      <c r="M143" s="71">
        <f>M95</f>
        <v>1013670</v>
      </c>
      <c r="N143" s="71">
        <f>N95</f>
        <v>0</v>
      </c>
      <c r="O143" s="71">
        <f>O95</f>
        <v>0</v>
      </c>
    </row>
    <row r="144" spans="1:15" ht="15.95" customHeight="1" x14ac:dyDescent="0.25">
      <c r="A144" s="68" t="s">
        <v>108</v>
      </c>
      <c r="B144" s="424" t="s">
        <v>69</v>
      </c>
      <c r="C144" s="424"/>
      <c r="D144" s="424"/>
      <c r="E144" s="424"/>
      <c r="F144" s="424"/>
      <c r="G144" s="424"/>
      <c r="H144" s="424"/>
      <c r="I144" s="424"/>
      <c r="J144" s="424"/>
      <c r="K144" s="424"/>
      <c r="L144" s="424"/>
      <c r="M144" s="424"/>
      <c r="N144" s="424"/>
      <c r="O144" s="424"/>
    </row>
    <row r="145" spans="1:15" ht="15" customHeight="1" x14ac:dyDescent="0.25">
      <c r="A145" s="5" t="s">
        <v>109</v>
      </c>
      <c r="B145" s="61" t="s">
        <v>20</v>
      </c>
      <c r="C145" s="78" t="s">
        <v>34</v>
      </c>
      <c r="D145" s="197">
        <f>E145+G145</f>
        <v>10137</v>
      </c>
      <c r="E145" s="197">
        <v>10137</v>
      </c>
      <c r="F145" s="197"/>
      <c r="G145" s="197"/>
      <c r="H145" s="198">
        <f>I145+K145</f>
        <v>0</v>
      </c>
      <c r="I145" s="198"/>
      <c r="J145" s="198"/>
      <c r="K145" s="216"/>
      <c r="L145" s="8">
        <f>M145+O145</f>
        <v>10137</v>
      </c>
      <c r="M145" s="8">
        <f>E145+I145</f>
        <v>10137</v>
      </c>
      <c r="N145" s="8">
        <f>F145+J145</f>
        <v>0</v>
      </c>
      <c r="O145" s="8">
        <f>G145+K145</f>
        <v>0</v>
      </c>
    </row>
    <row r="146" spans="1:15" ht="15" customHeight="1" x14ac:dyDescent="0.25">
      <c r="A146" s="5" t="s">
        <v>110</v>
      </c>
      <c r="B146" s="19" t="s">
        <v>77</v>
      </c>
      <c r="C146" s="20" t="s">
        <v>34</v>
      </c>
      <c r="D146" s="194">
        <f>E146+G146</f>
        <v>29296</v>
      </c>
      <c r="E146" s="194">
        <v>29296</v>
      </c>
      <c r="F146" s="194">
        <v>22367</v>
      </c>
      <c r="G146" s="194"/>
      <c r="H146" s="198">
        <f>I146+K146</f>
        <v>0</v>
      </c>
      <c r="I146" s="193"/>
      <c r="J146" s="193"/>
      <c r="K146" s="205"/>
      <c r="L146" s="8">
        <f>M146+O146</f>
        <v>29296</v>
      </c>
      <c r="M146" s="8">
        <f>E146+I146</f>
        <v>29296</v>
      </c>
      <c r="N146" s="8">
        <f>F146+J146</f>
        <v>22367</v>
      </c>
      <c r="O146" s="8">
        <f>G146+K146</f>
        <v>0</v>
      </c>
    </row>
    <row r="147" spans="1:15" ht="15.95" customHeight="1" x14ac:dyDescent="0.25">
      <c r="A147" s="13" t="s">
        <v>111</v>
      </c>
      <c r="B147" s="156" t="s">
        <v>192</v>
      </c>
      <c r="C147" s="94"/>
      <c r="D147" s="215">
        <f>D145+D146</f>
        <v>39433</v>
      </c>
      <c r="E147" s="215">
        <f>E145+E146</f>
        <v>39433</v>
      </c>
      <c r="F147" s="215">
        <f>F145+F146</f>
        <v>22367</v>
      </c>
      <c r="G147" s="215">
        <f>G145+G146</f>
        <v>0</v>
      </c>
      <c r="H147" s="214">
        <f>H145+H146</f>
        <v>0</v>
      </c>
      <c r="I147" s="214">
        <f>I145+I146</f>
        <v>0</v>
      </c>
      <c r="J147" s="214">
        <f>J145+J146</f>
        <v>0</v>
      </c>
      <c r="K147" s="213">
        <f>K145+K146</f>
        <v>0</v>
      </c>
      <c r="L147" s="33">
        <f>L145+L146</f>
        <v>39433</v>
      </c>
      <c r="M147" s="33">
        <f>M145+M146</f>
        <v>39433</v>
      </c>
      <c r="N147" s="33">
        <f>N145+N146</f>
        <v>22367</v>
      </c>
      <c r="O147" s="33">
        <f>O145+O146</f>
        <v>0</v>
      </c>
    </row>
    <row r="148" spans="1:15" ht="15.95" customHeight="1" x14ac:dyDescent="0.25">
      <c r="A148" s="9" t="s">
        <v>112</v>
      </c>
      <c r="B148" s="424" t="s">
        <v>187</v>
      </c>
      <c r="C148" s="424"/>
      <c r="D148" s="424"/>
      <c r="E148" s="424"/>
      <c r="F148" s="424"/>
      <c r="G148" s="424"/>
      <c r="H148" s="424"/>
      <c r="I148" s="424"/>
      <c r="J148" s="424"/>
      <c r="K148" s="424"/>
      <c r="L148" s="424"/>
      <c r="M148" s="424"/>
      <c r="N148" s="424"/>
      <c r="O148" s="424"/>
    </row>
    <row r="149" spans="1:15" ht="15" customHeight="1" x14ac:dyDescent="0.25">
      <c r="A149" s="5" t="s">
        <v>113</v>
      </c>
      <c r="B149" s="64" t="s">
        <v>20</v>
      </c>
      <c r="C149" s="212"/>
      <c r="D149" s="194">
        <f>SUM(D150:D151)</f>
        <v>795607</v>
      </c>
      <c r="E149" s="194">
        <f>SUM(E150:E151)</f>
        <v>557380</v>
      </c>
      <c r="F149" s="194">
        <f>SUM(F150:F151)</f>
        <v>68635</v>
      </c>
      <c r="G149" s="194">
        <f>SUM(G150:G151)</f>
        <v>238227</v>
      </c>
      <c r="H149" s="193">
        <f>SUM(H150:H151)</f>
        <v>0</v>
      </c>
      <c r="I149" s="193">
        <f>SUM(I150:I151)</f>
        <v>0</v>
      </c>
      <c r="J149" s="193">
        <f>SUM(J150:J151)</f>
        <v>0</v>
      </c>
      <c r="K149" s="205">
        <f>SUM(K150:K151)</f>
        <v>0</v>
      </c>
      <c r="L149" s="79">
        <f>SUM(L150:L151)</f>
        <v>795607</v>
      </c>
      <c r="M149" s="79">
        <f>SUM(M150:M151)</f>
        <v>557380</v>
      </c>
      <c r="N149" s="79">
        <f>SUM(N150:N151)</f>
        <v>68635</v>
      </c>
      <c r="O149" s="79">
        <f>SUM(O150:O151)</f>
        <v>238227</v>
      </c>
    </row>
    <row r="150" spans="1:15" ht="15" customHeight="1" x14ac:dyDescent="0.25">
      <c r="A150" s="11"/>
      <c r="B150" s="64"/>
      <c r="C150" s="20" t="s">
        <v>32</v>
      </c>
      <c r="D150" s="194">
        <f>E150+G150</f>
        <v>4344</v>
      </c>
      <c r="E150" s="194">
        <v>4344</v>
      </c>
      <c r="F150" s="194"/>
      <c r="G150" s="194"/>
      <c r="H150" s="198">
        <f>I150+K150</f>
        <v>0</v>
      </c>
      <c r="I150" s="193"/>
      <c r="J150" s="193"/>
      <c r="K150" s="205"/>
      <c r="L150" s="8">
        <f>M150+O150</f>
        <v>4344</v>
      </c>
      <c r="M150" s="8">
        <f>E150+I150</f>
        <v>4344</v>
      </c>
      <c r="N150" s="8">
        <f>F150+J150</f>
        <v>0</v>
      </c>
      <c r="O150" s="8">
        <f>G150+K150</f>
        <v>0</v>
      </c>
    </row>
    <row r="151" spans="1:15" ht="15" customHeight="1" x14ac:dyDescent="0.25">
      <c r="A151" s="11"/>
      <c r="B151" s="64"/>
      <c r="C151" s="20" t="s">
        <v>57</v>
      </c>
      <c r="D151" s="194">
        <f>E151+G151</f>
        <v>791263</v>
      </c>
      <c r="E151" s="194">
        <v>553036</v>
      </c>
      <c r="F151" s="194">
        <v>68635</v>
      </c>
      <c r="G151" s="194">
        <v>238227</v>
      </c>
      <c r="H151" s="198">
        <f>I151+K151</f>
        <v>0</v>
      </c>
      <c r="I151" s="193"/>
      <c r="J151" s="193"/>
      <c r="K151" s="205"/>
      <c r="L151" s="8">
        <f>M151+O151</f>
        <v>791263</v>
      </c>
      <c r="M151" s="8">
        <f>E151+I151</f>
        <v>553036</v>
      </c>
      <c r="N151" s="8">
        <f>F151+J151</f>
        <v>68635</v>
      </c>
      <c r="O151" s="8">
        <f>G151+K151</f>
        <v>238227</v>
      </c>
    </row>
    <row r="152" spans="1:15" x14ac:dyDescent="0.25">
      <c r="A152" s="9" t="s">
        <v>114</v>
      </c>
      <c r="B152" s="199" t="s">
        <v>61</v>
      </c>
      <c r="C152" s="20" t="s">
        <v>57</v>
      </c>
      <c r="D152" s="194">
        <f>E152+G152</f>
        <v>131788</v>
      </c>
      <c r="E152" s="194">
        <v>131788</v>
      </c>
      <c r="F152" s="194">
        <v>81361</v>
      </c>
      <c r="G152" s="194"/>
      <c r="H152" s="198">
        <f>I152+K152</f>
        <v>0</v>
      </c>
      <c r="I152" s="193"/>
      <c r="J152" s="193"/>
      <c r="K152" s="205"/>
      <c r="L152" s="8">
        <f>M152+O152</f>
        <v>131788</v>
      </c>
      <c r="M152" s="8">
        <f>E152+I152</f>
        <v>131788</v>
      </c>
      <c r="N152" s="8">
        <f>F152+J152</f>
        <v>81361</v>
      </c>
      <c r="O152" s="8">
        <f>G152+K152</f>
        <v>0</v>
      </c>
    </row>
    <row r="153" spans="1:15" ht="15" customHeight="1" x14ac:dyDescent="0.25">
      <c r="A153" s="11" t="s">
        <v>115</v>
      </c>
      <c r="B153" s="47" t="s">
        <v>35</v>
      </c>
      <c r="C153" s="20" t="s">
        <v>57</v>
      </c>
      <c r="D153" s="194">
        <f>E153+G153</f>
        <v>106635</v>
      </c>
      <c r="E153" s="194">
        <v>106635</v>
      </c>
      <c r="F153" s="194">
        <v>58586</v>
      </c>
      <c r="G153" s="194"/>
      <c r="H153" s="193">
        <f>I153+K153</f>
        <v>0</v>
      </c>
      <c r="I153" s="193"/>
      <c r="J153" s="193"/>
      <c r="K153" s="205"/>
      <c r="L153" s="8">
        <f>M153+O153</f>
        <v>106635</v>
      </c>
      <c r="M153" s="8">
        <f>E153+I153</f>
        <v>106635</v>
      </c>
      <c r="N153" s="8">
        <f>F153+J153</f>
        <v>58586</v>
      </c>
      <c r="O153" s="8">
        <f>G153+K153</f>
        <v>0</v>
      </c>
    </row>
    <row r="154" spans="1:15" ht="15" customHeight="1" x14ac:dyDescent="0.25">
      <c r="A154" s="5" t="s">
        <v>116</v>
      </c>
      <c r="B154" s="19" t="s">
        <v>173</v>
      </c>
      <c r="C154" s="20" t="s">
        <v>57</v>
      </c>
      <c r="D154" s="194">
        <f>E154+G154</f>
        <v>169775</v>
      </c>
      <c r="E154" s="194">
        <v>169775</v>
      </c>
      <c r="F154" s="194">
        <v>73611</v>
      </c>
      <c r="G154" s="194"/>
      <c r="H154" s="193">
        <f>I154+K154</f>
        <v>0</v>
      </c>
      <c r="I154" s="193"/>
      <c r="J154" s="193"/>
      <c r="K154" s="205"/>
      <c r="L154" s="8">
        <f>M154+O154</f>
        <v>169775</v>
      </c>
      <c r="M154" s="8">
        <f>E154+I154</f>
        <v>169775</v>
      </c>
      <c r="N154" s="8">
        <f>F154+J154</f>
        <v>73611</v>
      </c>
      <c r="O154" s="8">
        <f>G154+K154</f>
        <v>0</v>
      </c>
    </row>
    <row r="155" spans="1:15" ht="15" customHeight="1" x14ac:dyDescent="0.25">
      <c r="A155" s="5" t="s">
        <v>168</v>
      </c>
      <c r="B155" s="19" t="s">
        <v>181</v>
      </c>
      <c r="C155" s="20" t="s">
        <v>57</v>
      </c>
      <c r="D155" s="194">
        <f>E155+G155</f>
        <v>146474</v>
      </c>
      <c r="E155" s="194">
        <v>146474</v>
      </c>
      <c r="F155" s="194">
        <v>84645</v>
      </c>
      <c r="G155" s="194"/>
      <c r="H155" s="198">
        <f>I155+K155</f>
        <v>0</v>
      </c>
      <c r="I155" s="193"/>
      <c r="J155" s="193"/>
      <c r="K155" s="205"/>
      <c r="L155" s="8">
        <f>M155+O155</f>
        <v>146474</v>
      </c>
      <c r="M155" s="8">
        <f>E155+I155</f>
        <v>146474</v>
      </c>
      <c r="N155" s="8">
        <f>F155+J155</f>
        <v>84645</v>
      </c>
      <c r="O155" s="8">
        <f>G155+K155</f>
        <v>0</v>
      </c>
    </row>
    <row r="156" spans="1:15" ht="15" customHeight="1" x14ac:dyDescent="0.25">
      <c r="A156" s="9" t="s">
        <v>169</v>
      </c>
      <c r="B156" s="10" t="s">
        <v>162</v>
      </c>
      <c r="C156" s="20" t="s">
        <v>57</v>
      </c>
      <c r="D156" s="194">
        <f>E156+G156</f>
        <v>99021</v>
      </c>
      <c r="E156" s="194">
        <v>99021</v>
      </c>
      <c r="F156" s="194">
        <v>47376</v>
      </c>
      <c r="G156" s="194"/>
      <c r="H156" s="198">
        <f>I156+K156</f>
        <v>0</v>
      </c>
      <c r="I156" s="193"/>
      <c r="J156" s="193"/>
      <c r="K156" s="205"/>
      <c r="L156" s="8">
        <f>M156+O156</f>
        <v>99021</v>
      </c>
      <c r="M156" s="8">
        <f>E156+I156</f>
        <v>99021</v>
      </c>
      <c r="N156" s="8">
        <f>F156+J156</f>
        <v>47376</v>
      </c>
      <c r="O156" s="8">
        <f>G156+K156</f>
        <v>0</v>
      </c>
    </row>
    <row r="157" spans="1:15" ht="15" customHeight="1" x14ac:dyDescent="0.25">
      <c r="A157" s="11" t="s">
        <v>117</v>
      </c>
      <c r="B157" s="21" t="s">
        <v>417</v>
      </c>
      <c r="C157" s="20" t="s">
        <v>57</v>
      </c>
      <c r="D157" s="194">
        <f>E157+G157</f>
        <v>143384</v>
      </c>
      <c r="E157" s="194">
        <v>143384</v>
      </c>
      <c r="F157" s="194">
        <v>87329</v>
      </c>
      <c r="G157" s="194"/>
      <c r="H157" s="198">
        <f>I157+K157</f>
        <v>0</v>
      </c>
      <c r="I157" s="193"/>
      <c r="J157" s="193">
        <v>-3100</v>
      </c>
      <c r="K157" s="205"/>
      <c r="L157" s="8">
        <f>M157+O157</f>
        <v>143384</v>
      </c>
      <c r="M157" s="8">
        <f>E157+I157</f>
        <v>143384</v>
      </c>
      <c r="N157" s="8">
        <f>F157+J157</f>
        <v>84229</v>
      </c>
      <c r="O157" s="8">
        <f>G157+K157</f>
        <v>0</v>
      </c>
    </row>
    <row r="158" spans="1:15" ht="15" customHeight="1" x14ac:dyDescent="0.25">
      <c r="A158" s="9" t="s">
        <v>170</v>
      </c>
      <c r="B158" s="8" t="s">
        <v>45</v>
      </c>
      <c r="C158" s="20" t="s">
        <v>57</v>
      </c>
      <c r="D158" s="194">
        <f>E158+G158</f>
        <v>74520</v>
      </c>
      <c r="E158" s="194">
        <v>73820</v>
      </c>
      <c r="F158" s="194">
        <v>47877</v>
      </c>
      <c r="G158" s="194">
        <v>700</v>
      </c>
      <c r="H158" s="193">
        <f>I158+K158</f>
        <v>0</v>
      </c>
      <c r="I158" s="193"/>
      <c r="J158" s="193"/>
      <c r="K158" s="205"/>
      <c r="L158" s="8">
        <f>M158+O158</f>
        <v>74520</v>
      </c>
      <c r="M158" s="8">
        <f>E158+I158</f>
        <v>73820</v>
      </c>
      <c r="N158" s="8">
        <f>F158+J158</f>
        <v>47877</v>
      </c>
      <c r="O158" s="8">
        <f>G158+K158</f>
        <v>700</v>
      </c>
    </row>
    <row r="159" spans="1:15" ht="16.5" customHeight="1" x14ac:dyDescent="0.25">
      <c r="A159" s="9" t="s">
        <v>171</v>
      </c>
      <c r="B159" s="8" t="s">
        <v>165</v>
      </c>
      <c r="C159" s="7" t="s">
        <v>57</v>
      </c>
      <c r="D159" s="194">
        <f>E159+G159</f>
        <v>295215</v>
      </c>
      <c r="E159" s="194">
        <v>289486</v>
      </c>
      <c r="F159" s="194">
        <v>96444</v>
      </c>
      <c r="G159" s="194">
        <v>5729</v>
      </c>
      <c r="H159" s="193">
        <f>I159+K159</f>
        <v>0</v>
      </c>
      <c r="I159" s="193"/>
      <c r="J159" s="193"/>
      <c r="K159" s="205"/>
      <c r="L159" s="8">
        <f>M159+O159</f>
        <v>295215</v>
      </c>
      <c r="M159" s="8">
        <f>E159+I159</f>
        <v>289486</v>
      </c>
      <c r="N159" s="8">
        <f>F159+J159</f>
        <v>96444</v>
      </c>
      <c r="O159" s="8">
        <f>G159+K159</f>
        <v>5729</v>
      </c>
    </row>
    <row r="160" spans="1:15" ht="15" customHeight="1" x14ac:dyDescent="0.25">
      <c r="A160" s="5" t="s">
        <v>118</v>
      </c>
      <c r="B160" s="19" t="s">
        <v>164</v>
      </c>
      <c r="C160" s="7" t="s">
        <v>57</v>
      </c>
      <c r="D160" s="194">
        <f>E160+G160</f>
        <v>184615</v>
      </c>
      <c r="E160" s="194">
        <v>184615</v>
      </c>
      <c r="F160" s="194">
        <v>80112</v>
      </c>
      <c r="G160" s="194"/>
      <c r="H160" s="198">
        <f>I160+K160</f>
        <v>0</v>
      </c>
      <c r="I160" s="193"/>
      <c r="J160" s="193"/>
      <c r="K160" s="205"/>
      <c r="L160" s="8">
        <f>M160+O160</f>
        <v>184615</v>
      </c>
      <c r="M160" s="8">
        <f>E160+I160</f>
        <v>184615</v>
      </c>
      <c r="N160" s="8">
        <f>F160+J160</f>
        <v>80112</v>
      </c>
      <c r="O160" s="8">
        <f>G160+K160</f>
        <v>0</v>
      </c>
    </row>
    <row r="161" spans="1:15" ht="15" customHeight="1" x14ac:dyDescent="0.25">
      <c r="A161" s="5" t="s">
        <v>119</v>
      </c>
      <c r="B161" s="19" t="s">
        <v>163</v>
      </c>
      <c r="C161" s="7" t="s">
        <v>57</v>
      </c>
      <c r="D161" s="194">
        <f>E161+G161</f>
        <v>158550</v>
      </c>
      <c r="E161" s="194">
        <v>158550</v>
      </c>
      <c r="F161" s="194">
        <v>71545</v>
      </c>
      <c r="G161" s="194"/>
      <c r="H161" s="198">
        <f>I161+K161</f>
        <v>0</v>
      </c>
      <c r="I161" s="193"/>
      <c r="J161" s="193"/>
      <c r="K161" s="205"/>
      <c r="L161" s="8">
        <f>M161+O161</f>
        <v>158550</v>
      </c>
      <c r="M161" s="8">
        <f>E161+I161</f>
        <v>158550</v>
      </c>
      <c r="N161" s="8">
        <f>F161+J161</f>
        <v>71545</v>
      </c>
      <c r="O161" s="8">
        <f>G161+K161</f>
        <v>0</v>
      </c>
    </row>
    <row r="162" spans="1:15" ht="15" customHeight="1" x14ac:dyDescent="0.25">
      <c r="A162" s="5" t="s">
        <v>120</v>
      </c>
      <c r="B162" s="19" t="s">
        <v>502</v>
      </c>
      <c r="C162" s="7" t="s">
        <v>57</v>
      </c>
      <c r="D162" s="194">
        <f>E162+G162</f>
        <v>163215</v>
      </c>
      <c r="E162" s="194">
        <v>163215</v>
      </c>
      <c r="F162" s="194">
        <v>75883</v>
      </c>
      <c r="G162" s="194"/>
      <c r="H162" s="198">
        <f>I162+K162</f>
        <v>0</v>
      </c>
      <c r="I162" s="193"/>
      <c r="J162" s="193"/>
      <c r="K162" s="205"/>
      <c r="L162" s="8">
        <f>M162+O162</f>
        <v>163215</v>
      </c>
      <c r="M162" s="8">
        <f>E162+I162</f>
        <v>163215</v>
      </c>
      <c r="N162" s="8">
        <f>F162+J162</f>
        <v>75883</v>
      </c>
      <c r="O162" s="8">
        <f>G162+K162</f>
        <v>0</v>
      </c>
    </row>
    <row r="163" spans="1:15" ht="15" customHeight="1" x14ac:dyDescent="0.25">
      <c r="A163" s="5" t="s">
        <v>121</v>
      </c>
      <c r="B163" s="22" t="s">
        <v>52</v>
      </c>
      <c r="C163" s="20" t="s">
        <v>57</v>
      </c>
      <c r="D163" s="194">
        <f>E163+G163</f>
        <v>136167</v>
      </c>
      <c r="E163" s="194">
        <v>69554</v>
      </c>
      <c r="F163" s="194">
        <v>37371</v>
      </c>
      <c r="G163" s="194">
        <v>66613</v>
      </c>
      <c r="H163" s="193">
        <f>I163+K163</f>
        <v>1</v>
      </c>
      <c r="I163" s="193">
        <v>1</v>
      </c>
      <c r="J163" s="193"/>
      <c r="K163" s="205"/>
      <c r="L163" s="8">
        <f>M163+O163</f>
        <v>136168</v>
      </c>
      <c r="M163" s="8">
        <f>E163+I163</f>
        <v>69555</v>
      </c>
      <c r="N163" s="8">
        <f>F163+J163</f>
        <v>37371</v>
      </c>
      <c r="O163" s="8">
        <f>G163+K163</f>
        <v>66613</v>
      </c>
    </row>
    <row r="164" spans="1:15" ht="15" customHeight="1" x14ac:dyDescent="0.25">
      <c r="A164" s="9" t="s">
        <v>122</v>
      </c>
      <c r="B164" s="211" t="s">
        <v>51</v>
      </c>
      <c r="C164" s="20" t="s">
        <v>57</v>
      </c>
      <c r="D164" s="194">
        <f>E164+G164</f>
        <v>97244</v>
      </c>
      <c r="E164" s="194">
        <v>96594</v>
      </c>
      <c r="F164" s="194">
        <v>58633</v>
      </c>
      <c r="G164" s="194">
        <v>650</v>
      </c>
      <c r="H164" s="193">
        <f>I164+K164</f>
        <v>641</v>
      </c>
      <c r="I164" s="193">
        <v>641</v>
      </c>
      <c r="J164" s="193"/>
      <c r="K164" s="205"/>
      <c r="L164" s="8">
        <f>M164+O164</f>
        <v>97885</v>
      </c>
      <c r="M164" s="8">
        <f>E164+I164</f>
        <v>97235</v>
      </c>
      <c r="N164" s="8">
        <f>F164+J164</f>
        <v>58633</v>
      </c>
      <c r="O164" s="8">
        <f>G164+K164</f>
        <v>650</v>
      </c>
    </row>
    <row r="165" spans="1:15" ht="15" customHeight="1" x14ac:dyDescent="0.25">
      <c r="A165" s="11" t="s">
        <v>180</v>
      </c>
      <c r="B165" s="47" t="s">
        <v>47</v>
      </c>
      <c r="C165" s="20" t="s">
        <v>57</v>
      </c>
      <c r="D165" s="194">
        <f>E165+G165</f>
        <v>93610</v>
      </c>
      <c r="E165" s="194">
        <v>93010</v>
      </c>
      <c r="F165" s="194">
        <v>59256</v>
      </c>
      <c r="G165" s="194">
        <v>600</v>
      </c>
      <c r="H165" s="198">
        <f>I165+K165</f>
        <v>0</v>
      </c>
      <c r="I165" s="193"/>
      <c r="J165" s="193"/>
      <c r="K165" s="205"/>
      <c r="L165" s="8">
        <f>M165+O165</f>
        <v>93610</v>
      </c>
      <c r="M165" s="8">
        <f>E165+I165</f>
        <v>93010</v>
      </c>
      <c r="N165" s="8">
        <f>F165+J165</f>
        <v>59256</v>
      </c>
      <c r="O165" s="8">
        <f>G165+K165</f>
        <v>600</v>
      </c>
    </row>
    <row r="166" spans="1:15" ht="15" customHeight="1" x14ac:dyDescent="0.25">
      <c r="A166" s="5" t="s">
        <v>123</v>
      </c>
      <c r="B166" s="19" t="s">
        <v>50</v>
      </c>
      <c r="C166" s="20" t="s">
        <v>57</v>
      </c>
      <c r="D166" s="194">
        <f>E166+G166</f>
        <v>70664</v>
      </c>
      <c r="E166" s="194">
        <v>70664</v>
      </c>
      <c r="F166" s="194">
        <v>46736</v>
      </c>
      <c r="G166" s="194"/>
      <c r="H166" s="198">
        <f>I166+K166</f>
        <v>1560</v>
      </c>
      <c r="I166" s="193">
        <v>1560</v>
      </c>
      <c r="J166" s="193"/>
      <c r="K166" s="205"/>
      <c r="L166" s="8">
        <f>M166+O166</f>
        <v>72224</v>
      </c>
      <c r="M166" s="8">
        <f>E166+I166</f>
        <v>72224</v>
      </c>
      <c r="N166" s="8">
        <f>F166+J166</f>
        <v>46736</v>
      </c>
      <c r="O166" s="8">
        <f>G166+K166</f>
        <v>0</v>
      </c>
    </row>
    <row r="167" spans="1:15" ht="15" customHeight="1" x14ac:dyDescent="0.25">
      <c r="A167" s="5" t="s">
        <v>124</v>
      </c>
      <c r="B167" s="19" t="s">
        <v>179</v>
      </c>
      <c r="C167" s="20" t="s">
        <v>57</v>
      </c>
      <c r="D167" s="194">
        <f>E167+G167</f>
        <v>142154</v>
      </c>
      <c r="E167" s="194">
        <v>127673</v>
      </c>
      <c r="F167" s="194">
        <v>74102</v>
      </c>
      <c r="G167" s="194">
        <v>14481</v>
      </c>
      <c r="H167" s="198">
        <f>I167+K167</f>
        <v>0</v>
      </c>
      <c r="I167" s="193"/>
      <c r="J167" s="193"/>
      <c r="K167" s="205"/>
      <c r="L167" s="8">
        <f>M167+O167</f>
        <v>142154</v>
      </c>
      <c r="M167" s="8">
        <f>E167+I167</f>
        <v>127673</v>
      </c>
      <c r="N167" s="8">
        <f>F167+J167</f>
        <v>74102</v>
      </c>
      <c r="O167" s="8">
        <f>G167+K167</f>
        <v>14481</v>
      </c>
    </row>
    <row r="168" spans="1:15" ht="15" customHeight="1" x14ac:dyDescent="0.25">
      <c r="A168" s="5" t="s">
        <v>125</v>
      </c>
      <c r="B168" s="19" t="s">
        <v>49</v>
      </c>
      <c r="C168" s="20" t="s">
        <v>57</v>
      </c>
      <c r="D168" s="194">
        <f>E168+G168</f>
        <v>70105</v>
      </c>
      <c r="E168" s="194">
        <v>70105</v>
      </c>
      <c r="F168" s="194">
        <v>46613</v>
      </c>
      <c r="G168" s="194"/>
      <c r="H168" s="193">
        <f>I168+K168</f>
        <v>0</v>
      </c>
      <c r="I168" s="193"/>
      <c r="J168" s="193"/>
      <c r="K168" s="205"/>
      <c r="L168" s="8">
        <f>M168+O168</f>
        <v>70105</v>
      </c>
      <c r="M168" s="8">
        <f>E168+I168</f>
        <v>70105</v>
      </c>
      <c r="N168" s="8">
        <f>F168+J168</f>
        <v>46613</v>
      </c>
      <c r="O168" s="8">
        <f>G168+K168</f>
        <v>0</v>
      </c>
    </row>
    <row r="169" spans="1:15" ht="15" customHeight="1" x14ac:dyDescent="0.25">
      <c r="A169" s="5" t="s">
        <v>126</v>
      </c>
      <c r="B169" s="19" t="s">
        <v>48</v>
      </c>
      <c r="C169" s="20" t="s">
        <v>57</v>
      </c>
      <c r="D169" s="194">
        <f>E169+G169</f>
        <v>71561</v>
      </c>
      <c r="E169" s="194">
        <v>71561</v>
      </c>
      <c r="F169" s="194">
        <v>45494</v>
      </c>
      <c r="G169" s="194"/>
      <c r="H169" s="193">
        <f>I169+K169</f>
        <v>0</v>
      </c>
      <c r="I169" s="193"/>
      <c r="J169" s="193"/>
      <c r="K169" s="205"/>
      <c r="L169" s="8">
        <f>M169+O169</f>
        <v>71561</v>
      </c>
      <c r="M169" s="8">
        <f>E169+I169</f>
        <v>71561</v>
      </c>
      <c r="N169" s="8">
        <f>F169+J169</f>
        <v>45494</v>
      </c>
      <c r="O169" s="8">
        <f>G169+K169</f>
        <v>0</v>
      </c>
    </row>
    <row r="170" spans="1:15" ht="15" customHeight="1" x14ac:dyDescent="0.25">
      <c r="A170" s="5" t="s">
        <v>127</v>
      </c>
      <c r="B170" s="22" t="s">
        <v>53</v>
      </c>
      <c r="C170" s="20" t="s">
        <v>57</v>
      </c>
      <c r="D170" s="194">
        <f>E170+G170</f>
        <v>83406</v>
      </c>
      <c r="E170" s="194">
        <v>83406</v>
      </c>
      <c r="F170" s="194">
        <v>49739</v>
      </c>
      <c r="G170" s="194"/>
      <c r="H170" s="198">
        <f>I170+K170</f>
        <v>0</v>
      </c>
      <c r="I170" s="193"/>
      <c r="J170" s="193"/>
      <c r="K170" s="205"/>
      <c r="L170" s="8">
        <f>M170+O170</f>
        <v>83406</v>
      </c>
      <c r="M170" s="8">
        <f>E170+I170</f>
        <v>83406</v>
      </c>
      <c r="N170" s="8">
        <f>F170+J170</f>
        <v>49739</v>
      </c>
      <c r="O170" s="8">
        <f>G170+K170</f>
        <v>0</v>
      </c>
    </row>
    <row r="171" spans="1:15" ht="15" customHeight="1" x14ac:dyDescent="0.25">
      <c r="A171" s="9" t="s">
        <v>176</v>
      </c>
      <c r="B171" s="27" t="s">
        <v>501</v>
      </c>
      <c r="C171" s="57" t="s">
        <v>57</v>
      </c>
      <c r="D171" s="194">
        <f>E171+G171</f>
        <v>31153</v>
      </c>
      <c r="E171" s="194">
        <v>31153</v>
      </c>
      <c r="F171" s="194">
        <v>20691</v>
      </c>
      <c r="G171" s="194"/>
      <c r="H171" s="193">
        <f>I171+K171</f>
        <v>0</v>
      </c>
      <c r="I171" s="193"/>
      <c r="J171" s="193"/>
      <c r="K171" s="205"/>
      <c r="L171" s="8">
        <f>M171+O171</f>
        <v>31153</v>
      </c>
      <c r="M171" s="8">
        <f>E171+I171</f>
        <v>31153</v>
      </c>
      <c r="N171" s="8">
        <f>F171+J171</f>
        <v>20691</v>
      </c>
      <c r="O171" s="8">
        <f>G171+K171</f>
        <v>0</v>
      </c>
    </row>
    <row r="172" spans="1:15" ht="15" customHeight="1" x14ac:dyDescent="0.25">
      <c r="A172" s="5" t="s">
        <v>128</v>
      </c>
      <c r="B172" s="8" t="s">
        <v>70</v>
      </c>
      <c r="C172" s="20" t="s">
        <v>57</v>
      </c>
      <c r="D172" s="194">
        <f>E172+G172</f>
        <v>141061</v>
      </c>
      <c r="E172" s="194">
        <v>134484</v>
      </c>
      <c r="F172" s="194">
        <v>49078</v>
      </c>
      <c r="G172" s="194">
        <v>6577</v>
      </c>
      <c r="H172" s="198">
        <f>I172+K172</f>
        <v>-3273</v>
      </c>
      <c r="I172" s="193">
        <v>-3273</v>
      </c>
      <c r="J172" s="193">
        <v>-1552</v>
      </c>
      <c r="K172" s="205"/>
      <c r="L172" s="8">
        <f>M172+O172</f>
        <v>137788</v>
      </c>
      <c r="M172" s="8">
        <f>E172+I172</f>
        <v>131211</v>
      </c>
      <c r="N172" s="8">
        <f>F172+J172</f>
        <v>47526</v>
      </c>
      <c r="O172" s="8">
        <f>G172+K172</f>
        <v>6577</v>
      </c>
    </row>
    <row r="173" spans="1:15" ht="15" customHeight="1" x14ac:dyDescent="0.25">
      <c r="A173" s="5" t="s">
        <v>129</v>
      </c>
      <c r="B173" s="19" t="s">
        <v>44</v>
      </c>
      <c r="C173" s="20" t="s">
        <v>57</v>
      </c>
      <c r="D173" s="194">
        <f>E173+G173</f>
        <v>140648</v>
      </c>
      <c r="E173" s="194">
        <v>140648</v>
      </c>
      <c r="F173" s="194">
        <v>79446</v>
      </c>
      <c r="G173" s="194"/>
      <c r="H173" s="193">
        <f>I173+K173</f>
        <v>0</v>
      </c>
      <c r="I173" s="193"/>
      <c r="J173" s="193"/>
      <c r="K173" s="205"/>
      <c r="L173" s="8">
        <f>M173+O173</f>
        <v>140648</v>
      </c>
      <c r="M173" s="8">
        <f>E173+I173</f>
        <v>140648</v>
      </c>
      <c r="N173" s="8">
        <f>F173+J173</f>
        <v>79446</v>
      </c>
      <c r="O173" s="8">
        <f>G173+K173</f>
        <v>0</v>
      </c>
    </row>
    <row r="174" spans="1:15" ht="15" customHeight="1" x14ac:dyDescent="0.25">
      <c r="A174" s="5" t="s">
        <v>130</v>
      </c>
      <c r="B174" s="369" t="s">
        <v>500</v>
      </c>
      <c r="C174" s="57" t="s">
        <v>57</v>
      </c>
      <c r="D174" s="194">
        <f>E174+G174</f>
        <v>29612</v>
      </c>
      <c r="E174" s="194">
        <v>29612</v>
      </c>
      <c r="F174" s="194">
        <v>16512</v>
      </c>
      <c r="G174" s="194"/>
      <c r="H174" s="193">
        <f>I174+K174</f>
        <v>-1</v>
      </c>
      <c r="I174" s="193">
        <v>-1</v>
      </c>
      <c r="J174" s="193"/>
      <c r="K174" s="205"/>
      <c r="L174" s="8">
        <f>M174+O174</f>
        <v>29611</v>
      </c>
      <c r="M174" s="8">
        <f>E174+I174</f>
        <v>29611</v>
      </c>
      <c r="N174" s="8">
        <f>F174+J174</f>
        <v>16512</v>
      </c>
      <c r="O174" s="8">
        <f>G174+K174</f>
        <v>0</v>
      </c>
    </row>
    <row r="175" spans="1:15" ht="15" customHeight="1" x14ac:dyDescent="0.25">
      <c r="A175" s="5" t="s">
        <v>131</v>
      </c>
      <c r="B175" s="22" t="s">
        <v>43</v>
      </c>
      <c r="C175" s="20" t="s">
        <v>57</v>
      </c>
      <c r="D175" s="194">
        <f>E175+G175</f>
        <v>77141</v>
      </c>
      <c r="E175" s="194">
        <v>77141</v>
      </c>
      <c r="F175" s="194">
        <v>40472</v>
      </c>
      <c r="G175" s="194"/>
      <c r="H175" s="198">
        <f>I175+K175</f>
        <v>0</v>
      </c>
      <c r="I175" s="193"/>
      <c r="J175" s="193"/>
      <c r="K175" s="205"/>
      <c r="L175" s="8">
        <f>M175+O175</f>
        <v>77141</v>
      </c>
      <c r="M175" s="8">
        <f>E175+I175</f>
        <v>77141</v>
      </c>
      <c r="N175" s="8">
        <f>F175+J175</f>
        <v>40472</v>
      </c>
      <c r="O175" s="8">
        <f>G175+K175</f>
        <v>0</v>
      </c>
    </row>
    <row r="176" spans="1:15" ht="15" customHeight="1" x14ac:dyDescent="0.25">
      <c r="A176" s="5" t="s">
        <v>132</v>
      </c>
      <c r="B176" s="19" t="s">
        <v>174</v>
      </c>
      <c r="C176" s="20" t="s">
        <v>57</v>
      </c>
      <c r="D176" s="194">
        <f>E176+G176</f>
        <v>107027</v>
      </c>
      <c r="E176" s="194">
        <v>107027</v>
      </c>
      <c r="F176" s="194">
        <v>64452</v>
      </c>
      <c r="G176" s="194"/>
      <c r="H176" s="198">
        <f>I176+K176</f>
        <v>0</v>
      </c>
      <c r="I176" s="193"/>
      <c r="J176" s="193"/>
      <c r="K176" s="205"/>
      <c r="L176" s="8">
        <f>M176+O176</f>
        <v>107027</v>
      </c>
      <c r="M176" s="8">
        <f>E176+I176</f>
        <v>107027</v>
      </c>
      <c r="N176" s="8">
        <f>F176+J176</f>
        <v>64452</v>
      </c>
      <c r="O176" s="8">
        <f>G176+K176</f>
        <v>0</v>
      </c>
    </row>
    <row r="177" spans="1:17" ht="15" customHeight="1" x14ac:dyDescent="0.25">
      <c r="A177" s="5" t="s">
        <v>133</v>
      </c>
      <c r="B177" s="19" t="s">
        <v>166</v>
      </c>
      <c r="C177" s="20" t="s">
        <v>57</v>
      </c>
      <c r="D177" s="194">
        <f>E177+G177</f>
        <v>233772</v>
      </c>
      <c r="E177" s="194">
        <v>233772</v>
      </c>
      <c r="F177" s="194">
        <v>134510</v>
      </c>
      <c r="G177" s="194"/>
      <c r="H177" s="198">
        <f>I177+K177</f>
        <v>0</v>
      </c>
      <c r="I177" s="193"/>
      <c r="J177" s="193"/>
      <c r="K177" s="205"/>
      <c r="L177" s="8">
        <f>M177+O177</f>
        <v>233772</v>
      </c>
      <c r="M177" s="8">
        <f>E177+I177</f>
        <v>233772</v>
      </c>
      <c r="N177" s="8">
        <f>F177+J177</f>
        <v>134510</v>
      </c>
      <c r="O177" s="8">
        <f>G177+K177</f>
        <v>0</v>
      </c>
    </row>
    <row r="178" spans="1:17" ht="15" customHeight="1" x14ac:dyDescent="0.25">
      <c r="A178" s="5" t="s">
        <v>134</v>
      </c>
      <c r="B178" s="19" t="s">
        <v>36</v>
      </c>
      <c r="C178" s="20" t="s">
        <v>57</v>
      </c>
      <c r="D178" s="194">
        <f>E178+G178</f>
        <v>134330</v>
      </c>
      <c r="E178" s="194">
        <v>134330</v>
      </c>
      <c r="F178" s="194">
        <v>83543</v>
      </c>
      <c r="G178" s="194"/>
      <c r="H178" s="198">
        <f>I178+K178</f>
        <v>3718</v>
      </c>
      <c r="I178" s="193">
        <v>3718</v>
      </c>
      <c r="J178" s="193">
        <v>2839</v>
      </c>
      <c r="K178" s="205"/>
      <c r="L178" s="8">
        <f>M178+O178</f>
        <v>138048</v>
      </c>
      <c r="M178" s="8">
        <f>E178+I178</f>
        <v>138048</v>
      </c>
      <c r="N178" s="8">
        <f>F178+J178</f>
        <v>86382</v>
      </c>
      <c r="O178" s="8">
        <f>G178+K178</f>
        <v>0</v>
      </c>
    </row>
    <row r="179" spans="1:17" ht="15" customHeight="1" x14ac:dyDescent="0.25">
      <c r="A179" s="5" t="s">
        <v>135</v>
      </c>
      <c r="B179" s="19" t="s">
        <v>38</v>
      </c>
      <c r="C179" s="20" t="s">
        <v>57</v>
      </c>
      <c r="D179" s="194">
        <f>E179+G179</f>
        <v>161782</v>
      </c>
      <c r="E179" s="194">
        <v>161782</v>
      </c>
      <c r="F179" s="194">
        <v>87540</v>
      </c>
      <c r="G179" s="194"/>
      <c r="H179" s="198">
        <f>I179+K179</f>
        <v>0</v>
      </c>
      <c r="I179" s="193"/>
      <c r="J179" s="193"/>
      <c r="K179" s="205"/>
      <c r="L179" s="8">
        <f>M179+O179</f>
        <v>161782</v>
      </c>
      <c r="M179" s="8">
        <f>E179+I179</f>
        <v>161782</v>
      </c>
      <c r="N179" s="8">
        <f>F179+J179</f>
        <v>87540</v>
      </c>
      <c r="O179" s="8">
        <f>G179+K179</f>
        <v>0</v>
      </c>
      <c r="P179" s="24"/>
      <c r="Q179" s="24"/>
    </row>
    <row r="180" spans="1:17" ht="15" customHeight="1" x14ac:dyDescent="0.25">
      <c r="A180" s="5" t="s">
        <v>136</v>
      </c>
      <c r="B180" s="19" t="s">
        <v>40</v>
      </c>
      <c r="C180" s="20" t="s">
        <v>57</v>
      </c>
      <c r="D180" s="194">
        <f>E180+G180</f>
        <v>258915</v>
      </c>
      <c r="E180" s="194">
        <v>258915</v>
      </c>
      <c r="F180" s="194">
        <v>148623</v>
      </c>
      <c r="G180" s="194"/>
      <c r="H180" s="198">
        <f>I180+K180</f>
        <v>0</v>
      </c>
      <c r="I180" s="193"/>
      <c r="J180" s="193"/>
      <c r="K180" s="205"/>
      <c r="L180" s="8">
        <f>M180+O180</f>
        <v>258915</v>
      </c>
      <c r="M180" s="8">
        <f>E180+I180</f>
        <v>258915</v>
      </c>
      <c r="N180" s="8">
        <f>F180+J180</f>
        <v>148623</v>
      </c>
      <c r="O180" s="8">
        <f>G180+K180</f>
        <v>0</v>
      </c>
    </row>
    <row r="181" spans="1:17" ht="15" customHeight="1" x14ac:dyDescent="0.25">
      <c r="A181" s="5" t="s">
        <v>137</v>
      </c>
      <c r="B181" s="19" t="s">
        <v>39</v>
      </c>
      <c r="C181" s="20" t="s">
        <v>57</v>
      </c>
      <c r="D181" s="194">
        <f>E181+G181</f>
        <v>142631</v>
      </c>
      <c r="E181" s="194">
        <v>142631</v>
      </c>
      <c r="F181" s="194">
        <v>88903</v>
      </c>
      <c r="G181" s="194"/>
      <c r="H181" s="198">
        <f>I181+K181</f>
        <v>0</v>
      </c>
      <c r="I181" s="193"/>
      <c r="J181" s="193"/>
      <c r="K181" s="205"/>
      <c r="L181" s="8">
        <f>M181+O181</f>
        <v>142631</v>
      </c>
      <c r="M181" s="8">
        <f>E181+I181</f>
        <v>142631</v>
      </c>
      <c r="N181" s="8">
        <f>F181+J181</f>
        <v>88903</v>
      </c>
      <c r="O181" s="8">
        <f>G181+K181</f>
        <v>0</v>
      </c>
    </row>
    <row r="182" spans="1:17" ht="15" customHeight="1" x14ac:dyDescent="0.25">
      <c r="A182" s="5" t="s">
        <v>138</v>
      </c>
      <c r="B182" s="16" t="s">
        <v>37</v>
      </c>
      <c r="C182" s="7" t="s">
        <v>57</v>
      </c>
      <c r="D182" s="194">
        <f>E182+G182</f>
        <v>217418</v>
      </c>
      <c r="E182" s="194">
        <v>217418</v>
      </c>
      <c r="F182" s="194">
        <v>124869</v>
      </c>
      <c r="G182" s="194"/>
      <c r="H182" s="198">
        <f>I182+K182</f>
        <v>0</v>
      </c>
      <c r="I182" s="193"/>
      <c r="J182" s="193"/>
      <c r="K182" s="205"/>
      <c r="L182" s="8">
        <f>M182+O182</f>
        <v>217418</v>
      </c>
      <c r="M182" s="8">
        <f>E182+I182</f>
        <v>217418</v>
      </c>
      <c r="N182" s="8">
        <f>F182+J182</f>
        <v>124869</v>
      </c>
      <c r="O182" s="8">
        <f>G182+K182</f>
        <v>0</v>
      </c>
    </row>
    <row r="183" spans="1:17" ht="15" customHeight="1" x14ac:dyDescent="0.25">
      <c r="A183" s="5" t="s">
        <v>139</v>
      </c>
      <c r="B183" s="23" t="s">
        <v>41</v>
      </c>
      <c r="C183" s="7" t="s">
        <v>57</v>
      </c>
      <c r="D183" s="194">
        <f>E183+G183</f>
        <v>58455</v>
      </c>
      <c r="E183" s="194">
        <v>58455</v>
      </c>
      <c r="F183" s="194">
        <v>36747</v>
      </c>
      <c r="G183" s="194"/>
      <c r="H183" s="198">
        <f>I183+K183</f>
        <v>0</v>
      </c>
      <c r="I183" s="193"/>
      <c r="J183" s="193"/>
      <c r="K183" s="205"/>
      <c r="L183" s="8">
        <f>M183+O183</f>
        <v>58455</v>
      </c>
      <c r="M183" s="8">
        <f>E183+I183</f>
        <v>58455</v>
      </c>
      <c r="N183" s="8">
        <f>F183+J183</f>
        <v>36747</v>
      </c>
      <c r="O183" s="8">
        <f>G183+K183</f>
        <v>0</v>
      </c>
    </row>
    <row r="184" spans="1:17" ht="15" customHeight="1" x14ac:dyDescent="0.25">
      <c r="A184" s="5" t="s">
        <v>177</v>
      </c>
      <c r="B184" s="23" t="s">
        <v>42</v>
      </c>
      <c r="C184" s="7" t="s">
        <v>57</v>
      </c>
      <c r="D184" s="194">
        <f>E184+G184</f>
        <v>80472</v>
      </c>
      <c r="E184" s="194">
        <v>80472</v>
      </c>
      <c r="F184" s="194">
        <v>51916</v>
      </c>
      <c r="G184" s="194"/>
      <c r="H184" s="198">
        <f>I184+K184</f>
        <v>0</v>
      </c>
      <c r="I184" s="193"/>
      <c r="J184" s="193"/>
      <c r="K184" s="205"/>
      <c r="L184" s="8">
        <f>M184+O184</f>
        <v>80472</v>
      </c>
      <c r="M184" s="8">
        <f>E184+I184</f>
        <v>80472</v>
      </c>
      <c r="N184" s="8">
        <f>F184+J184</f>
        <v>51916</v>
      </c>
      <c r="O184" s="8">
        <f>G184+K184</f>
        <v>0</v>
      </c>
    </row>
    <row r="185" spans="1:17" ht="15" customHeight="1" x14ac:dyDescent="0.25">
      <c r="A185" s="5" t="s">
        <v>140</v>
      </c>
      <c r="B185" s="16" t="s">
        <v>55</v>
      </c>
      <c r="C185" s="7" t="s">
        <v>57</v>
      </c>
      <c r="D185" s="194">
        <f>E185+G185</f>
        <v>58219</v>
      </c>
      <c r="E185" s="194">
        <v>58219</v>
      </c>
      <c r="F185" s="194">
        <v>44413</v>
      </c>
      <c r="G185" s="194"/>
      <c r="H185" s="198">
        <f>I185+K185</f>
        <v>2265</v>
      </c>
      <c r="I185" s="193">
        <v>2265</v>
      </c>
      <c r="J185" s="193">
        <v>1729</v>
      </c>
      <c r="K185" s="205"/>
      <c r="L185" s="8">
        <f>M185+O185</f>
        <v>60484</v>
      </c>
      <c r="M185" s="8">
        <f>E185+I185</f>
        <v>60484</v>
      </c>
      <c r="N185" s="8">
        <f>F185+J185</f>
        <v>46142</v>
      </c>
      <c r="O185" s="8">
        <f>G185+K185</f>
        <v>0</v>
      </c>
    </row>
    <row r="186" spans="1:17" ht="15" customHeight="1" x14ac:dyDescent="0.25">
      <c r="A186" s="5" t="s">
        <v>141</v>
      </c>
      <c r="B186" s="16" t="s">
        <v>54</v>
      </c>
      <c r="C186" s="7" t="s">
        <v>57</v>
      </c>
      <c r="D186" s="194">
        <f>E186+G186</f>
        <v>481404</v>
      </c>
      <c r="E186" s="194">
        <v>480244</v>
      </c>
      <c r="F186" s="194">
        <v>359313</v>
      </c>
      <c r="G186" s="194">
        <v>1160</v>
      </c>
      <c r="H186" s="198">
        <f>I186+K186</f>
        <v>0</v>
      </c>
      <c r="I186" s="193"/>
      <c r="J186" s="193"/>
      <c r="K186" s="205"/>
      <c r="L186" s="8">
        <f>M186+O186</f>
        <v>481404</v>
      </c>
      <c r="M186" s="8">
        <f>E186+I186</f>
        <v>480244</v>
      </c>
      <c r="N186" s="8">
        <f>F186+J186</f>
        <v>359313</v>
      </c>
      <c r="O186" s="8">
        <f>G186+K186</f>
        <v>1160</v>
      </c>
    </row>
    <row r="187" spans="1:17" ht="15" customHeight="1" x14ac:dyDescent="0.25">
      <c r="A187" s="5" t="s">
        <v>142</v>
      </c>
      <c r="B187" s="16" t="s">
        <v>72</v>
      </c>
      <c r="C187" s="7" t="s">
        <v>57</v>
      </c>
      <c r="D187" s="194">
        <f>E187+G187</f>
        <v>57659</v>
      </c>
      <c r="E187" s="194">
        <v>57659</v>
      </c>
      <c r="F187" s="194">
        <v>40458</v>
      </c>
      <c r="G187" s="194"/>
      <c r="H187" s="198">
        <f>I187+K187</f>
        <v>0</v>
      </c>
      <c r="I187" s="193"/>
      <c r="J187" s="193"/>
      <c r="K187" s="205"/>
      <c r="L187" s="8">
        <f>M187+O187</f>
        <v>57659</v>
      </c>
      <c r="M187" s="8">
        <f>E187+I187</f>
        <v>57659</v>
      </c>
      <c r="N187" s="8">
        <f>F187+J187</f>
        <v>40458</v>
      </c>
      <c r="O187" s="8">
        <f>G187+K187</f>
        <v>0</v>
      </c>
    </row>
    <row r="188" spans="1:17" ht="15" customHeight="1" x14ac:dyDescent="0.25">
      <c r="A188" s="5" t="s">
        <v>143</v>
      </c>
      <c r="B188" s="16" t="s">
        <v>56</v>
      </c>
      <c r="C188" s="7" t="s">
        <v>57</v>
      </c>
      <c r="D188" s="194">
        <f>E188+G188</f>
        <v>61466</v>
      </c>
      <c r="E188" s="194">
        <v>61466</v>
      </c>
      <c r="F188" s="194">
        <v>44716</v>
      </c>
      <c r="G188" s="194"/>
      <c r="H188" s="198">
        <f>I188+K188</f>
        <v>0</v>
      </c>
      <c r="I188" s="193"/>
      <c r="J188" s="193"/>
      <c r="K188" s="205"/>
      <c r="L188" s="8">
        <f>M188+O188</f>
        <v>61466</v>
      </c>
      <c r="M188" s="8">
        <f>E188+I188</f>
        <v>61466</v>
      </c>
      <c r="N188" s="8">
        <f>F188+J188</f>
        <v>44716</v>
      </c>
      <c r="O188" s="8">
        <f>G188+K188</f>
        <v>0</v>
      </c>
    </row>
    <row r="189" spans="1:17" ht="15" customHeight="1" x14ac:dyDescent="0.25">
      <c r="A189" s="5" t="s">
        <v>144</v>
      </c>
      <c r="B189" s="16" t="s">
        <v>182</v>
      </c>
      <c r="C189" s="7" t="s">
        <v>57</v>
      </c>
      <c r="D189" s="194">
        <f>E189+G189</f>
        <v>160895</v>
      </c>
      <c r="E189" s="194">
        <v>160895</v>
      </c>
      <c r="F189" s="194">
        <v>75487</v>
      </c>
      <c r="G189" s="194"/>
      <c r="H189" s="198">
        <f>I189+K189</f>
        <v>0</v>
      </c>
      <c r="I189" s="193"/>
      <c r="J189" s="193"/>
      <c r="K189" s="205"/>
      <c r="L189" s="8">
        <f>M189+O189</f>
        <v>160895</v>
      </c>
      <c r="M189" s="8">
        <f>E189+I189</f>
        <v>160895</v>
      </c>
      <c r="N189" s="8">
        <f>F189+J189</f>
        <v>75487</v>
      </c>
      <c r="O189" s="8">
        <f>G189+K189</f>
        <v>0</v>
      </c>
    </row>
    <row r="190" spans="1:17" s="24" customFormat="1" ht="15" customHeight="1" x14ac:dyDescent="0.25">
      <c r="A190" s="5" t="s">
        <v>145</v>
      </c>
      <c r="B190" s="16" t="s">
        <v>183</v>
      </c>
      <c r="C190" s="7" t="s">
        <v>57</v>
      </c>
      <c r="D190" s="194">
        <f>E190+G190</f>
        <v>12206</v>
      </c>
      <c r="E190" s="194">
        <v>12206</v>
      </c>
      <c r="F190" s="194">
        <v>9319</v>
      </c>
      <c r="G190" s="194"/>
      <c r="H190" s="198">
        <f>I190+K190</f>
        <v>0</v>
      </c>
      <c r="I190" s="193"/>
      <c r="J190" s="193"/>
      <c r="K190" s="205"/>
      <c r="L190" s="8">
        <f>M190+O190</f>
        <v>12206</v>
      </c>
      <c r="M190" s="8">
        <f>E190+I190</f>
        <v>12206</v>
      </c>
      <c r="N190" s="8">
        <f>F190+J190</f>
        <v>9319</v>
      </c>
      <c r="O190" s="8">
        <f>G190+K190</f>
        <v>0</v>
      </c>
      <c r="P190" s="2"/>
      <c r="Q190" s="2"/>
    </row>
    <row r="191" spans="1:17" ht="15.95" customHeight="1" x14ac:dyDescent="0.25">
      <c r="A191" s="13" t="s">
        <v>146</v>
      </c>
      <c r="B191" s="156" t="s">
        <v>193</v>
      </c>
      <c r="C191" s="160"/>
      <c r="D191" s="192">
        <f>D149+D152+D153+D154+D155+D156+D157+D158+D159+D160+D161+D162+D163+D164+D165+D166+D167+D168+D169+D170+D172+D173+D175+D176+D177+D178+D179+D180+D181+D182+D183+D184+D185+D186+D187+D188+D189+D190+D171+D174</f>
        <v>5879976</v>
      </c>
      <c r="E191" s="192">
        <f>E149+E152+E153+E154+E155+E156+E157+E158+E159+E160+E161+E162+E163+E164+E165+E166+E167+E168+E169+E170+E172+E173+E175+E176+E177+E178+E179+E180+E181+E182+E183+E184+E185+E186+E187+E188+E189+E190+E171+E174</f>
        <v>5545239</v>
      </c>
      <c r="F191" s="192">
        <f>F149+F152+F153+F154+F155+F156+F157+F158+F159+F160+F161+F162+F163+F164+F165+F166+F167+F168+F169+F170+F172+F173+F175+F176+F177+F178+F179+F180+F181+F182+F183+F184+F185+F186+F187+F188+F189+F190+F171+F174</f>
        <v>2892356</v>
      </c>
      <c r="G191" s="192">
        <f>G149+G152+G153+G154+G155+G156+G157+G158+G159+G160+G161+G162+G163+G164+G165+G166+G167+G168+G169+G170+G172+G173+G175+G176+G177+G178+G179+G180+G181+G182+G183+G184+G185+G186+G187+G188+G189+G190+G171+G174</f>
        <v>334737</v>
      </c>
      <c r="H191" s="191">
        <f>H149+H152+H153+H154+H155+H156+H157+H158+H159+H160+H161+H162+H163+H164+H165+H166+H167+H168+H169+H170+H172+H173+H175+H176+H177+H178+H179+H180+H181+H182+H183+H184+H185+H186+H187+H188+H189+H190+H171+H174</f>
        <v>4911</v>
      </c>
      <c r="I191" s="191">
        <f>I149+I152+I153+I154+I155+I156+I157+I158+I159+I160+I161+I162+I163+I164+I165+I166+I167+I168+I169+I170+I172+I173+I175+I176+I177+I178+I179+I180+I181+I182+I183+I184+I185+I186+I187+I188+I189+I190+I171+I174</f>
        <v>4911</v>
      </c>
      <c r="J191" s="191">
        <f>J149+J152+J153+J154+J155+J156+J157+J158+J159+J160+J161+J162+J163+J164+J165+J166+J167+J168+J169+J170+J172+J173+J175+J176+J177+J178+J179+J180+J181+J182+J183+J184+J185+J186+J187+J188+J189+J190+J171+J174</f>
        <v>-84</v>
      </c>
      <c r="K191" s="207">
        <f>K149+K152+K153+K154+K155+K156+K157+K158+K159+K160+K161+K162+K163+K164+K165+K166+K167+K168+K169+K170+K172+K173+K175+K176+K177+K178+K179+K180+K181+K182+K183+K184+K185+K186+K187+K188+K189+K190+K171+K174</f>
        <v>0</v>
      </c>
      <c r="L191" s="1">
        <f>L149+L152+L153+L154+L155+L156+L157+L158+L159+L160+L161+L162+L163+L164+L165+L166+L167+L168+L169+L170+L172+L173+L175+L176+L177+L178+L179+L180+L181+L182+L183+L184+L185+L186+L187+L188+L189+L190+L171+L174</f>
        <v>5884887</v>
      </c>
      <c r="M191" s="1">
        <f>M149+M152+M153+M154+M155+M156+M157+M158+M159+M160+M161+M162+M163+M164+M165+M166+M167+M168+M169+M170+M172+M173+M175+M176+M177+M178+M179+M180+M181+M182+M183+M184+M185+M186+M187+M188+M189+M190+M171+M174</f>
        <v>5550150</v>
      </c>
      <c r="N191" s="1">
        <f>N149+N152+N153+N154+N155+N156+N157+N158+N159+N160+N161+N162+N163+N164+N165+N166+N167+N168+N169+N170+N172+N173+N175+N176+N177+N178+N179+N180+N181+N182+N183+N184+N185+N186+N187+N188+N189+N190+N171+N174</f>
        <v>2892272</v>
      </c>
      <c r="O191" s="1">
        <f>O149+O152+O153+O154+O155+O156+O157+O158+O159+O160+O161+O162+O163+O164+O165+O166+O167+O168+O169+O170+O172+O173+O175+O176+O177+O178+O179+O180+O181+O182+O183+O184+O185+O186+O187+O188+O189+O190+O171+O174</f>
        <v>334737</v>
      </c>
    </row>
    <row r="192" spans="1:17" ht="15.95" customHeight="1" x14ac:dyDescent="0.25">
      <c r="A192" s="68" t="s">
        <v>178</v>
      </c>
      <c r="B192" s="394" t="s">
        <v>197</v>
      </c>
      <c r="C192" s="395"/>
      <c r="D192" s="395"/>
      <c r="E192" s="395"/>
      <c r="F192" s="395"/>
      <c r="G192" s="395"/>
      <c r="H192" s="395"/>
      <c r="I192" s="395"/>
      <c r="J192" s="395"/>
      <c r="K192" s="395"/>
      <c r="L192" s="395"/>
      <c r="M192" s="395"/>
      <c r="N192" s="395"/>
      <c r="O192" s="396"/>
    </row>
    <row r="193" spans="1:15" ht="15" customHeight="1" x14ac:dyDescent="0.25">
      <c r="A193" s="5" t="s">
        <v>147</v>
      </c>
      <c r="B193" s="54" t="s">
        <v>20</v>
      </c>
      <c r="C193" s="210"/>
      <c r="D193" s="194">
        <f>SUM(D194:D195)</f>
        <v>145924</v>
      </c>
      <c r="E193" s="194">
        <f>SUM(E194:E195)</f>
        <v>141580</v>
      </c>
      <c r="F193" s="194">
        <f>SUM(F194:F195)</f>
        <v>0</v>
      </c>
      <c r="G193" s="194">
        <f>SUM(G194:G195)</f>
        <v>4344</v>
      </c>
      <c r="H193" s="198">
        <f>I193+K193</f>
        <v>0</v>
      </c>
      <c r="I193" s="193"/>
      <c r="J193" s="193"/>
      <c r="K193" s="205"/>
      <c r="L193" s="79">
        <f>M193+O193</f>
        <v>145924</v>
      </c>
      <c r="M193" s="79">
        <f>E193+I193</f>
        <v>141580</v>
      </c>
      <c r="N193" s="79">
        <f>F193+J193</f>
        <v>0</v>
      </c>
      <c r="O193" s="79">
        <f>G193+K193</f>
        <v>4344</v>
      </c>
    </row>
    <row r="194" spans="1:15" ht="15" customHeight="1" x14ac:dyDescent="0.25">
      <c r="A194" s="11"/>
      <c r="B194" s="65"/>
      <c r="C194" s="20" t="s">
        <v>25</v>
      </c>
      <c r="D194" s="194">
        <f>E194+G194</f>
        <v>133474</v>
      </c>
      <c r="E194" s="194">
        <v>133474</v>
      </c>
      <c r="F194" s="194"/>
      <c r="G194" s="194"/>
      <c r="H194" s="198">
        <f>I194+K194</f>
        <v>0</v>
      </c>
      <c r="I194" s="193"/>
      <c r="J194" s="193"/>
      <c r="K194" s="205"/>
      <c r="L194" s="8">
        <f>M194+O194</f>
        <v>133474</v>
      </c>
      <c r="M194" s="8">
        <f>E194+I194</f>
        <v>133474</v>
      </c>
      <c r="N194" s="8">
        <f>F194+J194</f>
        <v>0</v>
      </c>
      <c r="O194" s="8">
        <f>G194+K194</f>
        <v>0</v>
      </c>
    </row>
    <row r="195" spans="1:15" ht="15" customHeight="1" x14ac:dyDescent="0.25">
      <c r="A195" s="85"/>
      <c r="B195" s="66"/>
      <c r="C195" s="20" t="s">
        <v>32</v>
      </c>
      <c r="D195" s="194">
        <f>E195+G195</f>
        <v>12450</v>
      </c>
      <c r="E195" s="194">
        <v>8106</v>
      </c>
      <c r="F195" s="194"/>
      <c r="G195" s="194">
        <v>4344</v>
      </c>
      <c r="H195" s="193">
        <f>I195+K195</f>
        <v>0</v>
      </c>
      <c r="I195" s="193"/>
      <c r="J195" s="193"/>
      <c r="K195" s="205"/>
      <c r="L195" s="8">
        <f>M195+O195</f>
        <v>12450</v>
      </c>
      <c r="M195" s="8">
        <f>E195+I195</f>
        <v>8106</v>
      </c>
      <c r="N195" s="8">
        <f>F195+J195</f>
        <v>0</v>
      </c>
      <c r="O195" s="8">
        <f>G195+K195</f>
        <v>4344</v>
      </c>
    </row>
    <row r="196" spans="1:15" ht="15.95" customHeight="1" x14ac:dyDescent="0.25">
      <c r="A196" s="63" t="s">
        <v>199</v>
      </c>
      <c r="B196" s="156" t="s">
        <v>194</v>
      </c>
      <c r="C196" s="160"/>
      <c r="D196" s="192">
        <f>D193</f>
        <v>145924</v>
      </c>
      <c r="E196" s="192">
        <f>E193</f>
        <v>141580</v>
      </c>
      <c r="F196" s="192">
        <f>F193</f>
        <v>0</v>
      </c>
      <c r="G196" s="192">
        <f>G193</f>
        <v>4344</v>
      </c>
      <c r="H196" s="191">
        <f>H193</f>
        <v>0</v>
      </c>
      <c r="I196" s="191">
        <f>I193</f>
        <v>0</v>
      </c>
      <c r="J196" s="191">
        <f>J193</f>
        <v>0</v>
      </c>
      <c r="K196" s="207">
        <f>K193</f>
        <v>0</v>
      </c>
      <c r="L196" s="33">
        <f>L193</f>
        <v>145924</v>
      </c>
      <c r="M196" s="33">
        <f>M193</f>
        <v>141580</v>
      </c>
      <c r="N196" s="33">
        <f>N193</f>
        <v>0</v>
      </c>
      <c r="O196" s="33">
        <f>O193</f>
        <v>4344</v>
      </c>
    </row>
    <row r="197" spans="1:15" ht="15.95" customHeight="1" x14ac:dyDescent="0.25">
      <c r="A197" s="209" t="s">
        <v>200</v>
      </c>
      <c r="B197" s="394" t="s">
        <v>73</v>
      </c>
      <c r="C197" s="395"/>
      <c r="D197" s="395"/>
      <c r="E197" s="395"/>
      <c r="F197" s="395"/>
      <c r="G197" s="395"/>
      <c r="H197" s="395"/>
      <c r="I197" s="395"/>
      <c r="J197" s="395"/>
      <c r="K197" s="395"/>
      <c r="L197" s="395"/>
      <c r="M197" s="395"/>
      <c r="N197" s="395"/>
      <c r="O197" s="396"/>
    </row>
    <row r="198" spans="1:15" ht="15" customHeight="1" x14ac:dyDescent="0.25">
      <c r="A198" s="28" t="s">
        <v>201</v>
      </c>
      <c r="B198" s="54" t="s">
        <v>20</v>
      </c>
      <c r="C198" s="208" t="s">
        <v>32</v>
      </c>
      <c r="D198" s="194">
        <f>E198+G198</f>
        <v>406241</v>
      </c>
      <c r="E198" s="194">
        <v>369637</v>
      </c>
      <c r="F198" s="194"/>
      <c r="G198" s="194">
        <v>36604</v>
      </c>
      <c r="H198" s="198">
        <f>I198+K198</f>
        <v>4500</v>
      </c>
      <c r="I198" s="193">
        <v>4500</v>
      </c>
      <c r="J198" s="193"/>
      <c r="K198" s="205"/>
      <c r="L198" s="79">
        <f>M198+O198</f>
        <v>410741</v>
      </c>
      <c r="M198" s="79">
        <f>E198+I198</f>
        <v>374137</v>
      </c>
      <c r="N198" s="79">
        <f>F198+J198</f>
        <v>0</v>
      </c>
      <c r="O198" s="79">
        <f>G198+K198</f>
        <v>36604</v>
      </c>
    </row>
    <row r="199" spans="1:15" ht="15" customHeight="1" x14ac:dyDescent="0.25">
      <c r="A199" s="209" t="s">
        <v>202</v>
      </c>
      <c r="B199" s="19" t="s">
        <v>7</v>
      </c>
      <c r="C199" s="26" t="s">
        <v>32</v>
      </c>
      <c r="D199" s="194">
        <f>E199+G199</f>
        <v>22393</v>
      </c>
      <c r="E199" s="194">
        <v>22393</v>
      </c>
      <c r="F199" s="194">
        <v>11553</v>
      </c>
      <c r="G199" s="194"/>
      <c r="H199" s="198">
        <f>I199+K199</f>
        <v>0</v>
      </c>
      <c r="I199" s="193"/>
      <c r="J199" s="193"/>
      <c r="K199" s="205"/>
      <c r="L199" s="8">
        <f>M199+O199</f>
        <v>22393</v>
      </c>
      <c r="M199" s="8">
        <f>E199+I199</f>
        <v>22393</v>
      </c>
      <c r="N199" s="8">
        <f>F199+J199</f>
        <v>11553</v>
      </c>
      <c r="O199" s="8">
        <f>G199+K199</f>
        <v>0</v>
      </c>
    </row>
    <row r="200" spans="1:15" ht="15" customHeight="1" x14ac:dyDescent="0.25">
      <c r="A200" s="28" t="s">
        <v>203</v>
      </c>
      <c r="B200" s="19" t="s">
        <v>10</v>
      </c>
      <c r="C200" s="26" t="s">
        <v>32</v>
      </c>
      <c r="D200" s="194">
        <f>E200+G200</f>
        <v>21800</v>
      </c>
      <c r="E200" s="194">
        <v>21399</v>
      </c>
      <c r="F200" s="194">
        <v>12892</v>
      </c>
      <c r="G200" s="194">
        <v>401</v>
      </c>
      <c r="H200" s="198">
        <f>I200+K200</f>
        <v>0</v>
      </c>
      <c r="I200" s="193"/>
      <c r="J200" s="193"/>
      <c r="K200" s="205"/>
      <c r="L200" s="8">
        <f>M200+O200</f>
        <v>21800</v>
      </c>
      <c r="M200" s="8">
        <f>E200+I200</f>
        <v>21399</v>
      </c>
      <c r="N200" s="8">
        <f>F200+J200</f>
        <v>12892</v>
      </c>
      <c r="O200" s="8">
        <f>G200+K200</f>
        <v>401</v>
      </c>
    </row>
    <row r="201" spans="1:15" ht="15" customHeight="1" x14ac:dyDescent="0.25">
      <c r="A201" s="28" t="s">
        <v>204</v>
      </c>
      <c r="B201" s="19" t="s">
        <v>11</v>
      </c>
      <c r="C201" s="26" t="s">
        <v>32</v>
      </c>
      <c r="D201" s="194">
        <f>E201+G201</f>
        <v>60720</v>
      </c>
      <c r="E201" s="194">
        <v>60720</v>
      </c>
      <c r="F201" s="194">
        <v>37190</v>
      </c>
      <c r="G201" s="194"/>
      <c r="H201" s="198">
        <f>I201+K201</f>
        <v>0</v>
      </c>
      <c r="I201" s="193"/>
      <c r="J201" s="193"/>
      <c r="K201" s="205"/>
      <c r="L201" s="8">
        <f>M201+O201</f>
        <v>60720</v>
      </c>
      <c r="M201" s="8">
        <f>E201+I201</f>
        <v>60720</v>
      </c>
      <c r="N201" s="8">
        <f>F201+J201</f>
        <v>37190</v>
      </c>
      <c r="O201" s="8">
        <f>G201+K201</f>
        <v>0</v>
      </c>
    </row>
    <row r="202" spans="1:15" ht="15" customHeight="1" x14ac:dyDescent="0.25">
      <c r="A202" s="29" t="s">
        <v>205</v>
      </c>
      <c r="B202" s="19" t="s">
        <v>15</v>
      </c>
      <c r="C202" s="26" t="s">
        <v>32</v>
      </c>
      <c r="D202" s="194">
        <f>E202+G202</f>
        <v>23791</v>
      </c>
      <c r="E202" s="194">
        <v>23791</v>
      </c>
      <c r="F202" s="194">
        <v>14173</v>
      </c>
      <c r="G202" s="194"/>
      <c r="H202" s="198">
        <f>I202+K202</f>
        <v>0</v>
      </c>
      <c r="I202" s="193"/>
      <c r="J202" s="193"/>
      <c r="K202" s="205"/>
      <c r="L202" s="8">
        <f>M202+O202</f>
        <v>23791</v>
      </c>
      <c r="M202" s="8">
        <f>E202+I202</f>
        <v>23791</v>
      </c>
      <c r="N202" s="8">
        <f>F202+J202</f>
        <v>14173</v>
      </c>
      <c r="O202" s="8">
        <f>G202+K202</f>
        <v>0</v>
      </c>
    </row>
    <row r="203" spans="1:15" ht="15" customHeight="1" x14ac:dyDescent="0.25">
      <c r="A203" s="25" t="s">
        <v>206</v>
      </c>
      <c r="B203" s="19" t="s">
        <v>27</v>
      </c>
      <c r="C203" s="26" t="s">
        <v>32</v>
      </c>
      <c r="D203" s="194">
        <f>E203+G203</f>
        <v>193249</v>
      </c>
      <c r="E203" s="194">
        <v>193249</v>
      </c>
      <c r="F203" s="194">
        <v>121428</v>
      </c>
      <c r="G203" s="194"/>
      <c r="H203" s="198">
        <f>I203+K203</f>
        <v>0</v>
      </c>
      <c r="I203" s="193"/>
      <c r="J203" s="193"/>
      <c r="K203" s="205"/>
      <c r="L203" s="8">
        <f>M203+O203</f>
        <v>193249</v>
      </c>
      <c r="M203" s="8">
        <f>E203+I203</f>
        <v>193249</v>
      </c>
      <c r="N203" s="8">
        <f>F203+J203</f>
        <v>121428</v>
      </c>
      <c r="O203" s="8">
        <f>G203+K203</f>
        <v>0</v>
      </c>
    </row>
    <row r="204" spans="1:15" ht="15" customHeight="1" x14ac:dyDescent="0.25">
      <c r="A204" s="25" t="s">
        <v>207</v>
      </c>
      <c r="B204" s="19" t="s">
        <v>175</v>
      </c>
      <c r="C204" s="26" t="s">
        <v>32</v>
      </c>
      <c r="D204" s="194">
        <f>E204+G204</f>
        <v>14637</v>
      </c>
      <c r="E204" s="194">
        <v>14637</v>
      </c>
      <c r="F204" s="194">
        <v>11175</v>
      </c>
      <c r="G204" s="194"/>
      <c r="H204" s="198">
        <f>I204+K204</f>
        <v>0</v>
      </c>
      <c r="I204" s="193"/>
      <c r="J204" s="193"/>
      <c r="K204" s="205"/>
      <c r="L204" s="8">
        <f>M204+O204</f>
        <v>14637</v>
      </c>
      <c r="M204" s="8">
        <f>E204+I204</f>
        <v>14637</v>
      </c>
      <c r="N204" s="8">
        <f>F204+J204</f>
        <v>11175</v>
      </c>
      <c r="O204" s="8">
        <f>G204+K204</f>
        <v>0</v>
      </c>
    </row>
    <row r="205" spans="1:15" ht="15" customHeight="1" x14ac:dyDescent="0.25">
      <c r="A205" s="25" t="s">
        <v>208</v>
      </c>
      <c r="B205" s="19" t="s">
        <v>63</v>
      </c>
      <c r="C205" s="26" t="s">
        <v>32</v>
      </c>
      <c r="D205" s="194">
        <f>E205+G205</f>
        <v>51743</v>
      </c>
      <c r="E205" s="194">
        <v>51743</v>
      </c>
      <c r="F205" s="194">
        <v>36719</v>
      </c>
      <c r="G205" s="194"/>
      <c r="H205" s="198">
        <f>I205+K205</f>
        <v>0</v>
      </c>
      <c r="I205" s="193"/>
      <c r="J205" s="193"/>
      <c r="K205" s="205"/>
      <c r="L205" s="8">
        <f>M205+O205</f>
        <v>51743</v>
      </c>
      <c r="M205" s="8">
        <f>E205+I205</f>
        <v>51743</v>
      </c>
      <c r="N205" s="8">
        <f>F205+J205</f>
        <v>36719</v>
      </c>
      <c r="O205" s="8">
        <f>G205+K205</f>
        <v>0</v>
      </c>
    </row>
    <row r="206" spans="1:15" ht="15" customHeight="1" x14ac:dyDescent="0.25">
      <c r="A206" s="25" t="s">
        <v>209</v>
      </c>
      <c r="B206" s="19" t="s">
        <v>64</v>
      </c>
      <c r="C206" s="26" t="s">
        <v>32</v>
      </c>
      <c r="D206" s="194">
        <f>E206+G206</f>
        <v>41300</v>
      </c>
      <c r="E206" s="194">
        <v>41300</v>
      </c>
      <c r="F206" s="194">
        <v>26269</v>
      </c>
      <c r="G206" s="194"/>
      <c r="H206" s="198">
        <f>I206+K206</f>
        <v>0</v>
      </c>
      <c r="I206" s="193"/>
      <c r="J206" s="193"/>
      <c r="K206" s="205"/>
      <c r="L206" s="8">
        <f>M206+O206</f>
        <v>41300</v>
      </c>
      <c r="M206" s="8">
        <f>E206+I206</f>
        <v>41300</v>
      </c>
      <c r="N206" s="8">
        <f>F206+J206</f>
        <v>26269</v>
      </c>
      <c r="O206" s="8">
        <f>G206+K206</f>
        <v>0</v>
      </c>
    </row>
    <row r="207" spans="1:15" ht="15" customHeight="1" x14ac:dyDescent="0.25">
      <c r="A207" s="25" t="s">
        <v>148</v>
      </c>
      <c r="B207" s="19" t="s">
        <v>499</v>
      </c>
      <c r="C207" s="26" t="s">
        <v>32</v>
      </c>
      <c r="D207" s="194">
        <f>E207+G207</f>
        <v>25375</v>
      </c>
      <c r="E207" s="194">
        <v>25375</v>
      </c>
      <c r="F207" s="194">
        <v>18754</v>
      </c>
      <c r="G207" s="194"/>
      <c r="H207" s="198">
        <f>I207+K207</f>
        <v>0</v>
      </c>
      <c r="I207" s="193"/>
      <c r="J207" s="193"/>
      <c r="K207" s="205"/>
      <c r="L207" s="8">
        <f>M207+O207</f>
        <v>25375</v>
      </c>
      <c r="M207" s="8">
        <f>E207+I207</f>
        <v>25375</v>
      </c>
      <c r="N207" s="8">
        <f>F207+J207</f>
        <v>18754</v>
      </c>
      <c r="O207" s="8">
        <f>G207+K207</f>
        <v>0</v>
      </c>
    </row>
    <row r="208" spans="1:15" ht="15" customHeight="1" x14ac:dyDescent="0.25">
      <c r="A208" s="25" t="s">
        <v>149</v>
      </c>
      <c r="B208" s="19" t="s">
        <v>504</v>
      </c>
      <c r="C208" s="26" t="s">
        <v>32</v>
      </c>
      <c r="D208" s="194">
        <f>E208+G208</f>
        <v>63409</v>
      </c>
      <c r="E208" s="194">
        <v>63409</v>
      </c>
      <c r="F208" s="194">
        <v>43678</v>
      </c>
      <c r="G208" s="194"/>
      <c r="H208" s="198">
        <f>I208+K208</f>
        <v>-1441</v>
      </c>
      <c r="I208" s="193">
        <v>-1441</v>
      </c>
      <c r="J208" s="193">
        <v>-1100</v>
      </c>
      <c r="K208" s="205"/>
      <c r="L208" s="8">
        <f>M208+O208</f>
        <v>61968</v>
      </c>
      <c r="M208" s="8">
        <f>E208+I208</f>
        <v>61968</v>
      </c>
      <c r="N208" s="8">
        <f>F208+J208</f>
        <v>42578</v>
      </c>
      <c r="O208" s="8">
        <f>G208+K208</f>
        <v>0</v>
      </c>
    </row>
    <row r="209" spans="1:17" x14ac:dyDescent="0.25">
      <c r="A209" s="25" t="s">
        <v>150</v>
      </c>
      <c r="B209" s="19" t="s">
        <v>74</v>
      </c>
      <c r="C209" s="26" t="s">
        <v>32</v>
      </c>
      <c r="D209" s="194">
        <f>E209+G209</f>
        <v>30829</v>
      </c>
      <c r="E209" s="194">
        <v>30829</v>
      </c>
      <c r="F209" s="194">
        <v>21636</v>
      </c>
      <c r="G209" s="194"/>
      <c r="H209" s="198">
        <f>I209+K209</f>
        <v>0</v>
      </c>
      <c r="I209" s="193"/>
      <c r="J209" s="193"/>
      <c r="K209" s="205"/>
      <c r="L209" s="8">
        <f>M209+O209</f>
        <v>30829</v>
      </c>
      <c r="M209" s="8">
        <f>E209+I209</f>
        <v>30829</v>
      </c>
      <c r="N209" s="8">
        <f>F209+J209</f>
        <v>21636</v>
      </c>
      <c r="O209" s="8">
        <f>G209+K209</f>
        <v>0</v>
      </c>
      <c r="P209" s="24"/>
      <c r="Q209" s="24"/>
    </row>
    <row r="210" spans="1:17" x14ac:dyDescent="0.25">
      <c r="A210" s="25" t="s">
        <v>151</v>
      </c>
      <c r="B210" s="19" t="s">
        <v>167</v>
      </c>
      <c r="C210" s="26" t="s">
        <v>32</v>
      </c>
      <c r="D210" s="194">
        <f>E210+G210</f>
        <v>25336</v>
      </c>
      <c r="E210" s="194">
        <v>25336</v>
      </c>
      <c r="F210" s="194">
        <v>16403</v>
      </c>
      <c r="G210" s="194"/>
      <c r="H210" s="198">
        <f>I210+K210</f>
        <v>0</v>
      </c>
      <c r="I210" s="193"/>
      <c r="J210" s="193"/>
      <c r="K210" s="205"/>
      <c r="L210" s="8">
        <f>M210+O210</f>
        <v>25336</v>
      </c>
      <c r="M210" s="8">
        <f>E210+I210</f>
        <v>25336</v>
      </c>
      <c r="N210" s="8">
        <f>F210+J210</f>
        <v>16403</v>
      </c>
      <c r="O210" s="8">
        <f>G210+K210</f>
        <v>0</v>
      </c>
    </row>
    <row r="211" spans="1:17" x14ac:dyDescent="0.25">
      <c r="A211" s="25" t="s">
        <v>152</v>
      </c>
      <c r="B211" s="19" t="s">
        <v>30</v>
      </c>
      <c r="C211" s="26" t="s">
        <v>32</v>
      </c>
      <c r="D211" s="194">
        <f>E211+G211</f>
        <v>376135</v>
      </c>
      <c r="E211" s="194">
        <v>376135</v>
      </c>
      <c r="F211" s="194">
        <v>244039</v>
      </c>
      <c r="G211" s="194"/>
      <c r="H211" s="198">
        <f>I211+K211</f>
        <v>0</v>
      </c>
      <c r="I211" s="193"/>
      <c r="J211" s="193"/>
      <c r="K211" s="205"/>
      <c r="L211" s="8">
        <f>M211+O211</f>
        <v>376135</v>
      </c>
      <c r="M211" s="8">
        <f>E211+I211</f>
        <v>376135</v>
      </c>
      <c r="N211" s="8">
        <f>F211+J211</f>
        <v>244039</v>
      </c>
      <c r="O211" s="8">
        <f>G211+K211</f>
        <v>0</v>
      </c>
      <c r="P211" s="24"/>
      <c r="Q211" s="24"/>
    </row>
    <row r="212" spans="1:17" ht="15" customHeight="1" x14ac:dyDescent="0.25">
      <c r="A212" s="25" t="s">
        <v>153</v>
      </c>
      <c r="B212" s="8" t="s">
        <v>31</v>
      </c>
      <c r="C212" s="26" t="s">
        <v>32</v>
      </c>
      <c r="D212" s="194">
        <f>E212+G212</f>
        <v>120075</v>
      </c>
      <c r="E212" s="194">
        <v>120075</v>
      </c>
      <c r="F212" s="194">
        <v>74600</v>
      </c>
      <c r="G212" s="194"/>
      <c r="H212" s="198">
        <f>I212+K212</f>
        <v>0</v>
      </c>
      <c r="I212" s="193"/>
      <c r="J212" s="193"/>
      <c r="K212" s="205"/>
      <c r="L212" s="8">
        <f>M212+O212</f>
        <v>120075</v>
      </c>
      <c r="M212" s="8">
        <f>E212+I212</f>
        <v>120075</v>
      </c>
      <c r="N212" s="8">
        <f>F212+J212</f>
        <v>74600</v>
      </c>
      <c r="O212" s="8">
        <f>G212+K212</f>
        <v>0</v>
      </c>
      <c r="P212" s="24"/>
      <c r="Q212" s="24"/>
    </row>
    <row r="213" spans="1:17" x14ac:dyDescent="0.25">
      <c r="A213" s="25" t="s">
        <v>154</v>
      </c>
      <c r="B213" s="30" t="s">
        <v>71</v>
      </c>
      <c r="C213" s="26" t="s">
        <v>32</v>
      </c>
      <c r="D213" s="194">
        <f>E213+G213</f>
        <v>330048</v>
      </c>
      <c r="E213" s="194">
        <v>330048</v>
      </c>
      <c r="F213" s="194">
        <v>215716</v>
      </c>
      <c r="G213" s="194"/>
      <c r="H213" s="198">
        <f>I213+K213</f>
        <v>0</v>
      </c>
      <c r="I213" s="193"/>
      <c r="J213" s="193"/>
      <c r="K213" s="205"/>
      <c r="L213" s="8">
        <f>M213+O213</f>
        <v>330048</v>
      </c>
      <c r="M213" s="8">
        <f>E213+I213</f>
        <v>330048</v>
      </c>
      <c r="N213" s="8">
        <f>F213+J213</f>
        <v>215716</v>
      </c>
      <c r="O213" s="8">
        <f>G213+K213</f>
        <v>0</v>
      </c>
    </row>
    <row r="214" spans="1:17" ht="15.95" customHeight="1" x14ac:dyDescent="0.25">
      <c r="A214" s="63" t="s">
        <v>155</v>
      </c>
      <c r="B214" s="156" t="s">
        <v>195</v>
      </c>
      <c r="C214" s="160"/>
      <c r="D214" s="192">
        <f>D198+D199+D200+D201+D202+D203+D204+D205+D206+D207+D208+D209+D210+D211+D212+D213</f>
        <v>1807081</v>
      </c>
      <c r="E214" s="192">
        <f>E198+E199+E200+E201+E202+E203+E204+E205+E206+E207+E208+E209+E210+E211+E212+E213</f>
        <v>1770076</v>
      </c>
      <c r="F214" s="192">
        <f>F198+F199+F200+F201+F202+F203+F204+F205+F206+F207+F208+F209+F210+F211+F212+F213</f>
        <v>906225</v>
      </c>
      <c r="G214" s="192">
        <f>G198+G199+G200+G201+G202+G203+G204+G205+G206+G207+G208+G209+G210+G211+G212+G213</f>
        <v>37005</v>
      </c>
      <c r="H214" s="198">
        <f>H198+H199+H200+H201+H202+H203+H204+H205+H206+H207+H208+H209+H210+H211+H212+H213</f>
        <v>3059</v>
      </c>
      <c r="I214" s="193">
        <f>I198+I199+I200+I201+I202+I203+I204+I205+I206+I207+I208+I209+I210+I211+I212+I213</f>
        <v>3059</v>
      </c>
      <c r="J214" s="193">
        <f>J198+J199+J200+J201+J202+J203+J204+J205+J206+J207+J208+J209+J210+J211+J212+J213</f>
        <v>-1100</v>
      </c>
      <c r="K214" s="205">
        <f>K198+K199+K200+K201+K202+K203+K204+K205+K206+K207+K208+K209+K210+K211+K212+K213</f>
        <v>0</v>
      </c>
      <c r="L214" s="33">
        <f>L198+L199+L200+L201+L202+L203+L204+L205+L206+L207+L208+L209+L210+L211+L212+L213</f>
        <v>1810140</v>
      </c>
      <c r="M214" s="33">
        <f>M198+M199+M200+M201+M202+M203+M204+M205+M206+M207+M208+M209+M210+M211+M212+M213</f>
        <v>1773135</v>
      </c>
      <c r="N214" s="33">
        <f>N198+N199+N200+N201+N202+N203+N204+N205+N206+N207+N208+N209+N210+N211+N212+N213</f>
        <v>905125</v>
      </c>
      <c r="O214" s="33">
        <f>O198+O199+O200+O201+O202+O203+O204+O205+O206+O207+O208+O209+O210+O211+O212+O213</f>
        <v>37005</v>
      </c>
    </row>
    <row r="215" spans="1:17" ht="15.95" customHeight="1" x14ac:dyDescent="0.25">
      <c r="A215" s="25" t="s">
        <v>156</v>
      </c>
      <c r="B215" s="394" t="s">
        <v>75</v>
      </c>
      <c r="C215" s="428"/>
      <c r="D215" s="395"/>
      <c r="E215" s="395"/>
      <c r="F215" s="395"/>
      <c r="G215" s="395"/>
      <c r="H215" s="395"/>
      <c r="I215" s="395"/>
      <c r="J215" s="395"/>
      <c r="K215" s="395"/>
      <c r="L215" s="395"/>
      <c r="M215" s="395"/>
      <c r="N215" s="395"/>
      <c r="O215" s="396"/>
    </row>
    <row r="216" spans="1:17" ht="15" customHeight="1" x14ac:dyDescent="0.25">
      <c r="A216" s="5" t="s">
        <v>157</v>
      </c>
      <c r="B216" s="12" t="s">
        <v>20</v>
      </c>
      <c r="C216" s="89" t="s">
        <v>24</v>
      </c>
      <c r="D216" s="371">
        <f>D217+D218</f>
        <v>2511566</v>
      </c>
      <c r="E216" s="194">
        <f>E217+E218</f>
        <v>2506069</v>
      </c>
      <c r="F216" s="194">
        <f>F217+F218</f>
        <v>0</v>
      </c>
      <c r="G216" s="194">
        <f>G217+G218</f>
        <v>5497</v>
      </c>
      <c r="H216" s="198">
        <f>I216+K216</f>
        <v>0</v>
      </c>
      <c r="I216" s="193">
        <f>I217+I218</f>
        <v>-3931</v>
      </c>
      <c r="J216" s="193">
        <f>J217+J218</f>
        <v>0</v>
      </c>
      <c r="K216" s="193">
        <f>K217+K218</f>
        <v>3931</v>
      </c>
      <c r="L216" s="79">
        <f>L217+L218</f>
        <v>2511566</v>
      </c>
      <c r="M216" s="79">
        <f>M217+M218</f>
        <v>2502138</v>
      </c>
      <c r="N216" s="79">
        <f>N217+N218</f>
        <v>0</v>
      </c>
      <c r="O216" s="79">
        <f>O217+O218</f>
        <v>9428</v>
      </c>
    </row>
    <row r="217" spans="1:17" ht="15.95" hidden="1" customHeight="1" x14ac:dyDescent="0.25">
      <c r="A217" s="11" t="s">
        <v>159</v>
      </c>
      <c r="B217" s="374" t="s">
        <v>8</v>
      </c>
      <c r="C217" s="373"/>
      <c r="D217" s="371">
        <f>E217+G217</f>
        <v>504614</v>
      </c>
      <c r="E217" s="194">
        <v>499117</v>
      </c>
      <c r="F217" s="194"/>
      <c r="G217" s="194">
        <v>5497</v>
      </c>
      <c r="H217" s="198">
        <f>I217+K217</f>
        <v>0</v>
      </c>
      <c r="I217" s="193">
        <v>-3931</v>
      </c>
      <c r="J217" s="193"/>
      <c r="K217" s="205">
        <v>3931</v>
      </c>
      <c r="L217" s="59">
        <f>M217+O217</f>
        <v>504614</v>
      </c>
      <c r="M217" s="59">
        <f>E217+I217</f>
        <v>495186</v>
      </c>
      <c r="N217" s="59">
        <f>F217+J217</f>
        <v>0</v>
      </c>
      <c r="O217" s="59">
        <f>G217+K217</f>
        <v>9428</v>
      </c>
    </row>
    <row r="218" spans="1:17" ht="15" customHeight="1" x14ac:dyDescent="0.25">
      <c r="A218" s="55"/>
      <c r="B218" s="372" t="s">
        <v>172</v>
      </c>
      <c r="C218" s="90"/>
      <c r="D218" s="371">
        <f>E218+G218</f>
        <v>2006952</v>
      </c>
      <c r="E218" s="194">
        <v>2006952</v>
      </c>
      <c r="F218" s="194"/>
      <c r="G218" s="194"/>
      <c r="H218" s="198">
        <f>I218+K218</f>
        <v>0</v>
      </c>
      <c r="I218" s="193"/>
      <c r="J218" s="193"/>
      <c r="K218" s="205"/>
      <c r="L218" s="8">
        <f>M218+O218</f>
        <v>2006952</v>
      </c>
      <c r="M218" s="8">
        <f>E218+I218</f>
        <v>2006952</v>
      </c>
      <c r="N218" s="8">
        <f>F218+J218</f>
        <v>0</v>
      </c>
      <c r="O218" s="8">
        <f>G218+K218</f>
        <v>0</v>
      </c>
    </row>
    <row r="219" spans="1:17" ht="15" customHeight="1" x14ac:dyDescent="0.25">
      <c r="A219" s="11" t="s">
        <v>158</v>
      </c>
      <c r="B219" s="47" t="s">
        <v>58</v>
      </c>
      <c r="C219" s="212" t="s">
        <v>24</v>
      </c>
      <c r="D219" s="194">
        <f>E219+G219</f>
        <v>226379</v>
      </c>
      <c r="E219" s="194">
        <v>226379</v>
      </c>
      <c r="F219" s="194">
        <v>130699</v>
      </c>
      <c r="G219" s="194"/>
      <c r="H219" s="198">
        <f>I219+K219</f>
        <v>0</v>
      </c>
      <c r="I219" s="193"/>
      <c r="J219" s="193"/>
      <c r="K219" s="205"/>
      <c r="L219" s="8">
        <f>M219+O219</f>
        <v>226379</v>
      </c>
      <c r="M219" s="8">
        <f>E219+I219</f>
        <v>226379</v>
      </c>
      <c r="N219" s="8">
        <f>F219+J219</f>
        <v>130699</v>
      </c>
      <c r="O219" s="8">
        <f>G219+K219</f>
        <v>0</v>
      </c>
    </row>
    <row r="220" spans="1:17" ht="15" customHeight="1" x14ac:dyDescent="0.25">
      <c r="A220" s="9" t="s">
        <v>210</v>
      </c>
      <c r="B220" s="19" t="s">
        <v>59</v>
      </c>
      <c r="C220" s="20" t="s">
        <v>24</v>
      </c>
      <c r="D220" s="194">
        <f>E220+G220</f>
        <v>375295</v>
      </c>
      <c r="E220" s="194">
        <v>375295</v>
      </c>
      <c r="F220" s="194">
        <v>270101</v>
      </c>
      <c r="G220" s="194"/>
      <c r="H220" s="198">
        <f>I220+K220</f>
        <v>0</v>
      </c>
      <c r="I220" s="193"/>
      <c r="J220" s="193"/>
      <c r="K220" s="205"/>
      <c r="L220" s="8">
        <f>M220+O220</f>
        <v>375295</v>
      </c>
      <c r="M220" s="8">
        <f>E220+I220</f>
        <v>375295</v>
      </c>
      <c r="N220" s="8">
        <f>F220+J220</f>
        <v>270101</v>
      </c>
      <c r="O220" s="8">
        <f>G220+K220</f>
        <v>0</v>
      </c>
    </row>
    <row r="221" spans="1:17" ht="15" customHeight="1" x14ac:dyDescent="0.25">
      <c r="A221" s="68" t="s">
        <v>159</v>
      </c>
      <c r="B221" s="19" t="s">
        <v>182</v>
      </c>
      <c r="C221" s="20" t="s">
        <v>24</v>
      </c>
      <c r="D221" s="194">
        <f>E221+G221</f>
        <v>43385</v>
      </c>
      <c r="E221" s="194">
        <v>43385</v>
      </c>
      <c r="F221" s="194">
        <v>33123</v>
      </c>
      <c r="G221" s="194"/>
      <c r="H221" s="198">
        <f>I221+K221</f>
        <v>0</v>
      </c>
      <c r="I221" s="193"/>
      <c r="J221" s="193"/>
      <c r="K221" s="205"/>
      <c r="L221" s="8">
        <f>M221+O221</f>
        <v>43385</v>
      </c>
      <c r="M221" s="8">
        <f>E221+I221</f>
        <v>43385</v>
      </c>
      <c r="N221" s="8">
        <f>F221+J221</f>
        <v>33123</v>
      </c>
      <c r="O221" s="8">
        <f>G221+K221</f>
        <v>0</v>
      </c>
    </row>
    <row r="222" spans="1:17" s="24" customFormat="1" ht="15" customHeight="1" x14ac:dyDescent="0.25">
      <c r="A222" s="9" t="s">
        <v>160</v>
      </c>
      <c r="B222" s="8" t="s">
        <v>76</v>
      </c>
      <c r="C222" s="20" t="s">
        <v>24</v>
      </c>
      <c r="D222" s="194">
        <f>E222+G222</f>
        <v>424738</v>
      </c>
      <c r="E222" s="194">
        <v>424738</v>
      </c>
      <c r="F222" s="194">
        <v>226764</v>
      </c>
      <c r="G222" s="194"/>
      <c r="H222" s="198">
        <f>I222+K222</f>
        <v>0</v>
      </c>
      <c r="I222" s="193"/>
      <c r="J222" s="193"/>
      <c r="K222" s="205"/>
      <c r="L222" s="8">
        <f>M222+O222</f>
        <v>424738</v>
      </c>
      <c r="M222" s="8">
        <f>E222+I222</f>
        <v>424738</v>
      </c>
      <c r="N222" s="8">
        <f>F222+J222</f>
        <v>226764</v>
      </c>
      <c r="O222" s="8">
        <f>G222+K222</f>
        <v>0</v>
      </c>
      <c r="P222" s="2"/>
      <c r="Q222" s="2"/>
    </row>
    <row r="223" spans="1:17" ht="15.95" customHeight="1" x14ac:dyDescent="0.25">
      <c r="A223" s="32" t="s">
        <v>161</v>
      </c>
      <c r="B223" s="33" t="s">
        <v>196</v>
      </c>
      <c r="C223" s="15"/>
      <c r="D223" s="192">
        <f>D216+D219+D220+D221+D222</f>
        <v>3581363</v>
      </c>
      <c r="E223" s="192">
        <f>E216+E219+E220+E221+E222</f>
        <v>3575866</v>
      </c>
      <c r="F223" s="192">
        <f>F216+F219+F220+F221+F222</f>
        <v>660687</v>
      </c>
      <c r="G223" s="192">
        <f>G216+G219+G220+G221+G222</f>
        <v>5497</v>
      </c>
      <c r="H223" s="198">
        <f>H216+H219+H220+H221+H222</f>
        <v>0</v>
      </c>
      <c r="I223" s="193">
        <f>I216+I219+I220+I221+I222</f>
        <v>-3931</v>
      </c>
      <c r="J223" s="193">
        <f>J216+J219+J220+J221+J222</f>
        <v>0</v>
      </c>
      <c r="K223" s="205">
        <f>K216+K219+K220+K221+K222</f>
        <v>3931</v>
      </c>
      <c r="L223" s="1">
        <f>L216+L219+L220+L221+L222</f>
        <v>3581363</v>
      </c>
      <c r="M223" s="1">
        <f>M216+M219+M220+M221+M222</f>
        <v>3571935</v>
      </c>
      <c r="N223" s="1">
        <f>N216+N219+N220+N221+N222</f>
        <v>660687</v>
      </c>
      <c r="O223" s="1">
        <f>O216+O219+O220+O221+O222</f>
        <v>9428</v>
      </c>
    </row>
    <row r="224" spans="1:17" s="24" customFormat="1" ht="15.95" customHeight="1" x14ac:dyDescent="0.25">
      <c r="A224" s="69"/>
      <c r="B224" s="70" t="s">
        <v>172</v>
      </c>
      <c r="C224" s="15"/>
      <c r="D224" s="204">
        <f>D218</f>
        <v>2006952</v>
      </c>
      <c r="E224" s="204">
        <f>E218</f>
        <v>2006952</v>
      </c>
      <c r="F224" s="204">
        <f>F218</f>
        <v>0</v>
      </c>
      <c r="G224" s="204">
        <f>G218</f>
        <v>0</v>
      </c>
      <c r="H224" s="203">
        <f>H218</f>
        <v>0</v>
      </c>
      <c r="I224" s="202">
        <f>I218</f>
        <v>0</v>
      </c>
      <c r="J224" s="202">
        <f>J218</f>
        <v>0</v>
      </c>
      <c r="K224" s="201">
        <f>K218</f>
        <v>0</v>
      </c>
      <c r="L224" s="71">
        <f>L218</f>
        <v>2006952</v>
      </c>
      <c r="M224" s="71">
        <f>M218</f>
        <v>2006952</v>
      </c>
      <c r="N224" s="71">
        <f>N218</f>
        <v>0</v>
      </c>
      <c r="O224" s="306">
        <f>O218</f>
        <v>0</v>
      </c>
      <c r="P224" s="2"/>
      <c r="Q224" s="2"/>
    </row>
    <row r="225" spans="1:17" ht="15.95" customHeight="1" x14ac:dyDescent="0.25">
      <c r="A225" s="72" t="s">
        <v>505</v>
      </c>
      <c r="B225" s="73" t="s">
        <v>188</v>
      </c>
      <c r="C225" s="36"/>
      <c r="D225" s="192">
        <f>D88+D142+D147+D191+D196+D214+D223</f>
        <v>19226870</v>
      </c>
      <c r="E225" s="192">
        <f>E88+E142+E147+E191+E196+E214+E223</f>
        <v>17302215</v>
      </c>
      <c r="F225" s="192">
        <f>F88+F142+F147+F191+F196+F214+F223</f>
        <v>6498025</v>
      </c>
      <c r="G225" s="192">
        <f>G88+G142+G147+G191+G196+G214+G223</f>
        <v>1924655</v>
      </c>
      <c r="H225" s="191">
        <f>H88+H142+H147+H191+H196+H214+H223</f>
        <v>9411</v>
      </c>
      <c r="I225" s="191">
        <f>I88+I142+I147+I191+I196+I214+I223</f>
        <v>-16144</v>
      </c>
      <c r="J225" s="191">
        <f>J88+J142+J147+J191+J196+J214+J223</f>
        <v>-1184</v>
      </c>
      <c r="K225" s="207">
        <f>K88+K142+K147+K191+K196+K214+K223</f>
        <v>25555</v>
      </c>
      <c r="L225" s="37">
        <f>L88+L142+L147+L191+L196+L214+L223</f>
        <v>19236281</v>
      </c>
      <c r="M225" s="37">
        <f>M88+M142+M147+M191+M196+M214+M223</f>
        <v>17286071</v>
      </c>
      <c r="N225" s="37">
        <f>N88+N142+N147+N191+N196+N214+N223</f>
        <v>6496841</v>
      </c>
      <c r="O225" s="37">
        <f>O88+O142+O147+O191+O196+O214+O223</f>
        <v>1950210</v>
      </c>
    </row>
    <row r="226" spans="1:17" ht="15.95" customHeight="1" x14ac:dyDescent="0.25">
      <c r="A226" s="159"/>
      <c r="B226" s="206" t="s">
        <v>223</v>
      </c>
      <c r="C226" s="36"/>
      <c r="D226" s="192"/>
      <c r="E226" s="192"/>
      <c r="F226" s="192"/>
      <c r="G226" s="192"/>
      <c r="H226" s="198"/>
      <c r="I226" s="193"/>
      <c r="J226" s="193"/>
      <c r="K226" s="205"/>
      <c r="L226" s="37"/>
      <c r="M226" s="37"/>
      <c r="N226" s="37"/>
      <c r="O226" s="37"/>
    </row>
    <row r="227" spans="1:17" s="24" customFormat="1" ht="15.95" customHeight="1" x14ac:dyDescent="0.25">
      <c r="A227" s="69"/>
      <c r="B227" s="101" t="s">
        <v>424</v>
      </c>
      <c r="C227" s="15"/>
      <c r="D227" s="204">
        <f>E227+G227</f>
        <v>2006952</v>
      </c>
      <c r="E227" s="204">
        <f>E218</f>
        <v>2006952</v>
      </c>
      <c r="F227" s="204">
        <f>F218</f>
        <v>0</v>
      </c>
      <c r="G227" s="204">
        <f>G218</f>
        <v>0</v>
      </c>
      <c r="H227" s="202">
        <f>H218</f>
        <v>0</v>
      </c>
      <c r="I227" s="202">
        <f>I218</f>
        <v>0</v>
      </c>
      <c r="J227" s="202">
        <f>J218</f>
        <v>0</v>
      </c>
      <c r="K227" s="201">
        <f>K218</f>
        <v>0</v>
      </c>
      <c r="L227" s="71">
        <f>L218</f>
        <v>2006952</v>
      </c>
      <c r="M227" s="71">
        <f>M218</f>
        <v>2006952</v>
      </c>
      <c r="N227" s="71">
        <f>N218</f>
        <v>0</v>
      </c>
      <c r="O227" s="71">
        <f>O218</f>
        <v>0</v>
      </c>
      <c r="P227" s="2"/>
      <c r="Q227" s="2"/>
    </row>
    <row r="228" spans="1:17" s="24" customFormat="1" ht="27.95" customHeight="1" x14ac:dyDescent="0.25">
      <c r="A228" s="63"/>
      <c r="B228" s="102" t="s">
        <v>66</v>
      </c>
      <c r="C228" s="15"/>
      <c r="D228" s="204">
        <f>E228+G228</f>
        <v>1013670</v>
      </c>
      <c r="E228" s="204">
        <f>E95</f>
        <v>1013670</v>
      </c>
      <c r="F228" s="204">
        <f>F95</f>
        <v>0</v>
      </c>
      <c r="G228" s="204">
        <f>G95</f>
        <v>0</v>
      </c>
      <c r="H228" s="203">
        <f>H95</f>
        <v>0</v>
      </c>
      <c r="I228" s="202">
        <f>I95</f>
        <v>0</v>
      </c>
      <c r="J228" s="202">
        <f>J95</f>
        <v>0</v>
      </c>
      <c r="K228" s="201">
        <f>K95</f>
        <v>0</v>
      </c>
      <c r="L228" s="71">
        <f>L95</f>
        <v>1013670</v>
      </c>
      <c r="M228" s="71">
        <f>M95</f>
        <v>1013670</v>
      </c>
      <c r="N228" s="71">
        <f>N95</f>
        <v>0</v>
      </c>
      <c r="O228" s="71">
        <f>O95</f>
        <v>0</v>
      </c>
      <c r="P228" s="2"/>
      <c r="Q228" s="2"/>
    </row>
    <row r="229" spans="1:17" x14ac:dyDescent="0.25">
      <c r="A229" s="12"/>
      <c r="B229" s="187"/>
      <c r="C229" s="188"/>
      <c r="D229" s="187"/>
      <c r="E229" s="187"/>
      <c r="F229" s="187"/>
      <c r="G229" s="187"/>
      <c r="H229" s="187"/>
      <c r="I229" s="187"/>
      <c r="J229" s="187"/>
      <c r="K229" s="187"/>
      <c r="L229" s="187"/>
      <c r="M229" s="187"/>
      <c r="N229" s="187"/>
      <c r="O229" s="12"/>
    </row>
    <row r="230" spans="1:17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</row>
    <row r="231" spans="1:17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</row>
    <row r="232" spans="1:17" x14ac:dyDescent="0.25">
      <c r="A232" s="12"/>
      <c r="B232" s="12"/>
      <c r="C232" s="44"/>
      <c r="D232" s="12"/>
      <c r="E232" s="12"/>
      <c r="F232" s="12"/>
      <c r="G232" s="12" t="s">
        <v>189</v>
      </c>
      <c r="H232" s="12"/>
      <c r="I232" s="12"/>
      <c r="J232" s="12"/>
      <c r="K232" s="12"/>
      <c r="L232" s="12"/>
      <c r="M232" s="12"/>
      <c r="N232" s="12"/>
      <c r="O232" s="12"/>
    </row>
    <row r="233" spans="1:17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</row>
    <row r="234" spans="1:17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</row>
    <row r="235" spans="1:17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</row>
    <row r="236" spans="1:17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</row>
    <row r="237" spans="1:17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</row>
    <row r="238" spans="1:17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</row>
    <row r="239" spans="1:17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</row>
    <row r="240" spans="1:17" x14ac:dyDescent="0.25">
      <c r="A240" s="12"/>
      <c r="B240" s="12"/>
      <c r="C240" s="44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</row>
    <row r="241" spans="1:15" x14ac:dyDescent="0.25">
      <c r="A241" s="12"/>
      <c r="B241" s="12"/>
      <c r="C241" s="44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</row>
    <row r="242" spans="1:15" x14ac:dyDescent="0.25">
      <c r="A242" s="12"/>
      <c r="B242" s="12"/>
      <c r="C242" s="44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</row>
    <row r="243" spans="1:15" x14ac:dyDescent="0.25">
      <c r="A243" s="12"/>
      <c r="B243" s="12"/>
      <c r="C243" s="44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</row>
    <row r="244" spans="1:15" x14ac:dyDescent="0.25">
      <c r="A244" s="12"/>
      <c r="B244" s="12"/>
      <c r="C244" s="44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</row>
    <row r="245" spans="1:15" x14ac:dyDescent="0.25">
      <c r="A245" s="12"/>
      <c r="B245" s="12"/>
      <c r="C245" s="44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</row>
    <row r="246" spans="1:15" x14ac:dyDescent="0.25">
      <c r="A246" s="12"/>
      <c r="B246" s="12"/>
      <c r="C246" s="44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</row>
    <row r="247" spans="1:15" x14ac:dyDescent="0.25">
      <c r="A247" s="12"/>
      <c r="B247" s="12"/>
      <c r="C247" s="44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</row>
    <row r="248" spans="1:15" x14ac:dyDescent="0.25">
      <c r="A248" s="12"/>
      <c r="B248" s="12"/>
      <c r="C248" s="44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</row>
    <row r="249" spans="1:15" x14ac:dyDescent="0.25">
      <c r="A249" s="12"/>
      <c r="B249" s="12"/>
      <c r="C249" s="44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</row>
    <row r="250" spans="1:15" x14ac:dyDescent="0.25">
      <c r="A250" s="12"/>
      <c r="B250" s="12"/>
      <c r="C250" s="44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</row>
    <row r="251" spans="1:15" x14ac:dyDescent="0.25">
      <c r="A251" s="12"/>
      <c r="B251" s="12"/>
      <c r="C251" s="44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</row>
    <row r="252" spans="1:15" x14ac:dyDescent="0.25">
      <c r="A252" s="12"/>
      <c r="B252" s="12"/>
      <c r="C252" s="44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</row>
    <row r="253" spans="1:15" x14ac:dyDescent="0.25">
      <c r="A253" s="12"/>
      <c r="B253" s="12"/>
      <c r="C253" s="44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</row>
    <row r="254" spans="1:15" x14ac:dyDescent="0.25">
      <c r="A254" s="12"/>
      <c r="B254" s="12"/>
      <c r="C254" s="44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</row>
    <row r="255" spans="1:15" x14ac:dyDescent="0.25">
      <c r="A255" s="12"/>
      <c r="B255" s="12"/>
      <c r="C255" s="44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</row>
    <row r="256" spans="1:15" x14ac:dyDescent="0.25">
      <c r="A256" s="12"/>
      <c r="B256" s="12"/>
      <c r="C256" s="44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</row>
    <row r="257" spans="1:15" x14ac:dyDescent="0.25">
      <c r="A257" s="12"/>
      <c r="B257" s="12"/>
      <c r="C257" s="44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</row>
    <row r="258" spans="1:15" x14ac:dyDescent="0.25">
      <c r="A258" s="12"/>
      <c r="B258" s="12"/>
      <c r="C258" s="44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</row>
    <row r="259" spans="1:15" x14ac:dyDescent="0.25">
      <c r="A259" s="12"/>
      <c r="B259" s="12"/>
      <c r="C259" s="44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</row>
    <row r="260" spans="1:15" x14ac:dyDescent="0.25">
      <c r="A260" s="12"/>
      <c r="B260" s="12"/>
      <c r="C260" s="44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</row>
    <row r="261" spans="1:15" x14ac:dyDescent="0.25">
      <c r="A261" s="12"/>
      <c r="B261" s="12"/>
      <c r="C261" s="44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</row>
    <row r="262" spans="1:15" x14ac:dyDescent="0.25">
      <c r="A262" s="12"/>
      <c r="B262" s="12"/>
      <c r="C262" s="44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</row>
    <row r="263" spans="1:15" x14ac:dyDescent="0.25">
      <c r="A263" s="12"/>
      <c r="B263" s="12"/>
      <c r="C263" s="44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</row>
    <row r="264" spans="1:15" x14ac:dyDescent="0.25">
      <c r="A264" s="12"/>
      <c r="B264" s="12"/>
      <c r="C264" s="44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</row>
    <row r="265" spans="1:15" x14ac:dyDescent="0.25">
      <c r="A265" s="12"/>
      <c r="B265" s="12"/>
      <c r="C265" s="44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</row>
    <row r="266" spans="1:15" x14ac:dyDescent="0.25">
      <c r="A266" s="12"/>
      <c r="B266" s="12"/>
      <c r="C266" s="44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</row>
    <row r="267" spans="1:15" x14ac:dyDescent="0.25">
      <c r="A267" s="12"/>
      <c r="B267" s="12"/>
      <c r="C267" s="44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</row>
    <row r="268" spans="1:15" x14ac:dyDescent="0.25">
      <c r="A268" s="12"/>
      <c r="B268" s="12"/>
      <c r="C268" s="44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</row>
    <row r="269" spans="1:15" x14ac:dyDescent="0.25">
      <c r="A269" s="12"/>
      <c r="B269" s="12"/>
      <c r="C269" s="44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</row>
    <row r="270" spans="1:15" x14ac:dyDescent="0.25">
      <c r="A270" s="12"/>
      <c r="B270" s="12"/>
      <c r="C270" s="44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</row>
    <row r="271" spans="1:15" x14ac:dyDescent="0.25">
      <c r="A271" s="12"/>
      <c r="B271" s="12"/>
      <c r="C271" s="44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</row>
    <row r="272" spans="1:15" x14ac:dyDescent="0.25">
      <c r="A272" s="12"/>
      <c r="B272" s="12"/>
      <c r="C272" s="44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</row>
    <row r="273" spans="1:15" x14ac:dyDescent="0.25">
      <c r="A273" s="12"/>
      <c r="B273" s="12"/>
      <c r="C273" s="44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</row>
    <row r="274" spans="1:15" x14ac:dyDescent="0.25">
      <c r="A274" s="12"/>
      <c r="B274" s="12"/>
      <c r="C274" s="44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</row>
    <row r="275" spans="1:15" x14ac:dyDescent="0.25">
      <c r="A275" s="12"/>
      <c r="B275" s="12"/>
      <c r="C275" s="44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</row>
    <row r="276" spans="1:15" x14ac:dyDescent="0.25">
      <c r="A276" s="12"/>
      <c r="B276" s="12"/>
      <c r="C276" s="44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</row>
    <row r="277" spans="1:15" x14ac:dyDescent="0.25">
      <c r="A277" s="12"/>
      <c r="B277" s="12"/>
      <c r="C277" s="44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</row>
    <row r="278" spans="1:15" x14ac:dyDescent="0.25">
      <c r="A278" s="12"/>
      <c r="B278" s="12"/>
      <c r="C278" s="44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</row>
    <row r="279" spans="1:15" x14ac:dyDescent="0.25">
      <c r="A279" s="12"/>
      <c r="B279" s="12"/>
      <c r="C279" s="44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</row>
    <row r="280" spans="1:15" x14ac:dyDescent="0.25">
      <c r="A280" s="12"/>
      <c r="B280" s="12"/>
      <c r="C280" s="44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</row>
    <row r="281" spans="1:15" x14ac:dyDescent="0.25">
      <c r="A281" s="12"/>
      <c r="B281" s="12"/>
      <c r="C281" s="44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</row>
    <row r="282" spans="1:15" x14ac:dyDescent="0.25">
      <c r="A282" s="12"/>
      <c r="B282" s="12"/>
      <c r="C282" s="44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</row>
    <row r="283" spans="1:15" x14ac:dyDescent="0.25">
      <c r="A283" s="12"/>
      <c r="B283" s="12"/>
      <c r="C283" s="44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</row>
    <row r="284" spans="1:15" x14ac:dyDescent="0.25">
      <c r="A284" s="12"/>
      <c r="B284" s="12"/>
      <c r="C284" s="44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</row>
    <row r="285" spans="1:15" x14ac:dyDescent="0.25">
      <c r="A285" s="12"/>
      <c r="B285" s="12"/>
      <c r="C285" s="44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</row>
    <row r="286" spans="1:15" x14ac:dyDescent="0.25">
      <c r="A286" s="12"/>
      <c r="B286" s="12"/>
      <c r="C286" s="44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</row>
    <row r="287" spans="1:15" x14ac:dyDescent="0.25">
      <c r="A287" s="12"/>
      <c r="B287" s="12"/>
      <c r="C287" s="44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</row>
    <row r="288" spans="1:15" x14ac:dyDescent="0.25">
      <c r="A288" s="12"/>
      <c r="B288" s="12"/>
      <c r="C288" s="44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</row>
    <row r="289" spans="1:15" x14ac:dyDescent="0.25">
      <c r="A289" s="12"/>
      <c r="B289" s="12"/>
      <c r="C289" s="44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</row>
    <row r="290" spans="1:15" x14ac:dyDescent="0.25">
      <c r="A290" s="12"/>
      <c r="B290" s="12"/>
      <c r="C290" s="44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</row>
    <row r="291" spans="1:15" x14ac:dyDescent="0.25">
      <c r="A291" s="12"/>
      <c r="B291" s="12"/>
      <c r="C291" s="44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</row>
    <row r="292" spans="1:15" x14ac:dyDescent="0.25">
      <c r="A292" s="12"/>
      <c r="B292" s="12"/>
      <c r="C292" s="44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</row>
    <row r="293" spans="1:15" x14ac:dyDescent="0.25">
      <c r="A293" s="12"/>
      <c r="B293" s="12"/>
      <c r="C293" s="44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</row>
    <row r="294" spans="1:15" x14ac:dyDescent="0.25">
      <c r="A294" s="12"/>
      <c r="B294" s="12"/>
      <c r="C294" s="44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</row>
    <row r="295" spans="1:15" x14ac:dyDescent="0.25">
      <c r="A295" s="12"/>
      <c r="B295" s="12"/>
      <c r="C295" s="44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</row>
    <row r="296" spans="1:15" x14ac:dyDescent="0.25">
      <c r="A296" s="12"/>
      <c r="B296" s="12"/>
      <c r="C296" s="44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</row>
    <row r="297" spans="1:15" x14ac:dyDescent="0.25">
      <c r="A297" s="12"/>
      <c r="B297" s="12"/>
      <c r="C297" s="44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</row>
    <row r="298" spans="1:15" x14ac:dyDescent="0.25">
      <c r="A298" s="12"/>
      <c r="B298" s="12"/>
      <c r="C298" s="44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</row>
    <row r="299" spans="1:15" x14ac:dyDescent="0.25">
      <c r="A299" s="12"/>
      <c r="B299" s="12"/>
      <c r="C299" s="44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</row>
    <row r="300" spans="1:15" x14ac:dyDescent="0.25">
      <c r="A300" s="12"/>
      <c r="B300" s="12"/>
      <c r="C300" s="44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</row>
    <row r="301" spans="1:15" x14ac:dyDescent="0.25">
      <c r="A301" s="12"/>
      <c r="B301" s="12"/>
      <c r="C301" s="44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</row>
    <row r="302" spans="1:15" x14ac:dyDescent="0.25">
      <c r="A302" s="12"/>
      <c r="B302" s="12"/>
      <c r="C302" s="44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</row>
    <row r="303" spans="1:15" x14ac:dyDescent="0.25">
      <c r="A303" s="12"/>
      <c r="B303" s="12"/>
      <c r="C303" s="44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</row>
    <row r="304" spans="1:15" x14ac:dyDescent="0.25">
      <c r="A304" s="12"/>
      <c r="B304" s="12"/>
      <c r="C304" s="44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</row>
    <row r="305" spans="1:15" x14ac:dyDescent="0.25">
      <c r="A305" s="12"/>
      <c r="B305" s="12"/>
      <c r="C305" s="44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</row>
    <row r="306" spans="1:15" x14ac:dyDescent="0.25">
      <c r="A306" s="12"/>
      <c r="B306" s="12"/>
      <c r="C306" s="44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</row>
    <row r="307" spans="1:15" x14ac:dyDescent="0.25">
      <c r="A307" s="12"/>
      <c r="B307" s="12"/>
      <c r="C307" s="44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</row>
    <row r="308" spans="1:15" x14ac:dyDescent="0.25">
      <c r="A308" s="12"/>
      <c r="B308" s="12"/>
      <c r="C308" s="44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</row>
    <row r="309" spans="1:15" x14ac:dyDescent="0.25">
      <c r="A309" s="12"/>
      <c r="B309" s="12"/>
      <c r="C309" s="44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</row>
    <row r="310" spans="1:15" x14ac:dyDescent="0.25">
      <c r="A310" s="12"/>
      <c r="B310" s="12"/>
      <c r="C310" s="44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</row>
    <row r="311" spans="1:15" x14ac:dyDescent="0.25">
      <c r="A311" s="12"/>
      <c r="B311" s="12"/>
      <c r="C311" s="44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</row>
    <row r="312" spans="1:15" x14ac:dyDescent="0.25">
      <c r="A312" s="12"/>
      <c r="B312" s="12"/>
      <c r="C312" s="44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</row>
    <row r="313" spans="1:15" x14ac:dyDescent="0.25">
      <c r="A313" s="12"/>
      <c r="B313" s="12"/>
      <c r="C313" s="44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</row>
    <row r="314" spans="1:15" x14ac:dyDescent="0.25">
      <c r="A314" s="12"/>
      <c r="B314" s="12"/>
      <c r="C314" s="44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</row>
    <row r="315" spans="1:15" x14ac:dyDescent="0.25">
      <c r="A315" s="12"/>
      <c r="B315" s="12"/>
      <c r="C315" s="44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</row>
    <row r="316" spans="1:15" x14ac:dyDescent="0.25">
      <c r="A316" s="12"/>
      <c r="B316" s="12"/>
      <c r="C316" s="44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</row>
    <row r="317" spans="1:15" x14ac:dyDescent="0.25">
      <c r="A317" s="12"/>
      <c r="B317" s="12"/>
      <c r="C317" s="44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</row>
    <row r="318" spans="1:15" x14ac:dyDescent="0.25">
      <c r="A318" s="12"/>
      <c r="B318" s="12"/>
      <c r="C318" s="44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</row>
    <row r="319" spans="1:15" x14ac:dyDescent="0.25">
      <c r="A319" s="12"/>
      <c r="B319" s="12"/>
      <c r="C319" s="44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</row>
    <row r="320" spans="1:15" x14ac:dyDescent="0.25">
      <c r="A320" s="12"/>
      <c r="B320" s="12"/>
      <c r="C320" s="44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</row>
    <row r="321" spans="1:15" x14ac:dyDescent="0.25">
      <c r="A321" s="12"/>
      <c r="B321" s="12"/>
      <c r="C321" s="44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</row>
    <row r="322" spans="1:15" x14ac:dyDescent="0.25">
      <c r="A322" s="12"/>
      <c r="B322" s="12"/>
      <c r="C322" s="44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</row>
    <row r="323" spans="1:15" x14ac:dyDescent="0.25">
      <c r="A323" s="12"/>
      <c r="B323" s="12"/>
      <c r="C323" s="44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</row>
    <row r="324" spans="1:15" x14ac:dyDescent="0.25">
      <c r="A324" s="12"/>
      <c r="B324" s="12"/>
      <c r="C324" s="44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</row>
    <row r="325" spans="1:15" x14ac:dyDescent="0.25">
      <c r="A325" s="12"/>
      <c r="B325" s="12"/>
      <c r="C325" s="44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</row>
    <row r="326" spans="1:15" x14ac:dyDescent="0.25">
      <c r="A326" s="12"/>
      <c r="B326" s="12"/>
      <c r="C326" s="44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</row>
    <row r="327" spans="1:15" x14ac:dyDescent="0.25">
      <c r="A327" s="12"/>
      <c r="B327" s="12"/>
      <c r="C327" s="44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</row>
    <row r="328" spans="1:15" x14ac:dyDescent="0.25">
      <c r="A328" s="12"/>
      <c r="B328" s="12"/>
      <c r="C328" s="44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</row>
    <row r="329" spans="1:15" x14ac:dyDescent="0.25">
      <c r="A329" s="12"/>
      <c r="B329" s="12"/>
      <c r="C329" s="44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</row>
    <row r="330" spans="1:15" x14ac:dyDescent="0.25">
      <c r="A330" s="12"/>
      <c r="B330" s="12"/>
      <c r="C330" s="44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</row>
    <row r="331" spans="1:15" x14ac:dyDescent="0.25">
      <c r="A331" s="12"/>
      <c r="B331" s="12"/>
      <c r="C331" s="44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</row>
    <row r="332" spans="1:15" x14ac:dyDescent="0.25">
      <c r="A332" s="12"/>
      <c r="B332" s="12"/>
      <c r="C332" s="44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</row>
    <row r="333" spans="1:15" x14ac:dyDescent="0.25">
      <c r="A333" s="12"/>
      <c r="B333" s="12"/>
      <c r="C333" s="44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</row>
    <row r="334" spans="1:15" x14ac:dyDescent="0.25">
      <c r="A334" s="12"/>
      <c r="B334" s="12"/>
      <c r="C334" s="44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</row>
    <row r="335" spans="1:15" x14ac:dyDescent="0.25">
      <c r="A335" s="12"/>
      <c r="B335" s="12"/>
      <c r="C335" s="44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</row>
    <row r="336" spans="1:15" x14ac:dyDescent="0.25">
      <c r="A336" s="12"/>
      <c r="B336" s="12"/>
      <c r="C336" s="44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</row>
    <row r="337" spans="1:15" x14ac:dyDescent="0.25">
      <c r="A337" s="12"/>
      <c r="B337" s="12"/>
      <c r="C337" s="44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</row>
    <row r="338" spans="1:15" x14ac:dyDescent="0.25">
      <c r="C338" s="45"/>
    </row>
    <row r="339" spans="1:15" x14ac:dyDescent="0.25">
      <c r="C339" s="45"/>
    </row>
    <row r="340" spans="1:15" x14ac:dyDescent="0.25">
      <c r="C340" s="45"/>
    </row>
    <row r="341" spans="1:15" x14ac:dyDescent="0.25">
      <c r="C341" s="45"/>
    </row>
    <row r="342" spans="1:15" x14ac:dyDescent="0.25">
      <c r="C342" s="45"/>
    </row>
    <row r="343" spans="1:15" x14ac:dyDescent="0.25">
      <c r="C343" s="45"/>
    </row>
    <row r="344" spans="1:15" x14ac:dyDescent="0.25">
      <c r="C344" s="45"/>
    </row>
    <row r="345" spans="1:15" x14ac:dyDescent="0.25">
      <c r="C345" s="45"/>
    </row>
    <row r="346" spans="1:15" x14ac:dyDescent="0.25">
      <c r="C346" s="45"/>
    </row>
    <row r="347" spans="1:15" x14ac:dyDescent="0.25">
      <c r="C347" s="45"/>
    </row>
    <row r="348" spans="1:15" x14ac:dyDescent="0.25">
      <c r="C348" s="45"/>
    </row>
    <row r="349" spans="1:15" x14ac:dyDescent="0.25">
      <c r="C349" s="45"/>
    </row>
    <row r="350" spans="1:15" x14ac:dyDescent="0.25">
      <c r="C350" s="45"/>
    </row>
    <row r="351" spans="1:15" x14ac:dyDescent="0.25">
      <c r="C351" s="45"/>
    </row>
    <row r="352" spans="1:15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  <row r="645" spans="3:3" x14ac:dyDescent="0.25">
      <c r="C645" s="45"/>
    </row>
    <row r="646" spans="3:3" x14ac:dyDescent="0.25">
      <c r="C646" s="45"/>
    </row>
    <row r="647" spans="3:3" x14ac:dyDescent="0.25">
      <c r="C647" s="45"/>
    </row>
    <row r="648" spans="3:3" x14ac:dyDescent="0.25">
      <c r="C648" s="45"/>
    </row>
    <row r="649" spans="3:3" x14ac:dyDescent="0.25">
      <c r="C649" s="45"/>
    </row>
    <row r="650" spans="3:3" x14ac:dyDescent="0.25">
      <c r="C650" s="45"/>
    </row>
    <row r="651" spans="3:3" x14ac:dyDescent="0.25">
      <c r="C651" s="45"/>
    </row>
    <row r="652" spans="3:3" x14ac:dyDescent="0.25">
      <c r="C652" s="45"/>
    </row>
    <row r="653" spans="3:3" x14ac:dyDescent="0.25">
      <c r="C653" s="45"/>
    </row>
    <row r="654" spans="3:3" x14ac:dyDescent="0.25">
      <c r="C654" s="45"/>
    </row>
    <row r="655" spans="3:3" x14ac:dyDescent="0.25">
      <c r="C655" s="45"/>
    </row>
    <row r="656" spans="3:3" x14ac:dyDescent="0.25">
      <c r="C656" s="45"/>
    </row>
    <row r="657" spans="3:3" x14ac:dyDescent="0.25">
      <c r="C657" s="45"/>
    </row>
    <row r="658" spans="3:3" x14ac:dyDescent="0.25">
      <c r="C658" s="45"/>
    </row>
    <row r="659" spans="3:3" x14ac:dyDescent="0.25">
      <c r="C659" s="45"/>
    </row>
    <row r="660" spans="3:3" x14ac:dyDescent="0.25">
      <c r="C660" s="45"/>
    </row>
    <row r="661" spans="3:3" x14ac:dyDescent="0.25">
      <c r="C661" s="45"/>
    </row>
    <row r="662" spans="3:3" x14ac:dyDescent="0.25">
      <c r="C662" s="45"/>
    </row>
    <row r="663" spans="3:3" x14ac:dyDescent="0.25">
      <c r="C663" s="45"/>
    </row>
    <row r="664" spans="3:3" x14ac:dyDescent="0.25">
      <c r="C664" s="45"/>
    </row>
    <row r="665" spans="3:3" x14ac:dyDescent="0.25">
      <c r="C665" s="45"/>
    </row>
    <row r="666" spans="3:3" x14ac:dyDescent="0.25">
      <c r="C666" s="45"/>
    </row>
  </sheetData>
  <mergeCells count="39">
    <mergeCell ref="A18:O18"/>
    <mergeCell ref="B16:O16"/>
    <mergeCell ref="B13:O13"/>
    <mergeCell ref="B14:O14"/>
    <mergeCell ref="A20:A22"/>
    <mergeCell ref="B197:O197"/>
    <mergeCell ref="B20:B22"/>
    <mergeCell ref="C20:C22"/>
    <mergeCell ref="B144:O144"/>
    <mergeCell ref="E21:F21"/>
    <mergeCell ref="M21:N21"/>
    <mergeCell ref="B89:O89"/>
    <mergeCell ref="B23:O23"/>
    <mergeCell ref="O21:O22"/>
    <mergeCell ref="M20:O20"/>
    <mergeCell ref="H20:H22"/>
    <mergeCell ref="I21:J21"/>
    <mergeCell ref="K21:K22"/>
    <mergeCell ref="I20:K20"/>
    <mergeCell ref="E20:G20"/>
    <mergeCell ref="G21:G22"/>
    <mergeCell ref="B1:O1"/>
    <mergeCell ref="B2:O2"/>
    <mergeCell ref="B3:O3"/>
    <mergeCell ref="B4:O4"/>
    <mergeCell ref="B5:O5"/>
    <mergeCell ref="B215:O215"/>
    <mergeCell ref="B148:O148"/>
    <mergeCell ref="B192:O192"/>
    <mergeCell ref="D20:D22"/>
    <mergeCell ref="L20:L22"/>
    <mergeCell ref="B6:O6"/>
    <mergeCell ref="B11:O11"/>
    <mergeCell ref="B15:O15"/>
    <mergeCell ref="B12:O12"/>
    <mergeCell ref="B10:O10"/>
    <mergeCell ref="B7:O7"/>
    <mergeCell ref="B8:O8"/>
    <mergeCell ref="B9:O9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8"/>
  <sheetViews>
    <sheetView showZeros="0" workbookViewId="0">
      <selection activeCell="U13" sqref="U13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45" t="s">
        <v>376</v>
      </c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</row>
    <row r="2" spans="1:15" x14ac:dyDescent="0.25">
      <c r="B2" s="445" t="s">
        <v>375</v>
      </c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</row>
    <row r="3" spans="1:15" x14ac:dyDescent="0.25">
      <c r="B3" s="445" t="s">
        <v>374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</row>
    <row r="4" spans="1:15" x14ac:dyDescent="0.25">
      <c r="B4" s="445" t="s">
        <v>429</v>
      </c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</row>
    <row r="5" spans="1:15" x14ac:dyDescent="0.25">
      <c r="B5" s="444" t="s">
        <v>428</v>
      </c>
      <c r="C5" s="444"/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</row>
    <row r="6" spans="1:15" ht="15" customHeight="1" x14ac:dyDescent="0.25">
      <c r="B6" s="444" t="s">
        <v>415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</row>
    <row r="7" spans="1:15" x14ac:dyDescent="0.25">
      <c r="B7" s="444" t="s">
        <v>497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</row>
    <row r="8" spans="1:15" ht="15" customHeight="1" x14ac:dyDescent="0.25">
      <c r="B8" s="444" t="s">
        <v>503</v>
      </c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</row>
    <row r="9" spans="1:15" x14ac:dyDescent="0.25">
      <c r="B9" s="444" t="s">
        <v>518</v>
      </c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</row>
    <row r="10" spans="1:15" ht="15" customHeight="1" x14ac:dyDescent="0.25">
      <c r="B10" s="444" t="s">
        <v>517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5" ht="34.5" customHeight="1" x14ac:dyDescent="0.25">
      <c r="A12" s="399" t="s">
        <v>225</v>
      </c>
      <c r="B12" s="399"/>
      <c r="C12" s="399"/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185</v>
      </c>
    </row>
    <row r="14" spans="1:15" ht="15" customHeight="1" x14ac:dyDescent="0.25">
      <c r="A14" s="408" t="s">
        <v>5</v>
      </c>
      <c r="B14" s="411" t="s">
        <v>425</v>
      </c>
      <c r="C14" s="411" t="s">
        <v>60</v>
      </c>
      <c r="D14" s="401" t="s">
        <v>420</v>
      </c>
      <c r="E14" s="405" t="s">
        <v>213</v>
      </c>
      <c r="F14" s="405"/>
      <c r="G14" s="406"/>
      <c r="H14" s="414" t="s">
        <v>422</v>
      </c>
      <c r="I14" s="417" t="s">
        <v>213</v>
      </c>
      <c r="J14" s="418"/>
      <c r="K14" s="419"/>
      <c r="L14" s="400" t="s">
        <v>0</v>
      </c>
      <c r="M14" s="387" t="s">
        <v>213</v>
      </c>
      <c r="N14" s="388"/>
      <c r="O14" s="389"/>
    </row>
    <row r="15" spans="1:15" x14ac:dyDescent="0.25">
      <c r="A15" s="409"/>
      <c r="B15" s="412"/>
      <c r="C15" s="412"/>
      <c r="D15" s="402"/>
      <c r="E15" s="406" t="s">
        <v>1</v>
      </c>
      <c r="F15" s="423"/>
      <c r="G15" s="407" t="s">
        <v>2</v>
      </c>
      <c r="H15" s="415"/>
      <c r="I15" s="422" t="s">
        <v>1</v>
      </c>
      <c r="J15" s="422"/>
      <c r="K15" s="393" t="s">
        <v>2</v>
      </c>
      <c r="L15" s="400"/>
      <c r="M15" s="400" t="s">
        <v>1</v>
      </c>
      <c r="N15" s="400"/>
      <c r="O15" s="390" t="s">
        <v>2</v>
      </c>
    </row>
    <row r="16" spans="1:15" ht="30.75" customHeight="1" x14ac:dyDescent="0.25">
      <c r="A16" s="410"/>
      <c r="B16" s="413"/>
      <c r="C16" s="413"/>
      <c r="D16" s="403"/>
      <c r="E16" s="352" t="s">
        <v>3</v>
      </c>
      <c r="F16" s="353" t="s">
        <v>4</v>
      </c>
      <c r="G16" s="407"/>
      <c r="H16" s="416"/>
      <c r="I16" s="356" t="s">
        <v>3</v>
      </c>
      <c r="J16" s="349" t="s">
        <v>4</v>
      </c>
      <c r="K16" s="393"/>
      <c r="L16" s="400"/>
      <c r="M16" s="350" t="s">
        <v>3</v>
      </c>
      <c r="N16" s="348" t="s">
        <v>4</v>
      </c>
      <c r="O16" s="390"/>
    </row>
    <row r="17" spans="1:18" ht="15.95" customHeight="1" x14ac:dyDescent="0.25">
      <c r="A17" s="5" t="s">
        <v>78</v>
      </c>
      <c r="B17" s="386" t="s">
        <v>6</v>
      </c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Q17" s="148"/>
      <c r="R17" s="254"/>
    </row>
    <row r="18" spans="1:18" ht="15" customHeight="1" x14ac:dyDescent="0.25">
      <c r="A18" s="48" t="s">
        <v>198</v>
      </c>
      <c r="B18" s="47" t="s">
        <v>20</v>
      </c>
      <c r="C18" s="253"/>
      <c r="D18" s="248">
        <f>SUM(D20:D35)</f>
        <v>408156</v>
      </c>
      <c r="E18" s="248">
        <f>SUM(E20:E35)</f>
        <v>408156</v>
      </c>
      <c r="F18" s="248">
        <f>SUM(F20:F35)</f>
        <v>235912</v>
      </c>
      <c r="G18" s="248">
        <f>SUM(G20:G35)</f>
        <v>0</v>
      </c>
      <c r="H18" s="247">
        <f>SUM(H20:H35)</f>
        <v>-1007</v>
      </c>
      <c r="I18" s="247">
        <f>SUM(I20:I35)</f>
        <v>-1007</v>
      </c>
      <c r="J18" s="247">
        <f>SUM(J20:J35)</f>
        <v>0</v>
      </c>
      <c r="K18" s="247">
        <f>SUM(K20:K35)</f>
        <v>0</v>
      </c>
      <c r="L18" s="47">
        <f>SUM(L20:L35)</f>
        <v>407149</v>
      </c>
      <c r="M18" s="47">
        <f>SUM(M20:M35)</f>
        <v>407149</v>
      </c>
      <c r="N18" s="47">
        <f>SUM(N20:N35)</f>
        <v>235912</v>
      </c>
      <c r="O18" s="47">
        <f>SUM(O20:O35)</f>
        <v>0</v>
      </c>
      <c r="Q18" s="226" t="s">
        <v>389</v>
      </c>
      <c r="R18" s="225">
        <f>L20+L21+L22+L23+L24+L25+L26+L27+L28</f>
        <v>225160</v>
      </c>
    </row>
    <row r="19" spans="1:18" ht="15" customHeight="1" x14ac:dyDescent="0.25">
      <c r="A19" s="68"/>
      <c r="B19" s="75" t="s">
        <v>213</v>
      </c>
      <c r="C19" s="76"/>
      <c r="D19" s="246"/>
      <c r="E19" s="246"/>
      <c r="F19" s="246"/>
      <c r="G19" s="246"/>
      <c r="H19" s="245"/>
      <c r="I19" s="245"/>
      <c r="J19" s="245"/>
      <c r="K19" s="245"/>
      <c r="L19" s="19"/>
      <c r="M19" s="19"/>
      <c r="N19" s="19"/>
      <c r="O19" s="19"/>
      <c r="Q19" s="226" t="s">
        <v>388</v>
      </c>
      <c r="R19" s="225">
        <f>L29+L30</f>
        <v>24356</v>
      </c>
    </row>
    <row r="20" spans="1:18" ht="26.25" x14ac:dyDescent="0.25">
      <c r="A20" s="68"/>
      <c r="B20" s="77" t="s">
        <v>226</v>
      </c>
      <c r="C20" s="78" t="s">
        <v>9</v>
      </c>
      <c r="D20" s="197">
        <f>E20+G20</f>
        <v>782</v>
      </c>
      <c r="E20" s="197">
        <v>782</v>
      </c>
      <c r="F20" s="197">
        <v>597</v>
      </c>
      <c r="G20" s="197"/>
      <c r="H20" s="198">
        <f>I20+K20</f>
        <v>0</v>
      </c>
      <c r="I20" s="198"/>
      <c r="J20" s="198"/>
      <c r="K20" s="198"/>
      <c r="L20" s="79">
        <f>M20+O20</f>
        <v>782</v>
      </c>
      <c r="M20" s="79">
        <f>E20+I20</f>
        <v>782</v>
      </c>
      <c r="N20" s="79">
        <f>F20+J20</f>
        <v>597</v>
      </c>
      <c r="O20" s="79">
        <f>G20+K20</f>
        <v>0</v>
      </c>
      <c r="Q20" s="226" t="s">
        <v>387</v>
      </c>
      <c r="R20" s="225">
        <f>L78</f>
        <v>320514</v>
      </c>
    </row>
    <row r="21" spans="1:18" ht="15" customHeight="1" x14ac:dyDescent="0.25">
      <c r="A21" s="68"/>
      <c r="B21" s="80" t="s">
        <v>220</v>
      </c>
      <c r="C21" s="20" t="s">
        <v>9</v>
      </c>
      <c r="D21" s="194">
        <f>E21+G21</f>
        <v>62761</v>
      </c>
      <c r="E21" s="194">
        <v>62761</v>
      </c>
      <c r="F21" s="194">
        <v>23594</v>
      </c>
      <c r="G21" s="194"/>
      <c r="H21" s="198">
        <f>I21+K21</f>
        <v>0</v>
      </c>
      <c r="I21" s="198"/>
      <c r="J21" s="198"/>
      <c r="K21" s="198"/>
      <c r="L21" s="8">
        <f>M21+O21</f>
        <v>62761</v>
      </c>
      <c r="M21" s="79">
        <f>E21+I21</f>
        <v>62761</v>
      </c>
      <c r="N21" s="79">
        <f>F21+J21</f>
        <v>23594</v>
      </c>
      <c r="O21" s="79">
        <f>G21+K21</f>
        <v>0</v>
      </c>
      <c r="Q21" s="226" t="s">
        <v>386</v>
      </c>
      <c r="R21" s="225">
        <f>L31+L38+L39+L42+L43+L46+L47+L50+L51+L54+L55+L58+L59+L62+L63+L66+L67+L70+L71+L74+L75+L76+L88+L90+L92+L94+L96+L98+L100+L102+L104+L106+L108+L110</f>
        <v>638535</v>
      </c>
    </row>
    <row r="22" spans="1:18" ht="26.25" x14ac:dyDescent="0.25">
      <c r="A22" s="68"/>
      <c r="B22" s="80" t="s">
        <v>228</v>
      </c>
      <c r="C22" s="20" t="s">
        <v>9</v>
      </c>
      <c r="D22" s="194">
        <f>E22+G22</f>
        <v>8000</v>
      </c>
      <c r="E22" s="194">
        <v>8000</v>
      </c>
      <c r="F22" s="194">
        <v>6100</v>
      </c>
      <c r="G22" s="194"/>
      <c r="H22" s="198">
        <f>I22+K22</f>
        <v>0</v>
      </c>
      <c r="I22" s="193"/>
      <c r="J22" s="193"/>
      <c r="K22" s="193"/>
      <c r="L22" s="8">
        <f>M22+O22</f>
        <v>8000</v>
      </c>
      <c r="M22" s="8">
        <f>E22+I22</f>
        <v>8000</v>
      </c>
      <c r="N22" s="8">
        <f>F22+J22</f>
        <v>6100</v>
      </c>
      <c r="O22" s="8">
        <f>G22+K22</f>
        <v>0</v>
      </c>
      <c r="Q22" s="226" t="s">
        <v>385</v>
      </c>
      <c r="R22" s="225"/>
    </row>
    <row r="23" spans="1:18" ht="26.25" x14ac:dyDescent="0.25">
      <c r="A23" s="68"/>
      <c r="B23" s="80" t="s">
        <v>222</v>
      </c>
      <c r="C23" s="20" t="s">
        <v>9</v>
      </c>
      <c r="D23" s="194">
        <f>E23+G23</f>
        <v>25933</v>
      </c>
      <c r="E23" s="194">
        <v>25933</v>
      </c>
      <c r="F23" s="194">
        <v>16000</v>
      </c>
      <c r="G23" s="194"/>
      <c r="H23" s="198">
        <f>I23+K23</f>
        <v>0</v>
      </c>
      <c r="I23" s="193"/>
      <c r="J23" s="193"/>
      <c r="K23" s="193"/>
      <c r="L23" s="8">
        <f>M23+O23</f>
        <v>25933</v>
      </c>
      <c r="M23" s="8">
        <f>E23+I23</f>
        <v>25933</v>
      </c>
      <c r="N23" s="8">
        <f>F23+J23</f>
        <v>16000</v>
      </c>
      <c r="O23" s="8">
        <f>G23+K23</f>
        <v>0</v>
      </c>
      <c r="Q23" s="226" t="s">
        <v>384</v>
      </c>
      <c r="R23" s="225"/>
    </row>
    <row r="24" spans="1:18" ht="15" customHeight="1" x14ac:dyDescent="0.25">
      <c r="A24" s="68"/>
      <c r="B24" s="365" t="s">
        <v>229</v>
      </c>
      <c r="C24" s="20" t="s">
        <v>9</v>
      </c>
      <c r="D24" s="194">
        <f>E24+G24</f>
        <v>92215</v>
      </c>
      <c r="E24" s="194">
        <v>92215</v>
      </c>
      <c r="F24" s="194">
        <v>66468</v>
      </c>
      <c r="G24" s="194"/>
      <c r="H24" s="198">
        <f>I24+K24</f>
        <v>0</v>
      </c>
      <c r="I24" s="193"/>
      <c r="J24" s="193"/>
      <c r="K24" s="193"/>
      <c r="L24" s="8">
        <f>M24+O24</f>
        <v>92215</v>
      </c>
      <c r="M24" s="8">
        <f>E24+I24</f>
        <v>92215</v>
      </c>
      <c r="N24" s="8">
        <f>F24+J24</f>
        <v>66468</v>
      </c>
      <c r="O24" s="8">
        <f>G24+K24</f>
        <v>0</v>
      </c>
      <c r="Q24" s="226" t="s">
        <v>383</v>
      </c>
      <c r="R24" s="225">
        <f>L84+L85</f>
        <v>148302</v>
      </c>
    </row>
    <row r="25" spans="1:18" ht="15" customHeight="1" x14ac:dyDescent="0.25">
      <c r="A25" s="68"/>
      <c r="B25" s="365" t="s">
        <v>230</v>
      </c>
      <c r="C25" s="20" t="s">
        <v>9</v>
      </c>
      <c r="D25" s="194">
        <f>E25+G25</f>
        <v>13718</v>
      </c>
      <c r="E25" s="194">
        <v>13718</v>
      </c>
      <c r="F25" s="194">
        <v>9917</v>
      </c>
      <c r="G25" s="194"/>
      <c r="H25" s="198">
        <f>I25+K25</f>
        <v>0</v>
      </c>
      <c r="I25" s="193"/>
      <c r="J25" s="193"/>
      <c r="K25" s="193"/>
      <c r="L25" s="8">
        <f>M25+O25</f>
        <v>13718</v>
      </c>
      <c r="M25" s="8">
        <f>E25+I25</f>
        <v>13718</v>
      </c>
      <c r="N25" s="8">
        <f>F25+J25</f>
        <v>9917</v>
      </c>
      <c r="O25" s="8">
        <f>G25+K25</f>
        <v>0</v>
      </c>
      <c r="Q25" s="226" t="s">
        <v>382</v>
      </c>
      <c r="R25" s="225"/>
    </row>
    <row r="26" spans="1:18" ht="26.25" x14ac:dyDescent="0.25">
      <c r="A26" s="68"/>
      <c r="B26" s="80" t="s">
        <v>221</v>
      </c>
      <c r="C26" s="20" t="s">
        <v>9</v>
      </c>
      <c r="D26" s="194">
        <f>E26+G26</f>
        <v>8689</v>
      </c>
      <c r="E26" s="194">
        <v>8689</v>
      </c>
      <c r="F26" s="194">
        <v>6634</v>
      </c>
      <c r="G26" s="194"/>
      <c r="H26" s="198">
        <f>I26+K26</f>
        <v>0</v>
      </c>
      <c r="I26" s="193"/>
      <c r="J26" s="193"/>
      <c r="K26" s="193"/>
      <c r="L26" s="8">
        <f>M26+O26</f>
        <v>8689</v>
      </c>
      <c r="M26" s="8">
        <f>E26+I26</f>
        <v>8689</v>
      </c>
      <c r="N26" s="8">
        <f>F26+J26</f>
        <v>6634</v>
      </c>
      <c r="O26" s="8">
        <f>G26+K26</f>
        <v>0</v>
      </c>
      <c r="Q26" s="226" t="s">
        <v>381</v>
      </c>
      <c r="R26" s="225"/>
    </row>
    <row r="27" spans="1:18" ht="15" customHeight="1" x14ac:dyDescent="0.25">
      <c r="A27" s="68"/>
      <c r="B27" s="80" t="s">
        <v>231</v>
      </c>
      <c r="C27" s="20" t="s">
        <v>9</v>
      </c>
      <c r="D27" s="194">
        <f>E27+G27</f>
        <v>12483</v>
      </c>
      <c r="E27" s="194">
        <v>12483</v>
      </c>
      <c r="F27" s="194">
        <v>3215</v>
      </c>
      <c r="G27" s="194"/>
      <c r="H27" s="198">
        <f>I27+K27</f>
        <v>0</v>
      </c>
      <c r="I27" s="193"/>
      <c r="J27" s="193"/>
      <c r="K27" s="193"/>
      <c r="L27" s="8">
        <f>M27+O27</f>
        <v>12483</v>
      </c>
      <c r="M27" s="8">
        <f>E27+I27</f>
        <v>12483</v>
      </c>
      <c r="N27" s="8">
        <f>F27+J27</f>
        <v>3215</v>
      </c>
      <c r="O27" s="8">
        <f>G27+K27</f>
        <v>0</v>
      </c>
      <c r="Q27" s="226" t="s">
        <v>380</v>
      </c>
      <c r="R27" s="225">
        <f>L32+L33+L34+L35+L116+L117+L118+L119+L120</f>
        <v>1189101</v>
      </c>
    </row>
    <row r="28" spans="1:18" ht="26.25" x14ac:dyDescent="0.25">
      <c r="A28" s="68"/>
      <c r="B28" s="80" t="s">
        <v>246</v>
      </c>
      <c r="C28" s="20" t="s">
        <v>9</v>
      </c>
      <c r="D28" s="194">
        <f>E28+G28</f>
        <v>579</v>
      </c>
      <c r="E28" s="194">
        <v>579</v>
      </c>
      <c r="F28" s="194">
        <v>442</v>
      </c>
      <c r="G28" s="194"/>
      <c r="H28" s="198">
        <f>I28+K28</f>
        <v>0</v>
      </c>
      <c r="I28" s="193"/>
      <c r="J28" s="193"/>
      <c r="K28" s="193"/>
      <c r="L28" s="8">
        <f>M28+O28</f>
        <v>579</v>
      </c>
      <c r="M28" s="8">
        <f>E28+I28</f>
        <v>579</v>
      </c>
      <c r="N28" s="8">
        <f>F28+J28</f>
        <v>442</v>
      </c>
      <c r="O28" s="8">
        <f>G28+K28</f>
        <v>0</v>
      </c>
      <c r="Q28" s="224" t="s">
        <v>188</v>
      </c>
      <c r="R28" s="223">
        <f>SUM(R18:R27)</f>
        <v>2545968</v>
      </c>
    </row>
    <row r="29" spans="1:18" ht="15" customHeight="1" x14ac:dyDescent="0.25">
      <c r="A29" s="68"/>
      <c r="B29" s="80" t="s">
        <v>227</v>
      </c>
      <c r="C29" s="20" t="s">
        <v>23</v>
      </c>
      <c r="D29" s="194">
        <f>E29+G29</f>
        <v>16855</v>
      </c>
      <c r="E29" s="194">
        <v>16855</v>
      </c>
      <c r="F29" s="194">
        <v>11448</v>
      </c>
      <c r="G29" s="194"/>
      <c r="H29" s="198">
        <f>I29+K29</f>
        <v>0</v>
      </c>
      <c r="I29" s="193"/>
      <c r="J29" s="193"/>
      <c r="K29" s="193"/>
      <c r="L29" s="8">
        <f>M29+O29</f>
        <v>16855</v>
      </c>
      <c r="M29" s="8">
        <f>E29+I29</f>
        <v>16855</v>
      </c>
      <c r="N29" s="8">
        <f>F29+J29</f>
        <v>11448</v>
      </c>
      <c r="O29" s="8">
        <f>G29+K29</f>
        <v>0</v>
      </c>
      <c r="Q29" s="148"/>
      <c r="R29" s="148"/>
    </row>
    <row r="30" spans="1:18" ht="15" customHeight="1" x14ac:dyDescent="0.25">
      <c r="A30" s="68"/>
      <c r="B30" s="365" t="s">
        <v>217</v>
      </c>
      <c r="C30" s="20" t="s">
        <v>23</v>
      </c>
      <c r="D30" s="194">
        <f>E30+G30</f>
        <v>7501</v>
      </c>
      <c r="E30" s="194">
        <v>7501</v>
      </c>
      <c r="F30" s="194">
        <v>5096</v>
      </c>
      <c r="G30" s="194"/>
      <c r="H30" s="198">
        <f>I30+K30</f>
        <v>0</v>
      </c>
      <c r="I30" s="193"/>
      <c r="J30" s="193"/>
      <c r="K30" s="193"/>
      <c r="L30" s="8">
        <f>M30+O30</f>
        <v>7501</v>
      </c>
      <c r="M30" s="8">
        <f>E30+I30</f>
        <v>7501</v>
      </c>
      <c r="N30" s="8">
        <f>F30+J30</f>
        <v>5096</v>
      </c>
      <c r="O30" s="8">
        <f>G30+K30</f>
        <v>0</v>
      </c>
      <c r="Q30" s="148"/>
      <c r="R30" s="148">
        <f>R28-L123</f>
        <v>0</v>
      </c>
    </row>
    <row r="31" spans="1:18" ht="15" customHeight="1" x14ac:dyDescent="0.25">
      <c r="A31" s="68"/>
      <c r="B31" s="80" t="s">
        <v>234</v>
      </c>
      <c r="C31" s="20" t="s">
        <v>25</v>
      </c>
      <c r="D31" s="194">
        <f>E31+G31</f>
        <v>122029</v>
      </c>
      <c r="E31" s="194">
        <v>122029</v>
      </c>
      <c r="F31" s="194">
        <v>66304</v>
      </c>
      <c r="G31" s="194"/>
      <c r="H31" s="198">
        <f>I31+K31</f>
        <v>0</v>
      </c>
      <c r="I31" s="193"/>
      <c r="J31" s="193"/>
      <c r="K31" s="193"/>
      <c r="L31" s="8">
        <f>M31+O31</f>
        <v>122029</v>
      </c>
      <c r="M31" s="8">
        <f>E31+I31</f>
        <v>122029</v>
      </c>
      <c r="N31" s="8">
        <f>F31+J31</f>
        <v>66304</v>
      </c>
      <c r="O31" s="8">
        <f>G31+K31</f>
        <v>0</v>
      </c>
    </row>
    <row r="32" spans="1:18" ht="39" x14ac:dyDescent="0.25">
      <c r="A32" s="68"/>
      <c r="B32" s="80" t="s">
        <v>236</v>
      </c>
      <c r="C32" s="20" t="s">
        <v>24</v>
      </c>
      <c r="D32" s="194">
        <f>E32+G32</f>
        <v>1152</v>
      </c>
      <c r="E32" s="194">
        <v>1152</v>
      </c>
      <c r="F32" s="194">
        <v>880</v>
      </c>
      <c r="G32" s="194"/>
      <c r="H32" s="198">
        <f>I32+K32</f>
        <v>0</v>
      </c>
      <c r="I32" s="193"/>
      <c r="J32" s="193"/>
      <c r="K32" s="193"/>
      <c r="L32" s="8">
        <f>M32+O32</f>
        <v>1152</v>
      </c>
      <c r="M32" s="8">
        <f>E32+I32</f>
        <v>1152</v>
      </c>
      <c r="N32" s="8">
        <f>F32+J32</f>
        <v>880</v>
      </c>
      <c r="O32" s="8">
        <f>G32+K32</f>
        <v>0</v>
      </c>
    </row>
    <row r="33" spans="1:15" ht="27.75" customHeight="1" x14ac:dyDescent="0.25">
      <c r="A33" s="68"/>
      <c r="B33" s="365" t="s">
        <v>232</v>
      </c>
      <c r="C33" s="20" t="s">
        <v>24</v>
      </c>
      <c r="D33" s="194">
        <f>E33+G33</f>
        <v>5279</v>
      </c>
      <c r="E33" s="194">
        <v>5279</v>
      </c>
      <c r="F33" s="194"/>
      <c r="G33" s="194"/>
      <c r="H33" s="198">
        <f>I33+K33</f>
        <v>-58</v>
      </c>
      <c r="I33" s="193">
        <v>-58</v>
      </c>
      <c r="J33" s="193"/>
      <c r="K33" s="193"/>
      <c r="L33" s="8">
        <f>M33+O33</f>
        <v>5221</v>
      </c>
      <c r="M33" s="8">
        <f>E33+I33</f>
        <v>5221</v>
      </c>
      <c r="N33" s="8">
        <f>F33+J33</f>
        <v>0</v>
      </c>
      <c r="O33" s="8">
        <f>G33+K33</f>
        <v>0</v>
      </c>
    </row>
    <row r="34" spans="1:15" ht="26.25" x14ac:dyDescent="0.25">
      <c r="A34" s="68"/>
      <c r="B34" s="365" t="s">
        <v>233</v>
      </c>
      <c r="C34" s="20" t="s">
        <v>24</v>
      </c>
      <c r="D34" s="194">
        <f>E34+G34</f>
        <v>20031</v>
      </c>
      <c r="E34" s="194">
        <v>20031</v>
      </c>
      <c r="F34" s="194">
        <v>12225</v>
      </c>
      <c r="G34" s="194"/>
      <c r="H34" s="198">
        <f>I34+K34</f>
        <v>-1095</v>
      </c>
      <c r="I34" s="193">
        <v>-1095</v>
      </c>
      <c r="J34" s="193"/>
      <c r="K34" s="193"/>
      <c r="L34" s="8">
        <f>M34+O34</f>
        <v>18936</v>
      </c>
      <c r="M34" s="8">
        <f>E34+I34</f>
        <v>18936</v>
      </c>
      <c r="N34" s="8">
        <f>F34+J34</f>
        <v>12225</v>
      </c>
      <c r="O34" s="8">
        <f>G34+K34</f>
        <v>0</v>
      </c>
    </row>
    <row r="35" spans="1:15" ht="15" customHeight="1" x14ac:dyDescent="0.25">
      <c r="A35" s="68"/>
      <c r="B35" s="365" t="s">
        <v>235</v>
      </c>
      <c r="C35" s="20" t="s">
        <v>24</v>
      </c>
      <c r="D35" s="194">
        <f>E35+G35</f>
        <v>10149</v>
      </c>
      <c r="E35" s="194">
        <v>10149</v>
      </c>
      <c r="F35" s="194">
        <v>6992</v>
      </c>
      <c r="G35" s="194"/>
      <c r="H35" s="198">
        <f>I35+K35</f>
        <v>146</v>
      </c>
      <c r="I35" s="193">
        <v>146</v>
      </c>
      <c r="J35" s="193"/>
      <c r="K35" s="193"/>
      <c r="L35" s="8">
        <f>M35+O35</f>
        <v>10295</v>
      </c>
      <c r="M35" s="8">
        <f>E35+I35</f>
        <v>10295</v>
      </c>
      <c r="N35" s="8">
        <f>F35+J35</f>
        <v>6992</v>
      </c>
      <c r="O35" s="8">
        <f>G35+K35</f>
        <v>0</v>
      </c>
    </row>
    <row r="36" spans="1:15" ht="15" customHeight="1" x14ac:dyDescent="0.25">
      <c r="A36" s="48" t="s">
        <v>79</v>
      </c>
      <c r="B36" s="19" t="s">
        <v>7</v>
      </c>
      <c r="C36" s="74"/>
      <c r="D36" s="246">
        <f>SUM(D38:D39)</f>
        <v>11567</v>
      </c>
      <c r="E36" s="246">
        <f>SUM(E38:E39)</f>
        <v>11567</v>
      </c>
      <c r="F36" s="246">
        <f>SUM(F38:F39)</f>
        <v>8074</v>
      </c>
      <c r="G36" s="246">
        <f>SUM(G38:G39)</f>
        <v>0</v>
      </c>
      <c r="H36" s="245">
        <f>SUM(H38:H39)</f>
        <v>0</v>
      </c>
      <c r="I36" s="245"/>
      <c r="J36" s="245"/>
      <c r="K36" s="245">
        <f>SUM(K38:K39)</f>
        <v>0</v>
      </c>
      <c r="L36" s="19">
        <f>SUM(L38:L39)</f>
        <v>11567</v>
      </c>
      <c r="M36" s="19">
        <f>SUM(M38:M39)</f>
        <v>11567</v>
      </c>
      <c r="N36" s="19">
        <f>SUM(N38:N39)</f>
        <v>8074</v>
      </c>
      <c r="O36" s="19">
        <f>SUM(O38:O39)</f>
        <v>0</v>
      </c>
    </row>
    <row r="37" spans="1:15" ht="15" customHeight="1" x14ac:dyDescent="0.25">
      <c r="A37" s="68"/>
      <c r="B37" s="75" t="s">
        <v>213</v>
      </c>
      <c r="C37" s="76"/>
      <c r="D37" s="246">
        <f>E37+G37</f>
        <v>0</v>
      </c>
      <c r="E37" s="246"/>
      <c r="F37" s="246"/>
      <c r="G37" s="246"/>
      <c r="H37" s="245">
        <f>I37+K37</f>
        <v>0</v>
      </c>
      <c r="I37" s="245"/>
      <c r="J37" s="245"/>
      <c r="K37" s="245"/>
      <c r="L37" s="19">
        <f>M37+O37</f>
        <v>0</v>
      </c>
      <c r="M37" s="19"/>
      <c r="N37" s="19"/>
      <c r="O37" s="19"/>
    </row>
    <row r="38" spans="1:15" ht="15" customHeight="1" x14ac:dyDescent="0.25">
      <c r="A38" s="68"/>
      <c r="B38" s="77" t="s">
        <v>234</v>
      </c>
      <c r="C38" s="78" t="s">
        <v>25</v>
      </c>
      <c r="D38" s="197">
        <f>E38+G38</f>
        <v>11036</v>
      </c>
      <c r="E38" s="197">
        <v>11036</v>
      </c>
      <c r="F38" s="197">
        <v>7705</v>
      </c>
      <c r="G38" s="197"/>
      <c r="H38" s="198">
        <f>I38+K38</f>
        <v>0</v>
      </c>
      <c r="I38" s="198"/>
      <c r="J38" s="198"/>
      <c r="K38" s="198"/>
      <c r="L38" s="79">
        <f>M38+O38</f>
        <v>11036</v>
      </c>
      <c r="M38" s="79">
        <f>E38+I38</f>
        <v>11036</v>
      </c>
      <c r="N38" s="79">
        <f>F38+J38</f>
        <v>7705</v>
      </c>
      <c r="O38" s="79">
        <f>G38+K38</f>
        <v>0</v>
      </c>
    </row>
    <row r="39" spans="1:15" ht="39" x14ac:dyDescent="0.25">
      <c r="A39" s="68"/>
      <c r="B39" s="80" t="s">
        <v>237</v>
      </c>
      <c r="C39" s="20" t="s">
        <v>25</v>
      </c>
      <c r="D39" s="194">
        <f>E39+G39</f>
        <v>531</v>
      </c>
      <c r="E39" s="194">
        <v>531</v>
      </c>
      <c r="F39" s="194">
        <v>369</v>
      </c>
      <c r="G39" s="194"/>
      <c r="H39" s="193">
        <f>I39+K39</f>
        <v>0</v>
      </c>
      <c r="I39" s="193"/>
      <c r="J39" s="193"/>
      <c r="K39" s="193"/>
      <c r="L39" s="8">
        <f>M39+O39</f>
        <v>531</v>
      </c>
      <c r="M39" s="8">
        <f>E39+H39</f>
        <v>531</v>
      </c>
      <c r="N39" s="8">
        <f>F39+I39</f>
        <v>369</v>
      </c>
      <c r="O39" s="8">
        <f>G39+J39</f>
        <v>0</v>
      </c>
    </row>
    <row r="40" spans="1:15" ht="15" customHeight="1" x14ac:dyDescent="0.25">
      <c r="A40" s="48" t="s">
        <v>80</v>
      </c>
      <c r="B40" s="19" t="s">
        <v>10</v>
      </c>
      <c r="C40" s="74"/>
      <c r="D40" s="246">
        <f>SUM(D42:D43)</f>
        <v>11241</v>
      </c>
      <c r="E40" s="246">
        <f>SUM(E42:E43)</f>
        <v>11241</v>
      </c>
      <c r="F40" s="246">
        <f>SUM(F42:F43)</f>
        <v>7997</v>
      </c>
      <c r="G40" s="246">
        <f>SUM(G42:G43)</f>
        <v>0</v>
      </c>
      <c r="H40" s="245">
        <f>SUM(H42:H43)</f>
        <v>0</v>
      </c>
      <c r="I40" s="245"/>
      <c r="J40" s="245"/>
      <c r="K40" s="245">
        <f>SUM(K42:K43)</f>
        <v>0</v>
      </c>
      <c r="L40" s="19">
        <f>SUM(L42:L43)</f>
        <v>11241</v>
      </c>
      <c r="M40" s="19">
        <f>SUM(M42:M43)</f>
        <v>11241</v>
      </c>
      <c r="N40" s="19">
        <f>SUM(N42:N43)</f>
        <v>7997</v>
      </c>
      <c r="O40" s="19">
        <f>SUM(O42:O43)</f>
        <v>0</v>
      </c>
    </row>
    <row r="41" spans="1:15" ht="15" customHeight="1" x14ac:dyDescent="0.25">
      <c r="A41" s="68"/>
      <c r="B41" s="75" t="s">
        <v>213</v>
      </c>
      <c r="C41" s="76"/>
      <c r="D41" s="246">
        <f>E41+G41</f>
        <v>0</v>
      </c>
      <c r="E41" s="246"/>
      <c r="F41" s="246"/>
      <c r="G41" s="246"/>
      <c r="H41" s="245">
        <f>I41+K41</f>
        <v>0</v>
      </c>
      <c r="I41" s="245"/>
      <c r="J41" s="245"/>
      <c r="K41" s="245"/>
      <c r="L41" s="19">
        <f>M41+O41</f>
        <v>0</v>
      </c>
      <c r="M41" s="19"/>
      <c r="N41" s="19"/>
      <c r="O41" s="19"/>
    </row>
    <row r="42" spans="1:15" ht="15" customHeight="1" x14ac:dyDescent="0.25">
      <c r="A42" s="68"/>
      <c r="B42" s="77" t="s">
        <v>234</v>
      </c>
      <c r="C42" s="78" t="s">
        <v>25</v>
      </c>
      <c r="D42" s="197">
        <f>E42+G42</f>
        <v>10710</v>
      </c>
      <c r="E42" s="197">
        <v>10710</v>
      </c>
      <c r="F42" s="197">
        <v>7592</v>
      </c>
      <c r="G42" s="197"/>
      <c r="H42" s="198">
        <f>I42+K42</f>
        <v>0</v>
      </c>
      <c r="I42" s="198"/>
      <c r="J42" s="198"/>
      <c r="K42" s="198"/>
      <c r="L42" s="79">
        <f>M42+O42</f>
        <v>10710</v>
      </c>
      <c r="M42" s="79">
        <f>E42+I42</f>
        <v>10710</v>
      </c>
      <c r="N42" s="79">
        <f>F42+J42</f>
        <v>7592</v>
      </c>
      <c r="O42" s="79">
        <f>G42+K42</f>
        <v>0</v>
      </c>
    </row>
    <row r="43" spans="1:15" ht="39" x14ac:dyDescent="0.25">
      <c r="A43" s="68"/>
      <c r="B43" s="80" t="s">
        <v>237</v>
      </c>
      <c r="C43" s="20" t="s">
        <v>25</v>
      </c>
      <c r="D43" s="194">
        <f>E43+G43</f>
        <v>531</v>
      </c>
      <c r="E43" s="194">
        <v>531</v>
      </c>
      <c r="F43" s="194">
        <v>405</v>
      </c>
      <c r="G43" s="194"/>
      <c r="H43" s="193">
        <f>I43+K43</f>
        <v>0</v>
      </c>
      <c r="I43" s="193"/>
      <c r="J43" s="193"/>
      <c r="K43" s="193"/>
      <c r="L43" s="8">
        <f>M43+O43</f>
        <v>531</v>
      </c>
      <c r="M43" s="8">
        <f>E43+H43</f>
        <v>531</v>
      </c>
      <c r="N43" s="8">
        <f>F43+I43</f>
        <v>405</v>
      </c>
      <c r="O43" s="8">
        <f>G43+J43</f>
        <v>0</v>
      </c>
    </row>
    <row r="44" spans="1:15" ht="15" customHeight="1" x14ac:dyDescent="0.25">
      <c r="A44" s="48" t="s">
        <v>81</v>
      </c>
      <c r="B44" s="19" t="s">
        <v>11</v>
      </c>
      <c r="C44" s="74"/>
      <c r="D44" s="246">
        <f>SUM(D46:D47)</f>
        <v>12909</v>
      </c>
      <c r="E44" s="246">
        <f>SUM(E46:E47)</f>
        <v>12909</v>
      </c>
      <c r="F44" s="246">
        <f>SUM(F46:F47)</f>
        <v>8987</v>
      </c>
      <c r="G44" s="246">
        <f>SUM(G46:G47)</f>
        <v>0</v>
      </c>
      <c r="H44" s="245">
        <f>SUM(H46:H47)</f>
        <v>0</v>
      </c>
      <c r="I44" s="245"/>
      <c r="J44" s="245"/>
      <c r="K44" s="245">
        <f>SUM(K46:K47)</f>
        <v>0</v>
      </c>
      <c r="L44" s="19">
        <f>SUM(L46:L47)</f>
        <v>12909</v>
      </c>
      <c r="M44" s="19">
        <f>SUM(M46:M47)</f>
        <v>12909</v>
      </c>
      <c r="N44" s="19">
        <f>SUM(N46:N47)</f>
        <v>8987</v>
      </c>
      <c r="O44" s="19">
        <f>SUM(O46:O47)</f>
        <v>0</v>
      </c>
    </row>
    <row r="45" spans="1:15" ht="15" customHeight="1" x14ac:dyDescent="0.25">
      <c r="A45" s="68"/>
      <c r="B45" s="75" t="s">
        <v>213</v>
      </c>
      <c r="C45" s="76"/>
      <c r="D45" s="246">
        <f>E45+G45</f>
        <v>0</v>
      </c>
      <c r="E45" s="246"/>
      <c r="F45" s="246"/>
      <c r="G45" s="246"/>
      <c r="H45" s="245">
        <f>I45+K45</f>
        <v>0</v>
      </c>
      <c r="I45" s="245"/>
      <c r="J45" s="245"/>
      <c r="K45" s="245"/>
      <c r="L45" s="19">
        <f>M45+O45</f>
        <v>0</v>
      </c>
      <c r="M45" s="19"/>
      <c r="N45" s="19"/>
      <c r="O45" s="19"/>
    </row>
    <row r="46" spans="1:15" ht="15" customHeight="1" x14ac:dyDescent="0.25">
      <c r="A46" s="68"/>
      <c r="B46" s="77" t="s">
        <v>234</v>
      </c>
      <c r="C46" s="78" t="s">
        <v>25</v>
      </c>
      <c r="D46" s="197">
        <f>E46+G46</f>
        <v>12024</v>
      </c>
      <c r="E46" s="197">
        <v>12024</v>
      </c>
      <c r="F46" s="197">
        <v>8385</v>
      </c>
      <c r="G46" s="197"/>
      <c r="H46" s="198">
        <f>I46+K46</f>
        <v>0</v>
      </c>
      <c r="I46" s="198"/>
      <c r="J46" s="198"/>
      <c r="K46" s="198"/>
      <c r="L46" s="79">
        <f>M46+O46</f>
        <v>12024</v>
      </c>
      <c r="M46" s="79">
        <f>E46+I46</f>
        <v>12024</v>
      </c>
      <c r="N46" s="79">
        <f>F46+J46</f>
        <v>8385</v>
      </c>
      <c r="O46" s="79">
        <f>G46+K46</f>
        <v>0</v>
      </c>
    </row>
    <row r="47" spans="1:15" ht="39" x14ac:dyDescent="0.25">
      <c r="A47" s="81"/>
      <c r="B47" s="82" t="s">
        <v>237</v>
      </c>
      <c r="C47" s="20" t="s">
        <v>25</v>
      </c>
      <c r="D47" s="194">
        <f>E47+G47</f>
        <v>885</v>
      </c>
      <c r="E47" s="194">
        <v>885</v>
      </c>
      <c r="F47" s="194">
        <v>602</v>
      </c>
      <c r="G47" s="194"/>
      <c r="H47" s="193">
        <f>I47+K47</f>
        <v>0</v>
      </c>
      <c r="I47" s="193"/>
      <c r="J47" s="193"/>
      <c r="K47" s="193"/>
      <c r="L47" s="8">
        <f>M47+O47</f>
        <v>885</v>
      </c>
      <c r="M47" s="8">
        <f>E47+H47</f>
        <v>885</v>
      </c>
      <c r="N47" s="8">
        <f>F47+I47</f>
        <v>602</v>
      </c>
      <c r="O47" s="8">
        <f>G47+J47</f>
        <v>0</v>
      </c>
    </row>
    <row r="48" spans="1:15" ht="15" customHeight="1" x14ac:dyDescent="0.25">
      <c r="A48" s="48" t="s">
        <v>82</v>
      </c>
      <c r="B48" s="19" t="s">
        <v>12</v>
      </c>
      <c r="C48" s="74"/>
      <c r="D48" s="246">
        <f>SUM(D50:D51)</f>
        <v>9006</v>
      </c>
      <c r="E48" s="246">
        <f>SUM(E50:E51)</f>
        <v>9006</v>
      </c>
      <c r="F48" s="246">
        <f>SUM(F50:F51)</f>
        <v>6145</v>
      </c>
      <c r="G48" s="246">
        <f>SUM(G50:G51)</f>
        <v>0</v>
      </c>
      <c r="H48" s="245">
        <f>SUM(H50:H51)</f>
        <v>0</v>
      </c>
      <c r="I48" s="245"/>
      <c r="J48" s="245"/>
      <c r="K48" s="245">
        <f>SUM(K50:K51)</f>
        <v>0</v>
      </c>
      <c r="L48" s="19">
        <f>SUM(L50:L51)</f>
        <v>9006</v>
      </c>
      <c r="M48" s="19">
        <f>SUM(M50:M51)</f>
        <v>9006</v>
      </c>
      <c r="N48" s="19">
        <f>SUM(N50:N51)</f>
        <v>6145</v>
      </c>
      <c r="O48" s="19">
        <f>SUM(O50:O51)</f>
        <v>0</v>
      </c>
    </row>
    <row r="49" spans="1:15" ht="15" customHeight="1" x14ac:dyDescent="0.25">
      <c r="A49" s="68"/>
      <c r="B49" s="75" t="s">
        <v>213</v>
      </c>
      <c r="C49" s="76"/>
      <c r="D49" s="246">
        <f>E49+G49</f>
        <v>0</v>
      </c>
      <c r="E49" s="246"/>
      <c r="F49" s="246"/>
      <c r="G49" s="246"/>
      <c r="H49" s="245">
        <f>I49+K49</f>
        <v>0</v>
      </c>
      <c r="I49" s="245"/>
      <c r="J49" s="245"/>
      <c r="K49" s="245"/>
      <c r="L49" s="19">
        <f>M49+O49</f>
        <v>0</v>
      </c>
      <c r="M49" s="19"/>
      <c r="N49" s="19"/>
      <c r="O49" s="19"/>
    </row>
    <row r="50" spans="1:15" ht="15" customHeight="1" x14ac:dyDescent="0.25">
      <c r="A50" s="68"/>
      <c r="B50" s="77" t="s">
        <v>234</v>
      </c>
      <c r="C50" s="78" t="s">
        <v>25</v>
      </c>
      <c r="D50" s="197">
        <f>E50+G50</f>
        <v>8379</v>
      </c>
      <c r="E50" s="197">
        <v>8379</v>
      </c>
      <c r="F50" s="197">
        <v>5666</v>
      </c>
      <c r="G50" s="197"/>
      <c r="H50" s="198">
        <f>I50+K50</f>
        <v>0</v>
      </c>
      <c r="I50" s="198"/>
      <c r="J50" s="198"/>
      <c r="K50" s="198"/>
      <c r="L50" s="79">
        <f>M50+O50</f>
        <v>8379</v>
      </c>
      <c r="M50" s="79">
        <f>E50+I50</f>
        <v>8379</v>
      </c>
      <c r="N50" s="79">
        <f>F50+J50</f>
        <v>5666</v>
      </c>
      <c r="O50" s="79">
        <f>G50+K50</f>
        <v>0</v>
      </c>
    </row>
    <row r="51" spans="1:15" ht="39" x14ac:dyDescent="0.25">
      <c r="A51" s="68"/>
      <c r="B51" s="80" t="s">
        <v>237</v>
      </c>
      <c r="C51" s="20" t="s">
        <v>25</v>
      </c>
      <c r="D51" s="194">
        <f>E51+G51</f>
        <v>627</v>
      </c>
      <c r="E51" s="194">
        <v>627</v>
      </c>
      <c r="F51" s="194">
        <v>479</v>
      </c>
      <c r="G51" s="194"/>
      <c r="H51" s="193">
        <f>I51+K51</f>
        <v>0</v>
      </c>
      <c r="I51" s="193"/>
      <c r="J51" s="193"/>
      <c r="K51" s="193"/>
      <c r="L51" s="8">
        <f>M51+O51</f>
        <v>627</v>
      </c>
      <c r="M51" s="8">
        <f>E51+H51</f>
        <v>627</v>
      </c>
      <c r="N51" s="8">
        <f>F51+I51</f>
        <v>479</v>
      </c>
      <c r="O51" s="8">
        <f>G51+J51</f>
        <v>0</v>
      </c>
    </row>
    <row r="52" spans="1:15" ht="15" customHeight="1" x14ac:dyDescent="0.25">
      <c r="A52" s="48" t="s">
        <v>83</v>
      </c>
      <c r="B52" s="19" t="s">
        <v>13</v>
      </c>
      <c r="C52" s="74"/>
      <c r="D52" s="246">
        <f>SUM(D54:D55)</f>
        <v>11991</v>
      </c>
      <c r="E52" s="246">
        <f>SUM(E54:E55)</f>
        <v>11991</v>
      </c>
      <c r="F52" s="246">
        <f>SUM(F54:F55)</f>
        <v>8464</v>
      </c>
      <c r="G52" s="246">
        <f>SUM(G54:G55)</f>
        <v>0</v>
      </c>
      <c r="H52" s="245">
        <f>SUM(H54:H55)</f>
        <v>0</v>
      </c>
      <c r="I52" s="245"/>
      <c r="J52" s="245"/>
      <c r="K52" s="245">
        <f>SUM(K54:K55)</f>
        <v>0</v>
      </c>
      <c r="L52" s="19">
        <f>SUM(L54:L55)</f>
        <v>11991</v>
      </c>
      <c r="M52" s="19">
        <f>SUM(M54:M55)</f>
        <v>11991</v>
      </c>
      <c r="N52" s="19">
        <f>SUM(N54:N55)</f>
        <v>8464</v>
      </c>
      <c r="O52" s="19">
        <f>SUM(O54:O55)</f>
        <v>0</v>
      </c>
    </row>
    <row r="53" spans="1:15" ht="15" customHeight="1" x14ac:dyDescent="0.25">
      <c r="A53" s="68"/>
      <c r="B53" s="75" t="s">
        <v>213</v>
      </c>
      <c r="C53" s="76"/>
      <c r="D53" s="246">
        <f>E53+G53</f>
        <v>0</v>
      </c>
      <c r="E53" s="246"/>
      <c r="F53" s="246"/>
      <c r="G53" s="246"/>
      <c r="H53" s="245">
        <f>I53+K53</f>
        <v>0</v>
      </c>
      <c r="I53" s="245"/>
      <c r="J53" s="245"/>
      <c r="K53" s="245"/>
      <c r="L53" s="19">
        <f>M53+O53</f>
        <v>0</v>
      </c>
      <c r="M53" s="19"/>
      <c r="N53" s="19"/>
      <c r="O53" s="19"/>
    </row>
    <row r="54" spans="1:15" ht="15" customHeight="1" x14ac:dyDescent="0.25">
      <c r="A54" s="68"/>
      <c r="B54" s="77" t="s">
        <v>234</v>
      </c>
      <c r="C54" s="78" t="s">
        <v>25</v>
      </c>
      <c r="D54" s="197">
        <f>E54+G54</f>
        <v>11123</v>
      </c>
      <c r="E54" s="197">
        <v>11123</v>
      </c>
      <c r="F54" s="197">
        <v>7875</v>
      </c>
      <c r="G54" s="197"/>
      <c r="H54" s="198">
        <f>I54+K54</f>
        <v>0</v>
      </c>
      <c r="I54" s="198"/>
      <c r="J54" s="198"/>
      <c r="K54" s="198"/>
      <c r="L54" s="79">
        <f>M54+O54</f>
        <v>11123</v>
      </c>
      <c r="M54" s="79">
        <f>E54+I54</f>
        <v>11123</v>
      </c>
      <c r="N54" s="79">
        <f>F54+J54</f>
        <v>7875</v>
      </c>
      <c r="O54" s="79">
        <f>G54+K54</f>
        <v>0</v>
      </c>
    </row>
    <row r="55" spans="1:15" ht="39" x14ac:dyDescent="0.25">
      <c r="A55" s="68"/>
      <c r="B55" s="80" t="s">
        <v>237</v>
      </c>
      <c r="C55" s="20" t="s">
        <v>25</v>
      </c>
      <c r="D55" s="194">
        <f>E55+G55</f>
        <v>868</v>
      </c>
      <c r="E55" s="194">
        <v>868</v>
      </c>
      <c r="F55" s="194">
        <v>589</v>
      </c>
      <c r="G55" s="194"/>
      <c r="H55" s="193">
        <f>I55+K55</f>
        <v>0</v>
      </c>
      <c r="I55" s="193"/>
      <c r="J55" s="193"/>
      <c r="K55" s="193"/>
      <c r="L55" s="8">
        <f>M55+O55</f>
        <v>868</v>
      </c>
      <c r="M55" s="8">
        <f>E55+H55</f>
        <v>868</v>
      </c>
      <c r="N55" s="8">
        <f>F55+I55</f>
        <v>589</v>
      </c>
      <c r="O55" s="8">
        <f>G55+J55</f>
        <v>0</v>
      </c>
    </row>
    <row r="56" spans="1:15" ht="15" customHeight="1" x14ac:dyDescent="0.25">
      <c r="A56" s="48" t="s">
        <v>84</v>
      </c>
      <c r="B56" s="19" t="s">
        <v>14</v>
      </c>
      <c r="C56" s="74"/>
      <c r="D56" s="246">
        <f>SUM(D58:D59)</f>
        <v>9438</v>
      </c>
      <c r="E56" s="246">
        <f>SUM(E58:E59)</f>
        <v>9438</v>
      </c>
      <c r="F56" s="246">
        <f>SUM(F58:F59)</f>
        <v>6465</v>
      </c>
      <c r="G56" s="246">
        <f>SUM(G58:G59)</f>
        <v>0</v>
      </c>
      <c r="H56" s="245">
        <f>SUM(H58:H59)</f>
        <v>0</v>
      </c>
      <c r="I56" s="245"/>
      <c r="J56" s="245"/>
      <c r="K56" s="245">
        <f>SUM(K58:K59)</f>
        <v>0</v>
      </c>
      <c r="L56" s="19">
        <f>SUM(L58:L59)</f>
        <v>9438</v>
      </c>
      <c r="M56" s="19">
        <f>SUM(M58:M59)</f>
        <v>9438</v>
      </c>
      <c r="N56" s="19">
        <f>SUM(N58:N59)</f>
        <v>6465</v>
      </c>
      <c r="O56" s="19">
        <f>SUM(O58:O59)</f>
        <v>0</v>
      </c>
    </row>
    <row r="57" spans="1:15" ht="15" customHeight="1" x14ac:dyDescent="0.25">
      <c r="A57" s="68"/>
      <c r="B57" s="75" t="s">
        <v>213</v>
      </c>
      <c r="C57" s="76"/>
      <c r="D57" s="246">
        <f>E57+G57</f>
        <v>0</v>
      </c>
      <c r="E57" s="246"/>
      <c r="F57" s="246"/>
      <c r="G57" s="246"/>
      <c r="H57" s="245">
        <f>I57+K57</f>
        <v>0</v>
      </c>
      <c r="I57" s="245"/>
      <c r="J57" s="245"/>
      <c r="K57" s="245"/>
      <c r="L57" s="19">
        <f>M57+O57</f>
        <v>0</v>
      </c>
      <c r="M57" s="19"/>
      <c r="N57" s="19"/>
      <c r="O57" s="19"/>
    </row>
    <row r="58" spans="1:15" ht="15" customHeight="1" x14ac:dyDescent="0.25">
      <c r="A58" s="68"/>
      <c r="B58" s="77" t="s">
        <v>234</v>
      </c>
      <c r="C58" s="78" t="s">
        <v>25</v>
      </c>
      <c r="D58" s="197">
        <f>E58+G58</f>
        <v>8835</v>
      </c>
      <c r="E58" s="197">
        <v>8835</v>
      </c>
      <c r="F58" s="197">
        <v>6005</v>
      </c>
      <c r="G58" s="197"/>
      <c r="H58" s="198">
        <f>I58+K58</f>
        <v>0</v>
      </c>
      <c r="I58" s="198"/>
      <c r="J58" s="198"/>
      <c r="K58" s="198"/>
      <c r="L58" s="79">
        <f>M58+O58</f>
        <v>8835</v>
      </c>
      <c r="M58" s="79">
        <f>E58+I58</f>
        <v>8835</v>
      </c>
      <c r="N58" s="79">
        <f>F58+J58</f>
        <v>6005</v>
      </c>
      <c r="O58" s="79">
        <f>G58+K58</f>
        <v>0</v>
      </c>
    </row>
    <row r="59" spans="1:15" ht="39" x14ac:dyDescent="0.25">
      <c r="A59" s="68"/>
      <c r="B59" s="80" t="s">
        <v>237</v>
      </c>
      <c r="C59" s="20" t="s">
        <v>25</v>
      </c>
      <c r="D59" s="194">
        <f>E59+G59</f>
        <v>603</v>
      </c>
      <c r="E59" s="194">
        <v>603</v>
      </c>
      <c r="F59" s="194">
        <v>460</v>
      </c>
      <c r="G59" s="194"/>
      <c r="H59" s="193">
        <f>I59+K59</f>
        <v>0</v>
      </c>
      <c r="I59" s="193"/>
      <c r="J59" s="193"/>
      <c r="K59" s="193"/>
      <c r="L59" s="8">
        <f>M59+O59</f>
        <v>603</v>
      </c>
      <c r="M59" s="8">
        <f>E59+H59</f>
        <v>603</v>
      </c>
      <c r="N59" s="8">
        <f>F59+I59</f>
        <v>460</v>
      </c>
      <c r="O59" s="8">
        <f>G59+J59</f>
        <v>0</v>
      </c>
    </row>
    <row r="60" spans="1:15" ht="15" customHeight="1" x14ac:dyDescent="0.25">
      <c r="A60" s="48" t="s">
        <v>85</v>
      </c>
      <c r="B60" s="19" t="s">
        <v>15</v>
      </c>
      <c r="C60" s="74"/>
      <c r="D60" s="246">
        <f>SUM(D62:D63)</f>
        <v>11407</v>
      </c>
      <c r="E60" s="246">
        <f>SUM(E62:E63)</f>
        <v>11407</v>
      </c>
      <c r="F60" s="246">
        <f>SUM(F62:F63)</f>
        <v>8051</v>
      </c>
      <c r="G60" s="246">
        <f>SUM(G62:G63)</f>
        <v>0</v>
      </c>
      <c r="H60" s="245">
        <f>SUM(H62:H63)</f>
        <v>0</v>
      </c>
      <c r="I60" s="245"/>
      <c r="J60" s="245"/>
      <c r="K60" s="245">
        <f>SUM(K62:K63)</f>
        <v>0</v>
      </c>
      <c r="L60" s="19">
        <f>SUM(L62:L63)</f>
        <v>11407</v>
      </c>
      <c r="M60" s="19">
        <f>SUM(M62:M63)</f>
        <v>11407</v>
      </c>
      <c r="N60" s="19">
        <f>SUM(N62:N63)</f>
        <v>8051</v>
      </c>
      <c r="O60" s="19">
        <f>SUM(O62:O63)</f>
        <v>0</v>
      </c>
    </row>
    <row r="61" spans="1:15" ht="15" customHeight="1" x14ac:dyDescent="0.25">
      <c r="A61" s="68"/>
      <c r="B61" s="75" t="s">
        <v>213</v>
      </c>
      <c r="C61" s="76"/>
      <c r="D61" s="246">
        <f>E61+G61</f>
        <v>0</v>
      </c>
      <c r="E61" s="246"/>
      <c r="F61" s="246"/>
      <c r="G61" s="246"/>
      <c r="H61" s="245">
        <f>I61+K61</f>
        <v>0</v>
      </c>
      <c r="I61" s="245"/>
      <c r="J61" s="245"/>
      <c r="K61" s="245"/>
      <c r="L61" s="19">
        <f>M61+O61</f>
        <v>0</v>
      </c>
      <c r="M61" s="19"/>
      <c r="N61" s="19"/>
      <c r="O61" s="19"/>
    </row>
    <row r="62" spans="1:15" ht="15" customHeight="1" x14ac:dyDescent="0.25">
      <c r="A62" s="68"/>
      <c r="B62" s="77" t="s">
        <v>234</v>
      </c>
      <c r="C62" s="78" t="s">
        <v>25</v>
      </c>
      <c r="D62" s="197">
        <f>E62+G62</f>
        <v>10731</v>
      </c>
      <c r="E62" s="197">
        <v>10731</v>
      </c>
      <c r="F62" s="197">
        <v>7535</v>
      </c>
      <c r="G62" s="197"/>
      <c r="H62" s="198">
        <f>I62+K62</f>
        <v>0</v>
      </c>
      <c r="I62" s="198"/>
      <c r="J62" s="198"/>
      <c r="K62" s="198"/>
      <c r="L62" s="79">
        <f>M62+O62</f>
        <v>10731</v>
      </c>
      <c r="M62" s="79">
        <f>E62+I62</f>
        <v>10731</v>
      </c>
      <c r="N62" s="79">
        <f>F62+J62</f>
        <v>7535</v>
      </c>
      <c r="O62" s="79">
        <f>G62+K62</f>
        <v>0</v>
      </c>
    </row>
    <row r="63" spans="1:15" ht="39" x14ac:dyDescent="0.25">
      <c r="A63" s="81"/>
      <c r="B63" s="80" t="s">
        <v>237</v>
      </c>
      <c r="C63" s="20" t="s">
        <v>25</v>
      </c>
      <c r="D63" s="194">
        <f>E63+G63</f>
        <v>676</v>
      </c>
      <c r="E63" s="194">
        <v>676</v>
      </c>
      <c r="F63" s="194">
        <v>516</v>
      </c>
      <c r="G63" s="194"/>
      <c r="H63" s="193">
        <f>I63+K63</f>
        <v>0</v>
      </c>
      <c r="I63" s="193"/>
      <c r="J63" s="193"/>
      <c r="K63" s="193"/>
      <c r="L63" s="8">
        <f>M63+O63</f>
        <v>676</v>
      </c>
      <c r="M63" s="8">
        <f>E63+H63</f>
        <v>676</v>
      </c>
      <c r="N63" s="8">
        <f>F63+I63</f>
        <v>516</v>
      </c>
      <c r="O63" s="8">
        <f>G63+J63</f>
        <v>0</v>
      </c>
    </row>
    <row r="64" spans="1:15" ht="15" customHeight="1" x14ac:dyDescent="0.25">
      <c r="A64" s="48" t="s">
        <v>86</v>
      </c>
      <c r="B64" s="19" t="s">
        <v>16</v>
      </c>
      <c r="C64" s="74"/>
      <c r="D64" s="246">
        <f>SUM(D66:D67)</f>
        <v>19620</v>
      </c>
      <c r="E64" s="246">
        <f>SUM(E66:E67)</f>
        <v>19620</v>
      </c>
      <c r="F64" s="246">
        <f>SUM(F66:F67)</f>
        <v>13164</v>
      </c>
      <c r="G64" s="246">
        <f>SUM(G66:G67)</f>
        <v>0</v>
      </c>
      <c r="H64" s="245">
        <f>SUM(H66:H67)</f>
        <v>0</v>
      </c>
      <c r="I64" s="245"/>
      <c r="J64" s="245"/>
      <c r="K64" s="245">
        <f>SUM(K66:K67)</f>
        <v>0</v>
      </c>
      <c r="L64" s="19">
        <f>SUM(L66:L67)</f>
        <v>19620</v>
      </c>
      <c r="M64" s="19">
        <f>SUM(M66:M67)</f>
        <v>19620</v>
      </c>
      <c r="N64" s="19">
        <f>SUM(N66:N67)</f>
        <v>13164</v>
      </c>
      <c r="O64" s="19">
        <f>SUM(O66:O67)</f>
        <v>0</v>
      </c>
    </row>
    <row r="65" spans="1:15" ht="15" customHeight="1" x14ac:dyDescent="0.25">
      <c r="A65" s="68"/>
      <c r="B65" s="75" t="s">
        <v>213</v>
      </c>
      <c r="C65" s="76"/>
      <c r="D65" s="246">
        <f>E65+G65</f>
        <v>0</v>
      </c>
      <c r="E65" s="246"/>
      <c r="F65" s="246"/>
      <c r="G65" s="246"/>
      <c r="H65" s="245">
        <f>I65+K65</f>
        <v>0</v>
      </c>
      <c r="I65" s="245"/>
      <c r="J65" s="245"/>
      <c r="K65" s="245"/>
      <c r="L65" s="19">
        <f>M65+O65</f>
        <v>0</v>
      </c>
      <c r="M65" s="19"/>
      <c r="N65" s="19"/>
      <c r="O65" s="19"/>
    </row>
    <row r="66" spans="1:15" ht="15" customHeight="1" x14ac:dyDescent="0.25">
      <c r="A66" s="68"/>
      <c r="B66" s="77" t="s">
        <v>234</v>
      </c>
      <c r="C66" s="78" t="s">
        <v>25</v>
      </c>
      <c r="D66" s="197">
        <f>E66+G66</f>
        <v>17716</v>
      </c>
      <c r="E66" s="197">
        <v>17716</v>
      </c>
      <c r="F66" s="197">
        <v>12059</v>
      </c>
      <c r="G66" s="197"/>
      <c r="H66" s="198">
        <f>I66+K66</f>
        <v>0</v>
      </c>
      <c r="I66" s="198"/>
      <c r="J66" s="198"/>
      <c r="K66" s="198"/>
      <c r="L66" s="79">
        <f>M66+O66</f>
        <v>17716</v>
      </c>
      <c r="M66" s="79">
        <f>E66+I66</f>
        <v>17716</v>
      </c>
      <c r="N66" s="79">
        <f>F66+J66</f>
        <v>12059</v>
      </c>
      <c r="O66" s="79">
        <f>G66+K66</f>
        <v>0</v>
      </c>
    </row>
    <row r="67" spans="1:15" ht="39" x14ac:dyDescent="0.25">
      <c r="A67" s="68"/>
      <c r="B67" s="80" t="s">
        <v>237</v>
      </c>
      <c r="C67" s="20" t="s">
        <v>25</v>
      </c>
      <c r="D67" s="194">
        <f>E67+G67</f>
        <v>1904</v>
      </c>
      <c r="E67" s="194">
        <v>1904</v>
      </c>
      <c r="F67" s="194">
        <v>1105</v>
      </c>
      <c r="G67" s="194"/>
      <c r="H67" s="193">
        <f>I67+K67</f>
        <v>0</v>
      </c>
      <c r="I67" s="193"/>
      <c r="J67" s="193"/>
      <c r="K67" s="193"/>
      <c r="L67" s="8">
        <f>M67+O67</f>
        <v>1904</v>
      </c>
      <c r="M67" s="8">
        <f>E67+H67</f>
        <v>1904</v>
      </c>
      <c r="N67" s="8">
        <f>F67+I67</f>
        <v>1105</v>
      </c>
      <c r="O67" s="8">
        <f>G67+J67</f>
        <v>0</v>
      </c>
    </row>
    <row r="68" spans="1:15" ht="15" customHeight="1" x14ac:dyDescent="0.25">
      <c r="A68" s="48" t="s">
        <v>87</v>
      </c>
      <c r="B68" s="19" t="s">
        <v>17</v>
      </c>
      <c r="C68" s="74"/>
      <c r="D68" s="246">
        <f>SUM(D70:D71)</f>
        <v>10595</v>
      </c>
      <c r="E68" s="246">
        <f>SUM(E70:E71)</f>
        <v>10595</v>
      </c>
      <c r="F68" s="246">
        <f>SUM(F70:F71)</f>
        <v>7449</v>
      </c>
      <c r="G68" s="246">
        <f>SUM(G70:G71)</f>
        <v>0</v>
      </c>
      <c r="H68" s="245">
        <f>SUM(H70:H71)</f>
        <v>0</v>
      </c>
      <c r="I68" s="245"/>
      <c r="J68" s="245"/>
      <c r="K68" s="245">
        <f>SUM(K70:K71)</f>
        <v>0</v>
      </c>
      <c r="L68" s="19">
        <f>SUM(L70:L71)</f>
        <v>10595</v>
      </c>
      <c r="M68" s="19">
        <f>SUM(M70:M71)</f>
        <v>10595</v>
      </c>
      <c r="N68" s="19">
        <f>SUM(N70:N71)</f>
        <v>7449</v>
      </c>
      <c r="O68" s="19">
        <f>SUM(O70:O71)</f>
        <v>0</v>
      </c>
    </row>
    <row r="69" spans="1:15" ht="15" customHeight="1" x14ac:dyDescent="0.25">
      <c r="A69" s="68"/>
      <c r="B69" s="75" t="s">
        <v>213</v>
      </c>
      <c r="C69" s="76"/>
      <c r="D69" s="246">
        <f>E69+G69</f>
        <v>0</v>
      </c>
      <c r="E69" s="246"/>
      <c r="F69" s="246"/>
      <c r="G69" s="246"/>
      <c r="H69" s="245">
        <f>I69+K69</f>
        <v>0</v>
      </c>
      <c r="I69" s="245"/>
      <c r="J69" s="245"/>
      <c r="K69" s="245"/>
      <c r="L69" s="19">
        <f>M69+O69</f>
        <v>0</v>
      </c>
      <c r="M69" s="19"/>
      <c r="N69" s="19"/>
      <c r="O69" s="19"/>
    </row>
    <row r="70" spans="1:15" ht="15" customHeight="1" x14ac:dyDescent="0.25">
      <c r="A70" s="68"/>
      <c r="B70" s="77" t="s">
        <v>234</v>
      </c>
      <c r="C70" s="78" t="s">
        <v>25</v>
      </c>
      <c r="D70" s="197">
        <f>E70+G70</f>
        <v>10040</v>
      </c>
      <c r="E70" s="197">
        <v>10040</v>
      </c>
      <c r="F70" s="197">
        <v>7025</v>
      </c>
      <c r="G70" s="197"/>
      <c r="H70" s="198">
        <f>I70+K70</f>
        <v>0</v>
      </c>
      <c r="I70" s="198"/>
      <c r="J70" s="198"/>
      <c r="K70" s="198"/>
      <c r="L70" s="79">
        <f>M70+O70</f>
        <v>10040</v>
      </c>
      <c r="M70" s="79">
        <f>E70+I70</f>
        <v>10040</v>
      </c>
      <c r="N70" s="79">
        <f>F70+J70</f>
        <v>7025</v>
      </c>
      <c r="O70" s="79">
        <f>G70+K70</f>
        <v>0</v>
      </c>
    </row>
    <row r="71" spans="1:15" ht="39" x14ac:dyDescent="0.25">
      <c r="A71" s="68"/>
      <c r="B71" s="80" t="s">
        <v>237</v>
      </c>
      <c r="C71" s="20" t="s">
        <v>25</v>
      </c>
      <c r="D71" s="194">
        <f>E71+G71</f>
        <v>555</v>
      </c>
      <c r="E71" s="194">
        <v>555</v>
      </c>
      <c r="F71" s="194">
        <v>424</v>
      </c>
      <c r="G71" s="194"/>
      <c r="H71" s="193">
        <f>I71+K71</f>
        <v>0</v>
      </c>
      <c r="I71" s="193"/>
      <c r="J71" s="193"/>
      <c r="K71" s="193"/>
      <c r="L71" s="8">
        <f>M71+O71</f>
        <v>555</v>
      </c>
      <c r="M71" s="8">
        <f>E71+H71</f>
        <v>555</v>
      </c>
      <c r="N71" s="8">
        <f>F71+I71</f>
        <v>424</v>
      </c>
      <c r="O71" s="8">
        <f>G71+J71</f>
        <v>0</v>
      </c>
    </row>
    <row r="72" spans="1:15" ht="15" customHeight="1" x14ac:dyDescent="0.25">
      <c r="A72" s="48" t="s">
        <v>88</v>
      </c>
      <c r="B72" s="19" t="s">
        <v>18</v>
      </c>
      <c r="C72" s="74"/>
      <c r="D72" s="246">
        <f>SUM(D74:D75)</f>
        <v>10376</v>
      </c>
      <c r="E72" s="246">
        <f>SUM(E74:E75)</f>
        <v>10376</v>
      </c>
      <c r="F72" s="246">
        <f>SUM(F74:F75)</f>
        <v>7356</v>
      </c>
      <c r="G72" s="246">
        <f>SUM(G74:G75)</f>
        <v>0</v>
      </c>
      <c r="H72" s="245">
        <f>SUM(H74:H75)</f>
        <v>0</v>
      </c>
      <c r="I72" s="245"/>
      <c r="J72" s="245"/>
      <c r="K72" s="245">
        <f>SUM(K74:K75)</f>
        <v>0</v>
      </c>
      <c r="L72" s="19">
        <f>SUM(L74:L75)</f>
        <v>10376</v>
      </c>
      <c r="M72" s="19">
        <f>SUM(M74:M75)</f>
        <v>10376</v>
      </c>
      <c r="N72" s="19">
        <f>SUM(N74:N75)</f>
        <v>7356</v>
      </c>
      <c r="O72" s="19">
        <f>SUM(O74:O75)</f>
        <v>0</v>
      </c>
    </row>
    <row r="73" spans="1:15" ht="15" customHeight="1" x14ac:dyDescent="0.25">
      <c r="A73" s="68"/>
      <c r="B73" s="75" t="s">
        <v>213</v>
      </c>
      <c r="C73" s="76"/>
      <c r="D73" s="246">
        <f>E73+G73</f>
        <v>0</v>
      </c>
      <c r="E73" s="246"/>
      <c r="F73" s="246"/>
      <c r="G73" s="246"/>
      <c r="H73" s="245">
        <f>I73+K73</f>
        <v>0</v>
      </c>
      <c r="I73" s="245"/>
      <c r="J73" s="245"/>
      <c r="K73" s="245"/>
      <c r="L73" s="19">
        <f>M73+O73</f>
        <v>0</v>
      </c>
      <c r="M73" s="19"/>
      <c r="N73" s="19"/>
      <c r="O73" s="19"/>
    </row>
    <row r="74" spans="1:15" ht="15" customHeight="1" x14ac:dyDescent="0.25">
      <c r="A74" s="68"/>
      <c r="B74" s="77" t="s">
        <v>234</v>
      </c>
      <c r="C74" s="78" t="s">
        <v>25</v>
      </c>
      <c r="D74" s="197">
        <f>E74+G74</f>
        <v>9942</v>
      </c>
      <c r="E74" s="197">
        <v>9942</v>
      </c>
      <c r="F74" s="197">
        <v>7025</v>
      </c>
      <c r="G74" s="197"/>
      <c r="H74" s="198">
        <f>I74+K74</f>
        <v>0</v>
      </c>
      <c r="I74" s="198"/>
      <c r="J74" s="198"/>
      <c r="K74" s="198"/>
      <c r="L74" s="79">
        <f>M74+O74</f>
        <v>9942</v>
      </c>
      <c r="M74" s="79">
        <f>E74+I74</f>
        <v>9942</v>
      </c>
      <c r="N74" s="79">
        <f>F74+J74</f>
        <v>7025</v>
      </c>
      <c r="O74" s="79">
        <f>G74+K74</f>
        <v>0</v>
      </c>
    </row>
    <row r="75" spans="1:15" ht="39" x14ac:dyDescent="0.25">
      <c r="A75" s="68"/>
      <c r="B75" s="80" t="s">
        <v>237</v>
      </c>
      <c r="C75" s="20" t="s">
        <v>25</v>
      </c>
      <c r="D75" s="194">
        <f>E75+G75</f>
        <v>434</v>
      </c>
      <c r="E75" s="194">
        <v>434</v>
      </c>
      <c r="F75" s="194">
        <v>331</v>
      </c>
      <c r="G75" s="194"/>
      <c r="H75" s="193">
        <f>I75+K75</f>
        <v>0</v>
      </c>
      <c r="I75" s="193"/>
      <c r="J75" s="193"/>
      <c r="K75" s="193"/>
      <c r="L75" s="8">
        <f>M75+O75</f>
        <v>434</v>
      </c>
      <c r="M75" s="8">
        <f>E75+H75</f>
        <v>434</v>
      </c>
      <c r="N75" s="8">
        <f>F75+I75</f>
        <v>331</v>
      </c>
      <c r="O75" s="8">
        <f>G75+J75</f>
        <v>0</v>
      </c>
    </row>
    <row r="76" spans="1:15" ht="15" customHeight="1" x14ac:dyDescent="0.25">
      <c r="A76" s="48" t="s">
        <v>89</v>
      </c>
      <c r="B76" s="19" t="s">
        <v>19</v>
      </c>
      <c r="C76" s="440" t="s">
        <v>25</v>
      </c>
      <c r="D76" s="244">
        <f>E76+G76</f>
        <v>4919</v>
      </c>
      <c r="E76" s="244">
        <v>4919</v>
      </c>
      <c r="F76" s="244">
        <v>2836</v>
      </c>
      <c r="G76" s="244">
        <f>SUM(G77:G77)</f>
        <v>0</v>
      </c>
      <c r="H76" s="243">
        <f>I76+K76</f>
        <v>0</v>
      </c>
      <c r="I76" s="243"/>
      <c r="J76" s="243"/>
      <c r="K76" s="243">
        <f>SUM(K77:K77)</f>
        <v>0</v>
      </c>
      <c r="L76" s="83">
        <f>M76+O76</f>
        <v>4919</v>
      </c>
      <c r="M76" s="83">
        <f>E76+I76</f>
        <v>4919</v>
      </c>
      <c r="N76" s="83">
        <f>F76+J76</f>
        <v>2836</v>
      </c>
      <c r="O76" s="83">
        <f>SUM(O77:O77)</f>
        <v>0</v>
      </c>
    </row>
    <row r="77" spans="1:15" ht="39" x14ac:dyDescent="0.25">
      <c r="A77" s="68"/>
      <c r="B77" s="82" t="s">
        <v>237</v>
      </c>
      <c r="C77" s="441"/>
      <c r="D77" s="242"/>
      <c r="E77" s="242"/>
      <c r="F77" s="242"/>
      <c r="G77" s="242"/>
      <c r="H77" s="241"/>
      <c r="I77" s="241"/>
      <c r="J77" s="241"/>
      <c r="K77" s="241"/>
      <c r="L77" s="84"/>
      <c r="M77" s="84"/>
      <c r="N77" s="84"/>
      <c r="O77" s="84"/>
    </row>
    <row r="78" spans="1:15" ht="15" customHeight="1" x14ac:dyDescent="0.25">
      <c r="A78" s="5" t="s">
        <v>90</v>
      </c>
      <c r="B78" s="47" t="s">
        <v>186</v>
      </c>
      <c r="C78" s="442" t="s">
        <v>21</v>
      </c>
      <c r="D78" s="244">
        <f>E78+G78</f>
        <v>320514</v>
      </c>
      <c r="E78" s="244">
        <v>320514</v>
      </c>
      <c r="F78" s="244">
        <v>222593</v>
      </c>
      <c r="G78" s="244"/>
      <c r="H78" s="243">
        <f>I78+K78</f>
        <v>0</v>
      </c>
      <c r="I78" s="243"/>
      <c r="J78" s="243"/>
      <c r="K78" s="243">
        <f>SUM(K79:K79)</f>
        <v>0</v>
      </c>
      <c r="L78" s="83">
        <f>M78+O78</f>
        <v>320514</v>
      </c>
      <c r="M78" s="83">
        <f>E78+I78</f>
        <v>320514</v>
      </c>
      <c r="N78" s="83">
        <f>F78+J78</f>
        <v>222593</v>
      </c>
      <c r="O78" s="83">
        <f>SUM(O79:O79)</f>
        <v>0</v>
      </c>
    </row>
    <row r="79" spans="1:15" ht="15" customHeight="1" x14ac:dyDescent="0.25">
      <c r="A79" s="85"/>
      <c r="B79" s="82" t="s">
        <v>239</v>
      </c>
      <c r="C79" s="443"/>
      <c r="D79" s="242"/>
      <c r="E79" s="242"/>
      <c r="F79" s="242"/>
      <c r="G79" s="242"/>
      <c r="H79" s="241"/>
      <c r="I79" s="241"/>
      <c r="J79" s="241"/>
      <c r="K79" s="241"/>
      <c r="L79" s="84"/>
      <c r="M79" s="84"/>
      <c r="N79" s="84"/>
      <c r="O79" s="84"/>
    </row>
    <row r="80" spans="1:15" ht="15.95" customHeight="1" x14ac:dyDescent="0.25">
      <c r="A80" s="13" t="s">
        <v>91</v>
      </c>
      <c r="B80" s="86" t="s">
        <v>190</v>
      </c>
      <c r="C80" s="14"/>
      <c r="D80" s="192">
        <f>D18+D36+D40+D44+D48+D52+D56+D60+D64+D68+D72+D76+D78</f>
        <v>851739</v>
      </c>
      <c r="E80" s="192">
        <f>E18+E36+E40+E44+E48+E52+E56+E60+E64+E68+E72+E76+E78</f>
        <v>851739</v>
      </c>
      <c r="F80" s="192">
        <f>F18+F36+F40+F44+F48+F52+F56+F60+F64+F68+F72+F76+F78</f>
        <v>543493</v>
      </c>
      <c r="G80" s="192">
        <f>G18+G36+G40+G44+G48+G52+G56+G60+G64+G68+G72+G76+G78</f>
        <v>0</v>
      </c>
      <c r="H80" s="191">
        <f>H18+H36+H40+H44+H48+H52+H56+H60+H64+H68+H72+H76+H78</f>
        <v>-1007</v>
      </c>
      <c r="I80" s="191">
        <f>I18+I36+I40+I44+I48+I52+I56+I60+I64+I68+I72+I76+I78</f>
        <v>-1007</v>
      </c>
      <c r="J80" s="191">
        <f>J18+J36+J40+J44+J48+J52+J56+J60+J64+J68+J72+J76+J78</f>
        <v>0</v>
      </c>
      <c r="K80" s="191">
        <f>K18+K36+K40+K44+K48+K52+K56+K60+K64+K68+K72+K76+K78</f>
        <v>0</v>
      </c>
      <c r="L80" s="1">
        <f>L18+L36+L40+L44+L48+L52+L56+L60+L64+L68+L72+L76+L78</f>
        <v>850732</v>
      </c>
      <c r="M80" s="1">
        <f>M18+M36+M40+M44+M48+M52+M56+M60+M64+M68+M72+M76+M78</f>
        <v>850732</v>
      </c>
      <c r="N80" s="1">
        <f>N18+N36+N40+N44+N48+N52+N56+N60+N64+N68+N72+N76+N78</f>
        <v>543493</v>
      </c>
      <c r="O80" s="1">
        <f>O18+O36+O40+O44+O48+O52+O56+O60+O64+O68+O72+O76+O78</f>
        <v>0</v>
      </c>
    </row>
    <row r="81" spans="1:15" ht="15.95" customHeight="1" x14ac:dyDescent="0.25">
      <c r="A81" s="11" t="s">
        <v>92</v>
      </c>
      <c r="B81" s="394" t="s">
        <v>69</v>
      </c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6"/>
    </row>
    <row r="82" spans="1:15" ht="15" customHeight="1" x14ac:dyDescent="0.25">
      <c r="A82" s="436" t="s">
        <v>93</v>
      </c>
      <c r="B82" s="47" t="s">
        <v>77</v>
      </c>
      <c r="C82" s="253"/>
      <c r="D82" s="248">
        <f>SUM(D84:D85)</f>
        <v>148302</v>
      </c>
      <c r="E82" s="248">
        <f>SUM(E84:E85)</f>
        <v>148302</v>
      </c>
      <c r="F82" s="248">
        <f>SUM(F84:F85)</f>
        <v>80621</v>
      </c>
      <c r="G82" s="248">
        <f>SUM(G84:G85)</f>
        <v>0</v>
      </c>
      <c r="H82" s="247">
        <f>SUM(H84:H85)</f>
        <v>0</v>
      </c>
      <c r="I82" s="247">
        <f>SUM(I84:I85)</f>
        <v>0</v>
      </c>
      <c r="J82" s="247">
        <f>SUM(J84:J85)</f>
        <v>0</v>
      </c>
      <c r="K82" s="247">
        <f>SUM(K84:K85)</f>
        <v>0</v>
      </c>
      <c r="L82" s="47">
        <f>SUM(L84:L85)</f>
        <v>148302</v>
      </c>
      <c r="M82" s="47">
        <f>SUM(M84:M85)</f>
        <v>148302</v>
      </c>
      <c r="N82" s="47">
        <f>SUM(N84:N85)</f>
        <v>80621</v>
      </c>
      <c r="O82" s="47">
        <f>SUM(O84:O85)</f>
        <v>0</v>
      </c>
    </row>
    <row r="83" spans="1:15" ht="15" customHeight="1" x14ac:dyDescent="0.25">
      <c r="A83" s="437"/>
      <c r="B83" s="75" t="s">
        <v>213</v>
      </c>
      <c r="C83" s="76"/>
      <c r="D83" s="246">
        <f>E83+G83</f>
        <v>0</v>
      </c>
      <c r="E83" s="246"/>
      <c r="F83" s="246"/>
      <c r="G83" s="246"/>
      <c r="H83" s="245">
        <f>I83+K83</f>
        <v>0</v>
      </c>
      <c r="I83" s="245"/>
      <c r="J83" s="245"/>
      <c r="K83" s="245"/>
      <c r="L83" s="19">
        <f>M83+O83</f>
        <v>0</v>
      </c>
      <c r="M83" s="19"/>
      <c r="N83" s="19"/>
      <c r="O83" s="19"/>
    </row>
    <row r="84" spans="1:15" ht="15" customHeight="1" x14ac:dyDescent="0.25">
      <c r="A84" s="437"/>
      <c r="B84" s="77" t="s">
        <v>238</v>
      </c>
      <c r="C84" s="78" t="s">
        <v>34</v>
      </c>
      <c r="D84" s="197">
        <f>E84+G84</f>
        <v>77005</v>
      </c>
      <c r="E84" s="197">
        <v>77005</v>
      </c>
      <c r="F84" s="197">
        <v>47033</v>
      </c>
      <c r="G84" s="197"/>
      <c r="H84" s="198">
        <f>I84+K84</f>
        <v>0</v>
      </c>
      <c r="I84" s="198"/>
      <c r="J84" s="198"/>
      <c r="K84" s="198"/>
      <c r="L84" s="79">
        <f>M84+O84</f>
        <v>77005</v>
      </c>
      <c r="M84" s="79">
        <f>E84+H84</f>
        <v>77005</v>
      </c>
      <c r="N84" s="79">
        <f>F84+I84</f>
        <v>47033</v>
      </c>
      <c r="O84" s="79">
        <f>G84+J84</f>
        <v>0</v>
      </c>
    </row>
    <row r="85" spans="1:15" ht="26.25" x14ac:dyDescent="0.25">
      <c r="A85" s="438"/>
      <c r="B85" s="82" t="s">
        <v>427</v>
      </c>
      <c r="C85" s="20" t="s">
        <v>34</v>
      </c>
      <c r="D85" s="194">
        <f>E85+G85</f>
        <v>71297</v>
      </c>
      <c r="E85" s="194">
        <v>71297</v>
      </c>
      <c r="F85" s="194">
        <v>33588</v>
      </c>
      <c r="G85" s="194"/>
      <c r="H85" s="193">
        <f>I85+K85</f>
        <v>0</v>
      </c>
      <c r="I85" s="193"/>
      <c r="J85" s="193"/>
      <c r="K85" s="193"/>
      <c r="L85" s="8">
        <f>M85+O85</f>
        <v>71297</v>
      </c>
      <c r="M85" s="8">
        <f>E85</f>
        <v>71297</v>
      </c>
      <c r="N85" s="8">
        <f>F85</f>
        <v>33588</v>
      </c>
      <c r="O85" s="8">
        <f>G85</f>
        <v>0</v>
      </c>
    </row>
    <row r="86" spans="1:15" ht="15.75" customHeight="1" x14ac:dyDescent="0.25">
      <c r="A86" s="13" t="s">
        <v>94</v>
      </c>
      <c r="B86" s="87" t="s">
        <v>192</v>
      </c>
      <c r="C86" s="18"/>
      <c r="D86" s="192">
        <f>D82</f>
        <v>148302</v>
      </c>
      <c r="E86" s="192">
        <f>E82</f>
        <v>148302</v>
      </c>
      <c r="F86" s="192">
        <f>F82</f>
        <v>80621</v>
      </c>
      <c r="G86" s="192">
        <f>G82</f>
        <v>0</v>
      </c>
      <c r="H86" s="191">
        <f>H82</f>
        <v>0</v>
      </c>
      <c r="I86" s="191">
        <f>I82</f>
        <v>0</v>
      </c>
      <c r="J86" s="191">
        <f>J82</f>
        <v>0</v>
      </c>
      <c r="K86" s="191">
        <f>K82</f>
        <v>0</v>
      </c>
      <c r="L86" s="1">
        <f>L82</f>
        <v>148302</v>
      </c>
      <c r="M86" s="1">
        <f>M82</f>
        <v>148302</v>
      </c>
      <c r="N86" s="1">
        <f>N82</f>
        <v>80621</v>
      </c>
      <c r="O86" s="1">
        <f>O82</f>
        <v>0</v>
      </c>
    </row>
    <row r="87" spans="1:15" ht="15.95" customHeight="1" x14ac:dyDescent="0.25">
      <c r="A87" s="11" t="s">
        <v>95</v>
      </c>
      <c r="B87" s="394" t="s">
        <v>197</v>
      </c>
      <c r="C87" s="395"/>
      <c r="D87" s="395"/>
      <c r="E87" s="395"/>
      <c r="F87" s="395"/>
      <c r="G87" s="395"/>
      <c r="H87" s="395"/>
      <c r="I87" s="395"/>
      <c r="J87" s="395"/>
      <c r="K87" s="395"/>
      <c r="L87" s="395"/>
      <c r="M87" s="395"/>
      <c r="N87" s="395"/>
      <c r="O87" s="396"/>
    </row>
    <row r="88" spans="1:15" ht="15" customHeight="1" x14ac:dyDescent="0.25">
      <c r="A88" s="5" t="s">
        <v>96</v>
      </c>
      <c r="B88" s="12" t="s">
        <v>20</v>
      </c>
      <c r="C88" s="439" t="s">
        <v>25</v>
      </c>
      <c r="D88" s="252">
        <f>E88+G88</f>
        <v>201865</v>
      </c>
      <c r="E88" s="252">
        <v>201865</v>
      </c>
      <c r="F88" s="252">
        <f>SUM(F89:F89)</f>
        <v>0</v>
      </c>
      <c r="G88" s="252">
        <f>SUM(G89:G89)</f>
        <v>0</v>
      </c>
      <c r="H88" s="251">
        <f>I88+K88</f>
        <v>0</v>
      </c>
      <c r="I88" s="251"/>
      <c r="J88" s="251"/>
      <c r="K88" s="251">
        <f>SUM(K89:K89)</f>
        <v>0</v>
      </c>
      <c r="L88" s="250">
        <f>M88+O88</f>
        <v>201865</v>
      </c>
      <c r="M88" s="250">
        <v>201865</v>
      </c>
      <c r="N88" s="250">
        <f>SUM(N89:N89)</f>
        <v>0</v>
      </c>
      <c r="O88" s="250">
        <f>SUM(O89:O89)</f>
        <v>0</v>
      </c>
    </row>
    <row r="89" spans="1:15" ht="39" customHeight="1" x14ac:dyDescent="0.25">
      <c r="A89" s="85"/>
      <c r="B89" s="88" t="s">
        <v>241</v>
      </c>
      <c r="C89" s="435"/>
      <c r="D89" s="242"/>
      <c r="E89" s="242"/>
      <c r="F89" s="242"/>
      <c r="G89" s="242"/>
      <c r="H89" s="241"/>
      <c r="I89" s="241"/>
      <c r="J89" s="241"/>
      <c r="K89" s="241"/>
      <c r="L89" s="84"/>
      <c r="M89" s="84"/>
      <c r="N89" s="84"/>
      <c r="O89" s="84"/>
    </row>
    <row r="90" spans="1:15" ht="15" customHeight="1" x14ac:dyDescent="0.25">
      <c r="A90" s="48" t="s">
        <v>97</v>
      </c>
      <c r="B90" s="19" t="s">
        <v>7</v>
      </c>
      <c r="C90" s="434" t="s">
        <v>25</v>
      </c>
      <c r="D90" s="244">
        <f>E90+G90</f>
        <v>8110</v>
      </c>
      <c r="E90" s="244">
        <v>8110</v>
      </c>
      <c r="F90" s="244">
        <v>5786</v>
      </c>
      <c r="G90" s="244">
        <f>SUM(G91:G91)</f>
        <v>0</v>
      </c>
      <c r="H90" s="243">
        <f>I90+K90</f>
        <v>0</v>
      </c>
      <c r="I90" s="243"/>
      <c r="J90" s="243"/>
      <c r="K90" s="243">
        <f>SUM(K91:K91)</f>
        <v>0</v>
      </c>
      <c r="L90" s="83">
        <f>M90+O90</f>
        <v>8110</v>
      </c>
      <c r="M90" s="83">
        <f>E90+I90</f>
        <v>8110</v>
      </c>
      <c r="N90" s="83">
        <f>F90+J90</f>
        <v>5786</v>
      </c>
      <c r="O90" s="83">
        <f>G90+K90</f>
        <v>0</v>
      </c>
    </row>
    <row r="91" spans="1:15" ht="39" x14ac:dyDescent="0.25">
      <c r="A91" s="68"/>
      <c r="B91" s="80" t="s">
        <v>240</v>
      </c>
      <c r="C91" s="435"/>
      <c r="D91" s="242"/>
      <c r="E91" s="242"/>
      <c r="F91" s="242"/>
      <c r="G91" s="242"/>
      <c r="H91" s="241"/>
      <c r="I91" s="241"/>
      <c r="J91" s="241"/>
      <c r="K91" s="241"/>
      <c r="L91" s="84"/>
      <c r="M91" s="84"/>
      <c r="N91" s="84"/>
      <c r="O91" s="84"/>
    </row>
    <row r="92" spans="1:15" ht="15" customHeight="1" x14ac:dyDescent="0.25">
      <c r="A92" s="48" t="s">
        <v>98</v>
      </c>
      <c r="B92" s="19" t="s">
        <v>10</v>
      </c>
      <c r="C92" s="434" t="s">
        <v>25</v>
      </c>
      <c r="D92" s="244">
        <f>E92+G92</f>
        <v>8110</v>
      </c>
      <c r="E92" s="244">
        <v>8110</v>
      </c>
      <c r="F92" s="244">
        <v>5786</v>
      </c>
      <c r="G92" s="244">
        <f>SUM(G93:G93)</f>
        <v>0</v>
      </c>
      <c r="H92" s="243">
        <f>I92+K92</f>
        <v>0</v>
      </c>
      <c r="I92" s="243"/>
      <c r="J92" s="243"/>
      <c r="K92" s="243">
        <f>SUM(K93:K93)</f>
        <v>0</v>
      </c>
      <c r="L92" s="83">
        <f>M92+O92</f>
        <v>8110</v>
      </c>
      <c r="M92" s="83">
        <f>E92+I92</f>
        <v>8110</v>
      </c>
      <c r="N92" s="83">
        <f>F92+J92</f>
        <v>5786</v>
      </c>
      <c r="O92" s="83">
        <f>G92+K92</f>
        <v>0</v>
      </c>
    </row>
    <row r="93" spans="1:15" ht="39" x14ac:dyDescent="0.25">
      <c r="A93" s="68"/>
      <c r="B93" s="80" t="s">
        <v>240</v>
      </c>
      <c r="C93" s="435"/>
      <c r="D93" s="242"/>
      <c r="E93" s="242"/>
      <c r="F93" s="242"/>
      <c r="G93" s="242"/>
      <c r="H93" s="241"/>
      <c r="I93" s="241"/>
      <c r="J93" s="241"/>
      <c r="K93" s="241"/>
      <c r="L93" s="84"/>
      <c r="M93" s="84"/>
      <c r="N93" s="84"/>
      <c r="O93" s="84"/>
    </row>
    <row r="94" spans="1:15" ht="15" customHeight="1" x14ac:dyDescent="0.25">
      <c r="A94" s="48" t="s">
        <v>99</v>
      </c>
      <c r="B94" s="19" t="s">
        <v>11</v>
      </c>
      <c r="C94" s="434" t="s">
        <v>25</v>
      </c>
      <c r="D94" s="244">
        <f>E94+G94</f>
        <v>13529</v>
      </c>
      <c r="E94" s="244">
        <v>13529</v>
      </c>
      <c r="F94" s="244">
        <v>9653</v>
      </c>
      <c r="G94" s="244">
        <f>SUM(G95:G95)</f>
        <v>0</v>
      </c>
      <c r="H94" s="243">
        <f>I94+K94</f>
        <v>0</v>
      </c>
      <c r="I94" s="243"/>
      <c r="J94" s="243"/>
      <c r="K94" s="243">
        <f>SUM(K95:K95)</f>
        <v>0</v>
      </c>
      <c r="L94" s="83">
        <f>M94+O94</f>
        <v>13529</v>
      </c>
      <c r="M94" s="83">
        <f>E94+I94</f>
        <v>13529</v>
      </c>
      <c r="N94" s="83">
        <f>F94+J94</f>
        <v>9653</v>
      </c>
      <c r="O94" s="83">
        <f>G94+K94</f>
        <v>0</v>
      </c>
    </row>
    <row r="95" spans="1:15" ht="39" x14ac:dyDescent="0.25">
      <c r="A95" s="68"/>
      <c r="B95" s="80" t="s">
        <v>240</v>
      </c>
      <c r="C95" s="435"/>
      <c r="D95" s="242"/>
      <c r="E95" s="242"/>
      <c r="F95" s="242"/>
      <c r="G95" s="242"/>
      <c r="H95" s="241"/>
      <c r="I95" s="241"/>
      <c r="J95" s="241"/>
      <c r="K95" s="241"/>
      <c r="L95" s="84"/>
      <c r="M95" s="84"/>
      <c r="N95" s="84"/>
      <c r="O95" s="84"/>
    </row>
    <row r="96" spans="1:15" ht="15" customHeight="1" x14ac:dyDescent="0.25">
      <c r="A96" s="48" t="s">
        <v>100</v>
      </c>
      <c r="B96" s="19" t="s">
        <v>12</v>
      </c>
      <c r="C96" s="434" t="s">
        <v>25</v>
      </c>
      <c r="D96" s="244">
        <f>E96+G96</f>
        <v>9584</v>
      </c>
      <c r="E96" s="244">
        <v>9584</v>
      </c>
      <c r="F96" s="244">
        <v>6838</v>
      </c>
      <c r="G96" s="244">
        <f>SUM(G97:G97)</f>
        <v>0</v>
      </c>
      <c r="H96" s="243">
        <f>I96+K96</f>
        <v>0</v>
      </c>
      <c r="I96" s="243"/>
      <c r="J96" s="243"/>
      <c r="K96" s="243">
        <f>SUM(K97:K97)</f>
        <v>0</v>
      </c>
      <c r="L96" s="83">
        <f>M96+O96</f>
        <v>9584</v>
      </c>
      <c r="M96" s="83">
        <f>E96+I96</f>
        <v>9584</v>
      </c>
      <c r="N96" s="83">
        <f>F96+J96</f>
        <v>6838</v>
      </c>
      <c r="O96" s="83">
        <f>G96+K96</f>
        <v>0</v>
      </c>
    </row>
    <row r="97" spans="1:15" ht="39" x14ac:dyDescent="0.25">
      <c r="A97" s="68"/>
      <c r="B97" s="80" t="s">
        <v>240</v>
      </c>
      <c r="C97" s="435"/>
      <c r="D97" s="242"/>
      <c r="E97" s="242"/>
      <c r="F97" s="242"/>
      <c r="G97" s="242"/>
      <c r="H97" s="241"/>
      <c r="I97" s="241"/>
      <c r="J97" s="241"/>
      <c r="K97" s="241"/>
      <c r="L97" s="84"/>
      <c r="M97" s="84"/>
      <c r="N97" s="84"/>
      <c r="O97" s="84"/>
    </row>
    <row r="98" spans="1:15" ht="15" customHeight="1" x14ac:dyDescent="0.25">
      <c r="A98" s="48" t="s">
        <v>101</v>
      </c>
      <c r="B98" s="19" t="s">
        <v>68</v>
      </c>
      <c r="C98" s="434" t="s">
        <v>25</v>
      </c>
      <c r="D98" s="244">
        <f>E98+G98</f>
        <v>13270</v>
      </c>
      <c r="E98" s="244">
        <v>13270</v>
      </c>
      <c r="F98" s="244">
        <v>8417</v>
      </c>
      <c r="G98" s="244">
        <f>SUM(G99:G99)</f>
        <v>0</v>
      </c>
      <c r="H98" s="243">
        <f>I98+K98</f>
        <v>0</v>
      </c>
      <c r="I98" s="243"/>
      <c r="J98" s="243"/>
      <c r="K98" s="243">
        <f>SUM(K99:K99)</f>
        <v>0</v>
      </c>
      <c r="L98" s="83">
        <f>M98+O98</f>
        <v>13270</v>
      </c>
      <c r="M98" s="83">
        <f>E98+I98</f>
        <v>13270</v>
      </c>
      <c r="N98" s="83">
        <f>F98+J98</f>
        <v>8417</v>
      </c>
      <c r="O98" s="83">
        <f>G98+K98</f>
        <v>0</v>
      </c>
    </row>
    <row r="99" spans="1:15" ht="39" x14ac:dyDescent="0.25">
      <c r="A99" s="68"/>
      <c r="B99" s="80" t="s">
        <v>240</v>
      </c>
      <c r="C99" s="435"/>
      <c r="D99" s="242"/>
      <c r="E99" s="242"/>
      <c r="F99" s="242"/>
      <c r="G99" s="242"/>
      <c r="H99" s="241"/>
      <c r="I99" s="241"/>
      <c r="J99" s="241"/>
      <c r="K99" s="241"/>
      <c r="L99" s="84"/>
      <c r="M99" s="84"/>
      <c r="N99" s="84"/>
      <c r="O99" s="84"/>
    </row>
    <row r="100" spans="1:15" ht="15" customHeight="1" x14ac:dyDescent="0.25">
      <c r="A100" s="48" t="s">
        <v>102</v>
      </c>
      <c r="B100" s="19" t="s">
        <v>14</v>
      </c>
      <c r="C100" s="434" t="s">
        <v>25</v>
      </c>
      <c r="D100" s="244">
        <f>E100+G100</f>
        <v>9215</v>
      </c>
      <c r="E100" s="244">
        <v>9215</v>
      </c>
      <c r="F100" s="244">
        <v>6575</v>
      </c>
      <c r="G100" s="244">
        <f>SUM(G101:G101)</f>
        <v>0</v>
      </c>
      <c r="H100" s="243">
        <f>I100+K100</f>
        <v>0</v>
      </c>
      <c r="I100" s="243"/>
      <c r="J100" s="243"/>
      <c r="K100" s="243">
        <f>SUM(K101:K101)</f>
        <v>0</v>
      </c>
      <c r="L100" s="83">
        <f>M100+O100</f>
        <v>9215</v>
      </c>
      <c r="M100" s="83">
        <f>E100+I100</f>
        <v>9215</v>
      </c>
      <c r="N100" s="83">
        <f>F100+J100</f>
        <v>6575</v>
      </c>
      <c r="O100" s="83">
        <f>G100+K100</f>
        <v>0</v>
      </c>
    </row>
    <row r="101" spans="1:15" ht="39" x14ac:dyDescent="0.25">
      <c r="A101" s="68"/>
      <c r="B101" s="80" t="s">
        <v>240</v>
      </c>
      <c r="C101" s="435"/>
      <c r="D101" s="242"/>
      <c r="E101" s="242"/>
      <c r="F101" s="242"/>
      <c r="G101" s="242"/>
      <c r="H101" s="241"/>
      <c r="I101" s="241"/>
      <c r="J101" s="241"/>
      <c r="K101" s="241"/>
      <c r="L101" s="84"/>
      <c r="M101" s="84"/>
      <c r="N101" s="84"/>
      <c r="O101" s="84"/>
    </row>
    <row r="102" spans="1:15" ht="15" customHeight="1" x14ac:dyDescent="0.25">
      <c r="A102" s="48" t="s">
        <v>103</v>
      </c>
      <c r="B102" s="19" t="s">
        <v>15</v>
      </c>
      <c r="C102" s="434" t="s">
        <v>25</v>
      </c>
      <c r="D102" s="244">
        <f>E102+G102</f>
        <v>10327</v>
      </c>
      <c r="E102" s="244">
        <v>10327</v>
      </c>
      <c r="F102" s="244">
        <v>7368</v>
      </c>
      <c r="G102" s="244">
        <f>SUM(G103:G103)</f>
        <v>0</v>
      </c>
      <c r="H102" s="243">
        <f>I102+K102</f>
        <v>0</v>
      </c>
      <c r="I102" s="243"/>
      <c r="J102" s="243"/>
      <c r="K102" s="243">
        <f>SUM(K103:K103)</f>
        <v>0</v>
      </c>
      <c r="L102" s="83">
        <f>M102+O102</f>
        <v>10327</v>
      </c>
      <c r="M102" s="83">
        <f>E102+I102</f>
        <v>10327</v>
      </c>
      <c r="N102" s="83">
        <f>F102+J102</f>
        <v>7368</v>
      </c>
      <c r="O102" s="83">
        <f>G102+K102</f>
        <v>0</v>
      </c>
    </row>
    <row r="103" spans="1:15" ht="39" x14ac:dyDescent="0.25">
      <c r="A103" s="68"/>
      <c r="B103" s="80" t="s">
        <v>240</v>
      </c>
      <c r="C103" s="435"/>
      <c r="D103" s="242"/>
      <c r="E103" s="242"/>
      <c r="F103" s="242"/>
      <c r="G103" s="242"/>
      <c r="H103" s="241"/>
      <c r="I103" s="241"/>
      <c r="J103" s="241"/>
      <c r="K103" s="241"/>
      <c r="L103" s="84"/>
      <c r="M103" s="84"/>
      <c r="N103" s="84"/>
      <c r="O103" s="84"/>
    </row>
    <row r="104" spans="1:15" ht="15" customHeight="1" x14ac:dyDescent="0.25">
      <c r="A104" s="48" t="s">
        <v>104</v>
      </c>
      <c r="B104" s="19" t="s">
        <v>16</v>
      </c>
      <c r="C104" s="434" t="s">
        <v>25</v>
      </c>
      <c r="D104" s="244">
        <f>E104+G104</f>
        <v>29119</v>
      </c>
      <c r="E104" s="244">
        <v>29119</v>
      </c>
      <c r="F104" s="244">
        <v>20778</v>
      </c>
      <c r="G104" s="244">
        <f>SUM(G105:G105)</f>
        <v>0</v>
      </c>
      <c r="H104" s="243">
        <f>I104+K104</f>
        <v>0</v>
      </c>
      <c r="I104" s="243"/>
      <c r="J104" s="243"/>
      <c r="K104" s="243">
        <f>SUM(K105:K105)</f>
        <v>0</v>
      </c>
      <c r="L104" s="83">
        <f>M104+O104</f>
        <v>29119</v>
      </c>
      <c r="M104" s="83">
        <f>E104+I104</f>
        <v>29119</v>
      </c>
      <c r="N104" s="83">
        <f>F104+J104</f>
        <v>20778</v>
      </c>
      <c r="O104" s="83">
        <f>G104+K104</f>
        <v>0</v>
      </c>
    </row>
    <row r="105" spans="1:15" ht="39" x14ac:dyDescent="0.25">
      <c r="A105" s="68"/>
      <c r="B105" s="80" t="s">
        <v>240</v>
      </c>
      <c r="C105" s="435"/>
      <c r="D105" s="242"/>
      <c r="E105" s="242"/>
      <c r="F105" s="242"/>
      <c r="G105" s="242"/>
      <c r="H105" s="241"/>
      <c r="I105" s="241"/>
      <c r="J105" s="241"/>
      <c r="K105" s="241"/>
      <c r="L105" s="84"/>
      <c r="M105" s="84"/>
      <c r="N105" s="84"/>
      <c r="O105" s="84"/>
    </row>
    <row r="106" spans="1:15" ht="15" customHeight="1" x14ac:dyDescent="0.25">
      <c r="A106" s="48" t="s">
        <v>105</v>
      </c>
      <c r="B106" s="19" t="s">
        <v>17</v>
      </c>
      <c r="C106" s="434" t="s">
        <v>25</v>
      </c>
      <c r="D106" s="244">
        <f>E106+G106</f>
        <v>8478</v>
      </c>
      <c r="E106" s="244">
        <v>8478</v>
      </c>
      <c r="F106" s="244">
        <v>6049</v>
      </c>
      <c r="G106" s="244">
        <f>SUM(G107:G107)</f>
        <v>0</v>
      </c>
      <c r="H106" s="243">
        <f>I106+K106</f>
        <v>0</v>
      </c>
      <c r="I106" s="243"/>
      <c r="J106" s="243"/>
      <c r="K106" s="243">
        <f>SUM(K107:K107)</f>
        <v>0</v>
      </c>
      <c r="L106" s="83">
        <f>M106+O106</f>
        <v>8478</v>
      </c>
      <c r="M106" s="83">
        <f>E106+I106</f>
        <v>8478</v>
      </c>
      <c r="N106" s="83">
        <f>F106+J106</f>
        <v>6049</v>
      </c>
      <c r="O106" s="83">
        <f>G106+K106</f>
        <v>0</v>
      </c>
    </row>
    <row r="107" spans="1:15" ht="39" x14ac:dyDescent="0.25">
      <c r="A107" s="68"/>
      <c r="B107" s="80" t="s">
        <v>240</v>
      </c>
      <c r="C107" s="435"/>
      <c r="D107" s="242"/>
      <c r="E107" s="242"/>
      <c r="F107" s="242"/>
      <c r="G107" s="242"/>
      <c r="H107" s="241"/>
      <c r="I107" s="241"/>
      <c r="J107" s="241"/>
      <c r="K107" s="241"/>
      <c r="L107" s="84"/>
      <c r="M107" s="84"/>
      <c r="N107" s="84"/>
      <c r="O107" s="84"/>
    </row>
    <row r="108" spans="1:15" ht="15" customHeight="1" x14ac:dyDescent="0.25">
      <c r="A108" s="48" t="s">
        <v>106</v>
      </c>
      <c r="B108" s="19" t="s">
        <v>18</v>
      </c>
      <c r="C108" s="434" t="s">
        <v>25</v>
      </c>
      <c r="D108" s="244">
        <f>E108+G108</f>
        <v>6635</v>
      </c>
      <c r="E108" s="244">
        <v>6635</v>
      </c>
      <c r="F108" s="244">
        <v>4734</v>
      </c>
      <c r="G108" s="244">
        <f>SUM(G109:G109)</f>
        <v>0</v>
      </c>
      <c r="H108" s="243">
        <f>I108+K108</f>
        <v>0</v>
      </c>
      <c r="I108" s="243"/>
      <c r="J108" s="243"/>
      <c r="K108" s="243">
        <f>SUM(K109:K109)</f>
        <v>0</v>
      </c>
      <c r="L108" s="83">
        <f>M108+O108</f>
        <v>6635</v>
      </c>
      <c r="M108" s="83">
        <f>E108+I108</f>
        <v>6635</v>
      </c>
      <c r="N108" s="83">
        <f>F108+J108</f>
        <v>4734</v>
      </c>
      <c r="O108" s="83">
        <f>G108+K108</f>
        <v>0</v>
      </c>
    </row>
    <row r="109" spans="1:15" ht="39" x14ac:dyDescent="0.25">
      <c r="A109" s="68"/>
      <c r="B109" s="80" t="s">
        <v>240</v>
      </c>
      <c r="C109" s="435"/>
      <c r="D109" s="242"/>
      <c r="E109" s="242"/>
      <c r="F109" s="242"/>
      <c r="G109" s="242"/>
      <c r="H109" s="241"/>
      <c r="I109" s="241"/>
      <c r="J109" s="241"/>
      <c r="K109" s="241"/>
      <c r="L109" s="84"/>
      <c r="M109" s="84"/>
      <c r="N109" s="84"/>
      <c r="O109" s="84"/>
    </row>
    <row r="110" spans="1:15" ht="15" customHeight="1" x14ac:dyDescent="0.25">
      <c r="A110" s="48" t="s">
        <v>107</v>
      </c>
      <c r="B110" s="19" t="s">
        <v>19</v>
      </c>
      <c r="C110" s="434" t="s">
        <v>25</v>
      </c>
      <c r="D110" s="244">
        <f>E110+G110</f>
        <v>75195</v>
      </c>
      <c r="E110" s="244">
        <v>75195</v>
      </c>
      <c r="F110" s="244">
        <v>46027</v>
      </c>
      <c r="G110" s="244">
        <f>SUM(G111:G111)</f>
        <v>0</v>
      </c>
      <c r="H110" s="243">
        <f>I110+K110</f>
        <v>0</v>
      </c>
      <c r="I110" s="243"/>
      <c r="J110" s="243"/>
      <c r="K110" s="243">
        <f>SUM(K111:K111)</f>
        <v>0</v>
      </c>
      <c r="L110" s="83">
        <f>M110+O110</f>
        <v>75195</v>
      </c>
      <c r="M110" s="83">
        <f>E110+I110</f>
        <v>75195</v>
      </c>
      <c r="N110" s="83">
        <f>F110+J110</f>
        <v>46027</v>
      </c>
      <c r="O110" s="83">
        <f>G110+K110</f>
        <v>0</v>
      </c>
    </row>
    <row r="111" spans="1:15" ht="39" x14ac:dyDescent="0.25">
      <c r="A111" s="68"/>
      <c r="B111" s="80" t="s">
        <v>240</v>
      </c>
      <c r="C111" s="435"/>
      <c r="D111" s="242"/>
      <c r="E111" s="242"/>
      <c r="F111" s="242"/>
      <c r="G111" s="242"/>
      <c r="H111" s="241"/>
      <c r="I111" s="241"/>
      <c r="J111" s="241"/>
      <c r="K111" s="241"/>
      <c r="L111" s="84"/>
      <c r="M111" s="84"/>
      <c r="N111" s="84"/>
      <c r="O111" s="84"/>
    </row>
    <row r="112" spans="1:15" ht="15.95" customHeight="1" x14ac:dyDescent="0.25">
      <c r="A112" s="13" t="s">
        <v>108</v>
      </c>
      <c r="B112" s="17" t="s">
        <v>194</v>
      </c>
      <c r="C112" s="15"/>
      <c r="D112" s="192">
        <f>SUM(D88:D111)</f>
        <v>393437</v>
      </c>
      <c r="E112" s="192">
        <f>SUM(E88:E111)</f>
        <v>393437</v>
      </c>
      <c r="F112" s="192">
        <f>SUM(F88:F111)</f>
        <v>128011</v>
      </c>
      <c r="G112" s="192">
        <f>SUM(G88:G111)</f>
        <v>0</v>
      </c>
      <c r="H112" s="191">
        <f>SUM(H88:H111)</f>
        <v>0</v>
      </c>
      <c r="I112" s="191">
        <f>SUM(I88:I111)</f>
        <v>0</v>
      </c>
      <c r="J112" s="191">
        <f>SUM(J88:J111)</f>
        <v>0</v>
      </c>
      <c r="K112" s="191">
        <f>SUM(K88:K111)</f>
        <v>0</v>
      </c>
      <c r="L112" s="1">
        <f>SUM(L88:L111)</f>
        <v>393437</v>
      </c>
      <c r="M112" s="1">
        <f>SUM(M88:M111)</f>
        <v>393437</v>
      </c>
      <c r="N112" s="1">
        <f>SUM(N88:N111)</f>
        <v>128011</v>
      </c>
      <c r="O112" s="1">
        <f>SUM(O88:O111)</f>
        <v>0</v>
      </c>
    </row>
    <row r="113" spans="1:15" ht="15.95" customHeight="1" x14ac:dyDescent="0.25">
      <c r="A113" s="11" t="s">
        <v>109</v>
      </c>
      <c r="B113" s="394" t="s">
        <v>75</v>
      </c>
      <c r="C113" s="395"/>
      <c r="D113" s="395"/>
      <c r="E113" s="395"/>
      <c r="F113" s="395"/>
      <c r="G113" s="395"/>
      <c r="H113" s="395"/>
      <c r="I113" s="395"/>
      <c r="J113" s="395"/>
      <c r="K113" s="395"/>
      <c r="L113" s="395"/>
      <c r="M113" s="395"/>
      <c r="N113" s="395"/>
      <c r="O113" s="396"/>
    </row>
    <row r="114" spans="1:15" ht="15" customHeight="1" x14ac:dyDescent="0.25">
      <c r="A114" s="432" t="s">
        <v>110</v>
      </c>
      <c r="B114" s="47" t="s">
        <v>20</v>
      </c>
      <c r="C114" s="249"/>
      <c r="D114" s="248">
        <f>SUM(D116:D119)</f>
        <v>1079053</v>
      </c>
      <c r="E114" s="248">
        <f>SUM(E116:E119)</f>
        <v>1079053</v>
      </c>
      <c r="F114" s="248">
        <f>SUM(F116:F119)</f>
        <v>0</v>
      </c>
      <c r="G114" s="248">
        <f>SUM(G116:G119)</f>
        <v>0</v>
      </c>
      <c r="H114" s="247">
        <f>SUM(H116:H119)</f>
        <v>-24826</v>
      </c>
      <c r="I114" s="247">
        <f>SUM(I116:I119)</f>
        <v>-24826</v>
      </c>
      <c r="J114" s="247">
        <f>SUM(J116:J119)</f>
        <v>0</v>
      </c>
      <c r="K114" s="247">
        <f>SUM(K116:K119)</f>
        <v>0</v>
      </c>
      <c r="L114" s="47">
        <f>SUM(L116:L119)</f>
        <v>1054227</v>
      </c>
      <c r="M114" s="47">
        <f>SUM(M116:M119)</f>
        <v>1054227</v>
      </c>
      <c r="N114" s="47">
        <f>SUM(N116:N119)</f>
        <v>0</v>
      </c>
      <c r="O114" s="47">
        <f>SUM(O116:O119)</f>
        <v>0</v>
      </c>
    </row>
    <row r="115" spans="1:15" ht="15" customHeight="1" x14ac:dyDescent="0.25">
      <c r="A115" s="433"/>
      <c r="B115" s="75" t="s">
        <v>213</v>
      </c>
      <c r="C115" s="89"/>
      <c r="D115" s="246"/>
      <c r="E115" s="246"/>
      <c r="F115" s="246"/>
      <c r="G115" s="246"/>
      <c r="H115" s="245"/>
      <c r="I115" s="245"/>
      <c r="J115" s="245"/>
      <c r="K115" s="245"/>
      <c r="L115" s="16"/>
      <c r="M115" s="16"/>
      <c r="N115" s="16"/>
      <c r="O115" s="19"/>
    </row>
    <row r="116" spans="1:15" ht="26.25" x14ac:dyDescent="0.25">
      <c r="A116" s="433"/>
      <c r="B116" s="77" t="s">
        <v>242</v>
      </c>
      <c r="C116" s="90">
        <v>10</v>
      </c>
      <c r="D116" s="197">
        <f>E116+G116</f>
        <v>28806</v>
      </c>
      <c r="E116" s="197">
        <v>28806</v>
      </c>
      <c r="F116" s="197"/>
      <c r="G116" s="197"/>
      <c r="H116" s="198">
        <f>I116+K116</f>
        <v>0</v>
      </c>
      <c r="I116" s="198"/>
      <c r="J116" s="198"/>
      <c r="K116" s="198"/>
      <c r="L116" s="480">
        <f>M116+O116</f>
        <v>28806</v>
      </c>
      <c r="M116" s="479">
        <f>E116+I116</f>
        <v>28806</v>
      </c>
      <c r="N116" s="479">
        <f>F116+J116</f>
        <v>0</v>
      </c>
      <c r="O116" s="478">
        <f>G116+K116</f>
        <v>0</v>
      </c>
    </row>
    <row r="117" spans="1:15" ht="26.25" x14ac:dyDescent="0.25">
      <c r="A117" s="433"/>
      <c r="B117" s="365" t="s">
        <v>218</v>
      </c>
      <c r="C117" s="26" t="s">
        <v>24</v>
      </c>
      <c r="D117" s="194">
        <f>E117+G117</f>
        <v>211160</v>
      </c>
      <c r="E117" s="194">
        <v>211160</v>
      </c>
      <c r="F117" s="194"/>
      <c r="G117" s="194"/>
      <c r="H117" s="193">
        <f>I117+K117</f>
        <v>-2312</v>
      </c>
      <c r="I117" s="193">
        <v>-2312</v>
      </c>
      <c r="J117" s="193"/>
      <c r="K117" s="193"/>
      <c r="L117" s="8">
        <f>M117+O117</f>
        <v>208848</v>
      </c>
      <c r="M117" s="477">
        <f>E117+I117</f>
        <v>208848</v>
      </c>
      <c r="N117" s="477">
        <f>F117+J117</f>
        <v>0</v>
      </c>
      <c r="O117" s="477">
        <f>G117+K117</f>
        <v>0</v>
      </c>
    </row>
    <row r="118" spans="1:15" x14ac:dyDescent="0.25">
      <c r="A118" s="433"/>
      <c r="B118" s="365" t="s">
        <v>243</v>
      </c>
      <c r="C118" s="20" t="s">
        <v>24</v>
      </c>
      <c r="D118" s="194">
        <f>E118+G118</f>
        <v>500773</v>
      </c>
      <c r="E118" s="195">
        <v>500773</v>
      </c>
      <c r="F118" s="195"/>
      <c r="G118" s="195"/>
      <c r="H118" s="193">
        <f>I118+K118</f>
        <v>-27368</v>
      </c>
      <c r="I118" s="200">
        <v>-27368</v>
      </c>
      <c r="J118" s="200"/>
      <c r="K118" s="200"/>
      <c r="L118" s="8">
        <f>M118+O118</f>
        <v>473405</v>
      </c>
      <c r="M118" s="83">
        <f>E118+I118</f>
        <v>473405</v>
      </c>
      <c r="N118" s="83">
        <f>F118+J118</f>
        <v>0</v>
      </c>
      <c r="O118" s="83">
        <f>G118+K118</f>
        <v>0</v>
      </c>
    </row>
    <row r="119" spans="1:15" ht="26.25" x14ac:dyDescent="0.25">
      <c r="A119" s="433"/>
      <c r="B119" s="366" t="s">
        <v>244</v>
      </c>
      <c r="C119" s="20" t="s">
        <v>24</v>
      </c>
      <c r="D119" s="194">
        <f>E119+G119</f>
        <v>338314</v>
      </c>
      <c r="E119" s="194">
        <v>338314</v>
      </c>
      <c r="F119" s="194"/>
      <c r="G119" s="194"/>
      <c r="H119" s="193">
        <f>I119+K119</f>
        <v>4854</v>
      </c>
      <c r="I119" s="193">
        <v>4854</v>
      </c>
      <c r="J119" s="193"/>
      <c r="K119" s="193"/>
      <c r="L119" s="8">
        <f>M119+O119</f>
        <v>343168</v>
      </c>
      <c r="M119" s="83">
        <f>E119+I119</f>
        <v>343168</v>
      </c>
      <c r="N119" s="83">
        <f>F119+J119</f>
        <v>0</v>
      </c>
      <c r="O119" s="83">
        <f>G119+K119</f>
        <v>0</v>
      </c>
    </row>
    <row r="120" spans="1:15" ht="15" customHeight="1" x14ac:dyDescent="0.25">
      <c r="A120" s="430" t="s">
        <v>111</v>
      </c>
      <c r="B120" s="47" t="s">
        <v>59</v>
      </c>
      <c r="C120" s="434" t="s">
        <v>24</v>
      </c>
      <c r="D120" s="244">
        <f>E120+G120</f>
        <v>99270</v>
      </c>
      <c r="E120" s="244">
        <v>99270</v>
      </c>
      <c r="F120" s="244">
        <v>75790</v>
      </c>
      <c r="G120" s="244"/>
      <c r="H120" s="243">
        <f>I120+K120</f>
        <v>0</v>
      </c>
      <c r="I120" s="243"/>
      <c r="J120" s="243"/>
      <c r="K120" s="243"/>
      <c r="L120" s="83">
        <f>M120+O120</f>
        <v>99270</v>
      </c>
      <c r="M120" s="83">
        <f>E120+I120</f>
        <v>99270</v>
      </c>
      <c r="N120" s="83">
        <f>F120+J120</f>
        <v>75790</v>
      </c>
      <c r="O120" s="83">
        <f>G120+K120</f>
        <v>0</v>
      </c>
    </row>
    <row r="121" spans="1:15" s="24" customFormat="1" ht="25.5" x14ac:dyDescent="0.2">
      <c r="A121" s="431"/>
      <c r="B121" s="80" t="s">
        <v>245</v>
      </c>
      <c r="C121" s="435"/>
      <c r="D121" s="242"/>
      <c r="E121" s="242"/>
      <c r="F121" s="242"/>
      <c r="G121" s="242"/>
      <c r="H121" s="241"/>
      <c r="I121" s="241"/>
      <c r="J121" s="241"/>
      <c r="K121" s="241"/>
      <c r="L121" s="84"/>
      <c r="M121" s="84"/>
      <c r="N121" s="84"/>
      <c r="O121" s="84"/>
    </row>
    <row r="122" spans="1:15" ht="15.95" customHeight="1" x14ac:dyDescent="0.25">
      <c r="A122" s="62" t="s">
        <v>112</v>
      </c>
      <c r="B122" s="33" t="s">
        <v>196</v>
      </c>
      <c r="C122" s="18"/>
      <c r="D122" s="192">
        <f>D114+D120</f>
        <v>1178323</v>
      </c>
      <c r="E122" s="192">
        <f>E114+E120</f>
        <v>1178323</v>
      </c>
      <c r="F122" s="192">
        <f>F114+F120</f>
        <v>75790</v>
      </c>
      <c r="G122" s="192">
        <f>G114+G120</f>
        <v>0</v>
      </c>
      <c r="H122" s="191">
        <f>H114+H120</f>
        <v>-24826</v>
      </c>
      <c r="I122" s="191">
        <f>I114+I120</f>
        <v>-24826</v>
      </c>
      <c r="J122" s="191">
        <f>J114+J120</f>
        <v>0</v>
      </c>
      <c r="K122" s="191">
        <f>K114+K120</f>
        <v>0</v>
      </c>
      <c r="L122" s="1">
        <f>L114+L120</f>
        <v>1153497</v>
      </c>
      <c r="M122" s="1">
        <f>M114+M120</f>
        <v>1153497</v>
      </c>
      <c r="N122" s="1">
        <f>N114+N120</f>
        <v>75790</v>
      </c>
      <c r="O122" s="1">
        <f>O114+O120</f>
        <v>0</v>
      </c>
    </row>
    <row r="123" spans="1:15" ht="15.95" customHeight="1" x14ac:dyDescent="0.25">
      <c r="A123" s="72" t="s">
        <v>113</v>
      </c>
      <c r="B123" s="73" t="s">
        <v>188</v>
      </c>
      <c r="C123" s="91"/>
      <c r="D123" s="240">
        <f>SUM(D125:D144)</f>
        <v>2571801</v>
      </c>
      <c r="E123" s="240">
        <f>SUM(E125:E144)</f>
        <v>2571801</v>
      </c>
      <c r="F123" s="240">
        <f>SUM(F125:F144)</f>
        <v>827915</v>
      </c>
      <c r="G123" s="240">
        <f>SUM(G125:G144)</f>
        <v>0</v>
      </c>
      <c r="H123" s="239">
        <f>SUM(H125:H144)</f>
        <v>-25833</v>
      </c>
      <c r="I123" s="239">
        <f>SUM(I125:I144)</f>
        <v>-25833</v>
      </c>
      <c r="J123" s="239">
        <f>SUM(J125:J144)</f>
        <v>0</v>
      </c>
      <c r="K123" s="239">
        <f>SUM(K125:K144)</f>
        <v>0</v>
      </c>
      <c r="L123" s="92">
        <f>SUM(L125:L144)</f>
        <v>2545968</v>
      </c>
      <c r="M123" s="92">
        <f>SUM(M125:M144)</f>
        <v>2545968</v>
      </c>
      <c r="N123" s="92">
        <f>SUM(N125:N144)</f>
        <v>827915</v>
      </c>
      <c r="O123" s="92">
        <f>SUM(O125:O144)</f>
        <v>0</v>
      </c>
    </row>
    <row r="124" spans="1:15" ht="15" customHeight="1" x14ac:dyDescent="0.25">
      <c r="A124" s="69"/>
      <c r="B124" s="93" t="s">
        <v>213</v>
      </c>
      <c r="C124" s="94"/>
      <c r="D124" s="238"/>
      <c r="E124" s="238"/>
      <c r="F124" s="237"/>
      <c r="G124" s="237"/>
      <c r="H124" s="236"/>
      <c r="I124" s="236"/>
      <c r="J124" s="235"/>
      <c r="K124" s="235"/>
      <c r="L124" s="234"/>
      <c r="M124" s="234"/>
      <c r="N124" s="233"/>
      <c r="O124" s="233"/>
    </row>
    <row r="125" spans="1:15" ht="26.25" x14ac:dyDescent="0.25">
      <c r="A125" s="69"/>
      <c r="B125" s="95" t="s">
        <v>226</v>
      </c>
      <c r="C125" s="96"/>
      <c r="D125" s="232">
        <f>E125+G125</f>
        <v>782</v>
      </c>
      <c r="E125" s="232">
        <f>E20</f>
        <v>782</v>
      </c>
      <c r="F125" s="232">
        <f>F20</f>
        <v>597</v>
      </c>
      <c r="G125" s="232">
        <f>G20</f>
        <v>0</v>
      </c>
      <c r="H125" s="203">
        <f>I125+K125</f>
        <v>0</v>
      </c>
      <c r="I125" s="203">
        <f>I20</f>
        <v>0</v>
      </c>
      <c r="J125" s="203">
        <f>J20</f>
        <v>0</v>
      </c>
      <c r="K125" s="203">
        <f>K20</f>
        <v>0</v>
      </c>
      <c r="L125" s="231">
        <f>M125+O125</f>
        <v>782</v>
      </c>
      <c r="M125" s="231">
        <f>M20</f>
        <v>782</v>
      </c>
      <c r="N125" s="231">
        <f>N20</f>
        <v>597</v>
      </c>
      <c r="O125" s="231">
        <f>O20</f>
        <v>0</v>
      </c>
    </row>
    <row r="126" spans="1:15" x14ac:dyDescent="0.25">
      <c r="A126" s="98"/>
      <c r="B126" s="99" t="s">
        <v>220</v>
      </c>
      <c r="C126" s="100"/>
      <c r="D126" s="204">
        <f>E126+G126</f>
        <v>62761</v>
      </c>
      <c r="E126" s="204">
        <f>E21</f>
        <v>62761</v>
      </c>
      <c r="F126" s="204">
        <f>F21</f>
        <v>23594</v>
      </c>
      <c r="G126" s="204">
        <f>G21</f>
        <v>0</v>
      </c>
      <c r="H126" s="202">
        <f>I126+K126</f>
        <v>0</v>
      </c>
      <c r="I126" s="202">
        <f>I21</f>
        <v>0</v>
      </c>
      <c r="J126" s="202">
        <f>J21</f>
        <v>0</v>
      </c>
      <c r="K126" s="202">
        <f>K21</f>
        <v>0</v>
      </c>
      <c r="L126" s="71">
        <f>M126+O126</f>
        <v>62761</v>
      </c>
      <c r="M126" s="71">
        <f>M21</f>
        <v>62761</v>
      </c>
      <c r="N126" s="71">
        <f>N21</f>
        <v>23594</v>
      </c>
      <c r="O126" s="71">
        <f>O21</f>
        <v>0</v>
      </c>
    </row>
    <row r="127" spans="1:15" ht="26.25" x14ac:dyDescent="0.25">
      <c r="A127" s="98"/>
      <c r="B127" s="99" t="s">
        <v>228</v>
      </c>
      <c r="C127" s="100"/>
      <c r="D127" s="204">
        <f>E127+G127</f>
        <v>8000</v>
      </c>
      <c r="E127" s="204">
        <f>E22</f>
        <v>8000</v>
      </c>
      <c r="F127" s="204">
        <f>F22</f>
        <v>6100</v>
      </c>
      <c r="G127" s="204">
        <f>G22</f>
        <v>0</v>
      </c>
      <c r="H127" s="202">
        <f>I127+K127</f>
        <v>0</v>
      </c>
      <c r="I127" s="202">
        <f>I22</f>
        <v>0</v>
      </c>
      <c r="J127" s="202">
        <f>J22</f>
        <v>0</v>
      </c>
      <c r="K127" s="202">
        <f>K22</f>
        <v>0</v>
      </c>
      <c r="L127" s="71">
        <f>M127+O127</f>
        <v>8000</v>
      </c>
      <c r="M127" s="71">
        <f>M22</f>
        <v>8000</v>
      </c>
      <c r="N127" s="71">
        <f>N22</f>
        <v>6100</v>
      </c>
      <c r="O127" s="71">
        <f>O22</f>
        <v>0</v>
      </c>
    </row>
    <row r="128" spans="1:15" ht="26.25" x14ac:dyDescent="0.25">
      <c r="A128" s="98"/>
      <c r="B128" s="99" t="s">
        <v>222</v>
      </c>
      <c r="C128" s="100"/>
      <c r="D128" s="204">
        <f>E128+G128</f>
        <v>25933</v>
      </c>
      <c r="E128" s="204">
        <f>E23</f>
        <v>25933</v>
      </c>
      <c r="F128" s="204">
        <f>F23</f>
        <v>16000</v>
      </c>
      <c r="G128" s="204">
        <f>G23</f>
        <v>0</v>
      </c>
      <c r="H128" s="202">
        <f>I128+K128</f>
        <v>0</v>
      </c>
      <c r="I128" s="202">
        <f>I23</f>
        <v>0</v>
      </c>
      <c r="J128" s="202">
        <f>J23</f>
        <v>0</v>
      </c>
      <c r="K128" s="202">
        <f>K23</f>
        <v>0</v>
      </c>
      <c r="L128" s="71">
        <f>M128+O128</f>
        <v>25933</v>
      </c>
      <c r="M128" s="71">
        <f>M23</f>
        <v>25933</v>
      </c>
      <c r="N128" s="71">
        <f>N23</f>
        <v>16000</v>
      </c>
      <c r="O128" s="71">
        <f>O23</f>
        <v>0</v>
      </c>
    </row>
    <row r="129" spans="1:15" x14ac:dyDescent="0.25">
      <c r="A129" s="98"/>
      <c r="B129" s="99" t="s">
        <v>229</v>
      </c>
      <c r="C129" s="100"/>
      <c r="D129" s="204">
        <f>E129+G129</f>
        <v>92215</v>
      </c>
      <c r="E129" s="204">
        <f>E24</f>
        <v>92215</v>
      </c>
      <c r="F129" s="204">
        <f>F24</f>
        <v>66468</v>
      </c>
      <c r="G129" s="204">
        <f>G24</f>
        <v>0</v>
      </c>
      <c r="H129" s="202">
        <f>I129+K129</f>
        <v>0</v>
      </c>
      <c r="I129" s="202">
        <f>I24</f>
        <v>0</v>
      </c>
      <c r="J129" s="202">
        <f>J24</f>
        <v>0</v>
      </c>
      <c r="K129" s="202">
        <f>K24</f>
        <v>0</v>
      </c>
      <c r="L129" s="71">
        <f>M129+O129</f>
        <v>92215</v>
      </c>
      <c r="M129" s="71">
        <f>M24</f>
        <v>92215</v>
      </c>
      <c r="N129" s="71">
        <f>N24</f>
        <v>66468</v>
      </c>
      <c r="O129" s="71">
        <f>O24</f>
        <v>0</v>
      </c>
    </row>
    <row r="130" spans="1:15" x14ac:dyDescent="0.25">
      <c r="A130" s="98"/>
      <c r="B130" s="99" t="s">
        <v>230</v>
      </c>
      <c r="C130" s="100"/>
      <c r="D130" s="204">
        <f>E130+G130</f>
        <v>13718</v>
      </c>
      <c r="E130" s="204">
        <f>E25</f>
        <v>13718</v>
      </c>
      <c r="F130" s="204">
        <f>F25</f>
        <v>9917</v>
      </c>
      <c r="G130" s="204">
        <f>G25</f>
        <v>0</v>
      </c>
      <c r="H130" s="202">
        <f>I130+K130</f>
        <v>0</v>
      </c>
      <c r="I130" s="202">
        <f>I25</f>
        <v>0</v>
      </c>
      <c r="J130" s="202">
        <f>J25</f>
        <v>0</v>
      </c>
      <c r="K130" s="202">
        <f>K25</f>
        <v>0</v>
      </c>
      <c r="L130" s="71">
        <f>M130+O130</f>
        <v>13718</v>
      </c>
      <c r="M130" s="71">
        <f>M25</f>
        <v>13718</v>
      </c>
      <c r="N130" s="71">
        <f>N25</f>
        <v>9917</v>
      </c>
      <c r="O130" s="71">
        <f>O25</f>
        <v>0</v>
      </c>
    </row>
    <row r="131" spans="1:15" ht="26.25" x14ac:dyDescent="0.25">
      <c r="A131" s="98"/>
      <c r="B131" s="99" t="s">
        <v>221</v>
      </c>
      <c r="C131" s="100"/>
      <c r="D131" s="204">
        <f>E131+G131</f>
        <v>8689</v>
      </c>
      <c r="E131" s="204">
        <f>E26</f>
        <v>8689</v>
      </c>
      <c r="F131" s="204">
        <f>F26</f>
        <v>6634</v>
      </c>
      <c r="G131" s="204">
        <f>G26</f>
        <v>0</v>
      </c>
      <c r="H131" s="202">
        <f>I131+K131</f>
        <v>0</v>
      </c>
      <c r="I131" s="202">
        <f>I26</f>
        <v>0</v>
      </c>
      <c r="J131" s="202">
        <f>J26</f>
        <v>0</v>
      </c>
      <c r="K131" s="202">
        <f>K26</f>
        <v>0</v>
      </c>
      <c r="L131" s="71">
        <f>M131+O131</f>
        <v>8689</v>
      </c>
      <c r="M131" s="71">
        <f>M26</f>
        <v>8689</v>
      </c>
      <c r="N131" s="71">
        <f>N26</f>
        <v>6634</v>
      </c>
      <c r="O131" s="71">
        <f>O26</f>
        <v>0</v>
      </c>
    </row>
    <row r="132" spans="1:15" x14ac:dyDescent="0.25">
      <c r="A132" s="98"/>
      <c r="B132" s="99" t="s">
        <v>231</v>
      </c>
      <c r="C132" s="100"/>
      <c r="D132" s="204">
        <f>E132+G132</f>
        <v>12483</v>
      </c>
      <c r="E132" s="204">
        <f>E27</f>
        <v>12483</v>
      </c>
      <c r="F132" s="204">
        <f>F27</f>
        <v>3215</v>
      </c>
      <c r="G132" s="204">
        <f>G27</f>
        <v>0</v>
      </c>
      <c r="H132" s="202">
        <f>I132+K132</f>
        <v>0</v>
      </c>
      <c r="I132" s="202">
        <f>I27</f>
        <v>0</v>
      </c>
      <c r="J132" s="202">
        <f>J27</f>
        <v>0</v>
      </c>
      <c r="K132" s="202">
        <f>K27</f>
        <v>0</v>
      </c>
      <c r="L132" s="71">
        <f>M132+O132</f>
        <v>12483</v>
      </c>
      <c r="M132" s="71">
        <f>M27</f>
        <v>12483</v>
      </c>
      <c r="N132" s="71">
        <f>N27</f>
        <v>3215</v>
      </c>
      <c r="O132" s="71">
        <f>O27</f>
        <v>0</v>
      </c>
    </row>
    <row r="133" spans="1:15" ht="26.25" x14ac:dyDescent="0.25">
      <c r="A133" s="98"/>
      <c r="B133" s="99" t="s">
        <v>246</v>
      </c>
      <c r="C133" s="100"/>
      <c r="D133" s="204">
        <f>E133+G133</f>
        <v>579</v>
      </c>
      <c r="E133" s="204">
        <f>E28</f>
        <v>579</v>
      </c>
      <c r="F133" s="204">
        <f>F28</f>
        <v>442</v>
      </c>
      <c r="G133" s="204">
        <f>G28</f>
        <v>0</v>
      </c>
      <c r="H133" s="202">
        <f>I133+K133</f>
        <v>0</v>
      </c>
      <c r="I133" s="202">
        <f>I28</f>
        <v>0</v>
      </c>
      <c r="J133" s="202">
        <f>J28</f>
        <v>0</v>
      </c>
      <c r="K133" s="202">
        <f>K28</f>
        <v>0</v>
      </c>
      <c r="L133" s="71">
        <f>M133+O133</f>
        <v>579</v>
      </c>
      <c r="M133" s="71">
        <f>M28</f>
        <v>579</v>
      </c>
      <c r="N133" s="71">
        <f>N28</f>
        <v>442</v>
      </c>
      <c r="O133" s="71">
        <f>O28</f>
        <v>0</v>
      </c>
    </row>
    <row r="134" spans="1:15" x14ac:dyDescent="0.25">
      <c r="A134" s="98"/>
      <c r="B134" s="99" t="s">
        <v>227</v>
      </c>
      <c r="C134" s="100"/>
      <c r="D134" s="204">
        <f>E134+G134</f>
        <v>16855</v>
      </c>
      <c r="E134" s="204">
        <f>E29</f>
        <v>16855</v>
      </c>
      <c r="F134" s="204">
        <f>F29</f>
        <v>11448</v>
      </c>
      <c r="G134" s="204">
        <f>G29</f>
        <v>0</v>
      </c>
      <c r="H134" s="202">
        <f>I134+K134</f>
        <v>0</v>
      </c>
      <c r="I134" s="202">
        <f>I29</f>
        <v>0</v>
      </c>
      <c r="J134" s="202">
        <f>J29</f>
        <v>0</v>
      </c>
      <c r="K134" s="202">
        <f>K29</f>
        <v>0</v>
      </c>
      <c r="L134" s="71">
        <f>M134+O134</f>
        <v>16855</v>
      </c>
      <c r="M134" s="71">
        <f>M29</f>
        <v>16855</v>
      </c>
      <c r="N134" s="71">
        <f>N29</f>
        <v>11448</v>
      </c>
      <c r="O134" s="71">
        <f>O29</f>
        <v>0</v>
      </c>
    </row>
    <row r="135" spans="1:15" x14ac:dyDescent="0.25">
      <c r="A135" s="98"/>
      <c r="B135" s="99" t="s">
        <v>217</v>
      </c>
      <c r="C135" s="100"/>
      <c r="D135" s="204">
        <f>E135+G135</f>
        <v>7501</v>
      </c>
      <c r="E135" s="204">
        <f>E30</f>
        <v>7501</v>
      </c>
      <c r="F135" s="204">
        <f>F30</f>
        <v>5096</v>
      </c>
      <c r="G135" s="204">
        <f>G30</f>
        <v>0</v>
      </c>
      <c r="H135" s="202">
        <f>I135+K135</f>
        <v>0</v>
      </c>
      <c r="I135" s="202">
        <f>I30</f>
        <v>0</v>
      </c>
      <c r="J135" s="202">
        <f>J30</f>
        <v>0</v>
      </c>
      <c r="K135" s="202">
        <f>K30</f>
        <v>0</v>
      </c>
      <c r="L135" s="71">
        <f>M135+O135</f>
        <v>7501</v>
      </c>
      <c r="M135" s="71">
        <f>M30</f>
        <v>7501</v>
      </c>
      <c r="N135" s="71">
        <f>N30</f>
        <v>5096</v>
      </c>
      <c r="O135" s="71">
        <f>O30</f>
        <v>0</v>
      </c>
    </row>
    <row r="136" spans="1:15" x14ac:dyDescent="0.25">
      <c r="A136" s="98"/>
      <c r="B136" s="99" t="s">
        <v>234</v>
      </c>
      <c r="C136" s="100"/>
      <c r="D136" s="204">
        <f>E136+G136</f>
        <v>232565</v>
      </c>
      <c r="E136" s="204">
        <f>E31+E38+E42+E46+E50+E54+E58+E62+E66+E70+E74</f>
        <v>232565</v>
      </c>
      <c r="F136" s="204">
        <f>F31+F38+F42+F46+F50+F54+F58+F62+F66+F70+F74</f>
        <v>143176</v>
      </c>
      <c r="G136" s="204">
        <f>G31+G38+G42+G46+G50+G54+G58+G62+G66+G70+G74</f>
        <v>0</v>
      </c>
      <c r="H136" s="202">
        <f>I136+K136</f>
        <v>0</v>
      </c>
      <c r="I136" s="202">
        <f>I31+I38+I42+I46+I50+I54+I58+I62+I66+I70+I74</f>
        <v>0</v>
      </c>
      <c r="J136" s="202">
        <f>J31+J38+J42+J46+J50+J54+J58+J62+J66+J70+J74</f>
        <v>0</v>
      </c>
      <c r="K136" s="202">
        <f>K31+K38+K42+K46+K50+K54+K58+K62+K66+K70+K74</f>
        <v>0</v>
      </c>
      <c r="L136" s="71">
        <f>M136+O136</f>
        <v>232565</v>
      </c>
      <c r="M136" s="71">
        <f>M31+M38+M42+M46+M50+M54+M58+M62+M66+M70+M74</f>
        <v>232565</v>
      </c>
      <c r="N136" s="71">
        <f>N31+N38+N42+N46+N50+N54+N58+N62+N66+N70+N74</f>
        <v>143176</v>
      </c>
      <c r="O136" s="71">
        <f>O31+O38+O42+O46+O50+O54+O58+O62+O66+O70+O74</f>
        <v>0</v>
      </c>
    </row>
    <row r="137" spans="1:15" ht="40.5" customHeight="1" x14ac:dyDescent="0.25">
      <c r="A137" s="98"/>
      <c r="B137" s="99" t="s">
        <v>241</v>
      </c>
      <c r="C137" s="100"/>
      <c r="D137" s="204">
        <f>E137+G137</f>
        <v>201865</v>
      </c>
      <c r="E137" s="204">
        <f>E88</f>
        <v>201865</v>
      </c>
      <c r="F137" s="204">
        <f>F88</f>
        <v>0</v>
      </c>
      <c r="G137" s="204">
        <f>G88</f>
        <v>0</v>
      </c>
      <c r="H137" s="202">
        <f>I137+K137</f>
        <v>0</v>
      </c>
      <c r="I137" s="202">
        <f>I88</f>
        <v>0</v>
      </c>
      <c r="J137" s="202">
        <f>J88</f>
        <v>0</v>
      </c>
      <c r="K137" s="202">
        <f>K88</f>
        <v>0</v>
      </c>
      <c r="L137" s="71">
        <f>M137+O137</f>
        <v>201865</v>
      </c>
      <c r="M137" s="71">
        <f>M88</f>
        <v>201865</v>
      </c>
      <c r="N137" s="71">
        <f>N88</f>
        <v>0</v>
      </c>
      <c r="O137" s="71">
        <f>O88</f>
        <v>0</v>
      </c>
    </row>
    <row r="138" spans="1:15" x14ac:dyDescent="0.25">
      <c r="A138" s="98"/>
      <c r="B138" s="99" t="s">
        <v>239</v>
      </c>
      <c r="C138" s="100"/>
      <c r="D138" s="204">
        <f>E138+G138</f>
        <v>320514</v>
      </c>
      <c r="E138" s="204">
        <f>E78</f>
        <v>320514</v>
      </c>
      <c r="F138" s="204">
        <f>F78</f>
        <v>222593</v>
      </c>
      <c r="G138" s="204">
        <f>G78</f>
        <v>0</v>
      </c>
      <c r="H138" s="202">
        <f>I138+K138</f>
        <v>0</v>
      </c>
      <c r="I138" s="202">
        <f>I78</f>
        <v>0</v>
      </c>
      <c r="J138" s="202">
        <f>J78</f>
        <v>0</v>
      </c>
      <c r="K138" s="202">
        <f>K78</f>
        <v>0</v>
      </c>
      <c r="L138" s="71">
        <f>M138+O138</f>
        <v>320514</v>
      </c>
      <c r="M138" s="71">
        <f>M78</f>
        <v>320514</v>
      </c>
      <c r="N138" s="71">
        <f>N78</f>
        <v>222593</v>
      </c>
      <c r="O138" s="71">
        <f>O78</f>
        <v>0</v>
      </c>
    </row>
    <row r="139" spans="1:15" ht="26.25" x14ac:dyDescent="0.25">
      <c r="A139" s="98"/>
      <c r="B139" s="99" t="s">
        <v>219</v>
      </c>
      <c r="C139" s="100"/>
      <c r="D139" s="204">
        <f>E139+G139</f>
        <v>148302</v>
      </c>
      <c r="E139" s="204">
        <f>E84+E85</f>
        <v>148302</v>
      </c>
      <c r="F139" s="204">
        <f>F84+F85</f>
        <v>80621</v>
      </c>
      <c r="G139" s="204">
        <f>G84+G85</f>
        <v>0</v>
      </c>
      <c r="H139" s="202">
        <f>I139+K139</f>
        <v>0</v>
      </c>
      <c r="I139" s="202">
        <f>I84+I85</f>
        <v>0</v>
      </c>
      <c r="J139" s="202">
        <f>J84+J85</f>
        <v>0</v>
      </c>
      <c r="K139" s="202">
        <f>K84+K85</f>
        <v>0</v>
      </c>
      <c r="L139" s="71">
        <f>M139+O139</f>
        <v>148302</v>
      </c>
      <c r="M139" s="71">
        <f>M84+M85</f>
        <v>148302</v>
      </c>
      <c r="N139" s="71">
        <f>N84+N85</f>
        <v>80621</v>
      </c>
      <c r="O139" s="71">
        <f>O84+O85</f>
        <v>0</v>
      </c>
    </row>
    <row r="140" spans="1:15" ht="26.25" x14ac:dyDescent="0.25">
      <c r="A140" s="98"/>
      <c r="B140" s="99" t="s">
        <v>242</v>
      </c>
      <c r="C140" s="100"/>
      <c r="D140" s="204">
        <f>E140+G140</f>
        <v>29958</v>
      </c>
      <c r="E140" s="204">
        <f>E32+E116</f>
        <v>29958</v>
      </c>
      <c r="F140" s="204">
        <f>F32+F116</f>
        <v>880</v>
      </c>
      <c r="G140" s="204">
        <f>G32+G116</f>
        <v>0</v>
      </c>
      <c r="H140" s="202">
        <f>I140+K140</f>
        <v>0</v>
      </c>
      <c r="I140" s="202">
        <f>I32+I116</f>
        <v>0</v>
      </c>
      <c r="J140" s="202">
        <f>J32+J116</f>
        <v>0</v>
      </c>
      <c r="K140" s="202">
        <f>K32+K116</f>
        <v>0</v>
      </c>
      <c r="L140" s="71">
        <f>M140+O140</f>
        <v>29958</v>
      </c>
      <c r="M140" s="71">
        <f>M32+M116</f>
        <v>29958</v>
      </c>
      <c r="N140" s="71">
        <f>N32+N116</f>
        <v>880</v>
      </c>
      <c r="O140" s="71">
        <f>O32+O116</f>
        <v>0</v>
      </c>
    </row>
    <row r="141" spans="1:15" ht="26.25" x14ac:dyDescent="0.25">
      <c r="A141" s="98"/>
      <c r="B141" s="99" t="s">
        <v>218</v>
      </c>
      <c r="C141" s="100"/>
      <c r="D141" s="204">
        <f>E141+G141</f>
        <v>216439</v>
      </c>
      <c r="E141" s="204">
        <f>E33+E117</f>
        <v>216439</v>
      </c>
      <c r="F141" s="204">
        <f>F33+F117</f>
        <v>0</v>
      </c>
      <c r="G141" s="204">
        <f>G33+G117</f>
        <v>0</v>
      </c>
      <c r="H141" s="202">
        <f>I141+K141</f>
        <v>-2370</v>
      </c>
      <c r="I141" s="202">
        <f>I33+I117</f>
        <v>-2370</v>
      </c>
      <c r="J141" s="202">
        <f>J33+J117</f>
        <v>0</v>
      </c>
      <c r="K141" s="202">
        <f>K33+K117</f>
        <v>0</v>
      </c>
      <c r="L141" s="71">
        <f>M141+O141</f>
        <v>214069</v>
      </c>
      <c r="M141" s="71">
        <f>M33+M117</f>
        <v>214069</v>
      </c>
      <c r="N141" s="71">
        <f>N33+N117</f>
        <v>0</v>
      </c>
      <c r="O141" s="71">
        <f>O33+O117</f>
        <v>0</v>
      </c>
    </row>
    <row r="142" spans="1:15" x14ac:dyDescent="0.25">
      <c r="A142" s="98"/>
      <c r="B142" s="99" t="s">
        <v>243</v>
      </c>
      <c r="C142" s="100"/>
      <c r="D142" s="204">
        <f>E142+G142</f>
        <v>520804</v>
      </c>
      <c r="E142" s="204">
        <f>E34+E118</f>
        <v>520804</v>
      </c>
      <c r="F142" s="204">
        <f>F34+F118</f>
        <v>12225</v>
      </c>
      <c r="G142" s="204">
        <f>G34+G118</f>
        <v>0</v>
      </c>
      <c r="H142" s="202">
        <f>I142+K142</f>
        <v>-28463</v>
      </c>
      <c r="I142" s="202">
        <f>I34+I118</f>
        <v>-28463</v>
      </c>
      <c r="J142" s="202">
        <f>J34+J118</f>
        <v>0</v>
      </c>
      <c r="K142" s="202">
        <f>K34+K118</f>
        <v>0</v>
      </c>
      <c r="L142" s="71">
        <f>M142+O142</f>
        <v>492341</v>
      </c>
      <c r="M142" s="71">
        <f>M34+M118</f>
        <v>492341</v>
      </c>
      <c r="N142" s="71">
        <f>N34+N118</f>
        <v>12225</v>
      </c>
      <c r="O142" s="71">
        <f>O34+O118</f>
        <v>0</v>
      </c>
    </row>
    <row r="143" spans="1:15" x14ac:dyDescent="0.25">
      <c r="A143" s="98"/>
      <c r="B143" s="99" t="s">
        <v>247</v>
      </c>
      <c r="C143" s="100"/>
      <c r="D143" s="204">
        <f>E143+G143</f>
        <v>447733</v>
      </c>
      <c r="E143" s="204">
        <f>E35+E119+E120</f>
        <v>447733</v>
      </c>
      <c r="F143" s="204">
        <f>F35+F119+F120</f>
        <v>82782</v>
      </c>
      <c r="G143" s="204">
        <f>G35+G119+G120</f>
        <v>0</v>
      </c>
      <c r="H143" s="202">
        <f>I143+K143</f>
        <v>5000</v>
      </c>
      <c r="I143" s="202">
        <f>I35+I119+I120</f>
        <v>5000</v>
      </c>
      <c r="J143" s="202">
        <f>J35+J119+J120</f>
        <v>0</v>
      </c>
      <c r="K143" s="202">
        <f>K35+K119+K120</f>
        <v>0</v>
      </c>
      <c r="L143" s="71">
        <f>M143+O143</f>
        <v>452733</v>
      </c>
      <c r="M143" s="71">
        <f>M35+M119+M120</f>
        <v>452733</v>
      </c>
      <c r="N143" s="71">
        <f>N35+N119+N120</f>
        <v>82782</v>
      </c>
      <c r="O143" s="71">
        <f>O35+O119+O120</f>
        <v>0</v>
      </c>
    </row>
    <row r="144" spans="1:15" ht="39" x14ac:dyDescent="0.25">
      <c r="A144" s="97"/>
      <c r="B144" s="102" t="s">
        <v>240</v>
      </c>
      <c r="C144" s="100"/>
      <c r="D144" s="204">
        <f>E144+G144</f>
        <v>204105</v>
      </c>
      <c r="E144" s="204">
        <f>E39+E43+E47+E51+E55+E59+E63+E67+E71+E75+E76+E90+E92+E94+E96+E98+E100+E102+E104+E106+E108+E110</f>
        <v>204105</v>
      </c>
      <c r="F144" s="204">
        <f>F39+F43+F47+F51+F55+F59+F63+F67+F71+F75+F76+F90+F92+F94+F96+F98+F100+F102+F104+F106+F108+F110</f>
        <v>136127</v>
      </c>
      <c r="G144" s="204">
        <f>G39+G43+G47+G51+G55+G59+G63+G67+G71+G75+G76+G90+G92+G94+G96+G98+G100+G102+G104+G106+G108+G110</f>
        <v>0</v>
      </c>
      <c r="H144" s="202">
        <f>I144+K144</f>
        <v>0</v>
      </c>
      <c r="I144" s="202">
        <f>I39+I43+I47+I51+I55+I59+I63+I67+I71+I75+I76+I90+I92+I94+I96+I98+I100+I102+I104+I106+I108+I110</f>
        <v>0</v>
      </c>
      <c r="J144" s="202">
        <f>J39+J43+J47+J51+J55+J59+J63+J67+J71+J75+J76+J90+J92+J94+J96+J98+J100+J102+J104+J106+J108+J110</f>
        <v>0</v>
      </c>
      <c r="K144" s="202">
        <f>K39+K43+K47+K51+K55+K59+K63+K67+K71+K75+K76+K90+K92+K94+K96+K98+K100+K102+K104+K106+K108+K110</f>
        <v>0</v>
      </c>
      <c r="L144" s="71">
        <f>M144+O144</f>
        <v>204105</v>
      </c>
      <c r="M144" s="71">
        <f>M39+M43+M47+M51+M55+M59+M63+M67+M71+M75+M76+M90+M92+M94+M96+M98+M100+M102+M104+M106+M108+M110</f>
        <v>204105</v>
      </c>
      <c r="N144" s="71">
        <f>N39+N43+N47+N51+N55+N59+N63+N67+N71+N75+N76+N90+N92+N94+N96+N98+N100+N102+N104+N106+N108+N110</f>
        <v>136127</v>
      </c>
      <c r="O144" s="71">
        <f>O39+O43+O47+O51+O55+O59+O63+O67+O71+O75+O76+O90+O92+O94+O96+O98+O100+O102+O104+O106+O108+O110</f>
        <v>0</v>
      </c>
    </row>
    <row r="145" spans="1:15" x14ac:dyDescent="0.25">
      <c r="A145" s="12"/>
      <c r="B145" s="187"/>
      <c r="C145" s="188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2"/>
    </row>
    <row r="146" spans="1:15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</row>
    <row r="147" spans="1:15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</row>
    <row r="148" spans="1:15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</row>
    <row r="149" spans="1:15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</row>
    <row r="150" spans="1:15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</row>
    <row r="151" spans="1:15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</row>
    <row r="152" spans="1:15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</row>
    <row r="153" spans="1:15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</row>
    <row r="154" spans="1:15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</row>
    <row r="155" spans="1:15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</row>
    <row r="156" spans="1:15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</row>
    <row r="157" spans="1:15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</row>
    <row r="158" spans="1:15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</row>
    <row r="159" spans="1:15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</row>
    <row r="160" spans="1:15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</row>
    <row r="161" spans="1:15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</row>
    <row r="162" spans="1:15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</row>
    <row r="163" spans="1:15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</row>
    <row r="164" spans="1:15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</row>
    <row r="165" spans="1:15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</row>
    <row r="166" spans="1:15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</row>
    <row r="167" spans="1:15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</row>
    <row r="168" spans="1:15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</row>
    <row r="169" spans="1:15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</row>
    <row r="170" spans="1:15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</row>
    <row r="171" spans="1:15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</row>
    <row r="172" spans="1:15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</row>
    <row r="173" spans="1:15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</row>
    <row r="174" spans="1:15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</row>
    <row r="175" spans="1:15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</row>
    <row r="176" spans="1:15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</row>
    <row r="177" spans="1:15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</row>
    <row r="178" spans="1:15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</row>
    <row r="179" spans="1:15" x14ac:dyDescent="0.25">
      <c r="A179" s="12"/>
      <c r="B179" s="12"/>
      <c r="C179" s="44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</row>
    <row r="180" spans="1:15" x14ac:dyDescent="0.25">
      <c r="A180" s="12"/>
      <c r="B180" s="12"/>
      <c r="C180" s="44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</row>
    <row r="181" spans="1:15" x14ac:dyDescent="0.25">
      <c r="A181" s="12"/>
      <c r="B181" s="12"/>
      <c r="C181" s="44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</row>
    <row r="182" spans="1:15" x14ac:dyDescent="0.25">
      <c r="A182" s="12"/>
      <c r="B182" s="12"/>
      <c r="C182" s="44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</row>
    <row r="183" spans="1:15" x14ac:dyDescent="0.25">
      <c r="A183" s="12"/>
      <c r="B183" s="12"/>
      <c r="C183" s="44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</row>
    <row r="184" spans="1:15" x14ac:dyDescent="0.25">
      <c r="A184" s="12"/>
      <c r="B184" s="12"/>
      <c r="C184" s="44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</row>
    <row r="185" spans="1:15" x14ac:dyDescent="0.25">
      <c r="A185" s="12"/>
      <c r="B185" s="12"/>
      <c r="C185" s="44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</row>
    <row r="186" spans="1:15" x14ac:dyDescent="0.25">
      <c r="A186" s="12"/>
      <c r="B186" s="12"/>
      <c r="C186" s="4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</row>
    <row r="187" spans="1:15" x14ac:dyDescent="0.25">
      <c r="A187" s="12"/>
      <c r="B187" s="12"/>
      <c r="C187" s="4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</row>
    <row r="188" spans="1:15" x14ac:dyDescent="0.25">
      <c r="A188" s="12"/>
      <c r="B188" s="12"/>
      <c r="C188" s="44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</row>
    <row r="189" spans="1:15" x14ac:dyDescent="0.25">
      <c r="A189" s="12"/>
      <c r="B189" s="12"/>
      <c r="C189" s="4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</row>
    <row r="190" spans="1:15" x14ac:dyDescent="0.25">
      <c r="A190" s="12"/>
      <c r="B190" s="12"/>
      <c r="C190" s="4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</row>
    <row r="191" spans="1:15" x14ac:dyDescent="0.25">
      <c r="A191" s="12"/>
      <c r="B191" s="12"/>
      <c r="C191" s="4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</row>
    <row r="192" spans="1:15" x14ac:dyDescent="0.25">
      <c r="A192" s="12"/>
      <c r="B192" s="12"/>
      <c r="C192" s="44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</row>
    <row r="193" spans="1:15" x14ac:dyDescent="0.25">
      <c r="A193" s="12"/>
      <c r="B193" s="12"/>
      <c r="C193" s="44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</row>
    <row r="194" spans="1:15" x14ac:dyDescent="0.25">
      <c r="A194" s="12"/>
      <c r="B194" s="12"/>
      <c r="C194" s="44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</row>
    <row r="195" spans="1:15" x14ac:dyDescent="0.25">
      <c r="A195" s="12"/>
      <c r="B195" s="12"/>
      <c r="C195" s="44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</row>
    <row r="196" spans="1:15" x14ac:dyDescent="0.25">
      <c r="A196" s="12"/>
      <c r="B196" s="12"/>
      <c r="C196" s="44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</row>
    <row r="197" spans="1:15" x14ac:dyDescent="0.25">
      <c r="A197" s="12"/>
      <c r="B197" s="12"/>
      <c r="C197" s="44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</row>
    <row r="198" spans="1:15" x14ac:dyDescent="0.25">
      <c r="A198" s="12"/>
      <c r="B198" s="12"/>
      <c r="C198" s="44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</row>
    <row r="199" spans="1:15" x14ac:dyDescent="0.25">
      <c r="A199" s="12"/>
      <c r="B199" s="12"/>
      <c r="C199" s="44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</row>
    <row r="200" spans="1:15" x14ac:dyDescent="0.25">
      <c r="A200" s="12"/>
      <c r="B200" s="12"/>
      <c r="C200" s="44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</row>
    <row r="201" spans="1:15" x14ac:dyDescent="0.25">
      <c r="A201" s="12"/>
      <c r="B201" s="12"/>
      <c r="C201" s="44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</row>
    <row r="202" spans="1:15" x14ac:dyDescent="0.25">
      <c r="A202" s="12"/>
      <c r="B202" s="12"/>
      <c r="C202" s="44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</row>
    <row r="203" spans="1:15" x14ac:dyDescent="0.25">
      <c r="A203" s="12"/>
      <c r="B203" s="12"/>
      <c r="C203" s="44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</row>
    <row r="204" spans="1:15" x14ac:dyDescent="0.25">
      <c r="A204" s="12"/>
      <c r="B204" s="12"/>
      <c r="C204" s="44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</row>
    <row r="205" spans="1:15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</row>
    <row r="206" spans="1:15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</row>
    <row r="207" spans="1:15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</row>
    <row r="208" spans="1:15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</row>
    <row r="209" spans="1:15" x14ac:dyDescent="0.25">
      <c r="A209" s="12"/>
      <c r="B209" s="12"/>
      <c r="C209" s="44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</row>
    <row r="210" spans="1:15" x14ac:dyDescent="0.25">
      <c r="A210" s="12"/>
      <c r="B210" s="12"/>
      <c r="C210" s="44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</row>
    <row r="211" spans="1:15" x14ac:dyDescent="0.25">
      <c r="A211" s="12"/>
      <c r="B211" s="12"/>
      <c r="C211" s="44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</row>
    <row r="212" spans="1:15" x14ac:dyDescent="0.25">
      <c r="A212" s="12"/>
      <c r="B212" s="12"/>
      <c r="C212" s="44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</row>
    <row r="213" spans="1:15" x14ac:dyDescent="0.25">
      <c r="A213" s="12"/>
      <c r="B213" s="12"/>
      <c r="C213" s="44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</row>
    <row r="214" spans="1:15" x14ac:dyDescent="0.25">
      <c r="A214" s="12"/>
      <c r="B214" s="12"/>
      <c r="C214" s="44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</row>
    <row r="215" spans="1:15" x14ac:dyDescent="0.25">
      <c r="A215" s="12"/>
      <c r="B215" s="12"/>
      <c r="C215" s="44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</row>
    <row r="216" spans="1:15" x14ac:dyDescent="0.25">
      <c r="A216" s="12"/>
      <c r="B216" s="12"/>
      <c r="C216" s="44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</row>
    <row r="217" spans="1:15" x14ac:dyDescent="0.25">
      <c r="A217" s="12"/>
      <c r="B217" s="12"/>
      <c r="C217" s="44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</row>
    <row r="218" spans="1:15" x14ac:dyDescent="0.25">
      <c r="A218" s="12"/>
      <c r="B218" s="12"/>
      <c r="C218" s="44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</row>
    <row r="219" spans="1:15" x14ac:dyDescent="0.25">
      <c r="A219" s="12"/>
      <c r="B219" s="12"/>
      <c r="C219" s="44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</row>
    <row r="220" spans="1:15" x14ac:dyDescent="0.25">
      <c r="A220" s="12"/>
      <c r="B220" s="12"/>
      <c r="C220" s="44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</row>
    <row r="221" spans="1:15" x14ac:dyDescent="0.25">
      <c r="A221" s="12"/>
      <c r="B221" s="12"/>
      <c r="C221" s="44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</row>
    <row r="222" spans="1:15" x14ac:dyDescent="0.25">
      <c r="A222" s="12"/>
      <c r="B222" s="12"/>
      <c r="C222" s="44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</row>
    <row r="223" spans="1:15" x14ac:dyDescent="0.25">
      <c r="A223" s="12"/>
      <c r="B223" s="12"/>
      <c r="C223" s="44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</row>
    <row r="224" spans="1:15" x14ac:dyDescent="0.25">
      <c r="A224" s="12"/>
      <c r="B224" s="12"/>
      <c r="C224" s="44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</row>
    <row r="225" spans="1:15" x14ac:dyDescent="0.25">
      <c r="A225" s="12"/>
      <c r="B225" s="12"/>
      <c r="C225" s="44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</row>
    <row r="226" spans="1:15" x14ac:dyDescent="0.25">
      <c r="A226" s="12"/>
      <c r="B226" s="12"/>
      <c r="C226" s="44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</row>
    <row r="227" spans="1:15" x14ac:dyDescent="0.25">
      <c r="A227" s="12"/>
      <c r="B227" s="12"/>
      <c r="C227" s="44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</row>
    <row r="228" spans="1:15" x14ac:dyDescent="0.25">
      <c r="A228" s="12"/>
      <c r="B228" s="12"/>
      <c r="C228" s="44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</row>
    <row r="229" spans="1:15" x14ac:dyDescent="0.25">
      <c r="A229" s="12"/>
      <c r="B229" s="12"/>
      <c r="C229" s="44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</row>
    <row r="230" spans="1:15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</row>
    <row r="231" spans="1:15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</row>
    <row r="232" spans="1:15" x14ac:dyDescent="0.25">
      <c r="A232" s="12"/>
      <c r="B232" s="12"/>
      <c r="C232" s="44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</row>
    <row r="233" spans="1:15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</row>
    <row r="234" spans="1:15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</row>
    <row r="235" spans="1:15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</row>
    <row r="236" spans="1:15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</row>
    <row r="237" spans="1:15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</row>
    <row r="238" spans="1:15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</row>
    <row r="239" spans="1:15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</row>
    <row r="240" spans="1:15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</sheetData>
  <mergeCells count="48">
    <mergeCell ref="E14:G14"/>
    <mergeCell ref="C110:C111"/>
    <mergeCell ref="C88:C89"/>
    <mergeCell ref="C104:C105"/>
    <mergeCell ref="C108:C109"/>
    <mergeCell ref="B113:O113"/>
    <mergeCell ref="C106:C107"/>
    <mergeCell ref="C98:C99"/>
    <mergeCell ref="B81:O81"/>
    <mergeCell ref="C78:C79"/>
    <mergeCell ref="B9:O9"/>
    <mergeCell ref="B10:O10"/>
    <mergeCell ref="A120:A121"/>
    <mergeCell ref="A114:A119"/>
    <mergeCell ref="C120:C121"/>
    <mergeCell ref="C94:C95"/>
    <mergeCell ref="C96:C97"/>
    <mergeCell ref="A82:A85"/>
    <mergeCell ref="C102:C103"/>
    <mergeCell ref="C90:C91"/>
    <mergeCell ref="C92:C93"/>
    <mergeCell ref="H14:H16"/>
    <mergeCell ref="C100:C101"/>
    <mergeCell ref="B87:O87"/>
    <mergeCell ref="E15:F15"/>
    <mergeCell ref="G15:G16"/>
    <mergeCell ref="C76:C77"/>
    <mergeCell ref="B17:O17"/>
    <mergeCell ref="B5:O5"/>
    <mergeCell ref="B6:O6"/>
    <mergeCell ref="A14:A16"/>
    <mergeCell ref="B14:B16"/>
    <mergeCell ref="C14:C16"/>
    <mergeCell ref="K15:K16"/>
    <mergeCell ref="I15:J15"/>
    <mergeCell ref="D14:D16"/>
    <mergeCell ref="B7:O7"/>
    <mergeCell ref="B8:O8"/>
    <mergeCell ref="B1:O1"/>
    <mergeCell ref="B2:O2"/>
    <mergeCell ref="B3:O3"/>
    <mergeCell ref="B4:O4"/>
    <mergeCell ref="I14:K14"/>
    <mergeCell ref="A12:O12"/>
    <mergeCell ref="L14:L16"/>
    <mergeCell ref="M14:O14"/>
    <mergeCell ref="M15:N15"/>
    <mergeCell ref="O15:O16"/>
  </mergeCells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3"/>
  <sheetViews>
    <sheetView showZeros="0" workbookViewId="0">
      <selection activeCell="B10" sqref="B10:O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450" t="s">
        <v>376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</row>
    <row r="2" spans="1:15" x14ac:dyDescent="0.25">
      <c r="B2" s="450" t="s">
        <v>375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</row>
    <row r="3" spans="1:15" x14ac:dyDescent="0.25">
      <c r="B3" s="450" t="s">
        <v>374</v>
      </c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</row>
    <row r="4" spans="1:15" x14ac:dyDescent="0.25">
      <c r="B4" s="450" t="s">
        <v>432</v>
      </c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</row>
    <row r="5" spans="1:15" ht="15" customHeight="1" x14ac:dyDescent="0.25">
      <c r="B5" s="450" t="s">
        <v>428</v>
      </c>
      <c r="C5" s="450"/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450"/>
      <c r="O5" s="450"/>
    </row>
    <row r="6" spans="1:15" ht="15" customHeight="1" x14ac:dyDescent="0.25">
      <c r="B6" s="450" t="s">
        <v>415</v>
      </c>
      <c r="C6" s="450"/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450"/>
      <c r="O6" s="450"/>
    </row>
    <row r="7" spans="1:15" ht="15" customHeight="1" x14ac:dyDescent="0.25">
      <c r="B7" s="450" t="s">
        <v>507</v>
      </c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</row>
    <row r="8" spans="1:15" ht="15" customHeight="1" x14ac:dyDescent="0.25">
      <c r="B8" s="450" t="s">
        <v>503</v>
      </c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</row>
    <row r="9" spans="1:15" ht="15" customHeight="1" x14ac:dyDescent="0.25">
      <c r="B9" s="450" t="s">
        <v>522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</row>
    <row r="10" spans="1:15" ht="15" customHeight="1" x14ac:dyDescent="0.25">
      <c r="B10" s="450" t="s">
        <v>517</v>
      </c>
      <c r="C10" s="450"/>
      <c r="D10" s="450"/>
      <c r="E10" s="450"/>
      <c r="F10" s="450"/>
      <c r="G10" s="450"/>
      <c r="H10" s="450"/>
      <c r="I10" s="450"/>
      <c r="J10" s="450"/>
      <c r="K10" s="450"/>
      <c r="L10" s="450"/>
      <c r="M10" s="450"/>
      <c r="N10" s="450"/>
      <c r="O10" s="450"/>
    </row>
    <row r="11" spans="1:15" x14ac:dyDescent="0.25">
      <c r="A11" s="12"/>
      <c r="B11" s="12"/>
      <c r="C11" s="258"/>
      <c r="D11" s="12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12"/>
    </row>
    <row r="12" spans="1:15" ht="27" customHeight="1" x14ac:dyDescent="0.25">
      <c r="A12" s="446" t="s">
        <v>211</v>
      </c>
      <c r="B12" s="446"/>
      <c r="C12" s="446"/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</row>
    <row r="13" spans="1:15" x14ac:dyDescent="0.25">
      <c r="A13" s="361"/>
      <c r="B13" s="361"/>
      <c r="C13" s="361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4" t="s">
        <v>185</v>
      </c>
    </row>
    <row r="14" spans="1:15" ht="15" customHeight="1" x14ac:dyDescent="0.25">
      <c r="A14" s="408" t="s">
        <v>5</v>
      </c>
      <c r="B14" s="411" t="s">
        <v>431</v>
      </c>
      <c r="C14" s="411" t="s">
        <v>60</v>
      </c>
      <c r="D14" s="401" t="s">
        <v>420</v>
      </c>
      <c r="E14" s="405" t="s">
        <v>213</v>
      </c>
      <c r="F14" s="405"/>
      <c r="G14" s="406"/>
      <c r="H14" s="414" t="s">
        <v>422</v>
      </c>
      <c r="I14" s="417" t="s">
        <v>213</v>
      </c>
      <c r="J14" s="418"/>
      <c r="K14" s="419"/>
      <c r="L14" s="447" t="s">
        <v>0</v>
      </c>
      <c r="M14" s="387" t="s">
        <v>213</v>
      </c>
      <c r="N14" s="388"/>
      <c r="O14" s="389"/>
    </row>
    <row r="15" spans="1:15" x14ac:dyDescent="0.25">
      <c r="A15" s="409"/>
      <c r="B15" s="412"/>
      <c r="C15" s="412"/>
      <c r="D15" s="402"/>
      <c r="E15" s="406" t="s">
        <v>1</v>
      </c>
      <c r="F15" s="423"/>
      <c r="G15" s="407" t="s">
        <v>2</v>
      </c>
      <c r="H15" s="415"/>
      <c r="I15" s="422" t="s">
        <v>1</v>
      </c>
      <c r="J15" s="422"/>
      <c r="K15" s="393" t="s">
        <v>2</v>
      </c>
      <c r="L15" s="448"/>
      <c r="M15" s="400" t="s">
        <v>1</v>
      </c>
      <c r="N15" s="400"/>
      <c r="O15" s="390" t="s">
        <v>2</v>
      </c>
    </row>
    <row r="16" spans="1:15" ht="28.5" customHeight="1" x14ac:dyDescent="0.25">
      <c r="A16" s="410"/>
      <c r="B16" s="413"/>
      <c r="C16" s="413"/>
      <c r="D16" s="403"/>
      <c r="E16" s="352" t="s">
        <v>3</v>
      </c>
      <c r="F16" s="353" t="s">
        <v>4</v>
      </c>
      <c r="G16" s="407"/>
      <c r="H16" s="416"/>
      <c r="I16" s="356" t="s">
        <v>3</v>
      </c>
      <c r="J16" s="349" t="s">
        <v>4</v>
      </c>
      <c r="K16" s="393"/>
      <c r="L16" s="449"/>
      <c r="M16" s="350" t="s">
        <v>3</v>
      </c>
      <c r="N16" s="348" t="s">
        <v>4</v>
      </c>
      <c r="O16" s="390"/>
    </row>
    <row r="17" spans="1:17" ht="15.95" customHeight="1" x14ac:dyDescent="0.25">
      <c r="A17" s="11" t="s">
        <v>78</v>
      </c>
      <c r="B17" s="394" t="s">
        <v>187</v>
      </c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6"/>
    </row>
    <row r="18" spans="1:17" ht="15" customHeight="1" x14ac:dyDescent="0.25">
      <c r="A18" s="5" t="s">
        <v>198</v>
      </c>
      <c r="B18" s="64" t="s">
        <v>20</v>
      </c>
      <c r="C18" s="212"/>
      <c r="D18" s="197">
        <f>E18+G18</f>
        <v>979358</v>
      </c>
      <c r="E18" s="197">
        <f>E19+E20</f>
        <v>979358</v>
      </c>
      <c r="F18" s="197">
        <f>F19+F20</f>
        <v>688300</v>
      </c>
      <c r="G18" s="197">
        <f>G19+G20</f>
        <v>0</v>
      </c>
      <c r="H18" s="198">
        <f>H19+H20</f>
        <v>-24260</v>
      </c>
      <c r="I18" s="198">
        <f>I19+I20</f>
        <v>-24260</v>
      </c>
      <c r="J18" s="198">
        <f>J19+J20</f>
        <v>-18522</v>
      </c>
      <c r="K18" s="198">
        <f>K19+K20</f>
        <v>0</v>
      </c>
      <c r="L18" s="79">
        <f>L19+L20</f>
        <v>955098</v>
      </c>
      <c r="M18" s="79">
        <f>M19+M20</f>
        <v>955098</v>
      </c>
      <c r="N18" s="79">
        <f>N19+N20</f>
        <v>669778</v>
      </c>
      <c r="O18" s="79">
        <f>O19+O20</f>
        <v>0</v>
      </c>
      <c r="P18" s="148"/>
      <c r="Q18" s="254" t="s">
        <v>430</v>
      </c>
    </row>
    <row r="19" spans="1:17" ht="15" customHeight="1" x14ac:dyDescent="0.25">
      <c r="A19" s="11"/>
      <c r="B19" s="64"/>
      <c r="C19" s="20" t="s">
        <v>32</v>
      </c>
      <c r="D19" s="194">
        <f>E19+G19</f>
        <v>3084</v>
      </c>
      <c r="E19" s="194">
        <v>3084</v>
      </c>
      <c r="F19" s="194"/>
      <c r="G19" s="194"/>
      <c r="H19" s="193">
        <f>I19+K19</f>
        <v>0</v>
      </c>
      <c r="I19" s="193"/>
      <c r="J19" s="193"/>
      <c r="K19" s="193"/>
      <c r="L19" s="8">
        <f>M19+O19</f>
        <v>3084</v>
      </c>
      <c r="M19" s="8">
        <f>E19+I19</f>
        <v>3084</v>
      </c>
      <c r="N19" s="8">
        <f>F19+J19</f>
        <v>0</v>
      </c>
      <c r="O19" s="8">
        <f>G19+K19</f>
        <v>0</v>
      </c>
      <c r="P19" s="226" t="s">
        <v>389</v>
      </c>
      <c r="Q19" s="148"/>
    </row>
    <row r="20" spans="1:17" ht="15" customHeight="1" x14ac:dyDescent="0.25">
      <c r="A20" s="85"/>
      <c r="B20" s="103"/>
      <c r="C20" s="20" t="s">
        <v>57</v>
      </c>
      <c r="D20" s="194">
        <f>E20+G20</f>
        <v>976274</v>
      </c>
      <c r="E20" s="194">
        <v>976274</v>
      </c>
      <c r="F20" s="194">
        <v>688300</v>
      </c>
      <c r="G20" s="194"/>
      <c r="H20" s="193">
        <f>I20+K20</f>
        <v>-24260</v>
      </c>
      <c r="I20" s="193">
        <v>-24260</v>
      </c>
      <c r="J20" s="193">
        <v>-18522</v>
      </c>
      <c r="K20" s="193"/>
      <c r="L20" s="8">
        <f>M20+O20</f>
        <v>952014</v>
      </c>
      <c r="M20" s="8">
        <f>E20+I20</f>
        <v>952014</v>
      </c>
      <c r="N20" s="8">
        <f>F20+J20</f>
        <v>669778</v>
      </c>
      <c r="O20" s="8">
        <f>G20+K20</f>
        <v>0</v>
      </c>
      <c r="P20" s="226" t="s">
        <v>388</v>
      </c>
      <c r="Q20" s="148"/>
    </row>
    <row r="21" spans="1:17" ht="15" customHeight="1" x14ac:dyDescent="0.25">
      <c r="A21" s="11" t="s">
        <v>79</v>
      </c>
      <c r="B21" s="64" t="s">
        <v>61</v>
      </c>
      <c r="C21" s="20" t="s">
        <v>57</v>
      </c>
      <c r="D21" s="194">
        <f>E21+G21</f>
        <v>437244</v>
      </c>
      <c r="E21" s="194">
        <v>437244</v>
      </c>
      <c r="F21" s="194">
        <v>325175</v>
      </c>
      <c r="G21" s="194"/>
      <c r="H21" s="193">
        <f>I21+K21</f>
        <v>0</v>
      </c>
      <c r="I21" s="193"/>
      <c r="J21" s="193"/>
      <c r="K21" s="193"/>
      <c r="L21" s="8">
        <f>M21+O21</f>
        <v>437244</v>
      </c>
      <c r="M21" s="8">
        <f>E21+I21</f>
        <v>437244</v>
      </c>
      <c r="N21" s="8">
        <f>F21+J21</f>
        <v>325175</v>
      </c>
      <c r="O21" s="8">
        <f>G21+K21</f>
        <v>0</v>
      </c>
      <c r="P21" s="226" t="s">
        <v>387</v>
      </c>
      <c r="Q21" s="148"/>
    </row>
    <row r="22" spans="1:17" ht="15" customHeight="1" x14ac:dyDescent="0.25">
      <c r="A22" s="5" t="s">
        <v>80</v>
      </c>
      <c r="B22" s="19" t="s">
        <v>35</v>
      </c>
      <c r="C22" s="20" t="s">
        <v>57</v>
      </c>
      <c r="D22" s="194">
        <f>E22+G22</f>
        <v>489747</v>
      </c>
      <c r="E22" s="194">
        <v>489747</v>
      </c>
      <c r="F22" s="194">
        <v>363210</v>
      </c>
      <c r="G22" s="194"/>
      <c r="H22" s="193">
        <f>I22+K22</f>
        <v>0</v>
      </c>
      <c r="I22" s="193"/>
      <c r="J22" s="193"/>
      <c r="K22" s="193"/>
      <c r="L22" s="8">
        <f>M22+O22</f>
        <v>489747</v>
      </c>
      <c r="M22" s="8">
        <f>E22+I22</f>
        <v>489747</v>
      </c>
      <c r="N22" s="8">
        <f>F22+J22</f>
        <v>363210</v>
      </c>
      <c r="O22" s="8">
        <f>G22+K22</f>
        <v>0</v>
      </c>
      <c r="P22" s="226" t="s">
        <v>386</v>
      </c>
      <c r="Q22" s="148"/>
    </row>
    <row r="23" spans="1:17" ht="15" customHeight="1" x14ac:dyDescent="0.25">
      <c r="A23" s="5" t="s">
        <v>81</v>
      </c>
      <c r="B23" s="19" t="s">
        <v>173</v>
      </c>
      <c r="C23" s="20" t="s">
        <v>57</v>
      </c>
      <c r="D23" s="194">
        <f>E23+G23</f>
        <v>673221</v>
      </c>
      <c r="E23" s="194">
        <v>673221</v>
      </c>
      <c r="F23" s="194">
        <v>499316</v>
      </c>
      <c r="G23" s="194"/>
      <c r="H23" s="193">
        <f>I23+K23</f>
        <v>0</v>
      </c>
      <c r="I23" s="193"/>
      <c r="J23" s="193"/>
      <c r="K23" s="193"/>
      <c r="L23" s="8">
        <f>M23+O23</f>
        <v>673221</v>
      </c>
      <c r="M23" s="8">
        <f>E23+I23</f>
        <v>673221</v>
      </c>
      <c r="N23" s="8">
        <f>F23+J23</f>
        <v>499316</v>
      </c>
      <c r="O23" s="8">
        <f>G23+K23</f>
        <v>0</v>
      </c>
      <c r="P23" s="226" t="s">
        <v>385</v>
      </c>
      <c r="Q23" s="148"/>
    </row>
    <row r="24" spans="1:17" ht="15" customHeight="1" x14ac:dyDescent="0.25">
      <c r="A24" s="5" t="s">
        <v>82</v>
      </c>
      <c r="B24" s="19" t="s">
        <v>181</v>
      </c>
      <c r="C24" s="20" t="s">
        <v>57</v>
      </c>
      <c r="D24" s="194">
        <f>E24+G24</f>
        <v>394250</v>
      </c>
      <c r="E24" s="194">
        <v>394250</v>
      </c>
      <c r="F24" s="194">
        <v>292839</v>
      </c>
      <c r="G24" s="194"/>
      <c r="H24" s="193">
        <f>I24+K24</f>
        <v>0</v>
      </c>
      <c r="I24" s="193"/>
      <c r="J24" s="193"/>
      <c r="K24" s="193"/>
      <c r="L24" s="8">
        <f>M24+O24</f>
        <v>394250</v>
      </c>
      <c r="M24" s="8">
        <f>E24+I24</f>
        <v>394250</v>
      </c>
      <c r="N24" s="8">
        <f>F24+J24</f>
        <v>292839</v>
      </c>
      <c r="O24" s="8">
        <f>G24+K24</f>
        <v>0</v>
      </c>
      <c r="P24" s="226" t="s">
        <v>384</v>
      </c>
      <c r="Q24" s="148"/>
    </row>
    <row r="25" spans="1:17" ht="15" customHeight="1" x14ac:dyDescent="0.25">
      <c r="A25" s="9" t="s">
        <v>83</v>
      </c>
      <c r="B25" s="10" t="s">
        <v>162</v>
      </c>
      <c r="C25" s="20" t="s">
        <v>57</v>
      </c>
      <c r="D25" s="194">
        <f>E25+G25</f>
        <v>244528</v>
      </c>
      <c r="E25" s="194">
        <v>244528</v>
      </c>
      <c r="F25" s="194">
        <v>180928</v>
      </c>
      <c r="G25" s="194"/>
      <c r="H25" s="193">
        <f>I25+K25</f>
        <v>0</v>
      </c>
      <c r="I25" s="193"/>
      <c r="J25" s="193"/>
      <c r="K25" s="193"/>
      <c r="L25" s="8">
        <f>M25+O25</f>
        <v>244528</v>
      </c>
      <c r="M25" s="8">
        <f>E25+I25</f>
        <v>244528</v>
      </c>
      <c r="N25" s="8">
        <f>F25+J25</f>
        <v>180928</v>
      </c>
      <c r="O25" s="8">
        <f>G25+K25</f>
        <v>0</v>
      </c>
      <c r="P25" s="226" t="s">
        <v>383</v>
      </c>
      <c r="Q25" s="148"/>
    </row>
    <row r="26" spans="1:17" ht="15" customHeight="1" x14ac:dyDescent="0.25">
      <c r="A26" s="11" t="s">
        <v>84</v>
      </c>
      <c r="B26" s="21" t="s">
        <v>417</v>
      </c>
      <c r="C26" s="20" t="s">
        <v>57</v>
      </c>
      <c r="D26" s="194">
        <f>E26+G26</f>
        <v>373396</v>
      </c>
      <c r="E26" s="194">
        <v>373396</v>
      </c>
      <c r="F26" s="194">
        <v>277462</v>
      </c>
      <c r="G26" s="194"/>
      <c r="H26" s="193">
        <f>I26+K26</f>
        <v>0</v>
      </c>
      <c r="I26" s="193"/>
      <c r="J26" s="193"/>
      <c r="K26" s="193"/>
      <c r="L26" s="8">
        <f>M26+O26</f>
        <v>373396</v>
      </c>
      <c r="M26" s="8">
        <f>E26+I26</f>
        <v>373396</v>
      </c>
      <c r="N26" s="8">
        <f>F26+J26</f>
        <v>277462</v>
      </c>
      <c r="O26" s="8">
        <f>G26+K26</f>
        <v>0</v>
      </c>
      <c r="P26" s="226" t="s">
        <v>382</v>
      </c>
      <c r="Q26" s="225">
        <f>L19+L60</f>
        <v>10896</v>
      </c>
    </row>
    <row r="27" spans="1:17" ht="15" customHeight="1" x14ac:dyDescent="0.25">
      <c r="A27" s="5" t="s">
        <v>85</v>
      </c>
      <c r="B27" s="19" t="s">
        <v>45</v>
      </c>
      <c r="C27" s="20" t="s">
        <v>57</v>
      </c>
      <c r="D27" s="194">
        <f>E27+G27</f>
        <v>140895</v>
      </c>
      <c r="E27" s="194">
        <v>140895</v>
      </c>
      <c r="F27" s="194">
        <v>106840</v>
      </c>
      <c r="G27" s="194"/>
      <c r="H27" s="193">
        <f>I27+K27</f>
        <v>486</v>
      </c>
      <c r="I27" s="193">
        <v>486</v>
      </c>
      <c r="J27" s="193"/>
      <c r="K27" s="193"/>
      <c r="L27" s="8">
        <f>M27+O27</f>
        <v>141381</v>
      </c>
      <c r="M27" s="8">
        <f>E27+I27</f>
        <v>141381</v>
      </c>
      <c r="N27" s="8">
        <f>F27+J27</f>
        <v>106840</v>
      </c>
      <c r="O27" s="8">
        <f>G27+K27</f>
        <v>0</v>
      </c>
      <c r="P27" s="226" t="s">
        <v>381</v>
      </c>
      <c r="Q27" s="225">
        <f>SUM(L20:L59)</f>
        <v>8904465</v>
      </c>
    </row>
    <row r="28" spans="1:17" ht="15" customHeight="1" x14ac:dyDescent="0.25">
      <c r="A28" s="5" t="s">
        <v>86</v>
      </c>
      <c r="B28" s="19" t="s">
        <v>165</v>
      </c>
      <c r="C28" s="7" t="s">
        <v>57</v>
      </c>
      <c r="D28" s="194">
        <f>E28+G28</f>
        <v>413776</v>
      </c>
      <c r="E28" s="194">
        <v>413776</v>
      </c>
      <c r="F28" s="194">
        <v>305759</v>
      </c>
      <c r="G28" s="194"/>
      <c r="H28" s="193">
        <f>I28+K28</f>
        <v>0</v>
      </c>
      <c r="I28" s="193"/>
      <c r="J28" s="193"/>
      <c r="K28" s="193"/>
      <c r="L28" s="8">
        <f>M28+O28</f>
        <v>413776</v>
      </c>
      <c r="M28" s="8">
        <f>E28+I28</f>
        <v>413776</v>
      </c>
      <c r="N28" s="8">
        <f>F28+J28</f>
        <v>305759</v>
      </c>
      <c r="O28" s="8">
        <f>G28+K28</f>
        <v>0</v>
      </c>
      <c r="P28" s="226" t="s">
        <v>380</v>
      </c>
      <c r="Q28" s="148"/>
    </row>
    <row r="29" spans="1:17" ht="15" customHeight="1" x14ac:dyDescent="0.25">
      <c r="A29" s="5" t="s">
        <v>87</v>
      </c>
      <c r="B29" s="19" t="s">
        <v>164</v>
      </c>
      <c r="C29" s="7" t="s">
        <v>57</v>
      </c>
      <c r="D29" s="194">
        <f>E29+G29</f>
        <v>514201</v>
      </c>
      <c r="E29" s="194">
        <v>514201</v>
      </c>
      <c r="F29" s="194">
        <v>379791</v>
      </c>
      <c r="G29" s="194"/>
      <c r="H29" s="193">
        <f>I29+K29</f>
        <v>0</v>
      </c>
      <c r="I29" s="193"/>
      <c r="J29" s="193"/>
      <c r="K29" s="193"/>
      <c r="L29" s="8">
        <f>M29+O29</f>
        <v>514201</v>
      </c>
      <c r="M29" s="8">
        <f>E29+I29</f>
        <v>514201</v>
      </c>
      <c r="N29" s="8">
        <f>F29+J29</f>
        <v>379791</v>
      </c>
      <c r="O29" s="8">
        <f>G29+K29</f>
        <v>0</v>
      </c>
      <c r="P29" s="224" t="s">
        <v>188</v>
      </c>
      <c r="Q29" s="223">
        <f>SUM(Q19:Q28)</f>
        <v>8915361</v>
      </c>
    </row>
    <row r="30" spans="1:17" ht="15" customHeight="1" x14ac:dyDescent="0.25">
      <c r="A30" s="5" t="s">
        <v>88</v>
      </c>
      <c r="B30" s="19" t="s">
        <v>163</v>
      </c>
      <c r="C30" s="7" t="s">
        <v>57</v>
      </c>
      <c r="D30" s="194">
        <f>E30+G30</f>
        <v>546452</v>
      </c>
      <c r="E30" s="194">
        <v>546452</v>
      </c>
      <c r="F30" s="194">
        <v>402983</v>
      </c>
      <c r="G30" s="194"/>
      <c r="H30" s="193">
        <f>I30+K30</f>
        <v>0</v>
      </c>
      <c r="I30" s="193"/>
      <c r="J30" s="193"/>
      <c r="K30" s="193"/>
      <c r="L30" s="8">
        <f>M30+O30</f>
        <v>546452</v>
      </c>
      <c r="M30" s="8">
        <f>E30+I30</f>
        <v>546452</v>
      </c>
      <c r="N30" s="8">
        <f>F30+J30</f>
        <v>402983</v>
      </c>
      <c r="O30" s="8">
        <f>G30+K30</f>
        <v>0</v>
      </c>
      <c r="P30" s="148"/>
      <c r="Q30" s="148"/>
    </row>
    <row r="31" spans="1:17" ht="15" customHeight="1" x14ac:dyDescent="0.25">
      <c r="A31" s="5" t="s">
        <v>89</v>
      </c>
      <c r="B31" s="19" t="s">
        <v>502</v>
      </c>
      <c r="C31" s="7" t="s">
        <v>57</v>
      </c>
      <c r="D31" s="194">
        <f>E31+G31</f>
        <v>597892</v>
      </c>
      <c r="E31" s="194">
        <v>597892</v>
      </c>
      <c r="F31" s="194">
        <v>440883</v>
      </c>
      <c r="G31" s="194"/>
      <c r="H31" s="193">
        <f>I31+K31</f>
        <v>0</v>
      </c>
      <c r="I31" s="193"/>
      <c r="J31" s="193"/>
      <c r="K31" s="193"/>
      <c r="L31" s="8">
        <f>M31+O31</f>
        <v>597892</v>
      </c>
      <c r="M31" s="8">
        <f>E31+I31</f>
        <v>597892</v>
      </c>
      <c r="N31" s="8">
        <f>F31+J31</f>
        <v>440883</v>
      </c>
      <c r="O31" s="8">
        <f>G31+K31</f>
        <v>0</v>
      </c>
      <c r="P31" s="148"/>
      <c r="Q31" s="148">
        <f>Q29-L61</f>
        <v>0</v>
      </c>
    </row>
    <row r="32" spans="1:17" ht="15" customHeight="1" x14ac:dyDescent="0.25">
      <c r="A32" s="5" t="s">
        <v>90</v>
      </c>
      <c r="B32" s="22" t="s">
        <v>52</v>
      </c>
      <c r="C32" s="20" t="s">
        <v>57</v>
      </c>
      <c r="D32" s="194">
        <f>E32+G32</f>
        <v>87598</v>
      </c>
      <c r="E32" s="194">
        <v>87598</v>
      </c>
      <c r="F32" s="194">
        <v>65971</v>
      </c>
      <c r="G32" s="194"/>
      <c r="H32" s="193">
        <f>I32+K32</f>
        <v>-2</v>
      </c>
      <c r="I32" s="193">
        <v>-2</v>
      </c>
      <c r="J32" s="193"/>
      <c r="K32" s="193"/>
      <c r="L32" s="8">
        <f>M32+O32</f>
        <v>87596</v>
      </c>
      <c r="M32" s="8">
        <f>E32+I32</f>
        <v>87596</v>
      </c>
      <c r="N32" s="8">
        <f>F32+J32</f>
        <v>65971</v>
      </c>
      <c r="O32" s="8">
        <f>G32+K32</f>
        <v>0</v>
      </c>
    </row>
    <row r="33" spans="1:15" ht="15" customHeight="1" x14ac:dyDescent="0.25">
      <c r="A33" s="5" t="s">
        <v>91</v>
      </c>
      <c r="B33" s="22" t="s">
        <v>51</v>
      </c>
      <c r="C33" s="20" t="s">
        <v>57</v>
      </c>
      <c r="D33" s="194">
        <f>E33+G33</f>
        <v>151887</v>
      </c>
      <c r="E33" s="194">
        <v>151887</v>
      </c>
      <c r="F33" s="194">
        <v>113475</v>
      </c>
      <c r="G33" s="194"/>
      <c r="H33" s="193">
        <f>I33+K33</f>
        <v>0</v>
      </c>
      <c r="I33" s="193"/>
      <c r="J33" s="193"/>
      <c r="K33" s="193"/>
      <c r="L33" s="8">
        <f>M33+O33</f>
        <v>151887</v>
      </c>
      <c r="M33" s="8">
        <f>E33+I33</f>
        <v>151887</v>
      </c>
      <c r="N33" s="8">
        <f>F33+J33</f>
        <v>113475</v>
      </c>
      <c r="O33" s="8">
        <f>G33+K33</f>
        <v>0</v>
      </c>
    </row>
    <row r="34" spans="1:15" ht="15" customHeight="1" x14ac:dyDescent="0.25">
      <c r="A34" s="5" t="s">
        <v>92</v>
      </c>
      <c r="B34" s="19" t="s">
        <v>47</v>
      </c>
      <c r="C34" s="20" t="s">
        <v>57</v>
      </c>
      <c r="D34" s="194">
        <f>E34+G34</f>
        <v>183608</v>
      </c>
      <c r="E34" s="194">
        <v>183608</v>
      </c>
      <c r="F34" s="194">
        <v>137301</v>
      </c>
      <c r="G34" s="194"/>
      <c r="H34" s="193">
        <f>I34+K34</f>
        <v>0</v>
      </c>
      <c r="I34" s="193"/>
      <c r="J34" s="193"/>
      <c r="K34" s="193"/>
      <c r="L34" s="8">
        <f>M34+O34</f>
        <v>183608</v>
      </c>
      <c r="M34" s="8">
        <f>E34+I34</f>
        <v>183608</v>
      </c>
      <c r="N34" s="8">
        <f>F34+J34</f>
        <v>137301</v>
      </c>
      <c r="O34" s="8">
        <f>G34+K34</f>
        <v>0</v>
      </c>
    </row>
    <row r="35" spans="1:15" ht="15" customHeight="1" x14ac:dyDescent="0.25">
      <c r="A35" s="5" t="s">
        <v>93</v>
      </c>
      <c r="B35" s="19" t="s">
        <v>50</v>
      </c>
      <c r="C35" s="20" t="s">
        <v>57</v>
      </c>
      <c r="D35" s="194">
        <f>E35+G35</f>
        <v>169218</v>
      </c>
      <c r="E35" s="194">
        <v>169218</v>
      </c>
      <c r="F35" s="194">
        <v>126492</v>
      </c>
      <c r="G35" s="194"/>
      <c r="H35" s="193">
        <f>I35+K35</f>
        <v>0</v>
      </c>
      <c r="I35" s="193"/>
      <c r="J35" s="193"/>
      <c r="K35" s="193"/>
      <c r="L35" s="8">
        <f>M35+O35</f>
        <v>169218</v>
      </c>
      <c r="M35" s="8">
        <f>E35+I35</f>
        <v>169218</v>
      </c>
      <c r="N35" s="8">
        <f>F35+J35</f>
        <v>126492</v>
      </c>
      <c r="O35" s="8">
        <f>G35+K35</f>
        <v>0</v>
      </c>
    </row>
    <row r="36" spans="1:15" ht="15" customHeight="1" x14ac:dyDescent="0.25">
      <c r="A36" s="5" t="s">
        <v>94</v>
      </c>
      <c r="B36" s="19" t="s">
        <v>179</v>
      </c>
      <c r="C36" s="20" t="s">
        <v>57</v>
      </c>
      <c r="D36" s="194">
        <f>E36+G36</f>
        <v>265532</v>
      </c>
      <c r="E36" s="194">
        <v>265532</v>
      </c>
      <c r="F36" s="194">
        <v>197668</v>
      </c>
      <c r="G36" s="194"/>
      <c r="H36" s="193">
        <f>I36+K36</f>
        <v>0</v>
      </c>
      <c r="I36" s="193"/>
      <c r="J36" s="193"/>
      <c r="K36" s="193"/>
      <c r="L36" s="8">
        <f>M36+O36</f>
        <v>265532</v>
      </c>
      <c r="M36" s="8">
        <f>E36+I36</f>
        <v>265532</v>
      </c>
      <c r="N36" s="8">
        <f>F36+J36</f>
        <v>197668</v>
      </c>
      <c r="O36" s="8">
        <f>G36+K36</f>
        <v>0</v>
      </c>
    </row>
    <row r="37" spans="1:15" ht="15" customHeight="1" x14ac:dyDescent="0.25">
      <c r="A37" s="5" t="s">
        <v>95</v>
      </c>
      <c r="B37" s="19" t="s">
        <v>49</v>
      </c>
      <c r="C37" s="20" t="s">
        <v>57</v>
      </c>
      <c r="D37" s="194">
        <f>E37+G37</f>
        <v>116038</v>
      </c>
      <c r="E37" s="194">
        <v>116038</v>
      </c>
      <c r="F37" s="194">
        <v>88371</v>
      </c>
      <c r="G37" s="194"/>
      <c r="H37" s="193">
        <f>I37+K37</f>
        <v>0</v>
      </c>
      <c r="I37" s="193"/>
      <c r="J37" s="193"/>
      <c r="K37" s="193"/>
      <c r="L37" s="8">
        <f>M37+O37</f>
        <v>116038</v>
      </c>
      <c r="M37" s="8">
        <f>E37+I37</f>
        <v>116038</v>
      </c>
      <c r="N37" s="8">
        <f>F37+J37</f>
        <v>88371</v>
      </c>
      <c r="O37" s="8">
        <f>G37+K37</f>
        <v>0</v>
      </c>
    </row>
    <row r="38" spans="1:15" ht="15" customHeight="1" x14ac:dyDescent="0.25">
      <c r="A38" s="5" t="s">
        <v>96</v>
      </c>
      <c r="B38" s="19" t="s">
        <v>48</v>
      </c>
      <c r="C38" s="20" t="s">
        <v>57</v>
      </c>
      <c r="D38" s="194">
        <f>E38+G38</f>
        <v>117921</v>
      </c>
      <c r="E38" s="194">
        <v>117921</v>
      </c>
      <c r="F38" s="194">
        <v>88235</v>
      </c>
      <c r="G38" s="194"/>
      <c r="H38" s="193">
        <f>I38+K38</f>
        <v>401</v>
      </c>
      <c r="I38" s="193">
        <v>401</v>
      </c>
      <c r="J38" s="193">
        <v>306</v>
      </c>
      <c r="K38" s="193"/>
      <c r="L38" s="8">
        <f>M38+O38</f>
        <v>118322</v>
      </c>
      <c r="M38" s="8">
        <f>E38+I38</f>
        <v>118322</v>
      </c>
      <c r="N38" s="8">
        <f>F38+J38</f>
        <v>88541</v>
      </c>
      <c r="O38" s="8">
        <f>G38+K38</f>
        <v>0</v>
      </c>
    </row>
    <row r="39" spans="1:15" ht="15" customHeight="1" x14ac:dyDescent="0.25">
      <c r="A39" s="5" t="s">
        <v>97</v>
      </c>
      <c r="B39" s="22" t="s">
        <v>53</v>
      </c>
      <c r="C39" s="20" t="s">
        <v>57</v>
      </c>
      <c r="D39" s="194">
        <f>E39+G39</f>
        <v>221446</v>
      </c>
      <c r="E39" s="194">
        <v>221446</v>
      </c>
      <c r="F39" s="194">
        <v>165047</v>
      </c>
      <c r="G39" s="194"/>
      <c r="H39" s="193">
        <f>I39+K39</f>
        <v>0</v>
      </c>
      <c r="I39" s="193"/>
      <c r="J39" s="193"/>
      <c r="K39" s="193"/>
      <c r="L39" s="8">
        <f>M39+O39</f>
        <v>221446</v>
      </c>
      <c r="M39" s="8">
        <f>E39+I39</f>
        <v>221446</v>
      </c>
      <c r="N39" s="8">
        <f>F39+J39</f>
        <v>165047</v>
      </c>
      <c r="O39" s="8">
        <f>G39+K39</f>
        <v>0</v>
      </c>
    </row>
    <row r="40" spans="1:15" ht="15" customHeight="1" x14ac:dyDescent="0.25">
      <c r="A40" s="25" t="s">
        <v>98</v>
      </c>
      <c r="B40" s="370" t="s">
        <v>501</v>
      </c>
      <c r="C40" s="20" t="s">
        <v>57</v>
      </c>
      <c r="D40" s="194">
        <f>E40+G40</f>
        <v>38271</v>
      </c>
      <c r="E40" s="194">
        <v>38271</v>
      </c>
      <c r="F40" s="194">
        <v>27086</v>
      </c>
      <c r="G40" s="194"/>
      <c r="H40" s="193">
        <f>I40+K40</f>
        <v>7143</v>
      </c>
      <c r="I40" s="193">
        <v>7143</v>
      </c>
      <c r="J40" s="193">
        <v>5825</v>
      </c>
      <c r="K40" s="193"/>
      <c r="L40" s="8">
        <f>M40+O40</f>
        <v>45414</v>
      </c>
      <c r="M40" s="8">
        <f>E40+I40</f>
        <v>45414</v>
      </c>
      <c r="N40" s="8">
        <f>F40+J40</f>
        <v>32911</v>
      </c>
      <c r="O40" s="8"/>
    </row>
    <row r="41" spans="1:15" ht="15" customHeight="1" x14ac:dyDescent="0.25">
      <c r="A41" s="5" t="s">
        <v>99</v>
      </c>
      <c r="B41" s="19" t="s">
        <v>70</v>
      </c>
      <c r="C41" s="20" t="s">
        <v>57</v>
      </c>
      <c r="D41" s="194">
        <f>E41+G41</f>
        <v>71068</v>
      </c>
      <c r="E41" s="194">
        <v>71068</v>
      </c>
      <c r="F41" s="194">
        <v>52722</v>
      </c>
      <c r="G41" s="194"/>
      <c r="H41" s="193">
        <f>I41+K41</f>
        <v>7050</v>
      </c>
      <c r="I41" s="193">
        <v>7050</v>
      </c>
      <c r="J41" s="193">
        <v>5382</v>
      </c>
      <c r="K41" s="193"/>
      <c r="L41" s="8">
        <f>M41+O41</f>
        <v>78118</v>
      </c>
      <c r="M41" s="8">
        <f>E41+I41</f>
        <v>78118</v>
      </c>
      <c r="N41" s="8">
        <f>F41+J41</f>
        <v>58104</v>
      </c>
      <c r="O41" s="8">
        <f>G41+K41</f>
        <v>0</v>
      </c>
    </row>
    <row r="42" spans="1:15" ht="15" customHeight="1" x14ac:dyDescent="0.25">
      <c r="A42" s="5" t="s">
        <v>100</v>
      </c>
      <c r="B42" s="19" t="s">
        <v>44</v>
      </c>
      <c r="C42" s="20" t="s">
        <v>57</v>
      </c>
      <c r="D42" s="194">
        <f>E42+G42</f>
        <v>170364</v>
      </c>
      <c r="E42" s="194">
        <v>170364</v>
      </c>
      <c r="F42" s="194">
        <v>124797</v>
      </c>
      <c r="G42" s="194"/>
      <c r="H42" s="193">
        <f>I42+K42</f>
        <v>0</v>
      </c>
      <c r="I42" s="193"/>
      <c r="J42" s="193"/>
      <c r="K42" s="193"/>
      <c r="L42" s="8">
        <f>M42+O42</f>
        <v>170364</v>
      </c>
      <c r="M42" s="8">
        <f>E42+I42</f>
        <v>170364</v>
      </c>
      <c r="N42" s="8">
        <f>F42+J42</f>
        <v>124797</v>
      </c>
      <c r="O42" s="8">
        <f>G42+K42</f>
        <v>0</v>
      </c>
    </row>
    <row r="43" spans="1:15" ht="15" customHeight="1" x14ac:dyDescent="0.25">
      <c r="A43" s="25" t="s">
        <v>101</v>
      </c>
      <c r="B43" s="369" t="s">
        <v>500</v>
      </c>
      <c r="C43" s="20" t="s">
        <v>57</v>
      </c>
      <c r="D43" s="194">
        <f>E43+G43</f>
        <v>31887</v>
      </c>
      <c r="E43" s="194">
        <v>31887</v>
      </c>
      <c r="F43" s="194">
        <v>22955</v>
      </c>
      <c r="G43" s="194"/>
      <c r="H43" s="193">
        <f>I43+K43</f>
        <v>2</v>
      </c>
      <c r="I43" s="193">
        <v>2</v>
      </c>
      <c r="J43" s="193"/>
      <c r="K43" s="193"/>
      <c r="L43" s="8">
        <f>M43+O43</f>
        <v>31889</v>
      </c>
      <c r="M43" s="8">
        <f>E43+I43</f>
        <v>31889</v>
      </c>
      <c r="N43" s="8">
        <f>F43+J43</f>
        <v>22955</v>
      </c>
      <c r="O43" s="8">
        <f>G43+K43</f>
        <v>0</v>
      </c>
    </row>
    <row r="44" spans="1:15" ht="15" customHeight="1" x14ac:dyDescent="0.25">
      <c r="A44" s="5" t="s">
        <v>102</v>
      </c>
      <c r="B44" s="22" t="s">
        <v>43</v>
      </c>
      <c r="C44" s="20" t="s">
        <v>57</v>
      </c>
      <c r="D44" s="194">
        <f>E44+G44</f>
        <v>85106</v>
      </c>
      <c r="E44" s="194">
        <v>85106</v>
      </c>
      <c r="F44" s="194">
        <v>62731</v>
      </c>
      <c r="G44" s="194"/>
      <c r="H44" s="193">
        <f>I44+K44</f>
        <v>0</v>
      </c>
      <c r="I44" s="193"/>
      <c r="J44" s="193"/>
      <c r="K44" s="193"/>
      <c r="L44" s="8">
        <f>M44+O44</f>
        <v>85106</v>
      </c>
      <c r="M44" s="8">
        <f>E44+I44</f>
        <v>85106</v>
      </c>
      <c r="N44" s="8">
        <f>F44+J44</f>
        <v>62731</v>
      </c>
      <c r="O44" s="8">
        <f>G44+K44</f>
        <v>0</v>
      </c>
    </row>
    <row r="45" spans="1:15" ht="15" customHeight="1" x14ac:dyDescent="0.25">
      <c r="A45" s="5" t="s">
        <v>103</v>
      </c>
      <c r="B45" s="19" t="s">
        <v>174</v>
      </c>
      <c r="C45" s="20" t="s">
        <v>57</v>
      </c>
      <c r="D45" s="194">
        <f>E45+G45</f>
        <v>76373</v>
      </c>
      <c r="E45" s="194">
        <v>76373</v>
      </c>
      <c r="F45" s="194">
        <v>56866</v>
      </c>
      <c r="G45" s="194"/>
      <c r="H45" s="193">
        <f>I45+K45</f>
        <v>0</v>
      </c>
      <c r="I45" s="193"/>
      <c r="J45" s="193"/>
      <c r="K45" s="193"/>
      <c r="L45" s="8">
        <f>M45+O45</f>
        <v>76373</v>
      </c>
      <c r="M45" s="8">
        <f>E45+I45</f>
        <v>76373</v>
      </c>
      <c r="N45" s="8">
        <f>F45+J45</f>
        <v>56866</v>
      </c>
      <c r="O45" s="8">
        <f>G45+K45</f>
        <v>0</v>
      </c>
    </row>
    <row r="46" spans="1:15" ht="15" customHeight="1" x14ac:dyDescent="0.25">
      <c r="A46" s="5" t="s">
        <v>104</v>
      </c>
      <c r="B46" s="19" t="s">
        <v>166</v>
      </c>
      <c r="C46" s="20" t="s">
        <v>57</v>
      </c>
      <c r="D46" s="194">
        <f>E46+G46</f>
        <v>160642</v>
      </c>
      <c r="E46" s="194">
        <v>160642</v>
      </c>
      <c r="F46" s="194">
        <v>117173</v>
      </c>
      <c r="G46" s="194"/>
      <c r="H46" s="193">
        <f>I46+K46</f>
        <v>0</v>
      </c>
      <c r="I46" s="193"/>
      <c r="J46" s="193"/>
      <c r="K46" s="193"/>
      <c r="L46" s="8">
        <f>M46+O46</f>
        <v>160642</v>
      </c>
      <c r="M46" s="8">
        <f>E46+I46</f>
        <v>160642</v>
      </c>
      <c r="N46" s="8">
        <f>F46+J46</f>
        <v>117173</v>
      </c>
      <c r="O46" s="8">
        <f>G46+K46</f>
        <v>0</v>
      </c>
    </row>
    <row r="47" spans="1:15" ht="15" customHeight="1" x14ac:dyDescent="0.25">
      <c r="A47" s="5" t="s">
        <v>105</v>
      </c>
      <c r="B47" s="19" t="s">
        <v>36</v>
      </c>
      <c r="C47" s="20" t="s">
        <v>57</v>
      </c>
      <c r="D47" s="194">
        <f>E47+G47</f>
        <v>87332</v>
      </c>
      <c r="E47" s="194">
        <v>87332</v>
      </c>
      <c r="F47" s="194">
        <v>63706</v>
      </c>
      <c r="G47" s="194"/>
      <c r="H47" s="193">
        <f>I47+K47</f>
        <v>3594</v>
      </c>
      <c r="I47" s="193">
        <v>3594</v>
      </c>
      <c r="J47" s="193">
        <v>2744</v>
      </c>
      <c r="K47" s="193"/>
      <c r="L47" s="8">
        <f>M47+O47</f>
        <v>90926</v>
      </c>
      <c r="M47" s="8">
        <f>E47+I47</f>
        <v>90926</v>
      </c>
      <c r="N47" s="8">
        <f>F47+J47</f>
        <v>66450</v>
      </c>
      <c r="O47" s="8">
        <f>G47+K47</f>
        <v>0</v>
      </c>
    </row>
    <row r="48" spans="1:15" ht="15" customHeight="1" x14ac:dyDescent="0.25">
      <c r="A48" s="5" t="s">
        <v>106</v>
      </c>
      <c r="B48" s="19" t="s">
        <v>38</v>
      </c>
      <c r="C48" s="20" t="s">
        <v>57</v>
      </c>
      <c r="D48" s="194">
        <f>E48+G48</f>
        <v>89708</v>
      </c>
      <c r="E48" s="194">
        <v>89708</v>
      </c>
      <c r="F48" s="194">
        <v>65419</v>
      </c>
      <c r="G48" s="194"/>
      <c r="H48" s="193">
        <f>I48+K48</f>
        <v>1735</v>
      </c>
      <c r="I48" s="193">
        <v>1735</v>
      </c>
      <c r="J48" s="193">
        <v>1325</v>
      </c>
      <c r="K48" s="193"/>
      <c r="L48" s="8">
        <f>M48+O48</f>
        <v>91443</v>
      </c>
      <c r="M48" s="8">
        <f>E48+I48</f>
        <v>91443</v>
      </c>
      <c r="N48" s="8">
        <f>F48+J48</f>
        <v>66744</v>
      </c>
      <c r="O48" s="8">
        <f>G48+K48</f>
        <v>0</v>
      </c>
    </row>
    <row r="49" spans="1:15" ht="15" customHeight="1" x14ac:dyDescent="0.25">
      <c r="A49" s="5" t="s">
        <v>107</v>
      </c>
      <c r="B49" s="19" t="s">
        <v>40</v>
      </c>
      <c r="C49" s="20" t="s">
        <v>57</v>
      </c>
      <c r="D49" s="194">
        <f>E49+G49</f>
        <v>182714</v>
      </c>
      <c r="E49" s="194">
        <v>182714</v>
      </c>
      <c r="F49" s="194">
        <v>133230</v>
      </c>
      <c r="G49" s="194"/>
      <c r="H49" s="193">
        <f>I49+K49</f>
        <v>0</v>
      </c>
      <c r="I49" s="193"/>
      <c r="J49" s="193"/>
      <c r="K49" s="193"/>
      <c r="L49" s="8">
        <f>M49+O49</f>
        <v>182714</v>
      </c>
      <c r="M49" s="8">
        <f>E49+I49</f>
        <v>182714</v>
      </c>
      <c r="N49" s="8">
        <f>F49+J49</f>
        <v>133230</v>
      </c>
      <c r="O49" s="8">
        <f>G49+K49</f>
        <v>0</v>
      </c>
    </row>
    <row r="50" spans="1:15" ht="15" customHeight="1" x14ac:dyDescent="0.25">
      <c r="A50" s="5" t="s">
        <v>108</v>
      </c>
      <c r="B50" s="19" t="s">
        <v>39</v>
      </c>
      <c r="C50" s="20" t="s">
        <v>57</v>
      </c>
      <c r="D50" s="194">
        <f>E50+G50</f>
        <v>93424</v>
      </c>
      <c r="E50" s="194">
        <v>93424</v>
      </c>
      <c r="F50" s="194">
        <v>68338</v>
      </c>
      <c r="G50" s="194"/>
      <c r="H50" s="193">
        <f>I50+K50</f>
        <v>1239</v>
      </c>
      <c r="I50" s="193">
        <v>1239</v>
      </c>
      <c r="J50" s="193">
        <v>946</v>
      </c>
      <c r="K50" s="193"/>
      <c r="L50" s="8">
        <f>M50+O50</f>
        <v>94663</v>
      </c>
      <c r="M50" s="8">
        <f>E50+I50</f>
        <v>94663</v>
      </c>
      <c r="N50" s="8">
        <f>F50+J50</f>
        <v>69284</v>
      </c>
      <c r="O50" s="8">
        <f>G50+K50</f>
        <v>0</v>
      </c>
    </row>
    <row r="51" spans="1:15" ht="15" customHeight="1" x14ac:dyDescent="0.25">
      <c r="A51" s="5" t="s">
        <v>109</v>
      </c>
      <c r="B51" s="16" t="s">
        <v>37</v>
      </c>
      <c r="C51" s="7" t="s">
        <v>57</v>
      </c>
      <c r="D51" s="194">
        <f>E51+G51</f>
        <v>147696</v>
      </c>
      <c r="E51" s="194">
        <v>147696</v>
      </c>
      <c r="F51" s="194">
        <v>107728</v>
      </c>
      <c r="G51" s="194"/>
      <c r="H51" s="193">
        <f>I51+K51</f>
        <v>0</v>
      </c>
      <c r="I51" s="193"/>
      <c r="J51" s="193"/>
      <c r="K51" s="193"/>
      <c r="L51" s="8">
        <f>M51+O51</f>
        <v>147696</v>
      </c>
      <c r="M51" s="8">
        <f>E51+I51</f>
        <v>147696</v>
      </c>
      <c r="N51" s="8">
        <f>F51+J51</f>
        <v>107728</v>
      </c>
      <c r="O51" s="8">
        <f>G51+K51</f>
        <v>0</v>
      </c>
    </row>
    <row r="52" spans="1:15" ht="15" customHeight="1" x14ac:dyDescent="0.25">
      <c r="A52" s="5" t="s">
        <v>110</v>
      </c>
      <c r="B52" s="23" t="s">
        <v>41</v>
      </c>
      <c r="C52" s="7" t="s">
        <v>57</v>
      </c>
      <c r="D52" s="194">
        <f>E52+G52</f>
        <v>29635</v>
      </c>
      <c r="E52" s="194">
        <v>29635</v>
      </c>
      <c r="F52" s="194">
        <v>21898</v>
      </c>
      <c r="G52" s="194"/>
      <c r="H52" s="193">
        <f>I52+K52</f>
        <v>0</v>
      </c>
      <c r="I52" s="193"/>
      <c r="J52" s="193"/>
      <c r="K52" s="193"/>
      <c r="L52" s="8">
        <f>M52+O52</f>
        <v>29635</v>
      </c>
      <c r="M52" s="8">
        <f>E52+I52</f>
        <v>29635</v>
      </c>
      <c r="N52" s="8">
        <f>F52+J52</f>
        <v>21898</v>
      </c>
      <c r="O52" s="8">
        <f>G52+K52</f>
        <v>0</v>
      </c>
    </row>
    <row r="53" spans="1:15" ht="15" customHeight="1" x14ac:dyDescent="0.25">
      <c r="A53" s="5" t="s">
        <v>111</v>
      </c>
      <c r="B53" s="23" t="s">
        <v>42</v>
      </c>
      <c r="C53" s="7" t="s">
        <v>57</v>
      </c>
      <c r="D53" s="194">
        <f>E53+G53</f>
        <v>44013</v>
      </c>
      <c r="E53" s="194">
        <v>44013</v>
      </c>
      <c r="F53" s="194">
        <v>32194</v>
      </c>
      <c r="G53" s="194"/>
      <c r="H53" s="193">
        <f>I53+K53</f>
        <v>2612</v>
      </c>
      <c r="I53" s="193">
        <v>2612</v>
      </c>
      <c r="J53" s="193">
        <v>1994</v>
      </c>
      <c r="K53" s="193"/>
      <c r="L53" s="8">
        <f>M53+O53</f>
        <v>46625</v>
      </c>
      <c r="M53" s="8">
        <f>E53+I53</f>
        <v>46625</v>
      </c>
      <c r="N53" s="8">
        <f>F53+J53</f>
        <v>34188</v>
      </c>
      <c r="O53" s="8">
        <f>G53+K53</f>
        <v>0</v>
      </c>
    </row>
    <row r="54" spans="1:15" ht="15" customHeight="1" x14ac:dyDescent="0.25">
      <c r="A54" s="5" t="s">
        <v>112</v>
      </c>
      <c r="B54" s="16" t="s">
        <v>55</v>
      </c>
      <c r="C54" s="7" t="s">
        <v>57</v>
      </c>
      <c r="D54" s="194">
        <f>E54+G54</f>
        <v>732</v>
      </c>
      <c r="E54" s="194">
        <v>732</v>
      </c>
      <c r="F54" s="194">
        <v>559</v>
      </c>
      <c r="G54" s="194"/>
      <c r="H54" s="193">
        <f>I54+K54</f>
        <v>0</v>
      </c>
      <c r="I54" s="193"/>
      <c r="J54" s="193"/>
      <c r="K54" s="193"/>
      <c r="L54" s="8">
        <f>M54+O54</f>
        <v>732</v>
      </c>
      <c r="M54" s="8">
        <f>E54+I54</f>
        <v>732</v>
      </c>
      <c r="N54" s="8">
        <f>F54+J54</f>
        <v>559</v>
      </c>
      <c r="O54" s="8">
        <f>G54+K54</f>
        <v>0</v>
      </c>
    </row>
    <row r="55" spans="1:15" ht="15" customHeight="1" x14ac:dyDescent="0.25">
      <c r="A55" s="5" t="s">
        <v>113</v>
      </c>
      <c r="B55" s="16" t="s">
        <v>54</v>
      </c>
      <c r="C55" s="7" t="s">
        <v>57</v>
      </c>
      <c r="D55" s="194">
        <f>E55+G55</f>
        <v>7188</v>
      </c>
      <c r="E55" s="194">
        <v>7188</v>
      </c>
      <c r="F55" s="194">
        <v>5488</v>
      </c>
      <c r="G55" s="194"/>
      <c r="H55" s="193">
        <f>I55+K55</f>
        <v>0</v>
      </c>
      <c r="I55" s="193"/>
      <c r="J55" s="193"/>
      <c r="K55" s="193"/>
      <c r="L55" s="8">
        <f>M55+O55</f>
        <v>7188</v>
      </c>
      <c r="M55" s="8">
        <f>E55+I55</f>
        <v>7188</v>
      </c>
      <c r="N55" s="8">
        <f>F55+J55</f>
        <v>5488</v>
      </c>
      <c r="O55" s="8">
        <f>G55+K55</f>
        <v>0</v>
      </c>
    </row>
    <row r="56" spans="1:15" ht="15" customHeight="1" x14ac:dyDescent="0.25">
      <c r="A56" s="5" t="s">
        <v>114</v>
      </c>
      <c r="B56" s="16" t="s">
        <v>72</v>
      </c>
      <c r="C56" s="7" t="s">
        <v>57</v>
      </c>
      <c r="D56" s="194">
        <f>E56+G56</f>
        <v>1572</v>
      </c>
      <c r="E56" s="194">
        <v>1572</v>
      </c>
      <c r="F56" s="194">
        <v>1200</v>
      </c>
      <c r="G56" s="194"/>
      <c r="H56" s="193">
        <f>I56+K56</f>
        <v>0</v>
      </c>
      <c r="I56" s="193"/>
      <c r="J56" s="193"/>
      <c r="K56" s="193"/>
      <c r="L56" s="8">
        <f>M56+O56</f>
        <v>1572</v>
      </c>
      <c r="M56" s="8">
        <f>E56+I56</f>
        <v>1572</v>
      </c>
      <c r="N56" s="8">
        <f>F56+J56</f>
        <v>1200</v>
      </c>
      <c r="O56" s="8">
        <f>G56+K56</f>
        <v>0</v>
      </c>
    </row>
    <row r="57" spans="1:15" ht="15" customHeight="1" x14ac:dyDescent="0.25">
      <c r="A57" s="5" t="s">
        <v>115</v>
      </c>
      <c r="B57" s="16" t="s">
        <v>56</v>
      </c>
      <c r="C57" s="7" t="s">
        <v>57</v>
      </c>
      <c r="D57" s="194">
        <f>E57+G57</f>
        <v>59995</v>
      </c>
      <c r="E57" s="194">
        <v>59995</v>
      </c>
      <c r="F57" s="194">
        <v>45805</v>
      </c>
      <c r="G57" s="194"/>
      <c r="H57" s="193">
        <f>I57+K57</f>
        <v>0</v>
      </c>
      <c r="I57" s="193"/>
      <c r="J57" s="193"/>
      <c r="K57" s="193"/>
      <c r="L57" s="8">
        <f>M57+O57</f>
        <v>59995</v>
      </c>
      <c r="M57" s="8">
        <f>E57+I57</f>
        <v>59995</v>
      </c>
      <c r="N57" s="8">
        <f>F57+J57</f>
        <v>45805</v>
      </c>
      <c r="O57" s="8">
        <f>G57+K57</f>
        <v>0</v>
      </c>
    </row>
    <row r="58" spans="1:15" ht="15" customHeight="1" x14ac:dyDescent="0.25">
      <c r="A58" s="5" t="s">
        <v>116</v>
      </c>
      <c r="B58" s="16" t="s">
        <v>182</v>
      </c>
      <c r="C58" s="7" t="s">
        <v>57</v>
      </c>
      <c r="D58" s="194">
        <f>E58+G58</f>
        <v>245952</v>
      </c>
      <c r="E58" s="194">
        <v>245952</v>
      </c>
      <c r="F58" s="194">
        <v>184798</v>
      </c>
      <c r="G58" s="194"/>
      <c r="H58" s="193">
        <f>I58+K58</f>
        <v>0</v>
      </c>
      <c r="I58" s="193"/>
      <c r="J58" s="193"/>
      <c r="K58" s="193"/>
      <c r="L58" s="8">
        <f>M58+O58</f>
        <v>245952</v>
      </c>
      <c r="M58" s="8">
        <f>E58+I58</f>
        <v>245952</v>
      </c>
      <c r="N58" s="8">
        <f>F58+J58</f>
        <v>184798</v>
      </c>
      <c r="O58" s="8">
        <f>G58+K58</f>
        <v>0</v>
      </c>
    </row>
    <row r="59" spans="1:15" s="24" customFormat="1" ht="15" customHeight="1" x14ac:dyDescent="0.25">
      <c r="A59" s="5" t="s">
        <v>168</v>
      </c>
      <c r="B59" s="16" t="s">
        <v>183</v>
      </c>
      <c r="C59" s="7" t="s">
        <v>57</v>
      </c>
      <c r="D59" s="194">
        <f>E59+G59</f>
        <v>165669</v>
      </c>
      <c r="E59" s="194">
        <v>165669</v>
      </c>
      <c r="F59" s="194">
        <v>124395</v>
      </c>
      <c r="G59" s="194"/>
      <c r="H59" s="193">
        <f>I59+K59</f>
        <v>0</v>
      </c>
      <c r="I59" s="193"/>
      <c r="J59" s="193"/>
      <c r="K59" s="193"/>
      <c r="L59" s="8">
        <f>M59+O59</f>
        <v>165669</v>
      </c>
      <c r="M59" s="8">
        <f>E59+I59</f>
        <v>165669</v>
      </c>
      <c r="N59" s="8">
        <f>F59+J59</f>
        <v>124395</v>
      </c>
      <c r="O59" s="8">
        <f>G59+K59</f>
        <v>0</v>
      </c>
    </row>
    <row r="60" spans="1:15" s="24" customFormat="1" ht="15" customHeight="1" x14ac:dyDescent="0.25">
      <c r="A60" s="5" t="s">
        <v>169</v>
      </c>
      <c r="B60" s="16" t="s">
        <v>71</v>
      </c>
      <c r="C60" s="7" t="s">
        <v>32</v>
      </c>
      <c r="D60" s="194">
        <f>E60+G60</f>
        <v>7812</v>
      </c>
      <c r="E60" s="194">
        <v>7812</v>
      </c>
      <c r="F60" s="194">
        <v>5964</v>
      </c>
      <c r="G60" s="194"/>
      <c r="H60" s="193">
        <f>I60+K60</f>
        <v>0</v>
      </c>
      <c r="I60" s="193"/>
      <c r="J60" s="193"/>
      <c r="K60" s="193"/>
      <c r="L60" s="8">
        <f>M60+O60</f>
        <v>7812</v>
      </c>
      <c r="M60" s="8">
        <f>E60+I60</f>
        <v>7812</v>
      </c>
      <c r="N60" s="8">
        <f>F60+J60</f>
        <v>5964</v>
      </c>
      <c r="O60" s="8">
        <f>G60+K60</f>
        <v>0</v>
      </c>
    </row>
    <row r="61" spans="1:15" ht="15.95" customHeight="1" x14ac:dyDescent="0.25">
      <c r="A61" s="13" t="s">
        <v>117</v>
      </c>
      <c r="B61" s="17" t="s">
        <v>188</v>
      </c>
      <c r="C61" s="15"/>
      <c r="D61" s="192">
        <f>D18+SUM(D21:D60)</f>
        <v>8915361</v>
      </c>
      <c r="E61" s="192">
        <f>E18+SUM(E21:E60)</f>
        <v>8915361</v>
      </c>
      <c r="F61" s="192">
        <f>F18+SUM(F21:F60)</f>
        <v>6571098</v>
      </c>
      <c r="G61" s="192">
        <f>G18+SUM(G21:G60)</f>
        <v>0</v>
      </c>
      <c r="H61" s="191">
        <f>H18+SUM(H21:H60)</f>
        <v>0</v>
      </c>
      <c r="I61" s="191">
        <f>I18+SUM(I21:I60)</f>
        <v>0</v>
      </c>
      <c r="J61" s="191">
        <f>J18+SUM(J21:J60)</f>
        <v>0</v>
      </c>
      <c r="K61" s="191">
        <f>K18+SUM(K21:K60)</f>
        <v>0</v>
      </c>
      <c r="L61" s="1">
        <f>L18+SUM(L21:L60)</f>
        <v>8915361</v>
      </c>
      <c r="M61" s="1">
        <f>M18+SUM(M21:M60)</f>
        <v>8915361</v>
      </c>
      <c r="N61" s="1">
        <f>N18+SUM(N21:N60)</f>
        <v>6571098</v>
      </c>
      <c r="O61" s="1">
        <f>O18+SUM(O21:O60)</f>
        <v>0</v>
      </c>
    </row>
    <row r="62" spans="1:15" ht="15" customHeight="1" x14ac:dyDescent="0.25">
      <c r="A62" s="38"/>
      <c r="B62" s="187"/>
      <c r="C62" s="255"/>
      <c r="D62" s="187"/>
      <c r="E62" s="187"/>
      <c r="F62" s="41"/>
      <c r="G62" s="41"/>
      <c r="H62" s="41"/>
      <c r="I62" s="41"/>
      <c r="J62" s="41"/>
      <c r="K62" s="41"/>
      <c r="L62" s="41"/>
      <c r="M62" s="41"/>
      <c r="N62" s="41"/>
    </row>
    <row r="63" spans="1:15" x14ac:dyDescent="0.25">
      <c r="A63" s="38"/>
      <c r="B63" s="12"/>
      <c r="C63" s="43"/>
      <c r="D63" s="12"/>
      <c r="E63" s="12"/>
      <c r="F63" s="42"/>
      <c r="G63" s="12"/>
      <c r="H63" s="12"/>
      <c r="I63" s="12"/>
      <c r="J63" s="12"/>
      <c r="K63" s="12"/>
      <c r="L63" s="12"/>
      <c r="M63" s="12"/>
      <c r="N63" s="12"/>
    </row>
    <row r="64" spans="1:15" x14ac:dyDescent="0.25">
      <c r="A64" s="12"/>
      <c r="B64" s="12"/>
      <c r="C64" s="44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 x14ac:dyDescent="0.25">
      <c r="C175" s="45"/>
    </row>
    <row r="176" spans="1:14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</sheetData>
  <mergeCells count="27">
    <mergeCell ref="B9:O9"/>
    <mergeCell ref="B10:O10"/>
    <mergeCell ref="B8:O8"/>
    <mergeCell ref="E14:G14"/>
    <mergeCell ref="E15:F15"/>
    <mergeCell ref="G15:G16"/>
    <mergeCell ref="C14:C16"/>
    <mergeCell ref="M14:O14"/>
    <mergeCell ref="I15:J15"/>
    <mergeCell ref="D14:D16"/>
    <mergeCell ref="B17:O17"/>
    <mergeCell ref="K15:K16"/>
    <mergeCell ref="M15:N15"/>
    <mergeCell ref="O15:O16"/>
    <mergeCell ref="A12:O12"/>
    <mergeCell ref="A14:A16"/>
    <mergeCell ref="B14:B16"/>
    <mergeCell ref="H14:H16"/>
    <mergeCell ref="I14:K14"/>
    <mergeCell ref="L14:L16"/>
    <mergeCell ref="B7:O7"/>
    <mergeCell ref="B1:O1"/>
    <mergeCell ref="B2:O2"/>
    <mergeCell ref="B3:O3"/>
    <mergeCell ref="B4:O4"/>
    <mergeCell ref="B5:O5"/>
    <mergeCell ref="B6:O6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80"/>
  <sheetViews>
    <sheetView showZeros="0" workbookViewId="0">
      <selection activeCell="Y17" sqref="Y17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07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16384" width="9.140625" style="2"/>
  </cols>
  <sheetData>
    <row r="1" spans="2:15" x14ac:dyDescent="0.25">
      <c r="B1" s="450" t="s">
        <v>376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</row>
    <row r="2" spans="2:15" x14ac:dyDescent="0.25">
      <c r="B2" s="450" t="s">
        <v>375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</row>
    <row r="3" spans="2:15" x14ac:dyDescent="0.25">
      <c r="B3" s="450" t="s">
        <v>374</v>
      </c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</row>
    <row r="4" spans="2:15" x14ac:dyDescent="0.25">
      <c r="B4" s="450" t="s">
        <v>391</v>
      </c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</row>
    <row r="5" spans="2:15" ht="15" customHeight="1" x14ac:dyDescent="0.25">
      <c r="B5" s="459" t="s">
        <v>372</v>
      </c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</row>
    <row r="6" spans="2:15" x14ac:dyDescent="0.25">
      <c r="B6" s="459" t="s">
        <v>378</v>
      </c>
      <c r="C6" s="459"/>
      <c r="D6" s="459"/>
      <c r="E6" s="459"/>
      <c r="F6" s="459"/>
      <c r="G6" s="459"/>
      <c r="H6" s="459"/>
      <c r="I6" s="459"/>
      <c r="J6" s="459"/>
      <c r="K6" s="459"/>
      <c r="L6" s="459"/>
      <c r="M6" s="459"/>
      <c r="N6" s="459"/>
      <c r="O6" s="459"/>
    </row>
    <row r="7" spans="2:15" ht="15" customHeight="1" x14ac:dyDescent="0.25">
      <c r="B7" s="459" t="s">
        <v>396</v>
      </c>
      <c r="C7" s="459"/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  <c r="O7" s="459"/>
    </row>
    <row r="8" spans="2:15" x14ac:dyDescent="0.25">
      <c r="B8" s="459" t="s">
        <v>398</v>
      </c>
      <c r="C8" s="459"/>
      <c r="D8" s="459"/>
      <c r="E8" s="459"/>
      <c r="F8" s="459"/>
      <c r="G8" s="459"/>
      <c r="H8" s="459"/>
      <c r="I8" s="459"/>
      <c r="J8" s="459"/>
      <c r="K8" s="459"/>
      <c r="L8" s="459"/>
      <c r="M8" s="459"/>
      <c r="N8" s="459"/>
      <c r="O8" s="459"/>
    </row>
    <row r="9" spans="2:15" x14ac:dyDescent="0.25">
      <c r="B9" s="459" t="s">
        <v>416</v>
      </c>
      <c r="C9" s="459"/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</row>
    <row r="10" spans="2:15" x14ac:dyDescent="0.25">
      <c r="B10" s="459" t="s">
        <v>415</v>
      </c>
      <c r="C10" s="459"/>
      <c r="D10" s="459"/>
      <c r="E10" s="459"/>
      <c r="F10" s="459"/>
      <c r="G10" s="459"/>
      <c r="H10" s="459"/>
      <c r="I10" s="459"/>
      <c r="J10" s="459"/>
      <c r="K10" s="459"/>
      <c r="L10" s="459"/>
      <c r="M10" s="459"/>
      <c r="N10" s="459"/>
      <c r="O10" s="459"/>
    </row>
    <row r="11" spans="2:15" x14ac:dyDescent="0.25">
      <c r="B11" s="459" t="s">
        <v>486</v>
      </c>
      <c r="C11" s="459"/>
      <c r="D11" s="459"/>
      <c r="E11" s="459"/>
      <c r="F11" s="459"/>
      <c r="G11" s="459"/>
      <c r="H11" s="459"/>
      <c r="I11" s="459"/>
      <c r="J11" s="459"/>
      <c r="K11" s="459"/>
      <c r="L11" s="459"/>
      <c r="M11" s="459"/>
      <c r="N11" s="459"/>
      <c r="O11" s="459"/>
    </row>
    <row r="12" spans="2:15" x14ac:dyDescent="0.25">
      <c r="B12" s="459" t="s">
        <v>487</v>
      </c>
      <c r="C12" s="459"/>
      <c r="D12" s="459"/>
      <c r="E12" s="459"/>
      <c r="F12" s="459"/>
      <c r="G12" s="459"/>
      <c r="H12" s="459"/>
      <c r="I12" s="459"/>
      <c r="J12" s="459"/>
      <c r="K12" s="459"/>
      <c r="L12" s="459"/>
      <c r="M12" s="459"/>
      <c r="N12" s="459"/>
      <c r="O12" s="459"/>
    </row>
    <row r="13" spans="2:15" x14ac:dyDescent="0.25">
      <c r="B13" s="459" t="s">
        <v>497</v>
      </c>
      <c r="C13" s="459"/>
      <c r="D13" s="459"/>
      <c r="E13" s="459"/>
      <c r="F13" s="459"/>
      <c r="G13" s="459"/>
      <c r="H13" s="459"/>
      <c r="I13" s="459"/>
      <c r="J13" s="459"/>
      <c r="K13" s="459"/>
      <c r="L13" s="459"/>
      <c r="M13" s="459"/>
      <c r="N13" s="459"/>
      <c r="O13" s="459"/>
    </row>
    <row r="14" spans="2:15" x14ac:dyDescent="0.25">
      <c r="B14" s="459" t="s">
        <v>503</v>
      </c>
      <c r="C14" s="459"/>
      <c r="D14" s="459"/>
      <c r="E14" s="459"/>
      <c r="F14" s="459"/>
      <c r="G14" s="459"/>
      <c r="H14" s="459"/>
      <c r="I14" s="459"/>
      <c r="J14" s="459"/>
      <c r="K14" s="459"/>
      <c r="L14" s="459"/>
      <c r="M14" s="459"/>
      <c r="N14" s="459"/>
      <c r="O14" s="459"/>
    </row>
    <row r="15" spans="2:15" x14ac:dyDescent="0.25">
      <c r="B15" s="459" t="s">
        <v>518</v>
      </c>
      <c r="C15" s="459"/>
      <c r="D15" s="459"/>
      <c r="E15" s="459"/>
      <c r="F15" s="459"/>
      <c r="G15" s="459"/>
      <c r="H15" s="459"/>
      <c r="I15" s="459"/>
      <c r="J15" s="459"/>
      <c r="K15" s="459"/>
      <c r="L15" s="459"/>
      <c r="M15" s="459"/>
      <c r="N15" s="459"/>
      <c r="O15" s="459"/>
    </row>
    <row r="16" spans="2:15" x14ac:dyDescent="0.25">
      <c r="B16" s="459" t="s">
        <v>517</v>
      </c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459"/>
      <c r="O16" s="459"/>
    </row>
    <row r="17" spans="1:17" x14ac:dyDescent="0.25">
      <c r="E17" s="3"/>
      <c r="F17" s="3"/>
      <c r="G17" s="3"/>
      <c r="H17" s="3"/>
      <c r="I17" s="3"/>
      <c r="J17" s="3"/>
      <c r="L17" s="3"/>
      <c r="M17" s="3"/>
      <c r="N17" s="3"/>
    </row>
    <row r="18" spans="1:17" ht="15" customHeight="1" x14ac:dyDescent="0.25">
      <c r="A18" s="399" t="s">
        <v>212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</row>
    <row r="19" spans="1:17" ht="17.25" customHeight="1" x14ac:dyDescent="0.25">
      <c r="A19" s="361"/>
      <c r="B19" s="361"/>
      <c r="C19" s="324"/>
      <c r="D19" s="361"/>
      <c r="E19" s="361"/>
      <c r="F19" s="361"/>
      <c r="G19" s="361"/>
      <c r="H19" s="285"/>
      <c r="I19" s="285"/>
      <c r="J19" s="285"/>
      <c r="K19" s="285"/>
      <c r="L19" s="361"/>
      <c r="M19" s="361"/>
      <c r="N19" s="361"/>
    </row>
    <row r="20" spans="1:17" x14ac:dyDescent="0.25">
      <c r="A20" s="408" t="s">
        <v>5</v>
      </c>
      <c r="B20" s="411" t="s">
        <v>431</v>
      </c>
      <c r="C20" s="461" t="s">
        <v>60</v>
      </c>
      <c r="D20" s="401" t="s">
        <v>420</v>
      </c>
      <c r="E20" s="423" t="s">
        <v>213</v>
      </c>
      <c r="F20" s="423"/>
      <c r="G20" s="423"/>
      <c r="H20" s="414" t="s">
        <v>422</v>
      </c>
      <c r="I20" s="422" t="s">
        <v>213</v>
      </c>
      <c r="J20" s="422"/>
      <c r="K20" s="422"/>
      <c r="L20" s="400" t="s">
        <v>0</v>
      </c>
      <c r="M20" s="400" t="s">
        <v>213</v>
      </c>
      <c r="N20" s="400"/>
      <c r="O20" s="400"/>
    </row>
    <row r="21" spans="1:17" x14ac:dyDescent="0.25">
      <c r="A21" s="409"/>
      <c r="B21" s="412"/>
      <c r="C21" s="462"/>
      <c r="D21" s="402"/>
      <c r="E21" s="423" t="s">
        <v>1</v>
      </c>
      <c r="F21" s="423"/>
      <c r="G21" s="407" t="s">
        <v>2</v>
      </c>
      <c r="H21" s="415"/>
      <c r="I21" s="422" t="s">
        <v>1</v>
      </c>
      <c r="J21" s="422"/>
      <c r="K21" s="393" t="s">
        <v>2</v>
      </c>
      <c r="L21" s="400"/>
      <c r="M21" s="400" t="s">
        <v>1</v>
      </c>
      <c r="N21" s="400"/>
      <c r="O21" s="390" t="s">
        <v>2</v>
      </c>
    </row>
    <row r="22" spans="1:17" ht="27.75" customHeight="1" x14ac:dyDescent="0.25">
      <c r="A22" s="410"/>
      <c r="B22" s="413"/>
      <c r="C22" s="463"/>
      <c r="D22" s="403"/>
      <c r="E22" s="357" t="s">
        <v>3</v>
      </c>
      <c r="F22" s="353" t="s">
        <v>4</v>
      </c>
      <c r="G22" s="407"/>
      <c r="H22" s="416"/>
      <c r="I22" s="356" t="s">
        <v>3</v>
      </c>
      <c r="J22" s="349" t="s">
        <v>4</v>
      </c>
      <c r="K22" s="393"/>
      <c r="L22" s="400"/>
      <c r="M22" s="350" t="s">
        <v>3</v>
      </c>
      <c r="N22" s="348" t="s">
        <v>4</v>
      </c>
      <c r="O22" s="390"/>
    </row>
    <row r="23" spans="1:17" ht="15.95" customHeight="1" x14ac:dyDescent="0.25">
      <c r="A23" s="48" t="s">
        <v>78</v>
      </c>
      <c r="B23" s="424" t="s">
        <v>6</v>
      </c>
      <c r="C23" s="424"/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</row>
    <row r="24" spans="1:17" ht="15" customHeight="1" x14ac:dyDescent="0.25">
      <c r="A24" s="5" t="s">
        <v>198</v>
      </c>
      <c r="B24" s="19" t="s">
        <v>20</v>
      </c>
      <c r="C24" s="434" t="s">
        <v>9</v>
      </c>
      <c r="D24" s="244">
        <f>E24+G24</f>
        <v>295</v>
      </c>
      <c r="E24" s="244">
        <v>295</v>
      </c>
      <c r="F24" s="244">
        <v>225</v>
      </c>
      <c r="G24" s="244"/>
      <c r="H24" s="243">
        <f>I24+K24</f>
        <v>0</v>
      </c>
      <c r="I24" s="243"/>
      <c r="J24" s="243"/>
      <c r="K24" s="243"/>
      <c r="L24" s="83">
        <f>M24+O24</f>
        <v>295</v>
      </c>
      <c r="M24" s="83">
        <f>E24+I24</f>
        <v>295</v>
      </c>
      <c r="N24" s="83">
        <f>F24+J24</f>
        <v>225</v>
      </c>
      <c r="O24" s="83">
        <f>G24+K24</f>
        <v>0</v>
      </c>
      <c r="P24" s="278"/>
      <c r="Q24" s="119"/>
    </row>
    <row r="25" spans="1:17" x14ac:dyDescent="0.25">
      <c r="A25" s="85"/>
      <c r="B25" s="366" t="s">
        <v>437</v>
      </c>
      <c r="C25" s="435"/>
      <c r="D25" s="242" t="s">
        <v>189</v>
      </c>
      <c r="E25" s="242"/>
      <c r="F25" s="242"/>
      <c r="G25" s="242"/>
      <c r="H25" s="251"/>
      <c r="I25" s="241"/>
      <c r="J25" s="241"/>
      <c r="K25" s="241"/>
      <c r="L25" s="84"/>
      <c r="M25" s="84"/>
      <c r="N25" s="84"/>
      <c r="O25" s="84"/>
      <c r="P25" s="278"/>
      <c r="Q25" s="119"/>
    </row>
    <row r="26" spans="1:17" ht="15" customHeight="1" x14ac:dyDescent="0.25">
      <c r="A26" s="5" t="s">
        <v>79</v>
      </c>
      <c r="B26" s="6" t="s">
        <v>7</v>
      </c>
      <c r="C26" s="286"/>
      <c r="D26" s="244">
        <f>E26+G26</f>
        <v>888</v>
      </c>
      <c r="E26" s="194">
        <f>E27+E28+E29</f>
        <v>888</v>
      </c>
      <c r="F26" s="194">
        <f>F27+F28+F29</f>
        <v>678</v>
      </c>
      <c r="G26" s="194">
        <f>G27+G28+G29</f>
        <v>0</v>
      </c>
      <c r="H26" s="243">
        <f>I26+K26</f>
        <v>0</v>
      </c>
      <c r="I26" s="193">
        <f>I27+I28+I29</f>
        <v>0</v>
      </c>
      <c r="J26" s="193">
        <f>J27+J28+J29</f>
        <v>0</v>
      </c>
      <c r="K26" s="193">
        <f>K27+K28+K29</f>
        <v>0</v>
      </c>
      <c r="L26" s="83">
        <f>M26+O26</f>
        <v>888</v>
      </c>
      <c r="M26" s="8">
        <f>M27+M28+M29</f>
        <v>888</v>
      </c>
      <c r="N26" s="8">
        <f>N27+N28+N29</f>
        <v>678</v>
      </c>
      <c r="O26" s="8">
        <f>O27+O28+O29</f>
        <v>0</v>
      </c>
      <c r="P26" s="278"/>
      <c r="Q26" s="119"/>
    </row>
    <row r="27" spans="1:17" ht="15" customHeight="1" x14ac:dyDescent="0.25">
      <c r="A27" s="11"/>
      <c r="B27" s="454" t="s">
        <v>437</v>
      </c>
      <c r="C27" s="286" t="s">
        <v>9</v>
      </c>
      <c r="D27" s="194">
        <f>E27+G27</f>
        <v>111</v>
      </c>
      <c r="E27" s="194">
        <v>111</v>
      </c>
      <c r="F27" s="194">
        <v>85</v>
      </c>
      <c r="G27" s="194"/>
      <c r="H27" s="243">
        <f>I27+K27</f>
        <v>0</v>
      </c>
      <c r="I27" s="193"/>
      <c r="J27" s="193"/>
      <c r="K27" s="205"/>
      <c r="L27" s="83">
        <f>M27+O27</f>
        <v>111</v>
      </c>
      <c r="M27" s="83">
        <f>E27+I27</f>
        <v>111</v>
      </c>
      <c r="N27" s="83">
        <f>F27+J27</f>
        <v>85</v>
      </c>
      <c r="O27" s="83">
        <f>G27+K27</f>
        <v>0</v>
      </c>
      <c r="P27" s="278"/>
      <c r="Q27" s="119"/>
    </row>
    <row r="28" spans="1:17" ht="15" customHeight="1" x14ac:dyDescent="0.25">
      <c r="A28" s="11"/>
      <c r="B28" s="454"/>
      <c r="C28" s="286" t="s">
        <v>33</v>
      </c>
      <c r="D28" s="194">
        <f>E28+G28</f>
        <v>110</v>
      </c>
      <c r="E28" s="194">
        <v>110</v>
      </c>
      <c r="F28" s="194">
        <v>84</v>
      </c>
      <c r="G28" s="194"/>
      <c r="H28" s="243">
        <f>I28+K28</f>
        <v>0</v>
      </c>
      <c r="I28" s="193"/>
      <c r="J28" s="193"/>
      <c r="K28" s="205"/>
      <c r="L28" s="83">
        <f>M28+O28</f>
        <v>110</v>
      </c>
      <c r="M28" s="83">
        <f>E28+I28</f>
        <v>110</v>
      </c>
      <c r="N28" s="83">
        <f>F28+J28</f>
        <v>84</v>
      </c>
      <c r="O28" s="83">
        <f>G28+K28</f>
        <v>0</v>
      </c>
      <c r="P28" s="278"/>
      <c r="Q28" s="119"/>
    </row>
    <row r="29" spans="1:17" ht="15" customHeight="1" x14ac:dyDescent="0.25">
      <c r="A29" s="11"/>
      <c r="B29" s="455"/>
      <c r="C29" s="286" t="s">
        <v>22</v>
      </c>
      <c r="D29" s="194">
        <f>E29+G29</f>
        <v>667</v>
      </c>
      <c r="E29" s="194">
        <v>667</v>
      </c>
      <c r="F29" s="194">
        <v>509</v>
      </c>
      <c r="G29" s="194"/>
      <c r="H29" s="243">
        <f>I29+K29</f>
        <v>0</v>
      </c>
      <c r="I29" s="193"/>
      <c r="J29" s="193"/>
      <c r="K29" s="205"/>
      <c r="L29" s="83">
        <f>M29+O29</f>
        <v>667</v>
      </c>
      <c r="M29" s="83">
        <f>E29+I29</f>
        <v>667</v>
      </c>
      <c r="N29" s="83">
        <f>F29+J29</f>
        <v>509</v>
      </c>
      <c r="O29" s="83">
        <f>G29+K29</f>
        <v>0</v>
      </c>
      <c r="P29" s="278"/>
      <c r="Q29" s="119"/>
    </row>
    <row r="30" spans="1:17" ht="15" customHeight="1" x14ac:dyDescent="0.25">
      <c r="A30" s="5" t="s">
        <v>80</v>
      </c>
      <c r="B30" s="6" t="s">
        <v>10</v>
      </c>
      <c r="C30" s="286"/>
      <c r="D30" s="244">
        <f>E30+G30</f>
        <v>777</v>
      </c>
      <c r="E30" s="194">
        <f>E31+E32+E33</f>
        <v>777</v>
      </c>
      <c r="F30" s="194">
        <f>F31+F32+F33</f>
        <v>593</v>
      </c>
      <c r="G30" s="194">
        <f>G31+G32+G33</f>
        <v>0</v>
      </c>
      <c r="H30" s="243">
        <f>I30+K30</f>
        <v>0</v>
      </c>
      <c r="I30" s="193">
        <f>I31+I32+I33</f>
        <v>0</v>
      </c>
      <c r="J30" s="193">
        <f>J31+J32+J33</f>
        <v>0</v>
      </c>
      <c r="K30" s="193">
        <f>K31+K32+K33</f>
        <v>0</v>
      </c>
      <c r="L30" s="83">
        <f>M30+O30</f>
        <v>777</v>
      </c>
      <c r="M30" s="8">
        <f>M31+M32+M33</f>
        <v>777</v>
      </c>
      <c r="N30" s="8">
        <f>N31+N32+N33</f>
        <v>593</v>
      </c>
      <c r="O30" s="8">
        <f>O31+O32+O33</f>
        <v>0</v>
      </c>
      <c r="P30" s="278"/>
      <c r="Q30" s="119"/>
    </row>
    <row r="31" spans="1:17" ht="15" customHeight="1" x14ac:dyDescent="0.25">
      <c r="A31" s="11"/>
      <c r="B31" s="454" t="s">
        <v>437</v>
      </c>
      <c r="C31" s="286" t="s">
        <v>9</v>
      </c>
      <c r="D31" s="194">
        <f>E31+G31</f>
        <v>110</v>
      </c>
      <c r="E31" s="194">
        <v>110</v>
      </c>
      <c r="F31" s="194">
        <v>84</v>
      </c>
      <c r="G31" s="194"/>
      <c r="H31" s="243">
        <f>I31+K31</f>
        <v>0</v>
      </c>
      <c r="I31" s="193"/>
      <c r="J31" s="193"/>
      <c r="K31" s="205"/>
      <c r="L31" s="83">
        <f>M31+O31</f>
        <v>110</v>
      </c>
      <c r="M31" s="83">
        <f>E31+I31</f>
        <v>110</v>
      </c>
      <c r="N31" s="83">
        <f>F31+J31</f>
        <v>84</v>
      </c>
      <c r="O31" s="83">
        <f>G31+K31</f>
        <v>0</v>
      </c>
      <c r="P31" s="278"/>
      <c r="Q31" s="119"/>
    </row>
    <row r="32" spans="1:17" ht="15" customHeight="1" x14ac:dyDescent="0.25">
      <c r="A32" s="11"/>
      <c r="B32" s="454"/>
      <c r="C32" s="286" t="s">
        <v>33</v>
      </c>
      <c r="D32" s="194">
        <f>E32+G32</f>
        <v>110</v>
      </c>
      <c r="E32" s="194">
        <v>110</v>
      </c>
      <c r="F32" s="194">
        <v>84</v>
      </c>
      <c r="G32" s="194"/>
      <c r="H32" s="243">
        <f>I32+K32</f>
        <v>0</v>
      </c>
      <c r="I32" s="193"/>
      <c r="J32" s="193"/>
      <c r="K32" s="205"/>
      <c r="L32" s="83">
        <f>M32+O32</f>
        <v>110</v>
      </c>
      <c r="M32" s="83">
        <f>E32+I32</f>
        <v>110</v>
      </c>
      <c r="N32" s="83">
        <f>F32+J32</f>
        <v>84</v>
      </c>
      <c r="O32" s="83">
        <f>G32+K32</f>
        <v>0</v>
      </c>
      <c r="P32" s="278"/>
      <c r="Q32" s="119"/>
    </row>
    <row r="33" spans="1:17" ht="15" customHeight="1" x14ac:dyDescent="0.25">
      <c r="A33" s="11"/>
      <c r="B33" s="455"/>
      <c r="C33" s="286" t="s">
        <v>22</v>
      </c>
      <c r="D33" s="194">
        <f>E33+G33</f>
        <v>557</v>
      </c>
      <c r="E33" s="194">
        <v>557</v>
      </c>
      <c r="F33" s="194">
        <v>425</v>
      </c>
      <c r="G33" s="194"/>
      <c r="H33" s="243">
        <f>I33+K33</f>
        <v>0</v>
      </c>
      <c r="I33" s="193"/>
      <c r="J33" s="193"/>
      <c r="K33" s="205"/>
      <c r="L33" s="83">
        <f>M33+O33</f>
        <v>557</v>
      </c>
      <c r="M33" s="83">
        <f>E33+I33</f>
        <v>557</v>
      </c>
      <c r="N33" s="83">
        <f>F33+J33</f>
        <v>425</v>
      </c>
      <c r="O33" s="83">
        <f>G33+K33</f>
        <v>0</v>
      </c>
      <c r="P33" s="278"/>
      <c r="Q33" s="119"/>
    </row>
    <row r="34" spans="1:17" ht="15" customHeight="1" x14ac:dyDescent="0.25">
      <c r="A34" s="5" t="s">
        <v>81</v>
      </c>
      <c r="B34" s="6" t="s">
        <v>11</v>
      </c>
      <c r="C34" s="286"/>
      <c r="D34" s="244">
        <f>E34+G34</f>
        <v>3145</v>
      </c>
      <c r="E34" s="194">
        <f>E35+E36+E37</f>
        <v>3145</v>
      </c>
      <c r="F34" s="194">
        <f>F35+F36+F37</f>
        <v>2401</v>
      </c>
      <c r="G34" s="194">
        <f>G35+G36+G37</f>
        <v>0</v>
      </c>
      <c r="H34" s="243">
        <f>I34+K34</f>
        <v>0</v>
      </c>
      <c r="I34" s="193">
        <f>I35+I36+I37</f>
        <v>0</v>
      </c>
      <c r="J34" s="193">
        <f>J35+J36+J37</f>
        <v>0</v>
      </c>
      <c r="K34" s="193">
        <f>K35+K36+K37</f>
        <v>0</v>
      </c>
      <c r="L34" s="83">
        <f>M34+O34</f>
        <v>3145</v>
      </c>
      <c r="M34" s="8">
        <f>M35+M36+M37</f>
        <v>3145</v>
      </c>
      <c r="N34" s="8">
        <f>N35+N36+N37</f>
        <v>2401</v>
      </c>
      <c r="O34" s="8">
        <f>O35+O36+O37</f>
        <v>0</v>
      </c>
      <c r="P34" s="278"/>
      <c r="Q34" s="119"/>
    </row>
    <row r="35" spans="1:17" ht="15" customHeight="1" x14ac:dyDescent="0.25">
      <c r="A35" s="11"/>
      <c r="B35" s="454" t="s">
        <v>437</v>
      </c>
      <c r="C35" s="286" t="s">
        <v>9</v>
      </c>
      <c r="D35" s="194">
        <f>E35+G35</f>
        <v>714</v>
      </c>
      <c r="E35" s="194">
        <v>714</v>
      </c>
      <c r="F35" s="194">
        <v>545</v>
      </c>
      <c r="G35" s="194"/>
      <c r="H35" s="243">
        <f>I35+K35</f>
        <v>0</v>
      </c>
      <c r="I35" s="193"/>
      <c r="J35" s="193"/>
      <c r="K35" s="205"/>
      <c r="L35" s="83">
        <f>M35+O35</f>
        <v>714</v>
      </c>
      <c r="M35" s="83">
        <f>E35+I35</f>
        <v>714</v>
      </c>
      <c r="N35" s="83">
        <f>F35+J35</f>
        <v>545</v>
      </c>
      <c r="O35" s="83">
        <f>G35+K35</f>
        <v>0</v>
      </c>
      <c r="P35" s="278"/>
      <c r="Q35" s="119"/>
    </row>
    <row r="36" spans="1:17" ht="15" customHeight="1" x14ac:dyDescent="0.25">
      <c r="A36" s="11"/>
      <c r="B36" s="454"/>
      <c r="C36" s="286" t="s">
        <v>33</v>
      </c>
      <c r="D36" s="194">
        <f>E36+G36</f>
        <v>223</v>
      </c>
      <c r="E36" s="194">
        <v>223</v>
      </c>
      <c r="F36" s="194">
        <v>170</v>
      </c>
      <c r="G36" s="194"/>
      <c r="H36" s="243">
        <f>I36+K36</f>
        <v>0</v>
      </c>
      <c r="I36" s="193"/>
      <c r="J36" s="193"/>
      <c r="K36" s="205"/>
      <c r="L36" s="83">
        <f>M36+O36</f>
        <v>223</v>
      </c>
      <c r="M36" s="83">
        <f>E36+I36</f>
        <v>223</v>
      </c>
      <c r="N36" s="83">
        <f>F36+J36</f>
        <v>170</v>
      </c>
      <c r="O36" s="83">
        <f>G36+K36</f>
        <v>0</v>
      </c>
      <c r="P36" s="278"/>
      <c r="Q36" s="119"/>
    </row>
    <row r="37" spans="1:17" ht="15" customHeight="1" x14ac:dyDescent="0.25">
      <c r="A37" s="11"/>
      <c r="B37" s="455"/>
      <c r="C37" s="286" t="s">
        <v>22</v>
      </c>
      <c r="D37" s="194">
        <f>E37+G37</f>
        <v>2208</v>
      </c>
      <c r="E37" s="194">
        <v>2208</v>
      </c>
      <c r="F37" s="194">
        <v>1686</v>
      </c>
      <c r="G37" s="194"/>
      <c r="H37" s="243">
        <f>I37+K37</f>
        <v>0</v>
      </c>
      <c r="I37" s="193"/>
      <c r="J37" s="193"/>
      <c r="K37" s="205"/>
      <c r="L37" s="83">
        <f>M37+O37</f>
        <v>2208</v>
      </c>
      <c r="M37" s="83">
        <f>E37+I37</f>
        <v>2208</v>
      </c>
      <c r="N37" s="83">
        <f>F37+J37</f>
        <v>1686</v>
      </c>
      <c r="O37" s="83">
        <f>G37+K37</f>
        <v>0</v>
      </c>
      <c r="P37" s="278"/>
      <c r="Q37" s="119"/>
    </row>
    <row r="38" spans="1:17" ht="15" customHeight="1" x14ac:dyDescent="0.25">
      <c r="A38" s="5" t="s">
        <v>82</v>
      </c>
      <c r="B38" s="6" t="s">
        <v>12</v>
      </c>
      <c r="C38" s="286"/>
      <c r="D38" s="244">
        <f>E38+G38</f>
        <v>3145</v>
      </c>
      <c r="E38" s="194">
        <f>E39+E40+E41</f>
        <v>3145</v>
      </c>
      <c r="F38" s="194">
        <f>F39+F40+F41</f>
        <v>2402</v>
      </c>
      <c r="G38" s="194">
        <f>G39+G40+G41</f>
        <v>0</v>
      </c>
      <c r="H38" s="243">
        <f>I38+K38</f>
        <v>0</v>
      </c>
      <c r="I38" s="193">
        <f>I39+I40+I41</f>
        <v>0</v>
      </c>
      <c r="J38" s="193">
        <f>J39+J40+J41</f>
        <v>0</v>
      </c>
      <c r="K38" s="193">
        <f>K39+K40+K41</f>
        <v>0</v>
      </c>
      <c r="L38" s="83">
        <f>M38+O38</f>
        <v>3145</v>
      </c>
      <c r="M38" s="8">
        <f>M39+M40+M41</f>
        <v>3145</v>
      </c>
      <c r="N38" s="8">
        <f>N39+N40+N41</f>
        <v>2402</v>
      </c>
      <c r="O38" s="8">
        <f>O39+O40+O41</f>
        <v>0</v>
      </c>
      <c r="P38" s="278"/>
      <c r="Q38" s="119"/>
    </row>
    <row r="39" spans="1:17" ht="15" customHeight="1" x14ac:dyDescent="0.25">
      <c r="A39" s="11"/>
      <c r="B39" s="454" t="s">
        <v>437</v>
      </c>
      <c r="C39" s="286" t="s">
        <v>9</v>
      </c>
      <c r="D39" s="194">
        <f>E39+G39</f>
        <v>602</v>
      </c>
      <c r="E39" s="194">
        <v>602</v>
      </c>
      <c r="F39" s="194">
        <v>460</v>
      </c>
      <c r="G39" s="194"/>
      <c r="H39" s="243">
        <f>I39+K39</f>
        <v>0</v>
      </c>
      <c r="I39" s="193"/>
      <c r="J39" s="193"/>
      <c r="K39" s="205"/>
      <c r="L39" s="83">
        <f>M39+O39</f>
        <v>602</v>
      </c>
      <c r="M39" s="83">
        <f>E39+I39</f>
        <v>602</v>
      </c>
      <c r="N39" s="83">
        <f>F39+J39</f>
        <v>460</v>
      </c>
      <c r="O39" s="83">
        <f>G39+K39</f>
        <v>0</v>
      </c>
      <c r="P39" s="278"/>
      <c r="Q39" s="119"/>
    </row>
    <row r="40" spans="1:17" ht="15" customHeight="1" x14ac:dyDescent="0.25">
      <c r="A40" s="11"/>
      <c r="B40" s="454"/>
      <c r="C40" s="286" t="s">
        <v>33</v>
      </c>
      <c r="D40" s="194">
        <f>E40+G40</f>
        <v>335</v>
      </c>
      <c r="E40" s="194">
        <v>335</v>
      </c>
      <c r="F40" s="194">
        <v>256</v>
      </c>
      <c r="G40" s="194"/>
      <c r="H40" s="243">
        <f>I40+K40</f>
        <v>0</v>
      </c>
      <c r="I40" s="193"/>
      <c r="J40" s="193"/>
      <c r="K40" s="205"/>
      <c r="L40" s="83">
        <f>M40+O40</f>
        <v>335</v>
      </c>
      <c r="M40" s="83">
        <f>E40+I40</f>
        <v>335</v>
      </c>
      <c r="N40" s="83">
        <f>F40+J40</f>
        <v>256</v>
      </c>
      <c r="O40" s="83">
        <f>G40+K40</f>
        <v>0</v>
      </c>
      <c r="P40" s="278"/>
      <c r="Q40" s="119"/>
    </row>
    <row r="41" spans="1:17" ht="15" customHeight="1" x14ac:dyDescent="0.25">
      <c r="A41" s="11"/>
      <c r="B41" s="455"/>
      <c r="C41" s="286" t="s">
        <v>22</v>
      </c>
      <c r="D41" s="194">
        <f>E41+G41</f>
        <v>2208</v>
      </c>
      <c r="E41" s="194">
        <v>2208</v>
      </c>
      <c r="F41" s="194">
        <v>1686</v>
      </c>
      <c r="G41" s="194"/>
      <c r="H41" s="243">
        <f>I41+K41</f>
        <v>0</v>
      </c>
      <c r="I41" s="193"/>
      <c r="J41" s="193"/>
      <c r="K41" s="205"/>
      <c r="L41" s="83">
        <f>M41+O41</f>
        <v>2208</v>
      </c>
      <c r="M41" s="83">
        <f>E41+I41</f>
        <v>2208</v>
      </c>
      <c r="N41" s="83">
        <f>F41+J41</f>
        <v>1686</v>
      </c>
      <c r="O41" s="83">
        <f>G41+K41</f>
        <v>0</v>
      </c>
      <c r="P41" s="278"/>
      <c r="Q41" s="119"/>
    </row>
    <row r="42" spans="1:17" ht="15" customHeight="1" x14ac:dyDescent="0.25">
      <c r="A42" s="5" t="s">
        <v>83</v>
      </c>
      <c r="B42" s="6" t="s">
        <v>13</v>
      </c>
      <c r="C42" s="286"/>
      <c r="D42" s="244">
        <f>E42+G42</f>
        <v>669</v>
      </c>
      <c r="E42" s="194">
        <f>E43+E44+E45</f>
        <v>669</v>
      </c>
      <c r="F42" s="194">
        <f>F43+F44+F45</f>
        <v>511</v>
      </c>
      <c r="G42" s="194">
        <f>G43+G44+G45</f>
        <v>0</v>
      </c>
      <c r="H42" s="243">
        <f>I42+K42</f>
        <v>0</v>
      </c>
      <c r="I42" s="193">
        <f>I43+I44+I45</f>
        <v>0</v>
      </c>
      <c r="J42" s="193">
        <f>J43+J44+J45</f>
        <v>0</v>
      </c>
      <c r="K42" s="193">
        <f>K43+K44+K45</f>
        <v>0</v>
      </c>
      <c r="L42" s="83">
        <f>M42+O42</f>
        <v>669</v>
      </c>
      <c r="M42" s="8">
        <f>M43+M44+M45</f>
        <v>669</v>
      </c>
      <c r="N42" s="8">
        <f>N43+N44+N45</f>
        <v>511</v>
      </c>
      <c r="O42" s="8">
        <f>O43+O44+O45</f>
        <v>0</v>
      </c>
      <c r="P42" s="278"/>
      <c r="Q42" s="119"/>
    </row>
    <row r="43" spans="1:17" ht="15" customHeight="1" x14ac:dyDescent="0.25">
      <c r="A43" s="11"/>
      <c r="B43" s="454" t="s">
        <v>437</v>
      </c>
      <c r="C43" s="286" t="s">
        <v>9</v>
      </c>
      <c r="D43" s="194">
        <f>E43+G43</f>
        <v>111</v>
      </c>
      <c r="E43" s="194">
        <v>111</v>
      </c>
      <c r="F43" s="194">
        <v>85</v>
      </c>
      <c r="G43" s="194"/>
      <c r="H43" s="243">
        <f>I43+K43</f>
        <v>0</v>
      </c>
      <c r="I43" s="193"/>
      <c r="J43" s="193"/>
      <c r="K43" s="205"/>
      <c r="L43" s="83">
        <f>M43+O43</f>
        <v>111</v>
      </c>
      <c r="M43" s="83">
        <f>E43+I43</f>
        <v>111</v>
      </c>
      <c r="N43" s="83">
        <f>F43+J43</f>
        <v>85</v>
      </c>
      <c r="O43" s="83">
        <f>G43+K43</f>
        <v>0</v>
      </c>
      <c r="P43" s="278"/>
      <c r="Q43" s="119"/>
    </row>
    <row r="44" spans="1:17" ht="15" customHeight="1" x14ac:dyDescent="0.25">
      <c r="A44" s="11"/>
      <c r="B44" s="454"/>
      <c r="C44" s="286" t="s">
        <v>33</v>
      </c>
      <c r="D44" s="194">
        <f>E44+G44</f>
        <v>223</v>
      </c>
      <c r="E44" s="194">
        <v>223</v>
      </c>
      <c r="F44" s="194">
        <v>170</v>
      </c>
      <c r="G44" s="194"/>
      <c r="H44" s="243">
        <f>I44+K44</f>
        <v>0</v>
      </c>
      <c r="I44" s="193"/>
      <c r="J44" s="193"/>
      <c r="K44" s="205"/>
      <c r="L44" s="83">
        <f>M44+O44</f>
        <v>223</v>
      </c>
      <c r="M44" s="83">
        <f>E44+I44</f>
        <v>223</v>
      </c>
      <c r="N44" s="83">
        <f>F44+J44</f>
        <v>170</v>
      </c>
      <c r="O44" s="83">
        <f>G44+K44</f>
        <v>0</v>
      </c>
      <c r="P44" s="278"/>
      <c r="Q44" s="119"/>
    </row>
    <row r="45" spans="1:17" ht="15" customHeight="1" x14ac:dyDescent="0.25">
      <c r="A45" s="11"/>
      <c r="B45" s="455"/>
      <c r="C45" s="286" t="s">
        <v>22</v>
      </c>
      <c r="D45" s="194">
        <f>E45+G45</f>
        <v>335</v>
      </c>
      <c r="E45" s="194">
        <v>335</v>
      </c>
      <c r="F45" s="194">
        <v>256</v>
      </c>
      <c r="G45" s="194"/>
      <c r="H45" s="243">
        <f>I45+K45</f>
        <v>0</v>
      </c>
      <c r="I45" s="193"/>
      <c r="J45" s="193"/>
      <c r="K45" s="205"/>
      <c r="L45" s="83">
        <f>M45+O45</f>
        <v>335</v>
      </c>
      <c r="M45" s="83">
        <f>E45+I45</f>
        <v>335</v>
      </c>
      <c r="N45" s="83">
        <f>F45+J45</f>
        <v>256</v>
      </c>
      <c r="O45" s="83">
        <f>G45+K45</f>
        <v>0</v>
      </c>
      <c r="P45" s="278"/>
      <c r="Q45" s="119"/>
    </row>
    <row r="46" spans="1:17" ht="15" customHeight="1" x14ac:dyDescent="0.25">
      <c r="A46" s="5" t="s">
        <v>84</v>
      </c>
      <c r="B46" s="6" t="s">
        <v>14</v>
      </c>
      <c r="C46" s="286"/>
      <c r="D46" s="244">
        <f>E46+G46</f>
        <v>1494</v>
      </c>
      <c r="E46" s="194">
        <f>E47+E48+E49</f>
        <v>1494</v>
      </c>
      <c r="F46" s="194">
        <f>F47+F48+F49</f>
        <v>1140</v>
      </c>
      <c r="G46" s="194">
        <f>G47+G48+G49</f>
        <v>0</v>
      </c>
      <c r="H46" s="243">
        <f>I46+K46</f>
        <v>0</v>
      </c>
      <c r="I46" s="193">
        <f>I47+I48+I49</f>
        <v>0</v>
      </c>
      <c r="J46" s="193">
        <f>J47+J48+J49</f>
        <v>0</v>
      </c>
      <c r="K46" s="193">
        <f>K47+K48+K49</f>
        <v>0</v>
      </c>
      <c r="L46" s="83">
        <f>M46+O46</f>
        <v>1494</v>
      </c>
      <c r="M46" s="8">
        <f>M47+M48+M49</f>
        <v>1494</v>
      </c>
      <c r="N46" s="8">
        <f>N47+N48+N49</f>
        <v>1140</v>
      </c>
      <c r="O46" s="8">
        <f>O47+O48+O49</f>
        <v>0</v>
      </c>
      <c r="P46" s="278"/>
      <c r="Q46" s="119"/>
    </row>
    <row r="47" spans="1:17" ht="15" customHeight="1" x14ac:dyDescent="0.25">
      <c r="A47" s="11"/>
      <c r="B47" s="454" t="s">
        <v>437</v>
      </c>
      <c r="C47" s="286" t="s">
        <v>9</v>
      </c>
      <c r="D47" s="194">
        <f>E47+G47</f>
        <v>714</v>
      </c>
      <c r="E47" s="194">
        <v>714</v>
      </c>
      <c r="F47" s="194">
        <v>545</v>
      </c>
      <c r="G47" s="194"/>
      <c r="H47" s="243">
        <f>I47+K47</f>
        <v>0</v>
      </c>
      <c r="I47" s="193"/>
      <c r="J47" s="193"/>
      <c r="K47" s="205"/>
      <c r="L47" s="83">
        <f>M47+O47</f>
        <v>714</v>
      </c>
      <c r="M47" s="83">
        <f>E47+I47</f>
        <v>714</v>
      </c>
      <c r="N47" s="83">
        <f>F47+J47</f>
        <v>545</v>
      </c>
      <c r="O47" s="83">
        <f>G47+K47</f>
        <v>0</v>
      </c>
      <c r="P47" s="278"/>
      <c r="Q47" s="119"/>
    </row>
    <row r="48" spans="1:17" ht="15" customHeight="1" x14ac:dyDescent="0.25">
      <c r="A48" s="11"/>
      <c r="B48" s="454"/>
      <c r="C48" s="286" t="s">
        <v>33</v>
      </c>
      <c r="D48" s="194">
        <f>E48+G48</f>
        <v>223</v>
      </c>
      <c r="E48" s="194">
        <v>223</v>
      </c>
      <c r="F48" s="194">
        <v>170</v>
      </c>
      <c r="G48" s="194"/>
      <c r="H48" s="243">
        <f>I48+K48</f>
        <v>0</v>
      </c>
      <c r="I48" s="193"/>
      <c r="J48" s="193"/>
      <c r="K48" s="205"/>
      <c r="L48" s="83">
        <f>M48+O48</f>
        <v>223</v>
      </c>
      <c r="M48" s="83">
        <f>E48+I48</f>
        <v>223</v>
      </c>
      <c r="N48" s="83">
        <f>F48+J48</f>
        <v>170</v>
      </c>
      <c r="O48" s="83">
        <f>G48+K48</f>
        <v>0</v>
      </c>
      <c r="P48" s="278"/>
      <c r="Q48" s="119"/>
    </row>
    <row r="49" spans="1:17" ht="15" customHeight="1" x14ac:dyDescent="0.25">
      <c r="A49" s="11"/>
      <c r="B49" s="455"/>
      <c r="C49" s="286" t="s">
        <v>22</v>
      </c>
      <c r="D49" s="194">
        <f>E49+G49</f>
        <v>557</v>
      </c>
      <c r="E49" s="194">
        <v>557</v>
      </c>
      <c r="F49" s="194">
        <v>425</v>
      </c>
      <c r="G49" s="194"/>
      <c r="H49" s="243">
        <f>I49+K49</f>
        <v>0</v>
      </c>
      <c r="I49" s="193"/>
      <c r="J49" s="193"/>
      <c r="K49" s="205"/>
      <c r="L49" s="83">
        <f>M49+O49</f>
        <v>557</v>
      </c>
      <c r="M49" s="83">
        <f>E49+I49</f>
        <v>557</v>
      </c>
      <c r="N49" s="83">
        <f>F49+J49</f>
        <v>425</v>
      </c>
      <c r="O49" s="83">
        <f>G49+K49</f>
        <v>0</v>
      </c>
      <c r="P49" s="278"/>
      <c r="Q49" s="119"/>
    </row>
    <row r="50" spans="1:17" ht="15" customHeight="1" x14ac:dyDescent="0.25">
      <c r="A50" s="5" t="s">
        <v>85</v>
      </c>
      <c r="B50" s="6" t="s">
        <v>15</v>
      </c>
      <c r="C50" s="286"/>
      <c r="D50" s="244">
        <f>E50+G50</f>
        <v>1740</v>
      </c>
      <c r="E50" s="194">
        <f>E51+E52+E53</f>
        <v>1740</v>
      </c>
      <c r="F50" s="194">
        <f>F51+F52+F53</f>
        <v>1329</v>
      </c>
      <c r="G50" s="194">
        <f>G51+G52+G53</f>
        <v>0</v>
      </c>
      <c r="H50" s="243">
        <f>I50+K50</f>
        <v>0</v>
      </c>
      <c r="I50" s="193">
        <f>I51+I52+I53</f>
        <v>0</v>
      </c>
      <c r="J50" s="193">
        <f>J51+J52+J53</f>
        <v>0</v>
      </c>
      <c r="K50" s="193">
        <f>K51+K52+K53</f>
        <v>0</v>
      </c>
      <c r="L50" s="83">
        <f>M50+O50</f>
        <v>1740</v>
      </c>
      <c r="M50" s="8">
        <f>M51+M52+M53</f>
        <v>1740</v>
      </c>
      <c r="N50" s="8">
        <f>N51+N52+N53</f>
        <v>1329</v>
      </c>
      <c r="O50" s="8">
        <f>O51+O52+O53</f>
        <v>0</v>
      </c>
      <c r="P50" s="278"/>
      <c r="Q50" s="119"/>
    </row>
    <row r="51" spans="1:17" ht="15" customHeight="1" x14ac:dyDescent="0.25">
      <c r="A51" s="11"/>
      <c r="B51" s="454" t="s">
        <v>437</v>
      </c>
      <c r="C51" s="286" t="s">
        <v>9</v>
      </c>
      <c r="D51" s="194">
        <f>E51+G51</f>
        <v>111</v>
      </c>
      <c r="E51" s="194">
        <v>111</v>
      </c>
      <c r="F51" s="194">
        <v>85</v>
      </c>
      <c r="G51" s="194"/>
      <c r="H51" s="243">
        <f>I51+K51</f>
        <v>0</v>
      </c>
      <c r="I51" s="193"/>
      <c r="J51" s="193"/>
      <c r="K51" s="205"/>
      <c r="L51" s="83">
        <f>M51+O51</f>
        <v>111</v>
      </c>
      <c r="M51" s="83">
        <f>E51+I51</f>
        <v>111</v>
      </c>
      <c r="N51" s="83">
        <f>F51+J51</f>
        <v>85</v>
      </c>
      <c r="O51" s="83">
        <f>G51+K51</f>
        <v>0</v>
      </c>
      <c r="P51" s="278"/>
      <c r="Q51" s="119"/>
    </row>
    <row r="52" spans="1:17" ht="15" customHeight="1" x14ac:dyDescent="0.25">
      <c r="A52" s="11"/>
      <c r="B52" s="454"/>
      <c r="C52" s="286" t="s">
        <v>33</v>
      </c>
      <c r="D52" s="194">
        <f>E52+G52</f>
        <v>335</v>
      </c>
      <c r="E52" s="194">
        <v>335</v>
      </c>
      <c r="F52" s="194">
        <v>256</v>
      </c>
      <c r="G52" s="194"/>
      <c r="H52" s="243">
        <f>I52+K52</f>
        <v>0</v>
      </c>
      <c r="I52" s="193"/>
      <c r="J52" s="193"/>
      <c r="K52" s="205"/>
      <c r="L52" s="83">
        <f>M52+O52</f>
        <v>335</v>
      </c>
      <c r="M52" s="83">
        <f>E52+I52</f>
        <v>335</v>
      </c>
      <c r="N52" s="83">
        <f>F52+J52</f>
        <v>256</v>
      </c>
      <c r="O52" s="83">
        <f>G52+K52</f>
        <v>0</v>
      </c>
      <c r="P52" s="278"/>
      <c r="Q52" s="119"/>
    </row>
    <row r="53" spans="1:17" ht="15" customHeight="1" x14ac:dyDescent="0.25">
      <c r="A53" s="11"/>
      <c r="B53" s="455"/>
      <c r="C53" s="286" t="s">
        <v>22</v>
      </c>
      <c r="D53" s="194">
        <f>E53+G53</f>
        <v>1294</v>
      </c>
      <c r="E53" s="194">
        <v>1294</v>
      </c>
      <c r="F53" s="194">
        <v>988</v>
      </c>
      <c r="G53" s="194"/>
      <c r="H53" s="243">
        <f>I53+K53</f>
        <v>0</v>
      </c>
      <c r="I53" s="193"/>
      <c r="J53" s="193"/>
      <c r="K53" s="205"/>
      <c r="L53" s="83">
        <f>M53+O53</f>
        <v>1294</v>
      </c>
      <c r="M53" s="83">
        <f>E53+I53</f>
        <v>1294</v>
      </c>
      <c r="N53" s="83">
        <f>F53+J53</f>
        <v>988</v>
      </c>
      <c r="O53" s="83">
        <f>G53+K53</f>
        <v>0</v>
      </c>
      <c r="P53" s="278"/>
      <c r="Q53" s="119"/>
    </row>
    <row r="54" spans="1:17" ht="15" customHeight="1" x14ac:dyDescent="0.25">
      <c r="A54" s="5" t="s">
        <v>86</v>
      </c>
      <c r="B54" s="6" t="s">
        <v>16</v>
      </c>
      <c r="C54" s="286"/>
      <c r="D54" s="244">
        <f>E54+G54</f>
        <v>2944</v>
      </c>
      <c r="E54" s="194">
        <f>E55+E56+E57</f>
        <v>2944</v>
      </c>
      <c r="F54" s="194">
        <f>F55+F56+F57</f>
        <v>2248</v>
      </c>
      <c r="G54" s="194">
        <f>G55+G56+G57</f>
        <v>0</v>
      </c>
      <c r="H54" s="243">
        <f>I54+K54</f>
        <v>0</v>
      </c>
      <c r="I54" s="193">
        <f>I55+I56+I57</f>
        <v>0</v>
      </c>
      <c r="J54" s="193">
        <f>J55+J56+J57</f>
        <v>0</v>
      </c>
      <c r="K54" s="193">
        <f>K55+K56+K57</f>
        <v>0</v>
      </c>
      <c r="L54" s="83">
        <f>M54+O54</f>
        <v>2944</v>
      </c>
      <c r="M54" s="8">
        <f>M55+M56+M57</f>
        <v>2944</v>
      </c>
      <c r="N54" s="8">
        <f>N55+N56+N57</f>
        <v>2248</v>
      </c>
      <c r="O54" s="8">
        <f>O55+O56+O57</f>
        <v>0</v>
      </c>
      <c r="P54" s="278"/>
      <c r="Q54" s="119"/>
    </row>
    <row r="55" spans="1:17" ht="15" customHeight="1" x14ac:dyDescent="0.25">
      <c r="A55" s="11"/>
      <c r="B55" s="454" t="s">
        <v>437</v>
      </c>
      <c r="C55" s="286" t="s">
        <v>9</v>
      </c>
      <c r="D55" s="194">
        <f>E55+G55</f>
        <v>714</v>
      </c>
      <c r="E55" s="194">
        <v>714</v>
      </c>
      <c r="F55" s="194">
        <v>545</v>
      </c>
      <c r="G55" s="194"/>
      <c r="H55" s="243">
        <f>I55+K55</f>
        <v>0</v>
      </c>
      <c r="I55" s="193"/>
      <c r="J55" s="193"/>
      <c r="K55" s="205"/>
      <c r="L55" s="83">
        <f>M55+O55</f>
        <v>714</v>
      </c>
      <c r="M55" s="83">
        <f>E55+I55</f>
        <v>714</v>
      </c>
      <c r="N55" s="83">
        <f>F55+J55</f>
        <v>545</v>
      </c>
      <c r="O55" s="83">
        <f>G55+K55</f>
        <v>0</v>
      </c>
      <c r="P55" s="278"/>
      <c r="Q55" s="119"/>
    </row>
    <row r="56" spans="1:17" ht="15" customHeight="1" x14ac:dyDescent="0.25">
      <c r="A56" s="11"/>
      <c r="B56" s="454"/>
      <c r="C56" s="286" t="s">
        <v>33</v>
      </c>
      <c r="D56" s="194">
        <f>E56+G56</f>
        <v>669</v>
      </c>
      <c r="E56" s="194">
        <v>669</v>
      </c>
      <c r="F56" s="194">
        <v>511</v>
      </c>
      <c r="G56" s="194"/>
      <c r="H56" s="243">
        <f>I56+K56</f>
        <v>0</v>
      </c>
      <c r="I56" s="193"/>
      <c r="J56" s="193"/>
      <c r="K56" s="205"/>
      <c r="L56" s="83">
        <f>M56+O56</f>
        <v>669</v>
      </c>
      <c r="M56" s="83">
        <f>E56+I56</f>
        <v>669</v>
      </c>
      <c r="N56" s="83">
        <f>F56+J56</f>
        <v>511</v>
      </c>
      <c r="O56" s="83">
        <f>G56+K56</f>
        <v>0</v>
      </c>
      <c r="P56" s="278"/>
      <c r="Q56" s="119"/>
    </row>
    <row r="57" spans="1:17" ht="15" customHeight="1" x14ac:dyDescent="0.25">
      <c r="A57" s="11"/>
      <c r="B57" s="455"/>
      <c r="C57" s="286" t="s">
        <v>22</v>
      </c>
      <c r="D57" s="194">
        <f>E57+G57</f>
        <v>1561</v>
      </c>
      <c r="E57" s="194">
        <v>1561</v>
      </c>
      <c r="F57" s="194">
        <v>1192</v>
      </c>
      <c r="G57" s="194"/>
      <c r="H57" s="243">
        <f>I57+K57</f>
        <v>0</v>
      </c>
      <c r="I57" s="193"/>
      <c r="J57" s="193"/>
      <c r="K57" s="205"/>
      <c r="L57" s="83">
        <f>M57+O57</f>
        <v>1561</v>
      </c>
      <c r="M57" s="83">
        <f>E57+I57</f>
        <v>1561</v>
      </c>
      <c r="N57" s="83">
        <f>F57+J57</f>
        <v>1192</v>
      </c>
      <c r="O57" s="83">
        <f>G57+K57</f>
        <v>0</v>
      </c>
      <c r="P57" s="278"/>
      <c r="Q57" s="119"/>
    </row>
    <row r="58" spans="1:17" ht="15" customHeight="1" x14ac:dyDescent="0.25">
      <c r="A58" s="5" t="s">
        <v>87</v>
      </c>
      <c r="B58" s="6" t="s">
        <v>17</v>
      </c>
      <c r="C58" s="286"/>
      <c r="D58" s="244">
        <f>E58+G58</f>
        <v>1494</v>
      </c>
      <c r="E58" s="194">
        <f>E59+E60+E61</f>
        <v>1494</v>
      </c>
      <c r="F58" s="194">
        <f>F59+F60+F61</f>
        <v>1141</v>
      </c>
      <c r="G58" s="194">
        <f>G59+G60+G61</f>
        <v>0</v>
      </c>
      <c r="H58" s="243">
        <f>I58+K58</f>
        <v>0</v>
      </c>
      <c r="I58" s="193">
        <f>I59+I60+I61</f>
        <v>0</v>
      </c>
      <c r="J58" s="193">
        <f>J59+J60+J61</f>
        <v>0</v>
      </c>
      <c r="K58" s="193">
        <f>K59+K60+K61</f>
        <v>0</v>
      </c>
      <c r="L58" s="83">
        <f>M58+O58</f>
        <v>1494</v>
      </c>
      <c r="M58" s="8">
        <f>M59+M60+M61</f>
        <v>1494</v>
      </c>
      <c r="N58" s="8">
        <f>N59+N60+N61</f>
        <v>1141</v>
      </c>
      <c r="O58" s="8">
        <f>O59+O60+O61</f>
        <v>0</v>
      </c>
      <c r="P58" s="278"/>
      <c r="Q58" s="119"/>
    </row>
    <row r="59" spans="1:17" ht="15" customHeight="1" x14ac:dyDescent="0.25">
      <c r="A59" s="11"/>
      <c r="B59" s="454" t="s">
        <v>437</v>
      </c>
      <c r="C59" s="286" t="s">
        <v>9</v>
      </c>
      <c r="D59" s="194">
        <f>E59+G59</f>
        <v>602</v>
      </c>
      <c r="E59" s="194">
        <v>602</v>
      </c>
      <c r="F59" s="194">
        <v>460</v>
      </c>
      <c r="G59" s="194"/>
      <c r="H59" s="243">
        <f>I59+K59</f>
        <v>0</v>
      </c>
      <c r="I59" s="193"/>
      <c r="J59" s="193"/>
      <c r="K59" s="205"/>
      <c r="L59" s="83">
        <f>M59+O59</f>
        <v>602</v>
      </c>
      <c r="M59" s="83">
        <f>E59+I59</f>
        <v>602</v>
      </c>
      <c r="N59" s="83">
        <f>F59+J59</f>
        <v>460</v>
      </c>
      <c r="O59" s="83">
        <f>G59+K59</f>
        <v>0</v>
      </c>
      <c r="P59" s="278"/>
      <c r="Q59" s="119"/>
    </row>
    <row r="60" spans="1:17" ht="15" customHeight="1" x14ac:dyDescent="0.25">
      <c r="A60" s="11"/>
      <c r="B60" s="454"/>
      <c r="C60" s="286" t="s">
        <v>33</v>
      </c>
      <c r="D60" s="194">
        <f>E60+G60</f>
        <v>111</v>
      </c>
      <c r="E60" s="194">
        <v>111</v>
      </c>
      <c r="F60" s="194">
        <v>85</v>
      </c>
      <c r="G60" s="194"/>
      <c r="H60" s="243">
        <f>I60+K60</f>
        <v>0</v>
      </c>
      <c r="I60" s="193"/>
      <c r="J60" s="193"/>
      <c r="K60" s="205"/>
      <c r="L60" s="83">
        <f>M60+O60</f>
        <v>111</v>
      </c>
      <c r="M60" s="83">
        <f>E60+I60</f>
        <v>111</v>
      </c>
      <c r="N60" s="83">
        <f>F60+J60</f>
        <v>85</v>
      </c>
      <c r="O60" s="83">
        <f>G60+K60</f>
        <v>0</v>
      </c>
      <c r="P60" s="278"/>
      <c r="Q60" s="119"/>
    </row>
    <row r="61" spans="1:17" ht="15" customHeight="1" x14ac:dyDescent="0.25">
      <c r="A61" s="11"/>
      <c r="B61" s="455"/>
      <c r="C61" s="286" t="s">
        <v>22</v>
      </c>
      <c r="D61" s="194">
        <f>E61+G61</f>
        <v>781</v>
      </c>
      <c r="E61" s="194">
        <v>781</v>
      </c>
      <c r="F61" s="194">
        <v>596</v>
      </c>
      <c r="G61" s="194"/>
      <c r="H61" s="243">
        <f>I61+K61</f>
        <v>0</v>
      </c>
      <c r="I61" s="193"/>
      <c r="J61" s="193"/>
      <c r="K61" s="205"/>
      <c r="L61" s="83">
        <f>M61+O61</f>
        <v>781</v>
      </c>
      <c r="M61" s="83">
        <f>E61+I61</f>
        <v>781</v>
      </c>
      <c r="N61" s="83">
        <f>F61+J61</f>
        <v>596</v>
      </c>
      <c r="O61" s="83">
        <f>G61+K61</f>
        <v>0</v>
      </c>
      <c r="P61" s="278"/>
      <c r="Q61" s="119"/>
    </row>
    <row r="62" spans="1:17" ht="15" customHeight="1" x14ac:dyDescent="0.25">
      <c r="A62" s="5" t="s">
        <v>88</v>
      </c>
      <c r="B62" s="6" t="s">
        <v>18</v>
      </c>
      <c r="C62" s="286"/>
      <c r="D62" s="244">
        <f>E62+G62</f>
        <v>1120</v>
      </c>
      <c r="E62" s="194">
        <f>E63+E64+E65</f>
        <v>1120</v>
      </c>
      <c r="F62" s="194">
        <f>F63+F64+F65</f>
        <v>856</v>
      </c>
      <c r="G62" s="194">
        <f>G63+G64+G65</f>
        <v>0</v>
      </c>
      <c r="H62" s="243">
        <f>I62+K62</f>
        <v>0</v>
      </c>
      <c r="I62" s="193">
        <f>I63+I64+I65</f>
        <v>0</v>
      </c>
      <c r="J62" s="193">
        <f>J63+J64+J65</f>
        <v>0</v>
      </c>
      <c r="K62" s="193">
        <f>K63+K64+K65</f>
        <v>0</v>
      </c>
      <c r="L62" s="83">
        <f>M62+O62</f>
        <v>1120</v>
      </c>
      <c r="M62" s="8">
        <f>M63+M64+M65</f>
        <v>1120</v>
      </c>
      <c r="N62" s="8">
        <f>N63+N64+N65</f>
        <v>856</v>
      </c>
      <c r="O62" s="8">
        <f>O63+O64+O65</f>
        <v>0</v>
      </c>
      <c r="P62" s="278"/>
      <c r="Q62" s="119"/>
    </row>
    <row r="63" spans="1:17" ht="15" customHeight="1" x14ac:dyDescent="0.25">
      <c r="A63" s="11"/>
      <c r="B63" s="454" t="s">
        <v>437</v>
      </c>
      <c r="C63" s="286" t="s">
        <v>9</v>
      </c>
      <c r="D63" s="194">
        <f>E63+G63</f>
        <v>111</v>
      </c>
      <c r="E63" s="194">
        <v>111</v>
      </c>
      <c r="F63" s="194">
        <v>85</v>
      </c>
      <c r="G63" s="194"/>
      <c r="H63" s="243">
        <f>I63+K63</f>
        <v>0</v>
      </c>
      <c r="I63" s="193"/>
      <c r="J63" s="193"/>
      <c r="K63" s="205"/>
      <c r="L63" s="83">
        <f>M63+O63</f>
        <v>111</v>
      </c>
      <c r="M63" s="83">
        <f>E63+I63</f>
        <v>111</v>
      </c>
      <c r="N63" s="83">
        <f>F63+J63</f>
        <v>85</v>
      </c>
      <c r="O63" s="83">
        <f>G63+K63</f>
        <v>0</v>
      </c>
      <c r="P63" s="278"/>
      <c r="Q63" s="119"/>
    </row>
    <row r="64" spans="1:17" ht="15" customHeight="1" x14ac:dyDescent="0.25">
      <c r="A64" s="11"/>
      <c r="B64" s="454"/>
      <c r="C64" s="286" t="s">
        <v>33</v>
      </c>
      <c r="D64" s="194">
        <f>E64+G64</f>
        <v>111</v>
      </c>
      <c r="E64" s="194">
        <v>111</v>
      </c>
      <c r="F64" s="194">
        <v>85</v>
      </c>
      <c r="G64" s="194"/>
      <c r="H64" s="243">
        <f>I64+K64</f>
        <v>0</v>
      </c>
      <c r="I64" s="193"/>
      <c r="J64" s="193"/>
      <c r="K64" s="205"/>
      <c r="L64" s="83">
        <f>M64+O64</f>
        <v>111</v>
      </c>
      <c r="M64" s="83">
        <f>E64+I64</f>
        <v>111</v>
      </c>
      <c r="N64" s="83">
        <f>F64+J64</f>
        <v>85</v>
      </c>
      <c r="O64" s="83">
        <f>G64+K64</f>
        <v>0</v>
      </c>
      <c r="P64" s="278"/>
      <c r="Q64" s="119"/>
    </row>
    <row r="65" spans="1:18" ht="15" customHeight="1" x14ac:dyDescent="0.25">
      <c r="A65" s="11"/>
      <c r="B65" s="455"/>
      <c r="C65" s="286" t="s">
        <v>22</v>
      </c>
      <c r="D65" s="194">
        <f>E65+G65</f>
        <v>898</v>
      </c>
      <c r="E65" s="194">
        <v>898</v>
      </c>
      <c r="F65" s="194">
        <v>686</v>
      </c>
      <c r="G65" s="194"/>
      <c r="H65" s="243">
        <f>I65+K65</f>
        <v>0</v>
      </c>
      <c r="I65" s="193"/>
      <c r="J65" s="193"/>
      <c r="K65" s="205"/>
      <c r="L65" s="83">
        <f>M65+O65</f>
        <v>898</v>
      </c>
      <c r="M65" s="83">
        <f>E65+I65</f>
        <v>898</v>
      </c>
      <c r="N65" s="83">
        <f>F65+J65</f>
        <v>686</v>
      </c>
      <c r="O65" s="83">
        <f>G65+K65</f>
        <v>0</v>
      </c>
      <c r="P65" s="278"/>
      <c r="Q65" s="119"/>
    </row>
    <row r="66" spans="1:18" ht="15" customHeight="1" x14ac:dyDescent="0.25">
      <c r="A66" s="5" t="s">
        <v>89</v>
      </c>
      <c r="B66" s="6" t="s">
        <v>19</v>
      </c>
      <c r="C66" s="286"/>
      <c r="D66" s="244">
        <f>E66+G66</f>
        <v>1337</v>
      </c>
      <c r="E66" s="194">
        <f>E67+E68+E69</f>
        <v>1337</v>
      </c>
      <c r="F66" s="194">
        <f>F67+F68+F69</f>
        <v>1021</v>
      </c>
      <c r="G66" s="194">
        <f>G67+G68+G69</f>
        <v>0</v>
      </c>
      <c r="H66" s="243">
        <f>I66+K66</f>
        <v>0</v>
      </c>
      <c r="I66" s="193">
        <f>I67+I68+I69</f>
        <v>0</v>
      </c>
      <c r="J66" s="193">
        <f>J67+J68+J69</f>
        <v>0</v>
      </c>
      <c r="K66" s="193">
        <f>K67+K68+K69</f>
        <v>0</v>
      </c>
      <c r="L66" s="83">
        <f>M66+O66</f>
        <v>1337</v>
      </c>
      <c r="M66" s="8">
        <f>M67+M68+M69</f>
        <v>1337</v>
      </c>
      <c r="N66" s="8">
        <f>N67+N68+N69</f>
        <v>1021</v>
      </c>
      <c r="O66" s="8">
        <f>O67+O68+O69</f>
        <v>0</v>
      </c>
      <c r="P66" s="278"/>
      <c r="Q66" s="119"/>
    </row>
    <row r="67" spans="1:18" ht="15" customHeight="1" x14ac:dyDescent="0.25">
      <c r="A67" s="11"/>
      <c r="B67" s="454" t="s">
        <v>437</v>
      </c>
      <c r="C67" s="286" t="s">
        <v>9</v>
      </c>
      <c r="D67" s="194">
        <f>E67+G67</f>
        <v>111</v>
      </c>
      <c r="E67" s="194">
        <v>111</v>
      </c>
      <c r="F67" s="194">
        <v>85</v>
      </c>
      <c r="G67" s="194"/>
      <c r="H67" s="243">
        <f>I67+K67</f>
        <v>0</v>
      </c>
      <c r="I67" s="193"/>
      <c r="J67" s="193"/>
      <c r="K67" s="205"/>
      <c r="L67" s="83">
        <f>M67+O67</f>
        <v>111</v>
      </c>
      <c r="M67" s="83">
        <f>E67+I67</f>
        <v>111</v>
      </c>
      <c r="N67" s="83">
        <f>F67+J67</f>
        <v>85</v>
      </c>
      <c r="O67" s="83">
        <f>G67+K67</f>
        <v>0</v>
      </c>
      <c r="P67" s="278"/>
      <c r="Q67" s="119"/>
    </row>
    <row r="68" spans="1:18" ht="15" customHeight="1" x14ac:dyDescent="0.25">
      <c r="A68" s="11"/>
      <c r="B68" s="454"/>
      <c r="C68" s="286" t="s">
        <v>33</v>
      </c>
      <c r="D68" s="194">
        <f>E68+G68</f>
        <v>669</v>
      </c>
      <c r="E68" s="194">
        <v>669</v>
      </c>
      <c r="F68" s="194">
        <v>511</v>
      </c>
      <c r="G68" s="194"/>
      <c r="H68" s="243">
        <f>I68+K68</f>
        <v>0</v>
      </c>
      <c r="I68" s="193"/>
      <c r="J68" s="193"/>
      <c r="K68" s="205"/>
      <c r="L68" s="83">
        <f>M68+O68</f>
        <v>669</v>
      </c>
      <c r="M68" s="83">
        <f>E68+I68</f>
        <v>669</v>
      </c>
      <c r="N68" s="83">
        <f>F68+J68</f>
        <v>511</v>
      </c>
      <c r="O68" s="83">
        <f>G68+K68</f>
        <v>0</v>
      </c>
      <c r="P68" s="278"/>
      <c r="Q68" s="119"/>
    </row>
    <row r="69" spans="1:18" ht="15" customHeight="1" x14ac:dyDescent="0.25">
      <c r="A69" s="11"/>
      <c r="B69" s="455"/>
      <c r="C69" s="286" t="s">
        <v>22</v>
      </c>
      <c r="D69" s="194">
        <f>E69+G69</f>
        <v>557</v>
      </c>
      <c r="E69" s="194">
        <v>557</v>
      </c>
      <c r="F69" s="194">
        <v>425</v>
      </c>
      <c r="G69" s="194"/>
      <c r="H69" s="243">
        <f>I69+K69</f>
        <v>0</v>
      </c>
      <c r="I69" s="193"/>
      <c r="J69" s="193"/>
      <c r="K69" s="205"/>
      <c r="L69" s="83">
        <f>M69+O69</f>
        <v>557</v>
      </c>
      <c r="M69" s="83">
        <f>E69+I69</f>
        <v>557</v>
      </c>
      <c r="N69" s="83">
        <f>F69+J69</f>
        <v>425</v>
      </c>
      <c r="O69" s="83">
        <f>G69+K69</f>
        <v>0</v>
      </c>
      <c r="P69" s="278"/>
      <c r="Q69" s="119"/>
    </row>
    <row r="70" spans="1:18" x14ac:dyDescent="0.25">
      <c r="A70" s="13" t="s">
        <v>90</v>
      </c>
      <c r="B70" s="86" t="s">
        <v>190</v>
      </c>
      <c r="C70" s="368"/>
      <c r="D70" s="1">
        <f>E70+G70</f>
        <v>19048</v>
      </c>
      <c r="E70" s="1">
        <f>E24+E26+E30+E34+E38+E42+E46+E50+E54+E58+E62+E66</f>
        <v>19048</v>
      </c>
      <c r="F70" s="1">
        <f>F24+F26+F30+F34+F38+F42+F46+F50+F54+F58+F62+F66</f>
        <v>14545</v>
      </c>
      <c r="G70" s="1">
        <f>G24+G26+G30+G34+G38+G42+G46+G50+G54+G58+G62+G66</f>
        <v>0</v>
      </c>
      <c r="H70" s="1">
        <f>I70+K70</f>
        <v>0</v>
      </c>
      <c r="I70" s="1">
        <f>I24+I26+I30+I34+I38+I42+I46+I50+I54+I58+I62+I66</f>
        <v>0</v>
      </c>
      <c r="J70" s="1">
        <f>J24+J26+J30+J34+J38+J42+J46+J50+J54+J58+J62+J66</f>
        <v>0</v>
      </c>
      <c r="K70" s="1">
        <f>K24+K26+K30+K34+K38+K42+K46+K50+K54+K58+K62+K66</f>
        <v>0</v>
      </c>
      <c r="L70" s="1">
        <f>M70+O70</f>
        <v>19048</v>
      </c>
      <c r="M70" s="1">
        <f>M24+M26+M30+M34+M38+M42+M46+M50+M54+M58+M62+M66</f>
        <v>19048</v>
      </c>
      <c r="N70" s="1">
        <f>N24+N26+N30+N34+N38+N42+N46+N50+N54+N58+N62+N66</f>
        <v>14545</v>
      </c>
      <c r="O70" s="1">
        <f>O24+O26+O30+O34+O38+O42+O46+O50+O54+O58+O62+O66</f>
        <v>0</v>
      </c>
      <c r="Q70" s="278"/>
      <c r="R70" s="119"/>
    </row>
    <row r="71" spans="1:18" x14ac:dyDescent="0.25">
      <c r="A71" s="5" t="s">
        <v>91</v>
      </c>
      <c r="B71" s="468" t="s">
        <v>65</v>
      </c>
      <c r="C71" s="395"/>
      <c r="D71" s="395"/>
      <c r="E71" s="395"/>
      <c r="F71" s="395"/>
      <c r="G71" s="395"/>
      <c r="H71" s="395"/>
      <c r="I71" s="395"/>
      <c r="J71" s="395"/>
      <c r="K71" s="395"/>
      <c r="L71" s="395"/>
      <c r="M71" s="395"/>
      <c r="N71" s="395"/>
      <c r="O71" s="396"/>
    </row>
    <row r="72" spans="1:18" x14ac:dyDescent="0.25">
      <c r="A72" s="48" t="s">
        <v>92</v>
      </c>
      <c r="B72" s="19" t="s">
        <v>20</v>
      </c>
      <c r="C72" s="315"/>
      <c r="D72" s="244">
        <f>E72+G72</f>
        <v>2231343</v>
      </c>
      <c r="E72" s="284">
        <f>E73+E74+E75</f>
        <v>1028959</v>
      </c>
      <c r="F72" s="284">
        <f>F73+F74+F75</f>
        <v>0</v>
      </c>
      <c r="G72" s="284">
        <f>G73+G74+G75</f>
        <v>1202384</v>
      </c>
      <c r="H72" s="283">
        <f>H73+H74+H75</f>
        <v>190705</v>
      </c>
      <c r="I72" s="283">
        <f>I73+I74+I75</f>
        <v>190705</v>
      </c>
      <c r="J72" s="283">
        <f>J73+J74+J75</f>
        <v>0</v>
      </c>
      <c r="K72" s="283">
        <f>K73+K74+K75</f>
        <v>0</v>
      </c>
      <c r="L72" s="151">
        <f>M72+O72</f>
        <v>2422048</v>
      </c>
      <c r="M72" s="151">
        <f>M73+M74+M75</f>
        <v>1219664</v>
      </c>
      <c r="N72" s="151">
        <f>N73+N74+N75</f>
        <v>0</v>
      </c>
      <c r="O72" s="151">
        <f>O73+O74+O75</f>
        <v>1202384</v>
      </c>
    </row>
    <row r="73" spans="1:18" ht="15" customHeight="1" x14ac:dyDescent="0.25">
      <c r="A73" s="68"/>
      <c r="B73" s="460" t="s">
        <v>412</v>
      </c>
      <c r="C73" s="486" t="s">
        <v>25</v>
      </c>
      <c r="D73" s="244">
        <f>E73+G73</f>
        <v>2041307</v>
      </c>
      <c r="E73" s="284">
        <v>838923</v>
      </c>
      <c r="F73" s="284"/>
      <c r="G73" s="284">
        <v>1202384</v>
      </c>
      <c r="H73" s="283">
        <f>I73+K73</f>
        <v>0</v>
      </c>
      <c r="I73" s="283"/>
      <c r="J73" s="283"/>
      <c r="K73" s="283"/>
      <c r="L73" s="151">
        <f>M73+O73</f>
        <v>2041307</v>
      </c>
      <c r="M73" s="151">
        <f>E73+I73</f>
        <v>838923</v>
      </c>
      <c r="N73" s="151">
        <f>F73+J73</f>
        <v>0</v>
      </c>
      <c r="O73" s="151">
        <f>G73+K73</f>
        <v>1202384</v>
      </c>
    </row>
    <row r="74" spans="1:18" s="24" customFormat="1" ht="23.25" customHeight="1" x14ac:dyDescent="0.25">
      <c r="A74" s="68"/>
      <c r="B74" s="460"/>
      <c r="C74" s="360" t="s">
        <v>33</v>
      </c>
      <c r="D74" s="244">
        <f>E74+G74</f>
        <v>190036</v>
      </c>
      <c r="E74" s="284">
        <v>190036</v>
      </c>
      <c r="F74" s="284"/>
      <c r="G74" s="284"/>
      <c r="H74" s="283">
        <f>I74+K74</f>
        <v>0</v>
      </c>
      <c r="I74" s="283"/>
      <c r="J74" s="283"/>
      <c r="K74" s="283"/>
      <c r="L74" s="151">
        <f>M74+O74</f>
        <v>190036</v>
      </c>
      <c r="M74" s="151">
        <f>E74+I74</f>
        <v>190036</v>
      </c>
      <c r="N74" s="151">
        <f>F74+J74</f>
        <v>0</v>
      </c>
      <c r="O74" s="151">
        <f>G74+K74</f>
        <v>0</v>
      </c>
      <c r="Q74" s="226" t="s">
        <v>389</v>
      </c>
      <c r="R74" s="148">
        <f>L24+L27+L31+L35+L39+L43+L47+L51+L55+L59+L63+L67</f>
        <v>4306</v>
      </c>
    </row>
    <row r="75" spans="1:18" s="24" customFormat="1" ht="14.25" customHeight="1" x14ac:dyDescent="0.25">
      <c r="A75" s="81"/>
      <c r="B75" s="366" t="s">
        <v>523</v>
      </c>
      <c r="C75" s="286" t="s">
        <v>33</v>
      </c>
      <c r="D75" s="244"/>
      <c r="E75" s="284"/>
      <c r="F75" s="284"/>
      <c r="G75" s="284"/>
      <c r="H75" s="283">
        <f>I75+K75</f>
        <v>190705</v>
      </c>
      <c r="I75" s="283">
        <v>190705</v>
      </c>
      <c r="J75" s="283"/>
      <c r="K75" s="283"/>
      <c r="L75" s="151">
        <f>M75+O75</f>
        <v>190705</v>
      </c>
      <c r="M75" s="151">
        <f>E75+I75</f>
        <v>190705</v>
      </c>
      <c r="N75" s="151">
        <f>F75+J75</f>
        <v>0</v>
      </c>
      <c r="O75" s="151">
        <f>G75+K75</f>
        <v>0</v>
      </c>
      <c r="Q75" s="226"/>
      <c r="R75" s="148"/>
    </row>
    <row r="76" spans="1:18" x14ac:dyDescent="0.25">
      <c r="A76" s="63" t="s">
        <v>93</v>
      </c>
      <c r="B76" s="86" t="s">
        <v>191</v>
      </c>
      <c r="C76" s="368"/>
      <c r="D76" s="1">
        <f>D72</f>
        <v>2231343</v>
      </c>
      <c r="E76" s="1">
        <f>E72</f>
        <v>1028959</v>
      </c>
      <c r="F76" s="1">
        <f>F72</f>
        <v>0</v>
      </c>
      <c r="G76" s="1">
        <f>G72</f>
        <v>1202384</v>
      </c>
      <c r="H76" s="193">
        <f>H72</f>
        <v>190705</v>
      </c>
      <c r="I76" s="193">
        <f>I72</f>
        <v>190705</v>
      </c>
      <c r="J76" s="193">
        <f>J72</f>
        <v>0</v>
      </c>
      <c r="K76" s="193">
        <f>K72</f>
        <v>0</v>
      </c>
      <c r="L76" s="1">
        <f>L72</f>
        <v>2422048</v>
      </c>
      <c r="M76" s="1">
        <f>M72</f>
        <v>1219664</v>
      </c>
      <c r="N76" s="1">
        <f>N72</f>
        <v>0</v>
      </c>
      <c r="O76" s="1">
        <f>O72</f>
        <v>1202384</v>
      </c>
      <c r="Q76" s="226" t="s">
        <v>388</v>
      </c>
      <c r="R76" s="225"/>
    </row>
    <row r="77" spans="1:18" x14ac:dyDescent="0.25">
      <c r="A77" s="5" t="s">
        <v>94</v>
      </c>
      <c r="B77" s="456" t="s">
        <v>69</v>
      </c>
      <c r="C77" s="456"/>
      <c r="D77" s="456"/>
      <c r="E77" s="456"/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Q77" s="226" t="s">
        <v>387</v>
      </c>
      <c r="R77" s="225"/>
    </row>
    <row r="78" spans="1:18" x14ac:dyDescent="0.25">
      <c r="A78" s="5" t="s">
        <v>95</v>
      </c>
      <c r="B78" s="19" t="s">
        <v>20</v>
      </c>
      <c r="C78" s="457" t="s">
        <v>34</v>
      </c>
      <c r="D78" s="244">
        <f>E78+G78</f>
        <v>347544</v>
      </c>
      <c r="E78" s="244"/>
      <c r="F78" s="244"/>
      <c r="G78" s="244">
        <v>347544</v>
      </c>
      <c r="H78" s="243">
        <f>I78+K78</f>
        <v>0</v>
      </c>
      <c r="I78" s="243"/>
      <c r="J78" s="243"/>
      <c r="K78" s="243"/>
      <c r="L78" s="83">
        <f>M78+O78</f>
        <v>347544</v>
      </c>
      <c r="M78" s="83">
        <f>E78+I78</f>
        <v>0</v>
      </c>
      <c r="N78" s="83">
        <f>F78+J78</f>
        <v>0</v>
      </c>
      <c r="O78" s="83">
        <f>G78+K78</f>
        <v>347544</v>
      </c>
      <c r="Q78" s="226" t="s">
        <v>386</v>
      </c>
      <c r="R78" s="225">
        <f>L73+L168</f>
        <v>2042957</v>
      </c>
    </row>
    <row r="79" spans="1:18" ht="26.25" x14ac:dyDescent="0.25">
      <c r="A79" s="85"/>
      <c r="B79" s="366" t="s">
        <v>411</v>
      </c>
      <c r="C79" s="458"/>
      <c r="D79" s="242"/>
      <c r="E79" s="242"/>
      <c r="F79" s="242"/>
      <c r="G79" s="242"/>
      <c r="H79" s="241"/>
      <c r="I79" s="241"/>
      <c r="J79" s="241"/>
      <c r="K79" s="241"/>
      <c r="L79" s="84"/>
      <c r="M79" s="84"/>
      <c r="N79" s="84"/>
      <c r="O79" s="84"/>
      <c r="Q79" s="226" t="s">
        <v>385</v>
      </c>
      <c r="R79" s="225">
        <f>L74+L28+L32+L36+L40+L44+L48+L52+L56+L60+L64+L68+L75</f>
        <v>383860</v>
      </c>
    </row>
    <row r="80" spans="1:18" x14ac:dyDescent="0.25">
      <c r="A80" s="63" t="s">
        <v>96</v>
      </c>
      <c r="B80" s="86" t="s">
        <v>192</v>
      </c>
      <c r="C80" s="368"/>
      <c r="D80" s="275">
        <f>D78</f>
        <v>347544</v>
      </c>
      <c r="E80" s="275">
        <f>E78</f>
        <v>0</v>
      </c>
      <c r="F80" s="275">
        <f>F78</f>
        <v>0</v>
      </c>
      <c r="G80" s="275">
        <f>G78</f>
        <v>347544</v>
      </c>
      <c r="H80" s="198">
        <f>H78</f>
        <v>0</v>
      </c>
      <c r="I80" s="198">
        <f>I78</f>
        <v>0</v>
      </c>
      <c r="J80" s="198">
        <f>J78</f>
        <v>0</v>
      </c>
      <c r="K80" s="198">
        <f>K78</f>
        <v>0</v>
      </c>
      <c r="L80" s="86">
        <f>L78</f>
        <v>347544</v>
      </c>
      <c r="M80" s="86">
        <f>M78</f>
        <v>0</v>
      </c>
      <c r="N80" s="86">
        <f>N78</f>
        <v>0</v>
      </c>
      <c r="O80" s="86">
        <f>O78</f>
        <v>347544</v>
      </c>
      <c r="Q80" s="226" t="s">
        <v>384</v>
      </c>
      <c r="R80" s="148">
        <f>M29+M33+M37+M41+M45+M49+M53+M57+M61+M65+M69</f>
        <v>11623</v>
      </c>
    </row>
    <row r="81" spans="1:18" x14ac:dyDescent="0.25">
      <c r="A81" s="5" t="s">
        <v>97</v>
      </c>
      <c r="B81" s="456" t="s">
        <v>187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Q81" s="226" t="s">
        <v>383</v>
      </c>
      <c r="R81" s="148">
        <f>L78</f>
        <v>347544</v>
      </c>
    </row>
    <row r="82" spans="1:18" x14ac:dyDescent="0.25">
      <c r="A82" s="5" t="s">
        <v>98</v>
      </c>
      <c r="B82" s="19" t="s">
        <v>20</v>
      </c>
      <c r="C82" s="358"/>
      <c r="D82" s="284">
        <f>E82+G82</f>
        <v>1190350</v>
      </c>
      <c r="E82" s="284">
        <f>E83+E84</f>
        <v>2908</v>
      </c>
      <c r="F82" s="284">
        <f>F83+F84</f>
        <v>2220</v>
      </c>
      <c r="G82" s="284">
        <f>G83+G84</f>
        <v>1187442</v>
      </c>
      <c r="H82" s="283">
        <f>I82+K82</f>
        <v>0</v>
      </c>
      <c r="I82" s="283">
        <f>I83+I84</f>
        <v>0</v>
      </c>
      <c r="J82" s="283">
        <f>J83+J84</f>
        <v>0</v>
      </c>
      <c r="K82" s="283">
        <f>K83+K84</f>
        <v>0</v>
      </c>
      <c r="L82" s="151">
        <f>M82+O82</f>
        <v>1190350</v>
      </c>
      <c r="M82" s="151">
        <f>E82+I82</f>
        <v>2908</v>
      </c>
      <c r="N82" s="151">
        <f>F82+J82</f>
        <v>2220</v>
      </c>
      <c r="O82" s="151">
        <f>G82+K82</f>
        <v>1187442</v>
      </c>
      <c r="Q82" s="226" t="s">
        <v>382</v>
      </c>
      <c r="R82" s="225">
        <f>L172+L175+L178+L181+L184+L187+L190+L193+L196+L199+L202+L205+L208+L211+L214</f>
        <v>276324</v>
      </c>
    </row>
    <row r="83" spans="1:18" x14ac:dyDescent="0.25">
      <c r="A83" s="11"/>
      <c r="B83" s="323" t="s">
        <v>437</v>
      </c>
      <c r="C83" s="358" t="s">
        <v>57</v>
      </c>
      <c r="D83" s="284">
        <f>E83+G83</f>
        <v>2908</v>
      </c>
      <c r="E83" s="284">
        <v>2908</v>
      </c>
      <c r="F83" s="284">
        <v>2220</v>
      </c>
      <c r="G83" s="284"/>
      <c r="H83" s="283">
        <f>I83+K83</f>
        <v>0</v>
      </c>
      <c r="I83" s="283"/>
      <c r="J83" s="283"/>
      <c r="K83" s="283"/>
      <c r="L83" s="151">
        <f>M83+O83</f>
        <v>2908</v>
      </c>
      <c r="M83" s="151">
        <f>E83+I83</f>
        <v>2908</v>
      </c>
      <c r="N83" s="151">
        <f>F83+J83</f>
        <v>2220</v>
      </c>
      <c r="O83" s="151">
        <f>G83+K83</f>
        <v>0</v>
      </c>
      <c r="Q83" s="226"/>
      <c r="R83" s="225"/>
    </row>
    <row r="84" spans="1:18" s="24" customFormat="1" ht="27" customHeight="1" x14ac:dyDescent="0.25">
      <c r="A84" s="85"/>
      <c r="B84" s="366" t="s">
        <v>411</v>
      </c>
      <c r="C84" s="358" t="s">
        <v>57</v>
      </c>
      <c r="D84" s="284">
        <f>E84+G84</f>
        <v>1187442</v>
      </c>
      <c r="E84" s="284"/>
      <c r="F84" s="284"/>
      <c r="G84" s="284">
        <v>1187442</v>
      </c>
      <c r="H84" s="283">
        <f>I84+K84</f>
        <v>0</v>
      </c>
      <c r="I84" s="283"/>
      <c r="J84" s="283"/>
      <c r="K84" s="283"/>
      <c r="L84" s="151">
        <f>M84+O84</f>
        <v>1187442</v>
      </c>
      <c r="M84" s="151">
        <f>E84+I84</f>
        <v>0</v>
      </c>
      <c r="N84" s="151">
        <f>F84+J84</f>
        <v>0</v>
      </c>
      <c r="O84" s="151">
        <f>G84+K84</f>
        <v>1187442</v>
      </c>
      <c r="Q84" s="226" t="s">
        <v>381</v>
      </c>
      <c r="R84" s="225">
        <f>L82+L85+L88+L90+L93+L96+L98+L101+L103+L106+L109+L112+L114+L117+L119+L121+L123+L127+L129+L133+L135+L137+L139+L141+L143+L145+L147+L149+L151+L153+L156+L159+L161+L164+L125+L131</f>
        <v>1692772</v>
      </c>
    </row>
    <row r="85" spans="1:18" x14ac:dyDescent="0.25">
      <c r="A85" s="5" t="s">
        <v>99</v>
      </c>
      <c r="B85" s="19" t="s">
        <v>61</v>
      </c>
      <c r="C85" s="358"/>
      <c r="D85" s="284">
        <f>E85+G85</f>
        <v>5072</v>
      </c>
      <c r="E85" s="284">
        <f>E86+E87</f>
        <v>5072</v>
      </c>
      <c r="F85" s="284">
        <f>F86+F87</f>
        <v>3873</v>
      </c>
      <c r="G85" s="284">
        <f>G86+G87</f>
        <v>0</v>
      </c>
      <c r="H85" s="283">
        <f>I85+K85</f>
        <v>0</v>
      </c>
      <c r="I85" s="283">
        <f>I86+I87</f>
        <v>0</v>
      </c>
      <c r="J85" s="283">
        <f>J86+J87</f>
        <v>0</v>
      </c>
      <c r="K85" s="283">
        <f>K86+K87</f>
        <v>0</v>
      </c>
      <c r="L85" s="151">
        <f>M85+O85</f>
        <v>5072</v>
      </c>
      <c r="M85" s="151">
        <f>E85+I85</f>
        <v>5072</v>
      </c>
      <c r="N85" s="151">
        <f>F85+J85</f>
        <v>3873</v>
      </c>
      <c r="O85" s="151">
        <f>G85+K85</f>
        <v>0</v>
      </c>
      <c r="Q85" s="226" t="s">
        <v>380</v>
      </c>
      <c r="R85" s="225">
        <f>L218+L221+L223</f>
        <v>321910</v>
      </c>
    </row>
    <row r="86" spans="1:18" x14ac:dyDescent="0.25">
      <c r="A86" s="11"/>
      <c r="B86" s="323" t="s">
        <v>437</v>
      </c>
      <c r="C86" s="358" t="s">
        <v>57</v>
      </c>
      <c r="D86" s="244">
        <f>E86+G86</f>
        <v>3684</v>
      </c>
      <c r="E86" s="244">
        <v>3684</v>
      </c>
      <c r="F86" s="244">
        <v>2813</v>
      </c>
      <c r="G86" s="282"/>
      <c r="H86" s="243">
        <f>I86+K86</f>
        <v>0</v>
      </c>
      <c r="I86" s="281"/>
      <c r="J86" s="243"/>
      <c r="K86" s="243"/>
      <c r="L86" s="83">
        <f>M86+O86</f>
        <v>3684</v>
      </c>
      <c r="M86" s="83">
        <f>E86+I86</f>
        <v>3684</v>
      </c>
      <c r="N86" s="83">
        <f>F86+J86</f>
        <v>2813</v>
      </c>
      <c r="O86" s="83">
        <f>G86+K86</f>
        <v>0</v>
      </c>
      <c r="Q86" s="226"/>
      <c r="R86" s="225"/>
    </row>
    <row r="87" spans="1:18" s="24" customFormat="1" ht="27" customHeight="1" x14ac:dyDescent="0.25">
      <c r="A87" s="85"/>
      <c r="B87" s="366" t="s">
        <v>434</v>
      </c>
      <c r="C87" s="358" t="s">
        <v>57</v>
      </c>
      <c r="D87" s="244">
        <f>E87+G87</f>
        <v>1388</v>
      </c>
      <c r="E87" s="244">
        <v>1388</v>
      </c>
      <c r="F87" s="244">
        <v>1060</v>
      </c>
      <c r="G87" s="282"/>
      <c r="H87" s="243">
        <f>I87+K87</f>
        <v>0</v>
      </c>
      <c r="I87" s="281"/>
      <c r="J87" s="243"/>
      <c r="K87" s="243"/>
      <c r="L87" s="83">
        <f>M87+O87</f>
        <v>1388</v>
      </c>
      <c r="M87" s="83">
        <f>E87+I87</f>
        <v>1388</v>
      </c>
      <c r="N87" s="83">
        <f>F87+J87</f>
        <v>1060</v>
      </c>
      <c r="O87" s="83">
        <f>G87+K87</f>
        <v>0</v>
      </c>
      <c r="Q87" s="224" t="s">
        <v>188</v>
      </c>
      <c r="R87" s="223">
        <f>SUM(R74:R85)</f>
        <v>5081296</v>
      </c>
    </row>
    <row r="88" spans="1:18" x14ac:dyDescent="0.25">
      <c r="A88" s="5" t="s">
        <v>100</v>
      </c>
      <c r="B88" s="19" t="s">
        <v>35</v>
      </c>
      <c r="C88" s="434" t="s">
        <v>57</v>
      </c>
      <c r="D88" s="244">
        <f>E88+G88</f>
        <v>2613</v>
      </c>
      <c r="E88" s="244">
        <v>2613</v>
      </c>
      <c r="F88" s="244">
        <v>1995</v>
      </c>
      <c r="G88" s="282"/>
      <c r="H88" s="243">
        <f>I88+K88</f>
        <v>0</v>
      </c>
      <c r="I88" s="281"/>
      <c r="J88" s="243"/>
      <c r="K88" s="243"/>
      <c r="L88" s="83">
        <f>M88+O88</f>
        <v>2613</v>
      </c>
      <c r="M88" s="83">
        <f>E88+I88</f>
        <v>2613</v>
      </c>
      <c r="N88" s="83">
        <f>F88+J88</f>
        <v>1995</v>
      </c>
      <c r="O88" s="83">
        <f>G88+K88</f>
        <v>0</v>
      </c>
      <c r="Q88" s="278"/>
      <c r="R88" s="119">
        <f>L228-R87</f>
        <v>0</v>
      </c>
    </row>
    <row r="89" spans="1:18" s="24" customFormat="1" x14ac:dyDescent="0.25">
      <c r="A89" s="85"/>
      <c r="B89" s="363" t="s">
        <v>437</v>
      </c>
      <c r="C89" s="435"/>
      <c r="D89" s="242" t="s">
        <v>189</v>
      </c>
      <c r="E89" s="242"/>
      <c r="F89" s="242"/>
      <c r="G89" s="280"/>
      <c r="H89" s="241">
        <f>I89+K89</f>
        <v>0</v>
      </c>
      <c r="I89" s="279"/>
      <c r="J89" s="241"/>
      <c r="K89" s="241"/>
      <c r="L89" s="84"/>
      <c r="M89" s="84"/>
      <c r="N89" s="84"/>
      <c r="O89" s="84"/>
      <c r="Q89" s="277"/>
      <c r="R89" s="276"/>
    </row>
    <row r="90" spans="1:18" x14ac:dyDescent="0.25">
      <c r="A90" s="5" t="s">
        <v>101</v>
      </c>
      <c r="B90" s="19" t="s">
        <v>173</v>
      </c>
      <c r="C90" s="358"/>
      <c r="D90" s="284">
        <f>E90+G90</f>
        <v>6102</v>
      </c>
      <c r="E90" s="284">
        <f>E91+E92</f>
        <v>6102</v>
      </c>
      <c r="F90" s="284">
        <f>F91+F92</f>
        <v>4658</v>
      </c>
      <c r="G90" s="284">
        <f>G91+G92</f>
        <v>0</v>
      </c>
      <c r="H90" s="283">
        <f>I90+K90</f>
        <v>0</v>
      </c>
      <c r="I90" s="283">
        <f>I91+I92</f>
        <v>0</v>
      </c>
      <c r="J90" s="283">
        <f>J91+J92</f>
        <v>0</v>
      </c>
      <c r="K90" s="283">
        <f>K91+K92</f>
        <v>0</v>
      </c>
      <c r="L90" s="151">
        <f>M90+O90</f>
        <v>6102</v>
      </c>
      <c r="M90" s="151">
        <f>E90+I90</f>
        <v>6102</v>
      </c>
      <c r="N90" s="151">
        <f>F90+J90</f>
        <v>4658</v>
      </c>
      <c r="O90" s="151">
        <f>G90+K90</f>
        <v>0</v>
      </c>
      <c r="Q90" s="278"/>
      <c r="R90" s="119"/>
    </row>
    <row r="91" spans="1:18" x14ac:dyDescent="0.25">
      <c r="A91" s="11"/>
      <c r="B91" s="323" t="s">
        <v>437</v>
      </c>
      <c r="C91" s="358" t="s">
        <v>57</v>
      </c>
      <c r="D91" s="244">
        <f>E91+G91</f>
        <v>3487</v>
      </c>
      <c r="E91" s="244">
        <v>3487</v>
      </c>
      <c r="F91" s="244">
        <v>2662</v>
      </c>
      <c r="G91" s="282"/>
      <c r="H91" s="243">
        <f>I91+K91</f>
        <v>0</v>
      </c>
      <c r="I91" s="281"/>
      <c r="J91" s="243"/>
      <c r="K91" s="243"/>
      <c r="L91" s="83">
        <f>M91+O91</f>
        <v>3487</v>
      </c>
      <c r="M91" s="83">
        <f>E91+I91</f>
        <v>3487</v>
      </c>
      <c r="N91" s="83">
        <f>F91+J91</f>
        <v>2662</v>
      </c>
      <c r="O91" s="83">
        <f>G91+K91</f>
        <v>0</v>
      </c>
      <c r="Q91" s="278"/>
      <c r="R91" s="119"/>
    </row>
    <row r="92" spans="1:18" s="24" customFormat="1" ht="27" customHeight="1" x14ac:dyDescent="0.25">
      <c r="A92" s="85"/>
      <c r="B92" s="366" t="s">
        <v>434</v>
      </c>
      <c r="C92" s="358" t="s">
        <v>57</v>
      </c>
      <c r="D92" s="244">
        <f>E92+G92</f>
        <v>2615</v>
      </c>
      <c r="E92" s="244">
        <v>2615</v>
      </c>
      <c r="F92" s="244">
        <v>1996</v>
      </c>
      <c r="G92" s="282"/>
      <c r="H92" s="243">
        <f>I92+K92</f>
        <v>0</v>
      </c>
      <c r="I92" s="281"/>
      <c r="J92" s="243"/>
      <c r="K92" s="243"/>
      <c r="L92" s="83">
        <f>M92+O92</f>
        <v>2615</v>
      </c>
      <c r="M92" s="83">
        <f>E92+I92</f>
        <v>2615</v>
      </c>
      <c r="N92" s="83">
        <f>F92+J92</f>
        <v>1996</v>
      </c>
      <c r="O92" s="83">
        <f>G92+K92</f>
        <v>0</v>
      </c>
      <c r="Q92" s="277"/>
      <c r="R92" s="276"/>
    </row>
    <row r="93" spans="1:18" x14ac:dyDescent="0.25">
      <c r="A93" s="5" t="s">
        <v>102</v>
      </c>
      <c r="B93" s="19" t="s">
        <v>181</v>
      </c>
      <c r="C93" s="358"/>
      <c r="D93" s="284">
        <f>E93+G93</f>
        <v>4117</v>
      </c>
      <c r="E93" s="284">
        <f>E94+E95</f>
        <v>4117</v>
      </c>
      <c r="F93" s="284">
        <f>F94+F95</f>
        <v>3143</v>
      </c>
      <c r="G93" s="284">
        <f>G94+G95</f>
        <v>0</v>
      </c>
      <c r="H93" s="283">
        <f>I93+K93</f>
        <v>0</v>
      </c>
      <c r="I93" s="283">
        <f>I94+I95</f>
        <v>0</v>
      </c>
      <c r="J93" s="283">
        <f>J94+J95</f>
        <v>0</v>
      </c>
      <c r="K93" s="283">
        <f>K94+K95</f>
        <v>0</v>
      </c>
      <c r="L93" s="151">
        <f>M93+O93</f>
        <v>4117</v>
      </c>
      <c r="M93" s="151">
        <f>E93+I93</f>
        <v>4117</v>
      </c>
      <c r="N93" s="151">
        <f>F93+J93</f>
        <v>3143</v>
      </c>
      <c r="O93" s="151">
        <f>G93+K93</f>
        <v>0</v>
      </c>
      <c r="Q93" s="278"/>
      <c r="R93" s="119"/>
    </row>
    <row r="94" spans="1:18" x14ac:dyDescent="0.25">
      <c r="A94" s="11"/>
      <c r="B94" s="323" t="s">
        <v>437</v>
      </c>
      <c r="C94" s="358" t="s">
        <v>57</v>
      </c>
      <c r="D94" s="244">
        <f>E94+G94</f>
        <v>3271</v>
      </c>
      <c r="E94" s="244">
        <v>3271</v>
      </c>
      <c r="F94" s="244">
        <v>2497</v>
      </c>
      <c r="G94" s="282"/>
      <c r="H94" s="243">
        <f>I94+K94</f>
        <v>0</v>
      </c>
      <c r="I94" s="281"/>
      <c r="J94" s="243"/>
      <c r="K94" s="243"/>
      <c r="L94" s="83">
        <f>M94+O94</f>
        <v>3271</v>
      </c>
      <c r="M94" s="83">
        <f>E94+I94</f>
        <v>3271</v>
      </c>
      <c r="N94" s="83">
        <f>F94+J94</f>
        <v>2497</v>
      </c>
      <c r="O94" s="83">
        <f>G94+K94</f>
        <v>0</v>
      </c>
      <c r="Q94" s="278"/>
      <c r="R94" s="119"/>
    </row>
    <row r="95" spans="1:18" s="24" customFormat="1" ht="27" customHeight="1" x14ac:dyDescent="0.25">
      <c r="A95" s="85"/>
      <c r="B95" s="366" t="s">
        <v>434</v>
      </c>
      <c r="C95" s="358" t="s">
        <v>57</v>
      </c>
      <c r="D95" s="244">
        <f>E95+G95</f>
        <v>846</v>
      </c>
      <c r="E95" s="244">
        <v>846</v>
      </c>
      <c r="F95" s="244">
        <v>646</v>
      </c>
      <c r="G95" s="282"/>
      <c r="H95" s="243">
        <f>I95+K95</f>
        <v>0</v>
      </c>
      <c r="I95" s="281"/>
      <c r="J95" s="243"/>
      <c r="K95" s="243"/>
      <c r="L95" s="83">
        <f>M95+O95</f>
        <v>846</v>
      </c>
      <c r="M95" s="83">
        <f>E95+I95</f>
        <v>846</v>
      </c>
      <c r="N95" s="83">
        <f>F95+J95</f>
        <v>646</v>
      </c>
      <c r="O95" s="83">
        <f>G95+K95</f>
        <v>0</v>
      </c>
      <c r="Q95" s="277"/>
      <c r="R95" s="276"/>
    </row>
    <row r="96" spans="1:18" x14ac:dyDescent="0.25">
      <c r="A96" s="5" t="s">
        <v>103</v>
      </c>
      <c r="B96" s="322" t="s">
        <v>162</v>
      </c>
      <c r="C96" s="434" t="s">
        <v>57</v>
      </c>
      <c r="D96" s="244">
        <f>E96+G96</f>
        <v>2171</v>
      </c>
      <c r="E96" s="244">
        <v>2171</v>
      </c>
      <c r="F96" s="244">
        <v>1658</v>
      </c>
      <c r="G96" s="282"/>
      <c r="H96" s="243">
        <f>I96+K96</f>
        <v>0</v>
      </c>
      <c r="I96" s="281"/>
      <c r="J96" s="243"/>
      <c r="K96" s="243"/>
      <c r="L96" s="83">
        <f>M96+O96</f>
        <v>2171</v>
      </c>
      <c r="M96" s="83">
        <f>E96+I96</f>
        <v>2171</v>
      </c>
      <c r="N96" s="83">
        <f>F96+J96</f>
        <v>1658</v>
      </c>
      <c r="O96" s="83">
        <f>G96+K96</f>
        <v>0</v>
      </c>
      <c r="Q96" s="278"/>
      <c r="R96" s="119"/>
    </row>
    <row r="97" spans="1:18" s="24" customFormat="1" x14ac:dyDescent="0.25">
      <c r="A97" s="85"/>
      <c r="B97" s="363" t="s">
        <v>437</v>
      </c>
      <c r="C97" s="435"/>
      <c r="D97" s="242" t="s">
        <v>189</v>
      </c>
      <c r="E97" s="242"/>
      <c r="F97" s="242"/>
      <c r="G97" s="280"/>
      <c r="H97" s="241">
        <f>I97+K97</f>
        <v>0</v>
      </c>
      <c r="I97" s="279"/>
      <c r="J97" s="241"/>
      <c r="K97" s="241"/>
      <c r="L97" s="84"/>
      <c r="M97" s="84"/>
      <c r="N97" s="84"/>
      <c r="O97" s="84"/>
      <c r="Q97" s="277"/>
      <c r="R97" s="276"/>
    </row>
    <row r="98" spans="1:18" x14ac:dyDescent="0.25">
      <c r="A98" s="48" t="s">
        <v>104</v>
      </c>
      <c r="B98" s="322" t="s">
        <v>417</v>
      </c>
      <c r="C98" s="359"/>
      <c r="D98" s="284">
        <f>E98+G98</f>
        <v>5008</v>
      </c>
      <c r="E98" s="284">
        <f>E99+E100</f>
        <v>5008</v>
      </c>
      <c r="F98" s="284">
        <f>F99+F100</f>
        <v>3823</v>
      </c>
      <c r="G98" s="284">
        <f>G99+G100</f>
        <v>0</v>
      </c>
      <c r="H98" s="283">
        <f>I98+K98</f>
        <v>0</v>
      </c>
      <c r="I98" s="283">
        <f>I99+I100</f>
        <v>0</v>
      </c>
      <c r="J98" s="283">
        <f>J99+J100</f>
        <v>0</v>
      </c>
      <c r="K98" s="283">
        <f>K99+K100</f>
        <v>0</v>
      </c>
      <c r="L98" s="151">
        <f>M98+O98</f>
        <v>5008</v>
      </c>
      <c r="M98" s="151">
        <f>E98+I98</f>
        <v>5008</v>
      </c>
      <c r="N98" s="151">
        <f>F98+J98</f>
        <v>3823</v>
      </c>
      <c r="O98" s="151">
        <f>G98+K98</f>
        <v>0</v>
      </c>
      <c r="Q98" s="278"/>
      <c r="R98" s="119"/>
    </row>
    <row r="99" spans="1:18" x14ac:dyDescent="0.25">
      <c r="A99" s="68"/>
      <c r="B99" s="363" t="s">
        <v>437</v>
      </c>
      <c r="C99" s="359" t="s">
        <v>57</v>
      </c>
      <c r="D99" s="244">
        <f>E99+G99</f>
        <v>3821</v>
      </c>
      <c r="E99" s="244">
        <v>3821</v>
      </c>
      <c r="F99" s="244">
        <v>2917</v>
      </c>
      <c r="G99" s="282"/>
      <c r="H99" s="243">
        <f>I99+K99</f>
        <v>0</v>
      </c>
      <c r="I99" s="281"/>
      <c r="J99" s="243"/>
      <c r="K99" s="243"/>
      <c r="L99" s="83">
        <f>M99+O99</f>
        <v>3821</v>
      </c>
      <c r="M99" s="83">
        <f>E99+I99</f>
        <v>3821</v>
      </c>
      <c r="N99" s="83">
        <f>F99+J99</f>
        <v>2917</v>
      </c>
      <c r="O99" s="83">
        <f>G99+K99</f>
        <v>0</v>
      </c>
      <c r="Q99" s="278"/>
      <c r="R99" s="119"/>
    </row>
    <row r="100" spans="1:18" s="24" customFormat="1" ht="27" customHeight="1" x14ac:dyDescent="0.25">
      <c r="A100" s="81"/>
      <c r="B100" s="366" t="s">
        <v>434</v>
      </c>
      <c r="C100" s="359" t="s">
        <v>57</v>
      </c>
      <c r="D100" s="244">
        <f>E100+G100</f>
        <v>1187</v>
      </c>
      <c r="E100" s="244">
        <v>1187</v>
      </c>
      <c r="F100" s="244">
        <v>906</v>
      </c>
      <c r="G100" s="282"/>
      <c r="H100" s="243">
        <f>I100+K100</f>
        <v>0</v>
      </c>
      <c r="I100" s="281"/>
      <c r="J100" s="243"/>
      <c r="K100" s="243"/>
      <c r="L100" s="83">
        <f>M100+O100</f>
        <v>1187</v>
      </c>
      <c r="M100" s="83">
        <f>E100+I100</f>
        <v>1187</v>
      </c>
      <c r="N100" s="83">
        <f>F100+J100</f>
        <v>906</v>
      </c>
      <c r="O100" s="83">
        <f>G100+K100</f>
        <v>0</v>
      </c>
      <c r="Q100" s="277"/>
      <c r="R100" s="276"/>
    </row>
    <row r="101" spans="1:18" x14ac:dyDescent="0.25">
      <c r="A101" s="5" t="s">
        <v>101</v>
      </c>
      <c r="B101" s="19" t="s">
        <v>165</v>
      </c>
      <c r="C101" s="434" t="s">
        <v>57</v>
      </c>
      <c r="D101" s="244">
        <f>E101+G101</f>
        <v>3684</v>
      </c>
      <c r="E101" s="244">
        <v>3684</v>
      </c>
      <c r="F101" s="244">
        <v>2813</v>
      </c>
      <c r="G101" s="282"/>
      <c r="H101" s="243">
        <f>I101+K101</f>
        <v>0</v>
      </c>
      <c r="I101" s="281"/>
      <c r="J101" s="243"/>
      <c r="K101" s="243"/>
      <c r="L101" s="83">
        <f>M101+O101</f>
        <v>3684</v>
      </c>
      <c r="M101" s="83">
        <f>E101+I101</f>
        <v>3684</v>
      </c>
      <c r="N101" s="83">
        <f>F101+J101</f>
        <v>2813</v>
      </c>
      <c r="O101" s="83">
        <f>G101+K101</f>
        <v>0</v>
      </c>
      <c r="Q101" s="278"/>
      <c r="R101" s="119">
        <f>L245</f>
        <v>0</v>
      </c>
    </row>
    <row r="102" spans="1:18" s="24" customFormat="1" x14ac:dyDescent="0.25">
      <c r="A102" s="85"/>
      <c r="B102" s="363" t="s">
        <v>437</v>
      </c>
      <c r="C102" s="435"/>
      <c r="D102" s="242" t="s">
        <v>189</v>
      </c>
      <c r="E102" s="242"/>
      <c r="F102" s="242"/>
      <c r="G102" s="280"/>
      <c r="H102" s="241">
        <f>I102+K102</f>
        <v>0</v>
      </c>
      <c r="I102" s="279"/>
      <c r="J102" s="241"/>
      <c r="K102" s="241"/>
      <c r="L102" s="84"/>
      <c r="M102" s="84"/>
      <c r="N102" s="84"/>
      <c r="O102" s="84"/>
      <c r="Q102" s="277"/>
      <c r="R102" s="276"/>
    </row>
    <row r="103" spans="1:18" x14ac:dyDescent="0.25">
      <c r="A103" s="48" t="s">
        <v>101</v>
      </c>
      <c r="B103" s="19" t="s">
        <v>164</v>
      </c>
      <c r="C103" s="359"/>
      <c r="D103" s="284">
        <f>E103+G103</f>
        <v>7417</v>
      </c>
      <c r="E103" s="284">
        <f>E104+E105</f>
        <v>7417</v>
      </c>
      <c r="F103" s="284">
        <f>F104+F105</f>
        <v>5662</v>
      </c>
      <c r="G103" s="284">
        <f>G104+G105</f>
        <v>0</v>
      </c>
      <c r="H103" s="283">
        <f>I103+K103</f>
        <v>0</v>
      </c>
      <c r="I103" s="283">
        <f>I104+I105</f>
        <v>0</v>
      </c>
      <c r="J103" s="283">
        <f>J104+J105</f>
        <v>0</v>
      </c>
      <c r="K103" s="283">
        <f>K104+K105</f>
        <v>0</v>
      </c>
      <c r="L103" s="151">
        <f>M103+O103</f>
        <v>7417</v>
      </c>
      <c r="M103" s="151">
        <f>E103+I103</f>
        <v>7417</v>
      </c>
      <c r="N103" s="151">
        <f>F103+J103</f>
        <v>5662</v>
      </c>
      <c r="O103" s="151">
        <f>G103+K103</f>
        <v>0</v>
      </c>
      <c r="Q103" s="278"/>
      <c r="R103" s="119"/>
    </row>
    <row r="104" spans="1:18" x14ac:dyDescent="0.25">
      <c r="A104" s="68"/>
      <c r="B104" s="363" t="s">
        <v>437</v>
      </c>
      <c r="C104" s="359" t="s">
        <v>57</v>
      </c>
      <c r="D104" s="244">
        <f>E104+G104</f>
        <v>3694</v>
      </c>
      <c r="E104" s="244">
        <v>3694</v>
      </c>
      <c r="F104" s="244">
        <v>2820</v>
      </c>
      <c r="G104" s="282"/>
      <c r="H104" s="243">
        <f>I104+K104</f>
        <v>0</v>
      </c>
      <c r="I104" s="281"/>
      <c r="J104" s="243"/>
      <c r="K104" s="243"/>
      <c r="L104" s="83">
        <f>M104+O104</f>
        <v>3694</v>
      </c>
      <c r="M104" s="83">
        <f>E104+I104</f>
        <v>3694</v>
      </c>
      <c r="N104" s="83">
        <f>F104+J104</f>
        <v>2820</v>
      </c>
      <c r="O104" s="83">
        <f>G104+K104</f>
        <v>0</v>
      </c>
      <c r="Q104" s="278"/>
      <c r="R104" s="119"/>
    </row>
    <row r="105" spans="1:18" s="24" customFormat="1" ht="27" customHeight="1" x14ac:dyDescent="0.25">
      <c r="A105" s="81"/>
      <c r="B105" s="366" t="s">
        <v>434</v>
      </c>
      <c r="C105" s="359" t="s">
        <v>57</v>
      </c>
      <c r="D105" s="244">
        <f>E105+G105</f>
        <v>3723</v>
      </c>
      <c r="E105" s="244">
        <v>3723</v>
      </c>
      <c r="F105" s="244">
        <v>2842</v>
      </c>
      <c r="G105" s="282"/>
      <c r="H105" s="243">
        <f>I105+K105</f>
        <v>0</v>
      </c>
      <c r="I105" s="281"/>
      <c r="J105" s="243"/>
      <c r="K105" s="243"/>
      <c r="L105" s="83">
        <f>M105+O105</f>
        <v>3723</v>
      </c>
      <c r="M105" s="83">
        <f>E105+I105</f>
        <v>3723</v>
      </c>
      <c r="N105" s="83">
        <f>F105+J105</f>
        <v>2842</v>
      </c>
      <c r="O105" s="83">
        <f>G105+K105</f>
        <v>0</v>
      </c>
      <c r="Q105" s="277"/>
      <c r="R105" s="276"/>
    </row>
    <row r="106" spans="1:18" x14ac:dyDescent="0.25">
      <c r="A106" s="5" t="s">
        <v>102</v>
      </c>
      <c r="B106" s="47" t="s">
        <v>163</v>
      </c>
      <c r="C106" s="359"/>
      <c r="D106" s="284">
        <f>E106+G106</f>
        <v>10459</v>
      </c>
      <c r="E106" s="284">
        <f>E107+E108</f>
        <v>10459</v>
      </c>
      <c r="F106" s="284">
        <f>F107+F108</f>
        <v>7985</v>
      </c>
      <c r="G106" s="284">
        <f>G107+G108</f>
        <v>0</v>
      </c>
      <c r="H106" s="283">
        <f>I106+K106</f>
        <v>0</v>
      </c>
      <c r="I106" s="283">
        <f>I107+I108</f>
        <v>0</v>
      </c>
      <c r="J106" s="283">
        <f>J107+J108</f>
        <v>0</v>
      </c>
      <c r="K106" s="283">
        <f>K107+K108</f>
        <v>0</v>
      </c>
      <c r="L106" s="151">
        <f>M106+O106</f>
        <v>10459</v>
      </c>
      <c r="M106" s="151">
        <f>E106+I106</f>
        <v>10459</v>
      </c>
      <c r="N106" s="151">
        <f>F106+J106</f>
        <v>7985</v>
      </c>
      <c r="O106" s="151">
        <f>G106+K106</f>
        <v>0</v>
      </c>
      <c r="Q106" s="278"/>
      <c r="R106" s="119"/>
    </row>
    <row r="107" spans="1:18" x14ac:dyDescent="0.25">
      <c r="A107" s="11"/>
      <c r="B107" s="363" t="s">
        <v>437</v>
      </c>
      <c r="C107" s="359" t="s">
        <v>57</v>
      </c>
      <c r="D107" s="244">
        <f>E107+G107</f>
        <v>2711</v>
      </c>
      <c r="E107" s="244">
        <v>2711</v>
      </c>
      <c r="F107" s="244">
        <v>2070</v>
      </c>
      <c r="G107" s="282"/>
      <c r="H107" s="243">
        <f>I107+K107</f>
        <v>0</v>
      </c>
      <c r="I107" s="281"/>
      <c r="J107" s="243"/>
      <c r="K107" s="243"/>
      <c r="L107" s="83">
        <f>M107+O107</f>
        <v>2711</v>
      </c>
      <c r="M107" s="83">
        <f>E107+I107</f>
        <v>2711</v>
      </c>
      <c r="N107" s="83">
        <f>F107+J107</f>
        <v>2070</v>
      </c>
      <c r="O107" s="83">
        <f>G107+K107</f>
        <v>0</v>
      </c>
      <c r="Q107" s="278"/>
      <c r="R107" s="119"/>
    </row>
    <row r="108" spans="1:18" s="24" customFormat="1" ht="27" customHeight="1" x14ac:dyDescent="0.25">
      <c r="A108" s="85"/>
      <c r="B108" s="366" t="s">
        <v>434</v>
      </c>
      <c r="C108" s="359" t="s">
        <v>57</v>
      </c>
      <c r="D108" s="244">
        <f>E108+G108</f>
        <v>7748</v>
      </c>
      <c r="E108" s="244">
        <v>7748</v>
      </c>
      <c r="F108" s="244">
        <v>5915</v>
      </c>
      <c r="G108" s="282"/>
      <c r="H108" s="243">
        <f>I108+K108</f>
        <v>0</v>
      </c>
      <c r="I108" s="281"/>
      <c r="J108" s="243"/>
      <c r="K108" s="243"/>
      <c r="L108" s="83">
        <f>M108+O108</f>
        <v>7748</v>
      </c>
      <c r="M108" s="83">
        <f>E108+I108</f>
        <v>7748</v>
      </c>
      <c r="N108" s="83">
        <f>F108+J108</f>
        <v>5915</v>
      </c>
      <c r="O108" s="83">
        <f>G108+K108</f>
        <v>0</v>
      </c>
      <c r="Q108" s="277"/>
      <c r="R108" s="276"/>
    </row>
    <row r="109" spans="1:18" x14ac:dyDescent="0.25">
      <c r="A109" s="5" t="s">
        <v>103</v>
      </c>
      <c r="B109" s="19" t="s">
        <v>502</v>
      </c>
      <c r="C109" s="359"/>
      <c r="D109" s="284">
        <f>E109+G109</f>
        <v>4351</v>
      </c>
      <c r="E109" s="284">
        <f>E110+E111</f>
        <v>4351</v>
      </c>
      <c r="F109" s="284">
        <f>F110+F111</f>
        <v>3322</v>
      </c>
      <c r="G109" s="284">
        <f>G110+G111</f>
        <v>0</v>
      </c>
      <c r="H109" s="283">
        <f>I109+K109</f>
        <v>0</v>
      </c>
      <c r="I109" s="283">
        <f>I110+I111</f>
        <v>0</v>
      </c>
      <c r="J109" s="283">
        <f>J110+J111</f>
        <v>0</v>
      </c>
      <c r="K109" s="283">
        <f>K110+K111</f>
        <v>0</v>
      </c>
      <c r="L109" s="151">
        <f>M109+O109</f>
        <v>4351</v>
      </c>
      <c r="M109" s="151">
        <f>E109+I109</f>
        <v>4351</v>
      </c>
      <c r="N109" s="151">
        <f>F109+J109</f>
        <v>3322</v>
      </c>
      <c r="O109" s="151">
        <f>G109+K109</f>
        <v>0</v>
      </c>
      <c r="Q109" s="278"/>
      <c r="R109" s="119"/>
    </row>
    <row r="110" spans="1:18" x14ac:dyDescent="0.25">
      <c r="A110" s="11"/>
      <c r="B110" s="363" t="s">
        <v>437</v>
      </c>
      <c r="C110" s="359" t="s">
        <v>57</v>
      </c>
      <c r="D110" s="244">
        <f>E110+G110</f>
        <v>3252</v>
      </c>
      <c r="E110" s="244">
        <v>3252</v>
      </c>
      <c r="F110" s="244">
        <v>2483</v>
      </c>
      <c r="G110" s="282"/>
      <c r="H110" s="243">
        <f>I110+K110</f>
        <v>0</v>
      </c>
      <c r="I110" s="281"/>
      <c r="J110" s="243"/>
      <c r="K110" s="243"/>
      <c r="L110" s="83">
        <f>M110+O110</f>
        <v>3252</v>
      </c>
      <c r="M110" s="83">
        <f>E110+I110</f>
        <v>3252</v>
      </c>
      <c r="N110" s="83">
        <f>F110+J110</f>
        <v>2483</v>
      </c>
      <c r="O110" s="83">
        <f>G110+K110</f>
        <v>0</v>
      </c>
      <c r="Q110" s="278"/>
      <c r="R110" s="119"/>
    </row>
    <row r="111" spans="1:18" s="24" customFormat="1" ht="27" customHeight="1" x14ac:dyDescent="0.25">
      <c r="A111" s="85"/>
      <c r="B111" s="366" t="s">
        <v>434</v>
      </c>
      <c r="C111" s="359" t="s">
        <v>57</v>
      </c>
      <c r="D111" s="244">
        <f>E111+G111</f>
        <v>1099</v>
      </c>
      <c r="E111" s="244">
        <v>1099</v>
      </c>
      <c r="F111" s="244">
        <v>839</v>
      </c>
      <c r="G111" s="282"/>
      <c r="H111" s="243">
        <f>I111+K111</f>
        <v>0</v>
      </c>
      <c r="I111" s="281"/>
      <c r="J111" s="243"/>
      <c r="K111" s="243"/>
      <c r="L111" s="83">
        <f>M111+O111</f>
        <v>1099</v>
      </c>
      <c r="M111" s="83">
        <f>E111+I111</f>
        <v>1099</v>
      </c>
      <c r="N111" s="83">
        <f>F111+J111</f>
        <v>839</v>
      </c>
      <c r="O111" s="83">
        <f>G111+K111</f>
        <v>0</v>
      </c>
      <c r="Q111" s="277"/>
      <c r="R111" s="276"/>
    </row>
    <row r="112" spans="1:18" x14ac:dyDescent="0.25">
      <c r="A112" s="5" t="s">
        <v>104</v>
      </c>
      <c r="B112" s="19" t="s">
        <v>51</v>
      </c>
      <c r="C112" s="434" t="s">
        <v>57</v>
      </c>
      <c r="D112" s="244">
        <f>E112+G112</f>
        <v>2338</v>
      </c>
      <c r="E112" s="244">
        <v>2338</v>
      </c>
      <c r="F112" s="244">
        <v>1785</v>
      </c>
      <c r="G112" s="282"/>
      <c r="H112" s="243">
        <f>I112+K112</f>
        <v>0</v>
      </c>
      <c r="I112" s="281"/>
      <c r="J112" s="243"/>
      <c r="K112" s="243"/>
      <c r="L112" s="83">
        <f>M112+O112</f>
        <v>2338</v>
      </c>
      <c r="M112" s="83">
        <f>E112+I112</f>
        <v>2338</v>
      </c>
      <c r="N112" s="83">
        <f>F112+J112</f>
        <v>1785</v>
      </c>
      <c r="O112" s="83">
        <f>G112+K112</f>
        <v>0</v>
      </c>
      <c r="Q112" s="278"/>
      <c r="R112" s="119" t="e">
        <f>L258-#REF!</f>
        <v>#REF!</v>
      </c>
    </row>
    <row r="113" spans="1:18" s="24" customFormat="1" x14ac:dyDescent="0.25">
      <c r="A113" s="85"/>
      <c r="B113" s="364" t="s">
        <v>437</v>
      </c>
      <c r="C113" s="435"/>
      <c r="D113" s="242" t="s">
        <v>189</v>
      </c>
      <c r="E113" s="242"/>
      <c r="F113" s="242"/>
      <c r="G113" s="280"/>
      <c r="H113" s="241">
        <f>I113+K113</f>
        <v>0</v>
      </c>
      <c r="I113" s="279"/>
      <c r="J113" s="241"/>
      <c r="K113" s="241"/>
      <c r="L113" s="84"/>
      <c r="M113" s="84"/>
      <c r="N113" s="84"/>
      <c r="O113" s="84"/>
      <c r="Q113" s="277"/>
      <c r="R113" s="276"/>
    </row>
    <row r="114" spans="1:18" x14ac:dyDescent="0.25">
      <c r="A114" s="5" t="s">
        <v>105</v>
      </c>
      <c r="B114" s="47" t="s">
        <v>47</v>
      </c>
      <c r="C114" s="359"/>
      <c r="D114" s="284">
        <f>E114+G114</f>
        <v>3928</v>
      </c>
      <c r="E114" s="284">
        <f>E115+E116</f>
        <v>3928</v>
      </c>
      <c r="F114" s="284">
        <f>F115+F116</f>
        <v>2999</v>
      </c>
      <c r="G114" s="284">
        <f>G115+G116</f>
        <v>0</v>
      </c>
      <c r="H114" s="283">
        <f>I114+K114</f>
        <v>0</v>
      </c>
      <c r="I114" s="283">
        <f>I115+I116</f>
        <v>0</v>
      </c>
      <c r="J114" s="283">
        <f>J115+J116</f>
        <v>0</v>
      </c>
      <c r="K114" s="283">
        <f>K115+K116</f>
        <v>0</v>
      </c>
      <c r="L114" s="151">
        <f>M114+O114</f>
        <v>3928</v>
      </c>
      <c r="M114" s="151">
        <f>E114+I114</f>
        <v>3928</v>
      </c>
      <c r="N114" s="151">
        <f>F114+J114</f>
        <v>2999</v>
      </c>
      <c r="O114" s="151">
        <f>G114+K114</f>
        <v>0</v>
      </c>
      <c r="Q114" s="278"/>
      <c r="R114" s="119"/>
    </row>
    <row r="115" spans="1:18" x14ac:dyDescent="0.25">
      <c r="A115" s="11"/>
      <c r="B115" s="363" t="s">
        <v>437</v>
      </c>
      <c r="C115" s="359" t="s">
        <v>57</v>
      </c>
      <c r="D115" s="244">
        <f>E115+G115</f>
        <v>2981</v>
      </c>
      <c r="E115" s="244">
        <v>2981</v>
      </c>
      <c r="F115" s="244">
        <v>2276</v>
      </c>
      <c r="G115" s="282"/>
      <c r="H115" s="243">
        <f>I115+K115</f>
        <v>0</v>
      </c>
      <c r="I115" s="281"/>
      <c r="J115" s="243"/>
      <c r="K115" s="243"/>
      <c r="L115" s="83">
        <f>M115+O115</f>
        <v>2981</v>
      </c>
      <c r="M115" s="83">
        <f>E115+I115</f>
        <v>2981</v>
      </c>
      <c r="N115" s="83">
        <f>F115+J115</f>
        <v>2276</v>
      </c>
      <c r="O115" s="83">
        <f>G115+K115</f>
        <v>0</v>
      </c>
      <c r="Q115" s="278"/>
      <c r="R115" s="119"/>
    </row>
    <row r="116" spans="1:18" s="24" customFormat="1" ht="27" customHeight="1" x14ac:dyDescent="0.25">
      <c r="A116" s="85"/>
      <c r="B116" s="366" t="s">
        <v>434</v>
      </c>
      <c r="C116" s="359" t="s">
        <v>57</v>
      </c>
      <c r="D116" s="244">
        <f>E116+G116</f>
        <v>947</v>
      </c>
      <c r="E116" s="244">
        <v>947</v>
      </c>
      <c r="F116" s="244">
        <v>723</v>
      </c>
      <c r="G116" s="282"/>
      <c r="H116" s="243">
        <f>I116+K116</f>
        <v>0</v>
      </c>
      <c r="I116" s="281"/>
      <c r="J116" s="243"/>
      <c r="K116" s="243"/>
      <c r="L116" s="83">
        <f>M116+O116</f>
        <v>947</v>
      </c>
      <c r="M116" s="83">
        <f>E116+I116</f>
        <v>947</v>
      </c>
      <c r="N116" s="83">
        <f>F116+J116</f>
        <v>723</v>
      </c>
      <c r="O116" s="83">
        <f>G116+K116</f>
        <v>0</v>
      </c>
      <c r="Q116" s="277"/>
      <c r="R116" s="276"/>
    </row>
    <row r="117" spans="1:18" x14ac:dyDescent="0.25">
      <c r="A117" s="5" t="s">
        <v>106</v>
      </c>
      <c r="B117" s="19" t="s">
        <v>50</v>
      </c>
      <c r="C117" s="434" t="s">
        <v>57</v>
      </c>
      <c r="D117" s="244">
        <f>E117+G117</f>
        <v>1896</v>
      </c>
      <c r="E117" s="244">
        <v>1896</v>
      </c>
      <c r="F117" s="244">
        <v>1448</v>
      </c>
      <c r="G117" s="282"/>
      <c r="H117" s="243">
        <f>I117+K117</f>
        <v>0</v>
      </c>
      <c r="I117" s="281"/>
      <c r="J117" s="243"/>
      <c r="K117" s="243"/>
      <c r="L117" s="83">
        <f>M117+O117</f>
        <v>1896</v>
      </c>
      <c r="M117" s="83">
        <f>E117+I117</f>
        <v>1896</v>
      </c>
      <c r="N117" s="83">
        <f>F117+J117</f>
        <v>1448</v>
      </c>
      <c r="O117" s="83">
        <f>G117+K117</f>
        <v>0</v>
      </c>
      <c r="Q117" s="278"/>
      <c r="R117" s="119">
        <f>L263-R116</f>
        <v>0</v>
      </c>
    </row>
    <row r="118" spans="1:18" s="24" customFormat="1" x14ac:dyDescent="0.25">
      <c r="A118" s="85"/>
      <c r="B118" s="364" t="s">
        <v>437</v>
      </c>
      <c r="C118" s="435"/>
      <c r="D118" s="242" t="s">
        <v>189</v>
      </c>
      <c r="E118" s="242"/>
      <c r="F118" s="242"/>
      <c r="G118" s="280"/>
      <c r="H118" s="241">
        <f>I118+K118</f>
        <v>0</v>
      </c>
      <c r="I118" s="279"/>
      <c r="J118" s="241"/>
      <c r="K118" s="241"/>
      <c r="L118" s="84"/>
      <c r="M118" s="84"/>
      <c r="N118" s="84"/>
      <c r="O118" s="84"/>
      <c r="Q118" s="277"/>
      <c r="R118" s="276"/>
    </row>
    <row r="119" spans="1:18" x14ac:dyDescent="0.25">
      <c r="A119" s="5" t="s">
        <v>107</v>
      </c>
      <c r="B119" s="19" t="s">
        <v>179</v>
      </c>
      <c r="C119" s="434" t="s">
        <v>57</v>
      </c>
      <c r="D119" s="244">
        <f>E119+G119</f>
        <v>2466</v>
      </c>
      <c r="E119" s="244">
        <v>2466</v>
      </c>
      <c r="F119" s="244">
        <v>1883</v>
      </c>
      <c r="G119" s="282"/>
      <c r="H119" s="243">
        <f>I119+K119</f>
        <v>0</v>
      </c>
      <c r="I119" s="281"/>
      <c r="J119" s="243"/>
      <c r="K119" s="243"/>
      <c r="L119" s="83">
        <f>M119+O119</f>
        <v>2466</v>
      </c>
      <c r="M119" s="83">
        <f>E119+I119</f>
        <v>2466</v>
      </c>
      <c r="N119" s="83">
        <f>F119+J119</f>
        <v>1883</v>
      </c>
      <c r="O119" s="83">
        <f>G119+K119</f>
        <v>0</v>
      </c>
      <c r="Q119" s="278"/>
      <c r="R119" s="119">
        <f>L265-R118</f>
        <v>0</v>
      </c>
    </row>
    <row r="120" spans="1:18" s="24" customFormat="1" x14ac:dyDescent="0.25">
      <c r="A120" s="85"/>
      <c r="B120" s="364" t="s">
        <v>437</v>
      </c>
      <c r="C120" s="435"/>
      <c r="D120" s="242" t="s">
        <v>189</v>
      </c>
      <c r="E120" s="242"/>
      <c r="F120" s="242"/>
      <c r="G120" s="280"/>
      <c r="H120" s="241">
        <f>I120+K120</f>
        <v>0</v>
      </c>
      <c r="I120" s="279"/>
      <c r="J120" s="241"/>
      <c r="K120" s="241"/>
      <c r="L120" s="84"/>
      <c r="M120" s="84"/>
      <c r="N120" s="84"/>
      <c r="O120" s="84"/>
      <c r="Q120" s="277"/>
      <c r="R120" s="276"/>
    </row>
    <row r="121" spans="1:18" x14ac:dyDescent="0.25">
      <c r="A121" s="5" t="s">
        <v>108</v>
      </c>
      <c r="B121" s="19" t="s">
        <v>48</v>
      </c>
      <c r="C121" s="434" t="s">
        <v>57</v>
      </c>
      <c r="D121" s="244">
        <f>E121+G121</f>
        <v>1798</v>
      </c>
      <c r="E121" s="244">
        <v>1798</v>
      </c>
      <c r="F121" s="244">
        <v>1373</v>
      </c>
      <c r="G121" s="282"/>
      <c r="H121" s="243">
        <f>I121+K121</f>
        <v>0</v>
      </c>
      <c r="I121" s="281"/>
      <c r="J121" s="243"/>
      <c r="K121" s="243"/>
      <c r="L121" s="83">
        <f>M121+O121</f>
        <v>1798</v>
      </c>
      <c r="M121" s="83">
        <f>E121+I121</f>
        <v>1798</v>
      </c>
      <c r="N121" s="83">
        <f>F121+J121</f>
        <v>1373</v>
      </c>
      <c r="O121" s="83">
        <f>G121+K121</f>
        <v>0</v>
      </c>
      <c r="Q121" s="278"/>
      <c r="R121" s="119">
        <f>L267-R120</f>
        <v>0</v>
      </c>
    </row>
    <row r="122" spans="1:18" s="24" customFormat="1" x14ac:dyDescent="0.25">
      <c r="A122" s="85"/>
      <c r="B122" s="364" t="s">
        <v>437</v>
      </c>
      <c r="C122" s="435"/>
      <c r="D122" s="242" t="s">
        <v>189</v>
      </c>
      <c r="E122" s="242"/>
      <c r="F122" s="242"/>
      <c r="G122" s="280"/>
      <c r="H122" s="241">
        <f>I122+K122</f>
        <v>0</v>
      </c>
      <c r="I122" s="279"/>
      <c r="J122" s="241"/>
      <c r="K122" s="241"/>
      <c r="L122" s="84"/>
      <c r="M122" s="84"/>
      <c r="N122" s="84"/>
      <c r="O122" s="84"/>
      <c r="Q122" s="277"/>
      <c r="R122" s="276"/>
    </row>
    <row r="123" spans="1:18" x14ac:dyDescent="0.25">
      <c r="A123" s="5" t="s">
        <v>109</v>
      </c>
      <c r="B123" s="19" t="s">
        <v>53</v>
      </c>
      <c r="C123" s="434" t="s">
        <v>57</v>
      </c>
      <c r="D123" s="244">
        <f>E123+G123</f>
        <v>2024</v>
      </c>
      <c r="E123" s="244">
        <v>2024</v>
      </c>
      <c r="F123" s="244">
        <v>1545</v>
      </c>
      <c r="G123" s="282"/>
      <c r="H123" s="243">
        <f>I123+K123</f>
        <v>0</v>
      </c>
      <c r="I123" s="281"/>
      <c r="J123" s="243"/>
      <c r="K123" s="243"/>
      <c r="L123" s="83">
        <f>M123+O123</f>
        <v>2024</v>
      </c>
      <c r="M123" s="83">
        <f>E123+I123</f>
        <v>2024</v>
      </c>
      <c r="N123" s="83">
        <f>F123+J123</f>
        <v>1545</v>
      </c>
      <c r="O123" s="83">
        <f>G123+K123</f>
        <v>0</v>
      </c>
      <c r="Q123" s="278"/>
      <c r="R123" s="119">
        <f>L269-R122</f>
        <v>0</v>
      </c>
    </row>
    <row r="124" spans="1:18" s="24" customFormat="1" x14ac:dyDescent="0.25">
      <c r="A124" s="85"/>
      <c r="B124" s="364" t="s">
        <v>437</v>
      </c>
      <c r="C124" s="435"/>
      <c r="D124" s="242" t="s">
        <v>189</v>
      </c>
      <c r="E124" s="242"/>
      <c r="F124" s="242"/>
      <c r="G124" s="280"/>
      <c r="H124" s="241">
        <f>I124+K124</f>
        <v>0</v>
      </c>
      <c r="I124" s="279"/>
      <c r="J124" s="241"/>
      <c r="K124" s="241"/>
      <c r="L124" s="84"/>
      <c r="M124" s="84"/>
      <c r="N124" s="84"/>
      <c r="O124" s="84"/>
      <c r="Q124" s="277"/>
      <c r="R124" s="276"/>
    </row>
    <row r="125" spans="1:18" x14ac:dyDescent="0.25">
      <c r="A125" s="5" t="s">
        <v>110</v>
      </c>
      <c r="B125" s="19" t="s">
        <v>501</v>
      </c>
      <c r="C125" s="442" t="s">
        <v>57</v>
      </c>
      <c r="D125" s="244">
        <f>E125+G125</f>
        <v>2485</v>
      </c>
      <c r="E125" s="244">
        <v>2485</v>
      </c>
      <c r="F125" s="244">
        <v>1897</v>
      </c>
      <c r="G125" s="282"/>
      <c r="H125" s="243">
        <f>I125+K125</f>
        <v>0</v>
      </c>
      <c r="I125" s="281"/>
      <c r="J125" s="243"/>
      <c r="K125" s="243"/>
      <c r="L125" s="83">
        <f>M125+O125</f>
        <v>2485</v>
      </c>
      <c r="M125" s="83">
        <f>E125+I125</f>
        <v>2485</v>
      </c>
      <c r="N125" s="83">
        <f>F125+J125</f>
        <v>1897</v>
      </c>
      <c r="O125" s="83">
        <f>G125+K125</f>
        <v>0</v>
      </c>
      <c r="Q125" s="278"/>
      <c r="R125" s="119">
        <f>L271-R124</f>
        <v>0</v>
      </c>
    </row>
    <row r="126" spans="1:18" s="24" customFormat="1" x14ac:dyDescent="0.25">
      <c r="A126" s="85"/>
      <c r="B126" s="364" t="s">
        <v>437</v>
      </c>
      <c r="C126" s="443"/>
      <c r="D126" s="242" t="s">
        <v>189</v>
      </c>
      <c r="E126" s="242"/>
      <c r="F126" s="242"/>
      <c r="G126" s="280"/>
      <c r="H126" s="241">
        <f>I126+K126</f>
        <v>0</v>
      </c>
      <c r="I126" s="279"/>
      <c r="J126" s="241"/>
      <c r="K126" s="241"/>
      <c r="L126" s="84"/>
      <c r="M126" s="84"/>
      <c r="N126" s="84"/>
      <c r="O126" s="84"/>
      <c r="Q126" s="277"/>
      <c r="R126" s="276"/>
    </row>
    <row r="127" spans="1:18" x14ac:dyDescent="0.25">
      <c r="A127" s="5" t="s">
        <v>111</v>
      </c>
      <c r="B127" s="19" t="s">
        <v>70</v>
      </c>
      <c r="C127" s="442" t="s">
        <v>57</v>
      </c>
      <c r="D127" s="244">
        <f>E127+G127</f>
        <v>1930</v>
      </c>
      <c r="E127" s="244">
        <v>1930</v>
      </c>
      <c r="F127" s="244">
        <v>1473</v>
      </c>
      <c r="G127" s="282"/>
      <c r="H127" s="243">
        <f>I127+K127</f>
        <v>0</v>
      </c>
      <c r="I127" s="281"/>
      <c r="J127" s="243"/>
      <c r="K127" s="243"/>
      <c r="L127" s="83">
        <f>M127+O127</f>
        <v>1930</v>
      </c>
      <c r="M127" s="83">
        <f>E127+I127</f>
        <v>1930</v>
      </c>
      <c r="N127" s="83">
        <f>F127+J127</f>
        <v>1473</v>
      </c>
      <c r="O127" s="83">
        <f>G127+K127</f>
        <v>0</v>
      </c>
      <c r="Q127" s="278"/>
      <c r="R127" s="119">
        <f>L271-R124</f>
        <v>0</v>
      </c>
    </row>
    <row r="128" spans="1:18" s="24" customFormat="1" x14ac:dyDescent="0.25">
      <c r="A128" s="85"/>
      <c r="B128" s="364" t="s">
        <v>437</v>
      </c>
      <c r="C128" s="443"/>
      <c r="D128" s="242" t="s">
        <v>189</v>
      </c>
      <c r="E128" s="242"/>
      <c r="F128" s="242"/>
      <c r="G128" s="280"/>
      <c r="H128" s="241">
        <f>I128+K128</f>
        <v>0</v>
      </c>
      <c r="I128" s="279"/>
      <c r="J128" s="241"/>
      <c r="K128" s="241"/>
      <c r="L128" s="84"/>
      <c r="M128" s="84"/>
      <c r="N128" s="84"/>
      <c r="O128" s="84"/>
      <c r="Q128" s="277"/>
      <c r="R128" s="276"/>
    </row>
    <row r="129" spans="1:18" x14ac:dyDescent="0.25">
      <c r="A129" s="5" t="s">
        <v>112</v>
      </c>
      <c r="B129" s="19" t="s">
        <v>44</v>
      </c>
      <c r="C129" s="442" t="s">
        <v>57</v>
      </c>
      <c r="D129" s="244">
        <f>E129+G129</f>
        <v>1582</v>
      </c>
      <c r="E129" s="244">
        <v>1582</v>
      </c>
      <c r="F129" s="244">
        <v>1208</v>
      </c>
      <c r="G129" s="282"/>
      <c r="H129" s="243">
        <f>I129+K129</f>
        <v>0</v>
      </c>
      <c r="I129" s="281"/>
      <c r="J129" s="243"/>
      <c r="K129" s="243"/>
      <c r="L129" s="83">
        <f>M129+O129</f>
        <v>1582</v>
      </c>
      <c r="M129" s="83">
        <f>E129+I129</f>
        <v>1582</v>
      </c>
      <c r="N129" s="83">
        <f>F129+J129</f>
        <v>1208</v>
      </c>
      <c r="O129" s="83">
        <f>G129+K129</f>
        <v>0</v>
      </c>
      <c r="Q129" s="278"/>
      <c r="R129" s="119">
        <f>L273-R128</f>
        <v>0</v>
      </c>
    </row>
    <row r="130" spans="1:18" s="24" customFormat="1" x14ac:dyDescent="0.25">
      <c r="A130" s="85"/>
      <c r="B130" s="364" t="s">
        <v>437</v>
      </c>
      <c r="C130" s="443"/>
      <c r="D130" s="242" t="s">
        <v>189</v>
      </c>
      <c r="E130" s="242"/>
      <c r="F130" s="242"/>
      <c r="G130" s="280"/>
      <c r="H130" s="241">
        <f>I130+K130</f>
        <v>0</v>
      </c>
      <c r="I130" s="279"/>
      <c r="J130" s="241"/>
      <c r="K130" s="241"/>
      <c r="L130" s="84"/>
      <c r="M130" s="84"/>
      <c r="N130" s="84"/>
      <c r="O130" s="84"/>
      <c r="Q130" s="277"/>
      <c r="R130" s="276"/>
    </row>
    <row r="131" spans="1:18" x14ac:dyDescent="0.25">
      <c r="A131" s="5" t="s">
        <v>113</v>
      </c>
      <c r="B131" s="19" t="s">
        <v>500</v>
      </c>
      <c r="C131" s="442" t="s">
        <v>57</v>
      </c>
      <c r="D131" s="244">
        <f>E131+G131</f>
        <v>1680</v>
      </c>
      <c r="E131" s="244">
        <v>1680</v>
      </c>
      <c r="F131" s="244">
        <v>1283</v>
      </c>
      <c r="G131" s="282"/>
      <c r="H131" s="243">
        <f>I131+K131</f>
        <v>0</v>
      </c>
      <c r="I131" s="281"/>
      <c r="J131" s="243"/>
      <c r="K131" s="243"/>
      <c r="L131" s="83">
        <f>M131+O131</f>
        <v>1680</v>
      </c>
      <c r="M131" s="83">
        <f>E131+I131</f>
        <v>1680</v>
      </c>
      <c r="N131" s="83">
        <f>F131+J131</f>
        <v>1283</v>
      </c>
      <c r="O131" s="83">
        <f>G131+K131</f>
        <v>0</v>
      </c>
      <c r="Q131" s="278"/>
      <c r="R131" s="119">
        <f>L277-R130</f>
        <v>0</v>
      </c>
    </row>
    <row r="132" spans="1:18" s="24" customFormat="1" x14ac:dyDescent="0.25">
      <c r="A132" s="85"/>
      <c r="B132" s="364" t="s">
        <v>437</v>
      </c>
      <c r="C132" s="443"/>
      <c r="D132" s="242" t="s">
        <v>189</v>
      </c>
      <c r="E132" s="242"/>
      <c r="F132" s="242"/>
      <c r="G132" s="280"/>
      <c r="H132" s="241">
        <f>I132+K132</f>
        <v>0</v>
      </c>
      <c r="I132" s="279"/>
      <c r="J132" s="241"/>
      <c r="K132" s="241"/>
      <c r="L132" s="84"/>
      <c r="M132" s="84"/>
      <c r="N132" s="84"/>
      <c r="O132" s="84"/>
      <c r="Q132" s="277"/>
      <c r="R132" s="276"/>
    </row>
    <row r="133" spans="1:18" x14ac:dyDescent="0.25">
      <c r="A133" s="5" t="s">
        <v>114</v>
      </c>
      <c r="B133" s="19" t="s">
        <v>43</v>
      </c>
      <c r="C133" s="442" t="s">
        <v>57</v>
      </c>
      <c r="D133" s="244">
        <f>E133+G133</f>
        <v>609</v>
      </c>
      <c r="E133" s="244">
        <v>609</v>
      </c>
      <c r="F133" s="244">
        <v>465</v>
      </c>
      <c r="G133" s="282"/>
      <c r="H133" s="243">
        <f>I133+K133</f>
        <v>0</v>
      </c>
      <c r="I133" s="281"/>
      <c r="J133" s="243"/>
      <c r="K133" s="243"/>
      <c r="L133" s="83">
        <f>M133+O133</f>
        <v>609</v>
      </c>
      <c r="M133" s="83">
        <f>E133+I133</f>
        <v>609</v>
      </c>
      <c r="N133" s="83">
        <f>F133+J133</f>
        <v>465</v>
      </c>
      <c r="O133" s="83">
        <f>G133+K133</f>
        <v>0</v>
      </c>
      <c r="Q133" s="278"/>
      <c r="R133" s="119">
        <f>L275-R130</f>
        <v>0</v>
      </c>
    </row>
    <row r="134" spans="1:18" s="24" customFormat="1" x14ac:dyDescent="0.25">
      <c r="A134" s="85"/>
      <c r="B134" s="364" t="s">
        <v>437</v>
      </c>
      <c r="C134" s="443"/>
      <c r="D134" s="242" t="s">
        <v>189</v>
      </c>
      <c r="E134" s="242"/>
      <c r="F134" s="242"/>
      <c r="G134" s="280"/>
      <c r="H134" s="241">
        <f>I134+K134</f>
        <v>0</v>
      </c>
      <c r="I134" s="279"/>
      <c r="J134" s="241"/>
      <c r="K134" s="241"/>
      <c r="L134" s="84"/>
      <c r="M134" s="84"/>
      <c r="N134" s="84"/>
      <c r="O134" s="84"/>
      <c r="Q134" s="277"/>
      <c r="R134" s="276"/>
    </row>
    <row r="135" spans="1:18" x14ac:dyDescent="0.25">
      <c r="A135" s="5" t="s">
        <v>115</v>
      </c>
      <c r="B135" s="19" t="s">
        <v>174</v>
      </c>
      <c r="C135" s="434" t="s">
        <v>57</v>
      </c>
      <c r="D135" s="244">
        <f>E135+G135</f>
        <v>2092</v>
      </c>
      <c r="E135" s="244">
        <v>2092</v>
      </c>
      <c r="F135" s="244">
        <v>1597</v>
      </c>
      <c r="G135" s="282"/>
      <c r="H135" s="243">
        <f>I135+K135</f>
        <v>0</v>
      </c>
      <c r="I135" s="281"/>
      <c r="J135" s="243"/>
      <c r="K135" s="243"/>
      <c r="L135" s="83">
        <f>M135+O135</f>
        <v>2092</v>
      </c>
      <c r="M135" s="83">
        <f>E135+I135</f>
        <v>2092</v>
      </c>
      <c r="N135" s="83">
        <f>F135+J135</f>
        <v>1597</v>
      </c>
      <c r="O135" s="83">
        <f>G135+K135</f>
        <v>0</v>
      </c>
      <c r="Q135" s="278"/>
      <c r="R135" s="119">
        <f>L277-R134</f>
        <v>0</v>
      </c>
    </row>
    <row r="136" spans="1:18" s="24" customFormat="1" x14ac:dyDescent="0.25">
      <c r="A136" s="85"/>
      <c r="B136" s="364" t="s">
        <v>437</v>
      </c>
      <c r="C136" s="435"/>
      <c r="D136" s="242" t="s">
        <v>189</v>
      </c>
      <c r="E136" s="242"/>
      <c r="F136" s="242"/>
      <c r="G136" s="280"/>
      <c r="H136" s="241">
        <f>I136+K136</f>
        <v>0</v>
      </c>
      <c r="I136" s="279"/>
      <c r="J136" s="241"/>
      <c r="K136" s="241"/>
      <c r="L136" s="84"/>
      <c r="M136" s="84"/>
      <c r="N136" s="84"/>
      <c r="O136" s="84"/>
      <c r="Q136" s="277"/>
      <c r="R136" s="276"/>
    </row>
    <row r="137" spans="1:18" x14ac:dyDescent="0.25">
      <c r="A137" s="5" t="s">
        <v>116</v>
      </c>
      <c r="B137" s="19" t="s">
        <v>166</v>
      </c>
      <c r="C137" s="434" t="s">
        <v>57</v>
      </c>
      <c r="D137" s="244">
        <f>E137+G137</f>
        <v>1434</v>
      </c>
      <c r="E137" s="244">
        <v>1434</v>
      </c>
      <c r="F137" s="244">
        <v>1095</v>
      </c>
      <c r="G137" s="282"/>
      <c r="H137" s="243">
        <f>I137+K137</f>
        <v>0</v>
      </c>
      <c r="I137" s="281"/>
      <c r="J137" s="243"/>
      <c r="K137" s="243"/>
      <c r="L137" s="83">
        <f>M137+O137</f>
        <v>1434</v>
      </c>
      <c r="M137" s="83">
        <f>E137+I137</f>
        <v>1434</v>
      </c>
      <c r="N137" s="83">
        <f>F137+J137</f>
        <v>1095</v>
      </c>
      <c r="O137" s="83">
        <f>G137+K137</f>
        <v>0</v>
      </c>
      <c r="Q137" s="278"/>
      <c r="R137" s="119">
        <f>L279-R136</f>
        <v>0</v>
      </c>
    </row>
    <row r="138" spans="1:18" s="24" customFormat="1" x14ac:dyDescent="0.25">
      <c r="A138" s="85"/>
      <c r="B138" s="364" t="s">
        <v>437</v>
      </c>
      <c r="C138" s="435"/>
      <c r="D138" s="242" t="s">
        <v>189</v>
      </c>
      <c r="E138" s="242"/>
      <c r="F138" s="242"/>
      <c r="G138" s="280"/>
      <c r="H138" s="241">
        <f>I138+K138</f>
        <v>0</v>
      </c>
      <c r="I138" s="279"/>
      <c r="J138" s="241"/>
      <c r="K138" s="241"/>
      <c r="L138" s="84"/>
      <c r="M138" s="84"/>
      <c r="N138" s="84"/>
      <c r="O138" s="84"/>
      <c r="Q138" s="277"/>
      <c r="R138" s="276"/>
    </row>
    <row r="139" spans="1:18" x14ac:dyDescent="0.25">
      <c r="A139" s="5" t="s">
        <v>168</v>
      </c>
      <c r="B139" s="19" t="s">
        <v>36</v>
      </c>
      <c r="C139" s="434" t="s">
        <v>57</v>
      </c>
      <c r="D139" s="244">
        <f>E139+G139</f>
        <v>1189</v>
      </c>
      <c r="E139" s="244">
        <v>1189</v>
      </c>
      <c r="F139" s="244">
        <v>908</v>
      </c>
      <c r="G139" s="282"/>
      <c r="H139" s="243">
        <f>I139+K139</f>
        <v>0</v>
      </c>
      <c r="I139" s="281"/>
      <c r="J139" s="243"/>
      <c r="K139" s="243"/>
      <c r="L139" s="83">
        <f>M139+O139</f>
        <v>1189</v>
      </c>
      <c r="M139" s="83">
        <f>E139+I139</f>
        <v>1189</v>
      </c>
      <c r="N139" s="83">
        <f>F139+J139</f>
        <v>908</v>
      </c>
      <c r="O139" s="83">
        <f>G139+K139</f>
        <v>0</v>
      </c>
      <c r="Q139" s="278"/>
      <c r="R139" s="119">
        <f>L281-R138</f>
        <v>0</v>
      </c>
    </row>
    <row r="140" spans="1:18" s="24" customFormat="1" x14ac:dyDescent="0.25">
      <c r="A140" s="85"/>
      <c r="B140" s="364" t="s">
        <v>437</v>
      </c>
      <c r="C140" s="435"/>
      <c r="D140" s="242" t="s">
        <v>189</v>
      </c>
      <c r="E140" s="242"/>
      <c r="F140" s="242"/>
      <c r="G140" s="280"/>
      <c r="H140" s="241">
        <f>I140+K140</f>
        <v>0</v>
      </c>
      <c r="I140" s="279"/>
      <c r="J140" s="241"/>
      <c r="K140" s="241"/>
      <c r="L140" s="84"/>
      <c r="M140" s="84"/>
      <c r="N140" s="84"/>
      <c r="O140" s="84"/>
      <c r="Q140" s="277"/>
      <c r="R140" s="276"/>
    </row>
    <row r="141" spans="1:18" x14ac:dyDescent="0.25">
      <c r="A141" s="5" t="s">
        <v>169</v>
      </c>
      <c r="B141" s="19" t="s">
        <v>38</v>
      </c>
      <c r="C141" s="434" t="s">
        <v>57</v>
      </c>
      <c r="D141" s="244">
        <f>E141+G141</f>
        <v>1336</v>
      </c>
      <c r="E141" s="244">
        <v>1336</v>
      </c>
      <c r="F141" s="244">
        <v>1020</v>
      </c>
      <c r="G141" s="282"/>
      <c r="H141" s="243">
        <f>I141+K141</f>
        <v>0</v>
      </c>
      <c r="I141" s="281"/>
      <c r="J141" s="243"/>
      <c r="K141" s="243"/>
      <c r="L141" s="83">
        <f>M141+O141</f>
        <v>1336</v>
      </c>
      <c r="M141" s="83">
        <f>E141+I141</f>
        <v>1336</v>
      </c>
      <c r="N141" s="83">
        <f>F141+J141</f>
        <v>1020</v>
      </c>
      <c r="O141" s="83">
        <f>G141+K141</f>
        <v>0</v>
      </c>
      <c r="Q141" s="278"/>
      <c r="R141" s="119">
        <f>L283-R140</f>
        <v>0</v>
      </c>
    </row>
    <row r="142" spans="1:18" s="24" customFormat="1" x14ac:dyDescent="0.25">
      <c r="A142" s="85"/>
      <c r="B142" s="364" t="s">
        <v>437</v>
      </c>
      <c r="C142" s="435"/>
      <c r="D142" s="242" t="s">
        <v>189</v>
      </c>
      <c r="E142" s="242"/>
      <c r="F142" s="242"/>
      <c r="G142" s="280"/>
      <c r="H142" s="241">
        <f>I142+K142</f>
        <v>0</v>
      </c>
      <c r="I142" s="279"/>
      <c r="J142" s="241"/>
      <c r="K142" s="241"/>
      <c r="L142" s="84"/>
      <c r="M142" s="84"/>
      <c r="N142" s="84"/>
      <c r="O142" s="84"/>
      <c r="Q142" s="277"/>
      <c r="R142" s="276"/>
    </row>
    <row r="143" spans="1:18" x14ac:dyDescent="0.25">
      <c r="A143" s="5" t="s">
        <v>117</v>
      </c>
      <c r="B143" s="19" t="s">
        <v>40</v>
      </c>
      <c r="C143" s="434" t="s">
        <v>57</v>
      </c>
      <c r="D143" s="244">
        <f>E143+G143</f>
        <v>1385</v>
      </c>
      <c r="E143" s="244">
        <v>1385</v>
      </c>
      <c r="F143" s="244">
        <v>1057</v>
      </c>
      <c r="G143" s="282"/>
      <c r="H143" s="243">
        <f>I143+K143</f>
        <v>0</v>
      </c>
      <c r="I143" s="281"/>
      <c r="J143" s="243"/>
      <c r="K143" s="243"/>
      <c r="L143" s="83">
        <f>M143+O143</f>
        <v>1385</v>
      </c>
      <c r="M143" s="83">
        <f>E143+I143</f>
        <v>1385</v>
      </c>
      <c r="N143" s="83">
        <f>F143+J143</f>
        <v>1057</v>
      </c>
      <c r="O143" s="83">
        <f>G143+K143</f>
        <v>0</v>
      </c>
      <c r="Q143" s="278"/>
      <c r="R143" s="119">
        <f>L285-R142</f>
        <v>0</v>
      </c>
    </row>
    <row r="144" spans="1:18" s="24" customFormat="1" x14ac:dyDescent="0.25">
      <c r="A144" s="85"/>
      <c r="B144" s="364" t="s">
        <v>437</v>
      </c>
      <c r="C144" s="435"/>
      <c r="D144" s="242" t="s">
        <v>189</v>
      </c>
      <c r="E144" s="242"/>
      <c r="F144" s="242"/>
      <c r="G144" s="280"/>
      <c r="H144" s="241">
        <f>I144+K144</f>
        <v>0</v>
      </c>
      <c r="I144" s="279"/>
      <c r="J144" s="241"/>
      <c r="K144" s="241"/>
      <c r="L144" s="84"/>
      <c r="M144" s="84"/>
      <c r="N144" s="84"/>
      <c r="O144" s="84"/>
      <c r="Q144" s="277"/>
      <c r="R144" s="276"/>
    </row>
    <row r="145" spans="1:18" x14ac:dyDescent="0.25">
      <c r="A145" s="5" t="s">
        <v>170</v>
      </c>
      <c r="B145" s="19" t="s">
        <v>39</v>
      </c>
      <c r="C145" s="434" t="s">
        <v>57</v>
      </c>
      <c r="D145" s="244">
        <f>E145+G145</f>
        <v>1336</v>
      </c>
      <c r="E145" s="244">
        <v>1336</v>
      </c>
      <c r="F145" s="244">
        <v>1020</v>
      </c>
      <c r="G145" s="282"/>
      <c r="H145" s="243">
        <f>I145+K145</f>
        <v>0</v>
      </c>
      <c r="I145" s="281"/>
      <c r="J145" s="243"/>
      <c r="K145" s="243"/>
      <c r="L145" s="83">
        <f>M145+O145</f>
        <v>1336</v>
      </c>
      <c r="M145" s="83">
        <f>E145+I145</f>
        <v>1336</v>
      </c>
      <c r="N145" s="83">
        <f>F145+J145</f>
        <v>1020</v>
      </c>
      <c r="O145" s="83">
        <f>G145+K145</f>
        <v>0</v>
      </c>
      <c r="Q145" s="278"/>
      <c r="R145" s="119">
        <f>L287-R144</f>
        <v>0</v>
      </c>
    </row>
    <row r="146" spans="1:18" s="24" customFormat="1" x14ac:dyDescent="0.25">
      <c r="A146" s="85"/>
      <c r="B146" s="364" t="s">
        <v>437</v>
      </c>
      <c r="C146" s="435"/>
      <c r="D146" s="242" t="s">
        <v>189</v>
      </c>
      <c r="E146" s="242"/>
      <c r="F146" s="242"/>
      <c r="G146" s="280"/>
      <c r="H146" s="241">
        <f>I146+K146</f>
        <v>0</v>
      </c>
      <c r="I146" s="279"/>
      <c r="J146" s="241"/>
      <c r="K146" s="241"/>
      <c r="L146" s="84"/>
      <c r="M146" s="84"/>
      <c r="N146" s="84"/>
      <c r="O146" s="84"/>
      <c r="Q146" s="277"/>
      <c r="R146" s="276"/>
    </row>
    <row r="147" spans="1:18" x14ac:dyDescent="0.25">
      <c r="A147" s="5" t="s">
        <v>171</v>
      </c>
      <c r="B147" s="19" t="s">
        <v>37</v>
      </c>
      <c r="C147" s="434" t="s">
        <v>57</v>
      </c>
      <c r="D147" s="244">
        <f>E147+G147</f>
        <v>1336</v>
      </c>
      <c r="E147" s="244">
        <v>1336</v>
      </c>
      <c r="F147" s="244">
        <v>1020</v>
      </c>
      <c r="G147" s="282"/>
      <c r="H147" s="243">
        <f>I147+K147</f>
        <v>0</v>
      </c>
      <c r="I147" s="281"/>
      <c r="J147" s="243"/>
      <c r="K147" s="243"/>
      <c r="L147" s="83">
        <f>M147+O147</f>
        <v>1336</v>
      </c>
      <c r="M147" s="83">
        <f>E147+I147</f>
        <v>1336</v>
      </c>
      <c r="N147" s="83">
        <f>F147+J147</f>
        <v>1020</v>
      </c>
      <c r="O147" s="83">
        <f>G147+K147</f>
        <v>0</v>
      </c>
      <c r="Q147" s="278"/>
      <c r="R147" s="119">
        <f>L289-R146</f>
        <v>0</v>
      </c>
    </row>
    <row r="148" spans="1:18" s="24" customFormat="1" x14ac:dyDescent="0.25">
      <c r="A148" s="68"/>
      <c r="B148" s="364" t="s">
        <v>437</v>
      </c>
      <c r="C148" s="435"/>
      <c r="D148" s="242" t="s">
        <v>189</v>
      </c>
      <c r="E148" s="242"/>
      <c r="F148" s="242"/>
      <c r="G148" s="280"/>
      <c r="H148" s="241">
        <f>I148+K148</f>
        <v>0</v>
      </c>
      <c r="I148" s="279"/>
      <c r="J148" s="241"/>
      <c r="K148" s="241"/>
      <c r="L148" s="84"/>
      <c r="M148" s="84"/>
      <c r="N148" s="84"/>
      <c r="O148" s="84"/>
      <c r="Q148" s="277"/>
      <c r="R148" s="276"/>
    </row>
    <row r="149" spans="1:18" x14ac:dyDescent="0.25">
      <c r="A149" s="5" t="s">
        <v>118</v>
      </c>
      <c r="B149" s="19" t="s">
        <v>490</v>
      </c>
      <c r="C149" s="434" t="s">
        <v>57</v>
      </c>
      <c r="D149" s="244">
        <f>E149+G149</f>
        <v>860</v>
      </c>
      <c r="E149" s="244">
        <v>860</v>
      </c>
      <c r="F149" s="244">
        <v>657</v>
      </c>
      <c r="G149" s="282"/>
      <c r="H149" s="243">
        <f>I149+K149</f>
        <v>0</v>
      </c>
      <c r="I149" s="281"/>
      <c r="J149" s="243"/>
      <c r="K149" s="243"/>
      <c r="L149" s="83">
        <f>M149+O149</f>
        <v>860</v>
      </c>
      <c r="M149" s="83">
        <f>E149+I149</f>
        <v>860</v>
      </c>
      <c r="N149" s="83">
        <f>F149+J149</f>
        <v>657</v>
      </c>
      <c r="O149" s="83">
        <f>G149+K149</f>
        <v>0</v>
      </c>
      <c r="Q149" s="278"/>
      <c r="R149" s="119">
        <f>L291-R148</f>
        <v>0</v>
      </c>
    </row>
    <row r="150" spans="1:18" s="24" customFormat="1" x14ac:dyDescent="0.25">
      <c r="A150" s="85"/>
      <c r="B150" s="364" t="s">
        <v>437</v>
      </c>
      <c r="C150" s="435"/>
      <c r="D150" s="242" t="s">
        <v>189</v>
      </c>
      <c r="E150" s="242"/>
      <c r="F150" s="242"/>
      <c r="G150" s="280"/>
      <c r="H150" s="241">
        <f>I150+K150</f>
        <v>0</v>
      </c>
      <c r="I150" s="279"/>
      <c r="J150" s="241"/>
      <c r="K150" s="241"/>
      <c r="L150" s="84"/>
      <c r="M150" s="84"/>
      <c r="N150" s="84"/>
      <c r="O150" s="84"/>
      <c r="Q150" s="277"/>
      <c r="R150" s="276"/>
    </row>
    <row r="151" spans="1:18" x14ac:dyDescent="0.25">
      <c r="A151" s="5" t="s">
        <v>119</v>
      </c>
      <c r="B151" s="6" t="s">
        <v>489</v>
      </c>
      <c r="C151" s="434" t="s">
        <v>57</v>
      </c>
      <c r="D151" s="244">
        <f>E151+G151</f>
        <v>1405</v>
      </c>
      <c r="E151" s="244">
        <v>1405</v>
      </c>
      <c r="F151" s="244">
        <v>1073</v>
      </c>
      <c r="G151" s="282"/>
      <c r="H151" s="243">
        <f>I151+K151</f>
        <v>0</v>
      </c>
      <c r="I151" s="281"/>
      <c r="J151" s="243"/>
      <c r="K151" s="243"/>
      <c r="L151" s="83">
        <f>M151+O151</f>
        <v>1405</v>
      </c>
      <c r="M151" s="83">
        <f>E151+I151</f>
        <v>1405</v>
      </c>
      <c r="N151" s="83">
        <f>F151+J151</f>
        <v>1073</v>
      </c>
      <c r="O151" s="83">
        <f>G151+K151</f>
        <v>0</v>
      </c>
      <c r="Q151" s="278"/>
      <c r="R151" s="119">
        <f>L293-R150</f>
        <v>0</v>
      </c>
    </row>
    <row r="152" spans="1:18" s="24" customFormat="1" x14ac:dyDescent="0.25">
      <c r="A152" s="85"/>
      <c r="B152" s="321" t="s">
        <v>437</v>
      </c>
      <c r="C152" s="435"/>
      <c r="D152" s="242" t="s">
        <v>189</v>
      </c>
      <c r="E152" s="242"/>
      <c r="F152" s="242"/>
      <c r="G152" s="280"/>
      <c r="H152" s="241">
        <f>I152+K152</f>
        <v>0</v>
      </c>
      <c r="I152" s="279"/>
      <c r="J152" s="241"/>
      <c r="K152" s="241"/>
      <c r="L152" s="84"/>
      <c r="M152" s="84"/>
      <c r="N152" s="84"/>
      <c r="O152" s="84"/>
      <c r="Q152" s="277"/>
      <c r="R152" s="276"/>
    </row>
    <row r="153" spans="1:18" x14ac:dyDescent="0.25">
      <c r="A153" s="5" t="s">
        <v>120</v>
      </c>
      <c r="B153" s="19" t="s">
        <v>55</v>
      </c>
      <c r="C153" s="359"/>
      <c r="D153" s="284">
        <f>E153+G153</f>
        <v>378</v>
      </c>
      <c r="E153" s="284">
        <f>E154+E155</f>
        <v>378</v>
      </c>
      <c r="F153" s="284">
        <f>F154+F155</f>
        <v>288</v>
      </c>
      <c r="G153" s="284">
        <f>G154+G155</f>
        <v>0</v>
      </c>
      <c r="H153" s="283">
        <f>I153+K153</f>
        <v>0</v>
      </c>
      <c r="I153" s="283">
        <f>I154+I155</f>
        <v>0</v>
      </c>
      <c r="J153" s="283">
        <f>J154+J155</f>
        <v>0</v>
      </c>
      <c r="K153" s="283">
        <f>K154+K155</f>
        <v>0</v>
      </c>
      <c r="L153" s="151">
        <f>M153+O153</f>
        <v>378</v>
      </c>
      <c r="M153" s="151">
        <f>E153+I153</f>
        <v>378</v>
      </c>
      <c r="N153" s="151">
        <f>F153+J153</f>
        <v>288</v>
      </c>
      <c r="O153" s="151">
        <f>G153+K153</f>
        <v>0</v>
      </c>
      <c r="Q153" s="278"/>
      <c r="R153" s="119">
        <f>L295-R152</f>
        <v>0</v>
      </c>
    </row>
    <row r="154" spans="1:18" s="24" customFormat="1" x14ac:dyDescent="0.25">
      <c r="A154" s="11"/>
      <c r="B154" s="363" t="s">
        <v>437</v>
      </c>
      <c r="C154" s="359" t="s">
        <v>57</v>
      </c>
      <c r="D154" s="244">
        <f>E154+G154</f>
        <v>197</v>
      </c>
      <c r="E154" s="244">
        <v>197</v>
      </c>
      <c r="F154" s="244">
        <v>150</v>
      </c>
      <c r="G154" s="282"/>
      <c r="H154" s="243">
        <f>I154+K154</f>
        <v>0</v>
      </c>
      <c r="I154" s="281"/>
      <c r="J154" s="243"/>
      <c r="K154" s="243"/>
      <c r="L154" s="83">
        <f>M154+O154</f>
        <v>197</v>
      </c>
      <c r="M154" s="83">
        <f>E154+I154</f>
        <v>197</v>
      </c>
      <c r="N154" s="83">
        <f>F154+J154</f>
        <v>150</v>
      </c>
      <c r="O154" s="83">
        <f>G154+K154</f>
        <v>0</v>
      </c>
      <c r="Q154" s="277"/>
      <c r="R154" s="276"/>
    </row>
    <row r="155" spans="1:18" s="24" customFormat="1" ht="25.5" x14ac:dyDescent="0.25">
      <c r="A155" s="11"/>
      <c r="B155" s="319" t="s">
        <v>438</v>
      </c>
      <c r="C155" s="359" t="s">
        <v>57</v>
      </c>
      <c r="D155" s="244">
        <f>E155+G155</f>
        <v>181</v>
      </c>
      <c r="E155" s="244">
        <v>181</v>
      </c>
      <c r="F155" s="244">
        <v>138</v>
      </c>
      <c r="G155" s="282"/>
      <c r="H155" s="243">
        <f>I155+K155</f>
        <v>0</v>
      </c>
      <c r="I155" s="281"/>
      <c r="J155" s="243"/>
      <c r="K155" s="243"/>
      <c r="L155" s="83">
        <f>M155+O155</f>
        <v>181</v>
      </c>
      <c r="M155" s="83">
        <f>E155+I155</f>
        <v>181</v>
      </c>
      <c r="N155" s="83">
        <f>F155+J155</f>
        <v>138</v>
      </c>
      <c r="O155" s="83">
        <f>G155+K155</f>
        <v>0</v>
      </c>
      <c r="Q155" s="277"/>
      <c r="R155" s="276"/>
    </row>
    <row r="156" spans="1:18" x14ac:dyDescent="0.25">
      <c r="A156" s="5" t="s">
        <v>121</v>
      </c>
      <c r="B156" s="12" t="s">
        <v>54</v>
      </c>
      <c r="C156" s="286"/>
      <c r="D156" s="284">
        <f>E156+G156</f>
        <v>1051</v>
      </c>
      <c r="E156" s="284">
        <f>E157+E158</f>
        <v>1051</v>
      </c>
      <c r="F156" s="284">
        <f>F157+F158</f>
        <v>802</v>
      </c>
      <c r="G156" s="284">
        <f>G157+G158</f>
        <v>0</v>
      </c>
      <c r="H156" s="283">
        <f>I156+K156</f>
        <v>0</v>
      </c>
      <c r="I156" s="283">
        <f>I157+I158</f>
        <v>0</v>
      </c>
      <c r="J156" s="283">
        <f>J157+J158</f>
        <v>0</v>
      </c>
      <c r="K156" s="283">
        <f>K157+K158</f>
        <v>0</v>
      </c>
      <c r="L156" s="151">
        <f>M156+O156</f>
        <v>1051</v>
      </c>
      <c r="M156" s="151">
        <f>E156+I156</f>
        <v>1051</v>
      </c>
      <c r="N156" s="151">
        <f>F156+J156</f>
        <v>802</v>
      </c>
      <c r="O156" s="151">
        <f>G156+K156</f>
        <v>0</v>
      </c>
      <c r="Q156" s="278"/>
      <c r="R156" s="119">
        <f>L297-R154</f>
        <v>0</v>
      </c>
    </row>
    <row r="157" spans="1:18" s="24" customFormat="1" x14ac:dyDescent="0.25">
      <c r="A157" s="11"/>
      <c r="B157" s="316" t="s">
        <v>437</v>
      </c>
      <c r="C157" s="359" t="s">
        <v>57</v>
      </c>
      <c r="D157" s="244">
        <f>E157+G157</f>
        <v>688</v>
      </c>
      <c r="E157" s="244">
        <v>688</v>
      </c>
      <c r="F157" s="244">
        <v>525</v>
      </c>
      <c r="G157" s="282"/>
      <c r="H157" s="243">
        <f>I157+K157</f>
        <v>0</v>
      </c>
      <c r="I157" s="281"/>
      <c r="J157" s="243"/>
      <c r="K157" s="243"/>
      <c r="L157" s="83">
        <f>M157+O157</f>
        <v>688</v>
      </c>
      <c r="M157" s="83">
        <f>E157+I157</f>
        <v>688</v>
      </c>
      <c r="N157" s="83">
        <f>F157+J157</f>
        <v>525</v>
      </c>
      <c r="O157" s="83">
        <f>G157+K157</f>
        <v>0</v>
      </c>
      <c r="Q157" s="277"/>
      <c r="R157" s="276"/>
    </row>
    <row r="158" spans="1:18" s="24" customFormat="1" ht="25.5" x14ac:dyDescent="0.25">
      <c r="A158" s="85"/>
      <c r="B158" s="319" t="s">
        <v>438</v>
      </c>
      <c r="C158" s="359" t="s">
        <v>57</v>
      </c>
      <c r="D158" s="244">
        <f>E158+G158</f>
        <v>363</v>
      </c>
      <c r="E158" s="244">
        <v>363</v>
      </c>
      <c r="F158" s="244">
        <v>277</v>
      </c>
      <c r="G158" s="282"/>
      <c r="H158" s="243">
        <f>I158+K158</f>
        <v>0</v>
      </c>
      <c r="I158" s="281"/>
      <c r="J158" s="243"/>
      <c r="K158" s="243"/>
      <c r="L158" s="83">
        <f>M158+O158</f>
        <v>363</v>
      </c>
      <c r="M158" s="83">
        <f>E158+I158</f>
        <v>363</v>
      </c>
      <c r="N158" s="83">
        <f>F158+J158</f>
        <v>277</v>
      </c>
      <c r="O158" s="83">
        <f>G158+K158</f>
        <v>0</v>
      </c>
      <c r="Q158" s="277"/>
      <c r="R158" s="276"/>
    </row>
    <row r="159" spans="1:18" x14ac:dyDescent="0.25">
      <c r="A159" s="11" t="s">
        <v>122</v>
      </c>
      <c r="B159" s="16" t="s">
        <v>72</v>
      </c>
      <c r="C159" s="434" t="s">
        <v>57</v>
      </c>
      <c r="D159" s="244">
        <f>E159+G159</f>
        <v>246</v>
      </c>
      <c r="E159" s="244">
        <v>246</v>
      </c>
      <c r="F159" s="244">
        <v>188</v>
      </c>
      <c r="G159" s="282"/>
      <c r="H159" s="243">
        <f>I159+K159</f>
        <v>0</v>
      </c>
      <c r="I159" s="281"/>
      <c r="J159" s="243"/>
      <c r="K159" s="243"/>
      <c r="L159" s="83">
        <f>M159+O159</f>
        <v>246</v>
      </c>
      <c r="M159" s="83">
        <f>E159+I159</f>
        <v>246</v>
      </c>
      <c r="N159" s="83">
        <f>F159+J159</f>
        <v>188</v>
      </c>
      <c r="O159" s="83">
        <f>G159+K159</f>
        <v>0</v>
      </c>
      <c r="Q159" s="278"/>
      <c r="R159" s="119">
        <f>L299-R157</f>
        <v>0</v>
      </c>
    </row>
    <row r="160" spans="1:18" s="24" customFormat="1" x14ac:dyDescent="0.25">
      <c r="A160" s="85"/>
      <c r="B160" s="363" t="s">
        <v>437</v>
      </c>
      <c r="C160" s="435"/>
      <c r="D160" s="242" t="s">
        <v>189</v>
      </c>
      <c r="E160" s="242"/>
      <c r="F160" s="242"/>
      <c r="G160" s="280"/>
      <c r="H160" s="241">
        <f>I160+K160</f>
        <v>0</v>
      </c>
      <c r="I160" s="279"/>
      <c r="J160" s="241"/>
      <c r="K160" s="241"/>
      <c r="L160" s="84"/>
      <c r="M160" s="84"/>
      <c r="N160" s="84"/>
      <c r="O160" s="84"/>
      <c r="Q160" s="277"/>
      <c r="R160" s="276"/>
    </row>
    <row r="161" spans="1:18" x14ac:dyDescent="0.25">
      <c r="A161" s="48" t="s">
        <v>180</v>
      </c>
      <c r="B161" s="19" t="s">
        <v>182</v>
      </c>
      <c r="C161" s="359"/>
      <c r="D161" s="284">
        <f>E161+G161</f>
        <v>164529</v>
      </c>
      <c r="E161" s="284">
        <f>E162+E163</f>
        <v>164529</v>
      </c>
      <c r="F161" s="284">
        <f>F162+F163</f>
        <v>106508</v>
      </c>
      <c r="G161" s="284">
        <f>G162+G163</f>
        <v>0</v>
      </c>
      <c r="H161" s="283">
        <f>I161+K161</f>
        <v>0</v>
      </c>
      <c r="I161" s="283">
        <f>I162+I163</f>
        <v>0</v>
      </c>
      <c r="J161" s="283">
        <f>J162+J163</f>
        <v>0</v>
      </c>
      <c r="K161" s="283">
        <f>K162+K163</f>
        <v>0</v>
      </c>
      <c r="L161" s="151">
        <f>M161+O161</f>
        <v>164529</v>
      </c>
      <c r="M161" s="151">
        <f>E161+I161</f>
        <v>164529</v>
      </c>
      <c r="N161" s="151">
        <f>F161+J161</f>
        <v>106508</v>
      </c>
      <c r="O161" s="151">
        <f>G161+K161</f>
        <v>0</v>
      </c>
      <c r="Q161" s="278"/>
      <c r="R161" s="119"/>
    </row>
    <row r="162" spans="1:18" x14ac:dyDescent="0.25">
      <c r="A162" s="68"/>
      <c r="B162" s="363" t="s">
        <v>437</v>
      </c>
      <c r="C162" s="359" t="s">
        <v>57</v>
      </c>
      <c r="D162" s="244">
        <f>E162+G162</f>
        <v>326</v>
      </c>
      <c r="E162" s="244">
        <v>326</v>
      </c>
      <c r="F162" s="244">
        <v>249</v>
      </c>
      <c r="G162" s="282"/>
      <c r="H162" s="243">
        <f>I162+K162</f>
        <v>0</v>
      </c>
      <c r="I162" s="281"/>
      <c r="J162" s="243"/>
      <c r="K162" s="243"/>
      <c r="L162" s="83">
        <f>M162+O162</f>
        <v>326</v>
      </c>
      <c r="M162" s="83">
        <f>E162+I162</f>
        <v>326</v>
      </c>
      <c r="N162" s="83">
        <f>F162+J162</f>
        <v>249</v>
      </c>
      <c r="O162" s="83">
        <f>G162+K162</f>
        <v>0</v>
      </c>
      <c r="Q162" s="278"/>
      <c r="R162" s="119"/>
    </row>
    <row r="163" spans="1:18" s="24" customFormat="1" ht="51.75" x14ac:dyDescent="0.25">
      <c r="A163" s="81"/>
      <c r="B163" s="366" t="s">
        <v>435</v>
      </c>
      <c r="C163" s="359" t="s">
        <v>57</v>
      </c>
      <c r="D163" s="244">
        <f>E163+G163</f>
        <v>164203</v>
      </c>
      <c r="E163" s="244">
        <v>164203</v>
      </c>
      <c r="F163" s="244">
        <v>106259</v>
      </c>
      <c r="G163" s="244">
        <f>G165</f>
        <v>0</v>
      </c>
      <c r="H163" s="243">
        <f>I163+K163</f>
        <v>0</v>
      </c>
      <c r="I163" s="243"/>
      <c r="J163" s="243"/>
      <c r="K163" s="243"/>
      <c r="L163" s="83">
        <f>M163+O163</f>
        <v>164203</v>
      </c>
      <c r="M163" s="83">
        <f>E163+I163</f>
        <v>164203</v>
      </c>
      <c r="N163" s="83">
        <f>F163+J163</f>
        <v>106259</v>
      </c>
      <c r="O163" s="83">
        <f>G163+K163</f>
        <v>0</v>
      </c>
      <c r="Q163" s="277"/>
      <c r="R163" s="276"/>
    </row>
    <row r="164" spans="1:18" s="24" customFormat="1" x14ac:dyDescent="0.25">
      <c r="A164" s="5" t="s">
        <v>123</v>
      </c>
      <c r="B164" s="47" t="s">
        <v>183</v>
      </c>
      <c r="C164" s="434" t="s">
        <v>57</v>
      </c>
      <c r="D164" s="244">
        <f>E164+G164</f>
        <v>250115</v>
      </c>
      <c r="E164" s="244">
        <v>250115</v>
      </c>
      <c r="F164" s="244">
        <v>145028</v>
      </c>
      <c r="G164" s="244">
        <f>G165</f>
        <v>0</v>
      </c>
      <c r="H164" s="243">
        <f>I164+K164</f>
        <v>0</v>
      </c>
      <c r="I164" s="243"/>
      <c r="J164" s="243"/>
      <c r="K164" s="243"/>
      <c r="L164" s="83">
        <f>M164+O164</f>
        <v>250115</v>
      </c>
      <c r="M164" s="83">
        <f>E164+I164</f>
        <v>250115</v>
      </c>
      <c r="N164" s="83">
        <f>F164+J164</f>
        <v>145028</v>
      </c>
      <c r="O164" s="83">
        <f>G164+K164</f>
        <v>0</v>
      </c>
      <c r="Q164" s="2"/>
      <c r="R164" s="2"/>
    </row>
    <row r="165" spans="1:18" ht="51.75" x14ac:dyDescent="0.25">
      <c r="A165" s="85"/>
      <c r="B165" s="366" t="s">
        <v>435</v>
      </c>
      <c r="C165" s="435"/>
      <c r="D165" s="242"/>
      <c r="E165" s="242"/>
      <c r="F165" s="242"/>
      <c r="G165" s="242"/>
      <c r="H165" s="241"/>
      <c r="I165" s="241"/>
      <c r="J165" s="241"/>
      <c r="K165" s="241"/>
      <c r="L165" s="84"/>
      <c r="M165" s="84"/>
      <c r="N165" s="84"/>
      <c r="O165" s="84"/>
      <c r="R165" s="116"/>
    </row>
    <row r="166" spans="1:18" x14ac:dyDescent="0.25">
      <c r="A166" s="63" t="s">
        <v>124</v>
      </c>
      <c r="B166" s="86" t="s">
        <v>193</v>
      </c>
      <c r="C166" s="368"/>
      <c r="D166" s="275">
        <f>D82+D85+D88+D90+D93+D96+D98+D101+D103+D106+D109+D112+D114+D117+D119+D121+D123+D127+D129+D133+D135+D137+D139+D141+D143+D145+D147+D149+D151+D153+D156+D159+D161+D164+D125+D131</f>
        <v>1692772</v>
      </c>
      <c r="E166" s="275">
        <f>E82+E85+E88+E90+E93+E96+E98+E101+E103+E106+E109+E112+E114+E117+E119+E121+E123+E127+E129+E133+E135+E137+E139+E141+E143+E145+E147+E149+E151+E153+E156+E159+E161+E164+E125+E131</f>
        <v>505330</v>
      </c>
      <c r="F166" s="275">
        <f>F82+F85+F88+F90+F93+F96+F98+F101+F103+F106+F109+F112+F114+F117+F119+F121+F123+F127+F129+F133+F135+F137+F139+F141+F143+F145+F147+F149+F151+F153+F156+F159+F161+F164+F125+F131</f>
        <v>320772</v>
      </c>
      <c r="G166" s="275">
        <f>G82+G85+G88+G90+G93+G96+G98+G101+G103+G106+G109+G112+G114+G117+G119+G121+G123+G127+G129+G133+G135+G137+G139+G141+G143+G145+G147+G149+G151+G153+G156+G159+G161+G164+G125+G131</f>
        <v>1187442</v>
      </c>
      <c r="H166" s="274">
        <f>H82+H85+H88+H90+H93+H96+H98+H101+H103+H106+H109+H112+H114+H117+H119+H121+H123+H127+H129+H133+H135+H137+H139+H141+H143+H145+H147+H149+H151+H153+H156+H159+H161+H164+H125+H131</f>
        <v>0</v>
      </c>
      <c r="I166" s="274">
        <f>I82+I85+I88+I90+I93+I96+I98+I101+I103+I106+I109+I112+I114+I117+I119+I121+I123+I127+I129+I133+I135+I137+I139+I141+I143+I145+I147+I149+I151+I153+I156+I159+I161+I164+I125+I131</f>
        <v>0</v>
      </c>
      <c r="J166" s="274">
        <f>J82+J85+J88+J90+J93+J96+J98+J101+J103+J106+J109+J112+J114+J117+J119+J121+J123+J127+J129+J133+J135+J137+J139+J141+J143+J145+J147+J149+J151+J153+J156+J159+J161+J164+J125+J131</f>
        <v>0</v>
      </c>
      <c r="K166" s="274">
        <f>K82+K85+K88+K90+K93+K96+K98+K101+K103+K106+K109+K112+K114+K117+K119+K121+K123+K127+K129+K133+K135+K137+K139+K141+K143+K145+K147+K149+K151+K153+K156+K159+K161+K164+K125+K131</f>
        <v>0</v>
      </c>
      <c r="L166" s="86">
        <f>L82+L85+L88+L90+L93+L96+L98+L101+L103+L106+L109+L112+L114+L117+L119+L121+L123+L127+L129+L133+L135+L137+L139+L141+L143+L145+L147+L149+L151+L153+L156+L159+L161+L164+L125+L131</f>
        <v>1692772</v>
      </c>
      <c r="M166" s="86">
        <f>M82+M85+M88+M90+M93+M96+M98+M101+M103+M106+M109+M112+M114+M117+M119+M121+M123+M127+M129+M133+M135+M137+M139+M141+M143+M145+M147+M149+M151+M153+M156+M159+M161+M164+M125+M131</f>
        <v>505330</v>
      </c>
      <c r="N166" s="86">
        <f>N82+N85+N88+N90+N93+N96+N98+N101+N103+N106+N109+N112+N114+N117+N119+N121+N123+N127+N129+N133+N135+N137+N139+N141+N143+N145+N147+N149+N151+N153+N156+N159+N161+N164+N125+N131</f>
        <v>320772</v>
      </c>
      <c r="O166" s="86">
        <f>O82+O85+O88+O90+O93+O96+O98+O101+O103+O106+O109+O112+O114+O117+O119+O121+O123+O127+O129+O133+O135+O137+O139+O141+O143+O145+O147+O149+O151+O153+O156+O159+O161+O164+O125+O131</f>
        <v>1187442</v>
      </c>
    </row>
    <row r="167" spans="1:18" x14ac:dyDescent="0.25">
      <c r="A167" s="5" t="s">
        <v>125</v>
      </c>
      <c r="B167" s="456" t="s">
        <v>197</v>
      </c>
      <c r="C167" s="456"/>
      <c r="D167" s="456"/>
      <c r="E167" s="456"/>
      <c r="F167" s="456"/>
      <c r="G167" s="456"/>
      <c r="H167" s="456"/>
      <c r="I167" s="456"/>
      <c r="J167" s="456"/>
      <c r="K167" s="456"/>
      <c r="L167" s="456"/>
      <c r="M167" s="456"/>
      <c r="N167" s="456"/>
      <c r="O167" s="456"/>
      <c r="Q167" s="278"/>
      <c r="R167" s="119"/>
    </row>
    <row r="168" spans="1:18" x14ac:dyDescent="0.25">
      <c r="A168" s="5" t="s">
        <v>126</v>
      </c>
      <c r="B168" s="19" t="s">
        <v>20</v>
      </c>
      <c r="C168" s="457" t="s">
        <v>25</v>
      </c>
      <c r="D168" s="244">
        <f>E168+G168</f>
        <v>1650</v>
      </c>
      <c r="E168" s="244">
        <v>1650</v>
      </c>
      <c r="F168" s="244"/>
      <c r="G168" s="244"/>
      <c r="H168" s="243">
        <f>I168+K168</f>
        <v>0</v>
      </c>
      <c r="I168" s="243"/>
      <c r="J168" s="243"/>
      <c r="K168" s="243"/>
      <c r="L168" s="83">
        <f>M168+O168</f>
        <v>1650</v>
      </c>
      <c r="M168" s="83">
        <f>E168+I168</f>
        <v>1650</v>
      </c>
      <c r="N168" s="83">
        <f>F168+J168</f>
        <v>0</v>
      </c>
      <c r="O168" s="83">
        <f>G168+K168</f>
        <v>0</v>
      </c>
      <c r="Q168" s="278"/>
      <c r="R168" s="119"/>
    </row>
    <row r="169" spans="1:18" x14ac:dyDescent="0.25">
      <c r="A169" s="85"/>
      <c r="B169" s="363" t="s">
        <v>437</v>
      </c>
      <c r="C169" s="458"/>
      <c r="D169" s="242"/>
      <c r="E169" s="242"/>
      <c r="F169" s="242"/>
      <c r="G169" s="242"/>
      <c r="H169" s="241"/>
      <c r="I169" s="241"/>
      <c r="J169" s="241"/>
      <c r="K169" s="241"/>
      <c r="L169" s="84"/>
      <c r="M169" s="84"/>
      <c r="N169" s="84"/>
      <c r="O169" s="84"/>
      <c r="Q169" s="278"/>
      <c r="R169" s="119"/>
    </row>
    <row r="170" spans="1:18" x14ac:dyDescent="0.25">
      <c r="A170" s="63" t="s">
        <v>127</v>
      </c>
      <c r="B170" s="1" t="s">
        <v>192</v>
      </c>
      <c r="C170" s="368"/>
      <c r="D170" s="275">
        <f>D168</f>
        <v>1650</v>
      </c>
      <c r="E170" s="275">
        <f>E168</f>
        <v>1650</v>
      </c>
      <c r="F170" s="275">
        <f>F168</f>
        <v>0</v>
      </c>
      <c r="G170" s="275">
        <f>G168</f>
        <v>0</v>
      </c>
      <c r="H170" s="274">
        <f>H168</f>
        <v>0</v>
      </c>
      <c r="I170" s="274">
        <f>I168</f>
        <v>0</v>
      </c>
      <c r="J170" s="274">
        <f>J168</f>
        <v>0</v>
      </c>
      <c r="K170" s="274">
        <f>K168</f>
        <v>0</v>
      </c>
      <c r="L170" s="86">
        <f>L168</f>
        <v>1650</v>
      </c>
      <c r="M170" s="86">
        <f>M168</f>
        <v>1650</v>
      </c>
      <c r="N170" s="86">
        <f>N168</f>
        <v>0</v>
      </c>
      <c r="O170" s="86">
        <f>O168</f>
        <v>0</v>
      </c>
      <c r="Q170" s="278"/>
      <c r="R170" s="116"/>
    </row>
    <row r="171" spans="1:18" x14ac:dyDescent="0.25">
      <c r="A171" s="5" t="s">
        <v>176</v>
      </c>
      <c r="B171" s="456" t="s">
        <v>73</v>
      </c>
      <c r="C171" s="456"/>
      <c r="D171" s="456"/>
      <c r="E171" s="456"/>
      <c r="F171" s="456"/>
      <c r="G171" s="456"/>
      <c r="H171" s="456"/>
      <c r="I171" s="456"/>
      <c r="J171" s="456"/>
      <c r="K171" s="456"/>
      <c r="L171" s="456"/>
      <c r="M171" s="456"/>
      <c r="N171" s="456"/>
      <c r="O171" s="456"/>
    </row>
    <row r="172" spans="1:18" ht="19.5" customHeight="1" x14ac:dyDescent="0.25">
      <c r="A172" s="5" t="s">
        <v>128</v>
      </c>
      <c r="B172" s="19" t="s">
        <v>20</v>
      </c>
      <c r="C172" s="359"/>
      <c r="D172" s="284">
        <f>E172+G172</f>
        <v>231794</v>
      </c>
      <c r="E172" s="284">
        <f>E173+E174</f>
        <v>98</v>
      </c>
      <c r="F172" s="284">
        <f>F173+F174</f>
        <v>0</v>
      </c>
      <c r="G172" s="284">
        <f>G173+G174</f>
        <v>231696</v>
      </c>
      <c r="H172" s="283">
        <f>I172+K172</f>
        <v>0</v>
      </c>
      <c r="I172" s="283">
        <f>I173+I174</f>
        <v>0</v>
      </c>
      <c r="J172" s="283">
        <f>J173+J174</f>
        <v>0</v>
      </c>
      <c r="K172" s="283">
        <f>K173+K174</f>
        <v>0</v>
      </c>
      <c r="L172" s="151">
        <f>M172+O172</f>
        <v>231794</v>
      </c>
      <c r="M172" s="151">
        <f>E172+I172</f>
        <v>98</v>
      </c>
      <c r="N172" s="151">
        <f>F172+J172</f>
        <v>0</v>
      </c>
      <c r="O172" s="151">
        <f>G172+K172</f>
        <v>231696</v>
      </c>
    </row>
    <row r="173" spans="1:18" x14ac:dyDescent="0.25">
      <c r="A173" s="11"/>
      <c r="B173" s="363" t="s">
        <v>437</v>
      </c>
      <c r="C173" s="320" t="s">
        <v>32</v>
      </c>
      <c r="D173" s="244">
        <f>E173+G173</f>
        <v>98</v>
      </c>
      <c r="E173" s="244">
        <v>98</v>
      </c>
      <c r="F173" s="244"/>
      <c r="G173" s="282"/>
      <c r="H173" s="243">
        <f>I173+K173</f>
        <v>0</v>
      </c>
      <c r="I173" s="281"/>
      <c r="J173" s="243"/>
      <c r="K173" s="243"/>
      <c r="L173" s="83">
        <f>M173+O173</f>
        <v>98</v>
      </c>
      <c r="M173" s="83">
        <f>E173+I173</f>
        <v>98</v>
      </c>
      <c r="N173" s="83">
        <f>F173+J173</f>
        <v>0</v>
      </c>
      <c r="O173" s="83">
        <f>G173+K173</f>
        <v>0</v>
      </c>
    </row>
    <row r="174" spans="1:18" ht="26.25" x14ac:dyDescent="0.25">
      <c r="A174" s="85"/>
      <c r="B174" s="366" t="s">
        <v>411</v>
      </c>
      <c r="C174" s="318" t="s">
        <v>32</v>
      </c>
      <c r="D174" s="244">
        <f>E174+G174</f>
        <v>231696</v>
      </c>
      <c r="E174" s="244"/>
      <c r="F174" s="244"/>
      <c r="G174" s="244">
        <v>231696</v>
      </c>
      <c r="H174" s="243">
        <f>I174+K174</f>
        <v>0</v>
      </c>
      <c r="I174" s="243"/>
      <c r="J174" s="243"/>
      <c r="K174" s="243"/>
      <c r="L174" s="83">
        <f>M174+O174</f>
        <v>231696</v>
      </c>
      <c r="M174" s="83">
        <f>E174+I174</f>
        <v>0</v>
      </c>
      <c r="N174" s="83">
        <f>F174+J174</f>
        <v>0</v>
      </c>
      <c r="O174" s="83">
        <f>G174+K174</f>
        <v>231696</v>
      </c>
    </row>
    <row r="175" spans="1:18" x14ac:dyDescent="0.25">
      <c r="A175" s="5" t="s">
        <v>129</v>
      </c>
      <c r="B175" s="19" t="s">
        <v>7</v>
      </c>
      <c r="C175" s="359"/>
      <c r="D175" s="284">
        <f>E175+G175</f>
        <v>955</v>
      </c>
      <c r="E175" s="284">
        <f>E176+E177</f>
        <v>955</v>
      </c>
      <c r="F175" s="284">
        <f>F176+F177</f>
        <v>729</v>
      </c>
      <c r="G175" s="284">
        <f>G176+G177</f>
        <v>0</v>
      </c>
      <c r="H175" s="283">
        <f>I175+K175</f>
        <v>0</v>
      </c>
      <c r="I175" s="283">
        <f>I176+I177</f>
        <v>0</v>
      </c>
      <c r="J175" s="283">
        <f>J176+J177</f>
        <v>0</v>
      </c>
      <c r="K175" s="283">
        <f>K176+K177</f>
        <v>0</v>
      </c>
      <c r="L175" s="151">
        <f>M175+O175</f>
        <v>955</v>
      </c>
      <c r="M175" s="151">
        <f>E175+I175</f>
        <v>955</v>
      </c>
      <c r="N175" s="151">
        <f>F175+J175</f>
        <v>729</v>
      </c>
      <c r="O175" s="151">
        <f>G175+K175</f>
        <v>0</v>
      </c>
      <c r="Q175" s="278"/>
      <c r="R175" s="119">
        <f>L315-R174</f>
        <v>0</v>
      </c>
    </row>
    <row r="176" spans="1:18" x14ac:dyDescent="0.25">
      <c r="A176" s="11"/>
      <c r="B176" s="316" t="s">
        <v>437</v>
      </c>
      <c r="C176" s="320" t="s">
        <v>32</v>
      </c>
      <c r="D176" s="244">
        <f>E176+G176</f>
        <v>49</v>
      </c>
      <c r="E176" s="244">
        <v>49</v>
      </c>
      <c r="F176" s="244">
        <v>37</v>
      </c>
      <c r="G176" s="282"/>
      <c r="H176" s="243">
        <f>I176+K176</f>
        <v>0</v>
      </c>
      <c r="I176" s="281"/>
      <c r="J176" s="243"/>
      <c r="K176" s="243"/>
      <c r="L176" s="83">
        <f>M176+O176</f>
        <v>49</v>
      </c>
      <c r="M176" s="83">
        <f>E176+I176</f>
        <v>49</v>
      </c>
      <c r="N176" s="83">
        <f>F176+J176</f>
        <v>37</v>
      </c>
      <c r="O176" s="83">
        <f>G176+K176</f>
        <v>0</v>
      </c>
      <c r="Q176" s="278"/>
      <c r="R176" s="119"/>
    </row>
    <row r="177" spans="1:18" s="24" customFormat="1" ht="25.5" x14ac:dyDescent="0.25">
      <c r="A177" s="85"/>
      <c r="B177" s="319" t="s">
        <v>438</v>
      </c>
      <c r="C177" s="318" t="s">
        <v>32</v>
      </c>
      <c r="D177" s="244">
        <f>E177+G177</f>
        <v>906</v>
      </c>
      <c r="E177" s="244">
        <v>906</v>
      </c>
      <c r="F177" s="244">
        <v>692</v>
      </c>
      <c r="G177" s="282"/>
      <c r="H177" s="243">
        <f>I177+K177</f>
        <v>0</v>
      </c>
      <c r="I177" s="281"/>
      <c r="J177" s="243"/>
      <c r="K177" s="243"/>
      <c r="L177" s="83">
        <f>M177+O177</f>
        <v>906</v>
      </c>
      <c r="M177" s="83">
        <f>E177+I177</f>
        <v>906</v>
      </c>
      <c r="N177" s="83">
        <f>F177+J177</f>
        <v>692</v>
      </c>
      <c r="O177" s="83">
        <f>G177+K177</f>
        <v>0</v>
      </c>
      <c r="Q177" s="277"/>
      <c r="R177" s="276"/>
    </row>
    <row r="178" spans="1:18" x14ac:dyDescent="0.25">
      <c r="A178" s="5" t="s">
        <v>130</v>
      </c>
      <c r="B178" s="19" t="s">
        <v>10</v>
      </c>
      <c r="C178" s="359"/>
      <c r="D178" s="284">
        <f>E178+G178</f>
        <v>837</v>
      </c>
      <c r="E178" s="284">
        <f>E179+E180</f>
        <v>837</v>
      </c>
      <c r="F178" s="284">
        <f>F179+F180</f>
        <v>639</v>
      </c>
      <c r="G178" s="284">
        <f>G179+G180</f>
        <v>0</v>
      </c>
      <c r="H178" s="283">
        <f>I178+K178</f>
        <v>0</v>
      </c>
      <c r="I178" s="283">
        <f>I179+I180</f>
        <v>0</v>
      </c>
      <c r="J178" s="283">
        <f>J179+J180</f>
        <v>0</v>
      </c>
      <c r="K178" s="283">
        <f>K179+K180</f>
        <v>0</v>
      </c>
      <c r="L178" s="151">
        <f>M178+O178</f>
        <v>837</v>
      </c>
      <c r="M178" s="151">
        <f>E178+I178</f>
        <v>837</v>
      </c>
      <c r="N178" s="151">
        <f>F178+J178</f>
        <v>639</v>
      </c>
      <c r="O178" s="151">
        <f>G178+K178</f>
        <v>0</v>
      </c>
      <c r="Q178" s="278"/>
      <c r="R178" s="119">
        <f>L318-R177</f>
        <v>0</v>
      </c>
    </row>
    <row r="179" spans="1:18" x14ac:dyDescent="0.25">
      <c r="A179" s="11"/>
      <c r="B179" s="316" t="s">
        <v>437</v>
      </c>
      <c r="C179" s="320" t="s">
        <v>32</v>
      </c>
      <c r="D179" s="244">
        <f>E179+G179</f>
        <v>111</v>
      </c>
      <c r="E179" s="380">
        <v>111</v>
      </c>
      <c r="F179" s="244">
        <v>85</v>
      </c>
      <c r="G179" s="282"/>
      <c r="H179" s="243">
        <f>I179+K179</f>
        <v>0</v>
      </c>
      <c r="I179" s="281"/>
      <c r="J179" s="243"/>
      <c r="K179" s="243"/>
      <c r="L179" s="83">
        <f>M179+O179</f>
        <v>111</v>
      </c>
      <c r="M179" s="83">
        <f>E179+I179</f>
        <v>111</v>
      </c>
      <c r="N179" s="83">
        <f>F179+J179</f>
        <v>85</v>
      </c>
      <c r="O179" s="83">
        <f>G179+K179</f>
        <v>0</v>
      </c>
      <c r="Q179" s="278"/>
      <c r="R179" s="119"/>
    </row>
    <row r="180" spans="1:18" s="24" customFormat="1" ht="25.5" x14ac:dyDescent="0.25">
      <c r="A180" s="85"/>
      <c r="B180" s="319" t="s">
        <v>438</v>
      </c>
      <c r="C180" s="318" t="s">
        <v>32</v>
      </c>
      <c r="D180" s="244">
        <f>E180+G180</f>
        <v>726</v>
      </c>
      <c r="E180" s="380">
        <v>726</v>
      </c>
      <c r="F180" s="244">
        <v>554</v>
      </c>
      <c r="G180" s="282"/>
      <c r="H180" s="243">
        <f>I180+K180</f>
        <v>0</v>
      </c>
      <c r="I180" s="281"/>
      <c r="J180" s="243"/>
      <c r="K180" s="243"/>
      <c r="L180" s="83">
        <f>M180+O180</f>
        <v>726</v>
      </c>
      <c r="M180" s="83">
        <f>E180+I180</f>
        <v>726</v>
      </c>
      <c r="N180" s="83">
        <f>F180+J180</f>
        <v>554</v>
      </c>
      <c r="O180" s="83">
        <f>G180+K180</f>
        <v>0</v>
      </c>
      <c r="Q180" s="277"/>
      <c r="R180" s="276"/>
    </row>
    <row r="181" spans="1:18" x14ac:dyDescent="0.25">
      <c r="A181" s="5" t="s">
        <v>131</v>
      </c>
      <c r="B181" s="19" t="s">
        <v>11</v>
      </c>
      <c r="C181" s="359"/>
      <c r="D181" s="284">
        <f>E181+G181</f>
        <v>2974</v>
      </c>
      <c r="E181" s="284">
        <f>E182+E183</f>
        <v>2974</v>
      </c>
      <c r="F181" s="284">
        <f>F182+F183</f>
        <v>2271</v>
      </c>
      <c r="G181" s="284">
        <f>G182+G183</f>
        <v>0</v>
      </c>
      <c r="H181" s="283">
        <f>I181+K181</f>
        <v>0</v>
      </c>
      <c r="I181" s="283">
        <f>I182+I183</f>
        <v>0</v>
      </c>
      <c r="J181" s="283">
        <f>J182+J183</f>
        <v>0</v>
      </c>
      <c r="K181" s="283">
        <f>K182+K183</f>
        <v>0</v>
      </c>
      <c r="L181" s="151">
        <f>M181+O181</f>
        <v>2974</v>
      </c>
      <c r="M181" s="151">
        <f>E181+I181</f>
        <v>2974</v>
      </c>
      <c r="N181" s="151">
        <f>F181+J181</f>
        <v>2271</v>
      </c>
      <c r="O181" s="151">
        <f>G181+K181</f>
        <v>0</v>
      </c>
      <c r="Q181" s="278"/>
      <c r="R181" s="119">
        <f>L321-R180</f>
        <v>0</v>
      </c>
    </row>
    <row r="182" spans="1:18" x14ac:dyDescent="0.25">
      <c r="A182" s="11"/>
      <c r="B182" s="316" t="s">
        <v>437</v>
      </c>
      <c r="C182" s="320" t="s">
        <v>32</v>
      </c>
      <c r="D182" s="244">
        <f>E182+G182</f>
        <v>1886</v>
      </c>
      <c r="E182" s="380">
        <v>1886</v>
      </c>
      <c r="F182" s="244">
        <v>1440</v>
      </c>
      <c r="G182" s="282"/>
      <c r="H182" s="243">
        <f>I182+K182</f>
        <v>0</v>
      </c>
      <c r="I182" s="281"/>
      <c r="J182" s="243"/>
      <c r="K182" s="243"/>
      <c r="L182" s="83">
        <f>M182+O182</f>
        <v>1886</v>
      </c>
      <c r="M182" s="83">
        <f>E182+I182</f>
        <v>1886</v>
      </c>
      <c r="N182" s="83">
        <f>F182+J182</f>
        <v>1440</v>
      </c>
      <c r="O182" s="83">
        <f>G182+K182</f>
        <v>0</v>
      </c>
      <c r="Q182" s="278"/>
      <c r="R182" s="119"/>
    </row>
    <row r="183" spans="1:18" s="24" customFormat="1" ht="25.5" x14ac:dyDescent="0.25">
      <c r="A183" s="85"/>
      <c r="B183" s="319" t="s">
        <v>438</v>
      </c>
      <c r="C183" s="318" t="s">
        <v>32</v>
      </c>
      <c r="D183" s="244">
        <f>E183+G183</f>
        <v>1088</v>
      </c>
      <c r="E183" s="380">
        <v>1088</v>
      </c>
      <c r="F183" s="244">
        <v>831</v>
      </c>
      <c r="G183" s="282"/>
      <c r="H183" s="243">
        <f>I183+K183</f>
        <v>0</v>
      </c>
      <c r="I183" s="281"/>
      <c r="J183" s="243"/>
      <c r="K183" s="243"/>
      <c r="L183" s="83">
        <f>M183+O183</f>
        <v>1088</v>
      </c>
      <c r="M183" s="83">
        <f>E183+I183</f>
        <v>1088</v>
      </c>
      <c r="N183" s="83">
        <f>F183+J183</f>
        <v>831</v>
      </c>
      <c r="O183" s="83">
        <f>G183+K183</f>
        <v>0</v>
      </c>
      <c r="Q183" s="277"/>
      <c r="R183" s="276"/>
    </row>
    <row r="184" spans="1:18" x14ac:dyDescent="0.25">
      <c r="A184" s="5" t="s">
        <v>132</v>
      </c>
      <c r="B184" s="19" t="s">
        <v>15</v>
      </c>
      <c r="C184" s="359"/>
      <c r="D184" s="284">
        <f>E184+G184</f>
        <v>955</v>
      </c>
      <c r="E184" s="284">
        <f>E185+E186</f>
        <v>955</v>
      </c>
      <c r="F184" s="284">
        <f>F185+F186</f>
        <v>729</v>
      </c>
      <c r="G184" s="284">
        <f>G185+G186</f>
        <v>0</v>
      </c>
      <c r="H184" s="283">
        <f>I184+K184</f>
        <v>0</v>
      </c>
      <c r="I184" s="283">
        <f>I185+I186</f>
        <v>0</v>
      </c>
      <c r="J184" s="283">
        <f>J185+J186</f>
        <v>0</v>
      </c>
      <c r="K184" s="283">
        <f>K185+K186</f>
        <v>0</v>
      </c>
      <c r="L184" s="151">
        <f>M184+O184</f>
        <v>955</v>
      </c>
      <c r="M184" s="151">
        <f>E184+I184</f>
        <v>955</v>
      </c>
      <c r="N184" s="151">
        <f>F184+J184</f>
        <v>729</v>
      </c>
      <c r="O184" s="151">
        <f>G184+K184</f>
        <v>0</v>
      </c>
      <c r="Q184" s="278"/>
      <c r="R184" s="119">
        <f>L324-R183</f>
        <v>0</v>
      </c>
    </row>
    <row r="185" spans="1:18" x14ac:dyDescent="0.25">
      <c r="A185" s="11"/>
      <c r="B185" s="316" t="s">
        <v>437</v>
      </c>
      <c r="C185" s="320" t="s">
        <v>32</v>
      </c>
      <c r="D185" s="244">
        <f>E185+G185</f>
        <v>49</v>
      </c>
      <c r="E185" s="380">
        <v>49</v>
      </c>
      <c r="F185" s="244">
        <v>37</v>
      </c>
      <c r="G185" s="282"/>
      <c r="H185" s="243">
        <f>I185+K185</f>
        <v>0</v>
      </c>
      <c r="I185" s="281"/>
      <c r="J185" s="243"/>
      <c r="K185" s="243"/>
      <c r="L185" s="83">
        <f>M185+O185</f>
        <v>49</v>
      </c>
      <c r="M185" s="83">
        <f>E185+I185</f>
        <v>49</v>
      </c>
      <c r="N185" s="83">
        <f>F185+J185</f>
        <v>37</v>
      </c>
      <c r="O185" s="83">
        <f>G185+K185</f>
        <v>0</v>
      </c>
      <c r="Q185" s="278"/>
      <c r="R185" s="119"/>
    </row>
    <row r="186" spans="1:18" s="24" customFormat="1" ht="25.5" x14ac:dyDescent="0.25">
      <c r="A186" s="85"/>
      <c r="B186" s="319" t="s">
        <v>438</v>
      </c>
      <c r="C186" s="318" t="s">
        <v>32</v>
      </c>
      <c r="D186" s="244">
        <f>E186+G186</f>
        <v>906</v>
      </c>
      <c r="E186" s="380">
        <v>906</v>
      </c>
      <c r="F186" s="244">
        <v>692</v>
      </c>
      <c r="G186" s="282"/>
      <c r="H186" s="243">
        <f>I186+K186</f>
        <v>0</v>
      </c>
      <c r="I186" s="281"/>
      <c r="J186" s="243"/>
      <c r="K186" s="243"/>
      <c r="L186" s="83">
        <f>M186+O186</f>
        <v>906</v>
      </c>
      <c r="M186" s="83">
        <f>E186+I186</f>
        <v>906</v>
      </c>
      <c r="N186" s="83">
        <f>F186+J186</f>
        <v>692</v>
      </c>
      <c r="O186" s="83">
        <f>G186+K186</f>
        <v>0</v>
      </c>
      <c r="Q186" s="277"/>
      <c r="R186" s="276"/>
    </row>
    <row r="187" spans="1:18" x14ac:dyDescent="0.25">
      <c r="A187" s="5" t="s">
        <v>133</v>
      </c>
      <c r="B187" s="19" t="s">
        <v>27</v>
      </c>
      <c r="C187" s="359"/>
      <c r="D187" s="284">
        <f>E187+G187</f>
        <v>7186</v>
      </c>
      <c r="E187" s="284">
        <f>E188+E189</f>
        <v>7186</v>
      </c>
      <c r="F187" s="284">
        <f>F188+F189</f>
        <v>5486</v>
      </c>
      <c r="G187" s="284">
        <f>G188+G189</f>
        <v>0</v>
      </c>
      <c r="H187" s="283">
        <f>I187+K187</f>
        <v>0</v>
      </c>
      <c r="I187" s="283">
        <f>I188+I189</f>
        <v>0</v>
      </c>
      <c r="J187" s="283">
        <f>J188+J189</f>
        <v>0</v>
      </c>
      <c r="K187" s="283">
        <f>K188+K189</f>
        <v>0</v>
      </c>
      <c r="L187" s="151">
        <f>M187+O187</f>
        <v>7186</v>
      </c>
      <c r="M187" s="151">
        <f>E187+I187</f>
        <v>7186</v>
      </c>
      <c r="N187" s="151">
        <f>F187+J187</f>
        <v>5486</v>
      </c>
      <c r="O187" s="151">
        <f>G187+K187</f>
        <v>0</v>
      </c>
      <c r="Q187" s="278"/>
      <c r="R187" s="119">
        <f>L327-R186</f>
        <v>0</v>
      </c>
    </row>
    <row r="188" spans="1:18" x14ac:dyDescent="0.25">
      <c r="A188" s="11"/>
      <c r="B188" s="316" t="s">
        <v>437</v>
      </c>
      <c r="C188" s="320" t="s">
        <v>32</v>
      </c>
      <c r="D188" s="244">
        <f>E188+G188</f>
        <v>295</v>
      </c>
      <c r="E188" s="380">
        <v>295</v>
      </c>
      <c r="F188" s="244">
        <v>225</v>
      </c>
      <c r="G188" s="282"/>
      <c r="H188" s="243">
        <f>I188+K188</f>
        <v>0</v>
      </c>
      <c r="I188" s="281"/>
      <c r="J188" s="243"/>
      <c r="K188" s="243"/>
      <c r="L188" s="83">
        <f>M188+O188</f>
        <v>295</v>
      </c>
      <c r="M188" s="83">
        <f>E188+I188</f>
        <v>295</v>
      </c>
      <c r="N188" s="83">
        <f>F188+J188</f>
        <v>225</v>
      </c>
      <c r="O188" s="83">
        <f>G188+K188</f>
        <v>0</v>
      </c>
      <c r="Q188" s="278"/>
      <c r="R188" s="119"/>
    </row>
    <row r="189" spans="1:18" s="24" customFormat="1" ht="25.5" x14ac:dyDescent="0.25">
      <c r="A189" s="85"/>
      <c r="B189" s="319" t="s">
        <v>438</v>
      </c>
      <c r="C189" s="318" t="s">
        <v>32</v>
      </c>
      <c r="D189" s="244">
        <f>E189+G189</f>
        <v>6891</v>
      </c>
      <c r="E189" s="380">
        <v>6891</v>
      </c>
      <c r="F189" s="244">
        <v>5261</v>
      </c>
      <c r="G189" s="282"/>
      <c r="H189" s="243">
        <f>I189+K189</f>
        <v>0</v>
      </c>
      <c r="I189" s="281"/>
      <c r="J189" s="243"/>
      <c r="K189" s="243"/>
      <c r="L189" s="83">
        <f>M189+O189</f>
        <v>6891</v>
      </c>
      <c r="M189" s="83">
        <f>E189+I189</f>
        <v>6891</v>
      </c>
      <c r="N189" s="83">
        <f>F189+J189</f>
        <v>5261</v>
      </c>
      <c r="O189" s="83">
        <f>G189+K189</f>
        <v>0</v>
      </c>
      <c r="Q189" s="277"/>
      <c r="R189" s="276"/>
    </row>
    <row r="190" spans="1:18" x14ac:dyDescent="0.25">
      <c r="A190" s="5" t="s">
        <v>134</v>
      </c>
      <c r="B190" s="19" t="s">
        <v>63</v>
      </c>
      <c r="C190" s="359"/>
      <c r="D190" s="284">
        <f>E190+G190</f>
        <v>2624</v>
      </c>
      <c r="E190" s="284">
        <f>E191+E192</f>
        <v>2624</v>
      </c>
      <c r="F190" s="284">
        <f>F191+F192</f>
        <v>2003</v>
      </c>
      <c r="G190" s="284">
        <f>G191+G192</f>
        <v>0</v>
      </c>
      <c r="H190" s="283">
        <f>I190+K190</f>
        <v>0</v>
      </c>
      <c r="I190" s="283">
        <f>I191+I192</f>
        <v>0</v>
      </c>
      <c r="J190" s="283">
        <f>J191+J192</f>
        <v>0</v>
      </c>
      <c r="K190" s="283">
        <f>K191+K192</f>
        <v>0</v>
      </c>
      <c r="L190" s="151">
        <f>M190+O190</f>
        <v>2624</v>
      </c>
      <c r="M190" s="151">
        <f>E190+I190</f>
        <v>2624</v>
      </c>
      <c r="N190" s="151">
        <f>F190+J190</f>
        <v>2003</v>
      </c>
      <c r="O190" s="151">
        <f>G190+K190</f>
        <v>0</v>
      </c>
      <c r="Q190" s="278"/>
      <c r="R190" s="119">
        <f>L330-R189</f>
        <v>0</v>
      </c>
    </row>
    <row r="191" spans="1:18" x14ac:dyDescent="0.25">
      <c r="A191" s="11"/>
      <c r="B191" s="316" t="s">
        <v>437</v>
      </c>
      <c r="C191" s="320" t="s">
        <v>32</v>
      </c>
      <c r="D191" s="244">
        <f>E191+G191</f>
        <v>992</v>
      </c>
      <c r="E191" s="380">
        <v>992</v>
      </c>
      <c r="F191" s="244">
        <v>757</v>
      </c>
      <c r="G191" s="282"/>
      <c r="H191" s="243">
        <f>I191+K191</f>
        <v>0</v>
      </c>
      <c r="I191" s="281"/>
      <c r="J191" s="243"/>
      <c r="K191" s="243"/>
      <c r="L191" s="83">
        <f>M191+O191</f>
        <v>992</v>
      </c>
      <c r="M191" s="83">
        <f>E191+I191</f>
        <v>992</v>
      </c>
      <c r="N191" s="83">
        <f>F191+J191</f>
        <v>757</v>
      </c>
      <c r="O191" s="83">
        <f>G191+K191</f>
        <v>0</v>
      </c>
      <c r="Q191" s="278"/>
      <c r="R191" s="119"/>
    </row>
    <row r="192" spans="1:18" s="24" customFormat="1" ht="25.5" x14ac:dyDescent="0.25">
      <c r="A192" s="85"/>
      <c r="B192" s="319" t="s">
        <v>438</v>
      </c>
      <c r="C192" s="318" t="s">
        <v>32</v>
      </c>
      <c r="D192" s="244">
        <f>E192+G192</f>
        <v>1632</v>
      </c>
      <c r="E192" s="380">
        <v>1632</v>
      </c>
      <c r="F192" s="244">
        <v>1246</v>
      </c>
      <c r="G192" s="282"/>
      <c r="H192" s="243">
        <f>I192+K192</f>
        <v>0</v>
      </c>
      <c r="I192" s="281"/>
      <c r="J192" s="243"/>
      <c r="K192" s="243"/>
      <c r="L192" s="83">
        <f>M192+O192</f>
        <v>1632</v>
      </c>
      <c r="M192" s="83">
        <f>E192+I192</f>
        <v>1632</v>
      </c>
      <c r="N192" s="83">
        <f>F192+J192</f>
        <v>1246</v>
      </c>
      <c r="O192" s="83">
        <f>G192+K192</f>
        <v>0</v>
      </c>
      <c r="Q192" s="277"/>
      <c r="R192" s="276"/>
    </row>
    <row r="193" spans="1:18" x14ac:dyDescent="0.25">
      <c r="A193" s="5" t="s">
        <v>135</v>
      </c>
      <c r="B193" s="19" t="s">
        <v>64</v>
      </c>
      <c r="C193" s="359"/>
      <c r="D193" s="284">
        <f>E193+G193</f>
        <v>1927</v>
      </c>
      <c r="E193" s="284">
        <f>E194+E195</f>
        <v>1927</v>
      </c>
      <c r="F193" s="284">
        <f>F194+F195</f>
        <v>1471</v>
      </c>
      <c r="G193" s="284">
        <f>G194+G195</f>
        <v>0</v>
      </c>
      <c r="H193" s="283">
        <f>I193+K193</f>
        <v>0</v>
      </c>
      <c r="I193" s="283">
        <f>I194+I195</f>
        <v>0</v>
      </c>
      <c r="J193" s="283">
        <f>J194+J195</f>
        <v>0</v>
      </c>
      <c r="K193" s="283">
        <f>K194+K195</f>
        <v>0</v>
      </c>
      <c r="L193" s="151">
        <f>M193+O193</f>
        <v>1927</v>
      </c>
      <c r="M193" s="151">
        <f>E193+I193</f>
        <v>1927</v>
      </c>
      <c r="N193" s="151">
        <f>F193+J193</f>
        <v>1471</v>
      </c>
      <c r="O193" s="151">
        <f>G193+K193</f>
        <v>0</v>
      </c>
      <c r="Q193" s="278"/>
      <c r="R193" s="119">
        <f>L333-R192</f>
        <v>0</v>
      </c>
    </row>
    <row r="194" spans="1:18" x14ac:dyDescent="0.25">
      <c r="A194" s="11"/>
      <c r="B194" s="316" t="s">
        <v>437</v>
      </c>
      <c r="C194" s="320" t="s">
        <v>32</v>
      </c>
      <c r="D194" s="244">
        <f>E194+G194</f>
        <v>295</v>
      </c>
      <c r="E194" s="380">
        <v>295</v>
      </c>
      <c r="F194" s="244">
        <v>225</v>
      </c>
      <c r="G194" s="282"/>
      <c r="H194" s="243">
        <f>I194+K194</f>
        <v>0</v>
      </c>
      <c r="I194" s="281"/>
      <c r="J194" s="243"/>
      <c r="K194" s="243"/>
      <c r="L194" s="83">
        <f>M194+O194</f>
        <v>295</v>
      </c>
      <c r="M194" s="83">
        <f>E194+I194</f>
        <v>295</v>
      </c>
      <c r="N194" s="83">
        <f>F194+J194</f>
        <v>225</v>
      </c>
      <c r="O194" s="83">
        <f>G194+K194</f>
        <v>0</v>
      </c>
      <c r="Q194" s="278"/>
      <c r="R194" s="119"/>
    </row>
    <row r="195" spans="1:18" s="24" customFormat="1" ht="25.5" x14ac:dyDescent="0.25">
      <c r="A195" s="85"/>
      <c r="B195" s="319" t="s">
        <v>438</v>
      </c>
      <c r="C195" s="318" t="s">
        <v>32</v>
      </c>
      <c r="D195" s="244">
        <f>E195+G195</f>
        <v>1632</v>
      </c>
      <c r="E195" s="380">
        <v>1632</v>
      </c>
      <c r="F195" s="244">
        <v>1246</v>
      </c>
      <c r="G195" s="282"/>
      <c r="H195" s="243">
        <f>I195+K195</f>
        <v>0</v>
      </c>
      <c r="I195" s="281"/>
      <c r="J195" s="243"/>
      <c r="K195" s="243"/>
      <c r="L195" s="83">
        <f>M195+O195</f>
        <v>1632</v>
      </c>
      <c r="M195" s="83">
        <f>E195+I195</f>
        <v>1632</v>
      </c>
      <c r="N195" s="83">
        <f>F195+J195</f>
        <v>1246</v>
      </c>
      <c r="O195" s="83">
        <f>G195+K195</f>
        <v>0</v>
      </c>
      <c r="Q195" s="277"/>
      <c r="R195" s="276"/>
    </row>
    <row r="196" spans="1:18" x14ac:dyDescent="0.25">
      <c r="A196" s="5" t="s">
        <v>136</v>
      </c>
      <c r="B196" s="19" t="s">
        <v>499</v>
      </c>
      <c r="C196" s="359"/>
      <c r="D196" s="284">
        <f>E196+G196</f>
        <v>1458</v>
      </c>
      <c r="E196" s="284">
        <f>E197+E198</f>
        <v>1458</v>
      </c>
      <c r="F196" s="284">
        <f>F197+F198</f>
        <v>1113</v>
      </c>
      <c r="G196" s="284">
        <f>G197+G198</f>
        <v>0</v>
      </c>
      <c r="H196" s="283">
        <f>I196+K196</f>
        <v>0</v>
      </c>
      <c r="I196" s="283">
        <f>I197+I198</f>
        <v>0</v>
      </c>
      <c r="J196" s="283">
        <f>J197+J198</f>
        <v>0</v>
      </c>
      <c r="K196" s="283">
        <f>K197+K198</f>
        <v>0</v>
      </c>
      <c r="L196" s="151">
        <f>M196+O196</f>
        <v>1458</v>
      </c>
      <c r="M196" s="151">
        <f>E196+I196</f>
        <v>1458</v>
      </c>
      <c r="N196" s="151">
        <f>F196+J196</f>
        <v>1113</v>
      </c>
      <c r="O196" s="151">
        <f>G196+K196</f>
        <v>0</v>
      </c>
      <c r="Q196" s="278"/>
      <c r="R196" s="119">
        <f>L336-R195</f>
        <v>0</v>
      </c>
    </row>
    <row r="197" spans="1:18" x14ac:dyDescent="0.25">
      <c r="A197" s="11"/>
      <c r="B197" s="316" t="s">
        <v>437</v>
      </c>
      <c r="C197" s="320" t="s">
        <v>32</v>
      </c>
      <c r="D197" s="244">
        <f>E197+G197</f>
        <v>98</v>
      </c>
      <c r="E197" s="380">
        <v>98</v>
      </c>
      <c r="F197" s="244">
        <v>75</v>
      </c>
      <c r="G197" s="282"/>
      <c r="H197" s="243">
        <f>I197+K197</f>
        <v>0</v>
      </c>
      <c r="I197" s="281"/>
      <c r="J197" s="243"/>
      <c r="K197" s="243"/>
      <c r="L197" s="83">
        <f>M197+O197</f>
        <v>98</v>
      </c>
      <c r="M197" s="83">
        <f>E197+I197</f>
        <v>98</v>
      </c>
      <c r="N197" s="83">
        <f>F197+J197</f>
        <v>75</v>
      </c>
      <c r="O197" s="83">
        <f>G197+K197</f>
        <v>0</v>
      </c>
      <c r="Q197" s="278"/>
      <c r="R197" s="119"/>
    </row>
    <row r="198" spans="1:18" s="24" customFormat="1" ht="25.5" x14ac:dyDescent="0.25">
      <c r="A198" s="85"/>
      <c r="B198" s="319" t="s">
        <v>438</v>
      </c>
      <c r="C198" s="318" t="s">
        <v>32</v>
      </c>
      <c r="D198" s="244">
        <f>E198+G198</f>
        <v>1360</v>
      </c>
      <c r="E198" s="380">
        <v>1360</v>
      </c>
      <c r="F198" s="244">
        <v>1038</v>
      </c>
      <c r="G198" s="282"/>
      <c r="H198" s="243">
        <f>I198+K198</f>
        <v>0</v>
      </c>
      <c r="I198" s="281"/>
      <c r="J198" s="243"/>
      <c r="K198" s="243"/>
      <c r="L198" s="83">
        <f>M198+O198</f>
        <v>1360</v>
      </c>
      <c r="M198" s="83">
        <f>E198+I198</f>
        <v>1360</v>
      </c>
      <c r="N198" s="83">
        <f>F198+J198</f>
        <v>1038</v>
      </c>
      <c r="O198" s="83">
        <f>G198+K198</f>
        <v>0</v>
      </c>
      <c r="Q198" s="277"/>
      <c r="R198" s="276"/>
    </row>
    <row r="199" spans="1:18" x14ac:dyDescent="0.25">
      <c r="A199" s="5" t="s">
        <v>137</v>
      </c>
      <c r="B199" s="19" t="s">
        <v>504</v>
      </c>
      <c r="C199" s="359"/>
      <c r="D199" s="284">
        <f>E199+G199</f>
        <v>3134</v>
      </c>
      <c r="E199" s="284">
        <f>E200+E201</f>
        <v>3134</v>
      </c>
      <c r="F199" s="284">
        <f>F200+F201</f>
        <v>2392</v>
      </c>
      <c r="G199" s="284">
        <f>G200+G201</f>
        <v>0</v>
      </c>
      <c r="H199" s="283">
        <f>I199+K199</f>
        <v>0</v>
      </c>
      <c r="I199" s="283">
        <f>I200+I201</f>
        <v>0</v>
      </c>
      <c r="J199" s="283">
        <f>J200+J201</f>
        <v>0</v>
      </c>
      <c r="K199" s="283">
        <f>K200+K201</f>
        <v>0</v>
      </c>
      <c r="L199" s="151">
        <f>M199+O199</f>
        <v>3134</v>
      </c>
      <c r="M199" s="151">
        <f>E199+I199</f>
        <v>3134</v>
      </c>
      <c r="N199" s="151">
        <f>F199+J199</f>
        <v>2392</v>
      </c>
      <c r="O199" s="151">
        <f>G199+K199</f>
        <v>0</v>
      </c>
      <c r="Q199" s="278"/>
      <c r="R199" s="119">
        <f>L339-R198</f>
        <v>0</v>
      </c>
    </row>
    <row r="200" spans="1:18" x14ac:dyDescent="0.25">
      <c r="A200" s="11"/>
      <c r="B200" s="316" t="s">
        <v>437</v>
      </c>
      <c r="C200" s="320" t="s">
        <v>32</v>
      </c>
      <c r="D200" s="244">
        <f>E200+G200</f>
        <v>958</v>
      </c>
      <c r="E200" s="380">
        <v>958</v>
      </c>
      <c r="F200" s="244">
        <v>731</v>
      </c>
      <c r="G200" s="282"/>
      <c r="H200" s="243">
        <f>I200+K200</f>
        <v>0</v>
      </c>
      <c r="I200" s="281"/>
      <c r="J200" s="243"/>
      <c r="K200" s="243"/>
      <c r="L200" s="83">
        <f>M200+O200</f>
        <v>958</v>
      </c>
      <c r="M200" s="83">
        <f>E200+I200</f>
        <v>958</v>
      </c>
      <c r="N200" s="83">
        <f>F200+J200</f>
        <v>731</v>
      </c>
      <c r="O200" s="83">
        <f>G200+K200</f>
        <v>0</v>
      </c>
      <c r="Q200" s="278"/>
      <c r="R200" s="119"/>
    </row>
    <row r="201" spans="1:18" s="24" customFormat="1" ht="25.5" x14ac:dyDescent="0.25">
      <c r="A201" s="85"/>
      <c r="B201" s="319" t="s">
        <v>438</v>
      </c>
      <c r="C201" s="318" t="s">
        <v>32</v>
      </c>
      <c r="D201" s="244">
        <f>E201+G201</f>
        <v>2176</v>
      </c>
      <c r="E201" s="380">
        <v>2176</v>
      </c>
      <c r="F201" s="244">
        <v>1661</v>
      </c>
      <c r="G201" s="282"/>
      <c r="H201" s="243">
        <f>I201+K201</f>
        <v>0</v>
      </c>
      <c r="I201" s="281"/>
      <c r="J201" s="243"/>
      <c r="K201" s="243"/>
      <c r="L201" s="83">
        <f>M201+O201</f>
        <v>2176</v>
      </c>
      <c r="M201" s="83">
        <f>E201+I201</f>
        <v>2176</v>
      </c>
      <c r="N201" s="83">
        <f>F201+J201</f>
        <v>1661</v>
      </c>
      <c r="O201" s="83">
        <f>G201+K201</f>
        <v>0</v>
      </c>
      <c r="Q201" s="277"/>
      <c r="R201" s="276"/>
    </row>
    <row r="202" spans="1:18" x14ac:dyDescent="0.25">
      <c r="A202" s="5" t="s">
        <v>138</v>
      </c>
      <c r="B202" s="19" t="s">
        <v>74</v>
      </c>
      <c r="C202" s="359"/>
      <c r="D202" s="284">
        <f>E202+G202</f>
        <v>1557</v>
      </c>
      <c r="E202" s="284">
        <f>E203+E204</f>
        <v>1557</v>
      </c>
      <c r="F202" s="284">
        <f>F203+F204</f>
        <v>1188</v>
      </c>
      <c r="G202" s="284">
        <f>G203+G204</f>
        <v>0</v>
      </c>
      <c r="H202" s="283">
        <f>I202+K202</f>
        <v>0</v>
      </c>
      <c r="I202" s="283">
        <f>I203+I204</f>
        <v>0</v>
      </c>
      <c r="J202" s="283">
        <f>J203+J204</f>
        <v>0</v>
      </c>
      <c r="K202" s="283">
        <f>K203+K204</f>
        <v>0</v>
      </c>
      <c r="L202" s="151">
        <f>M202+O202</f>
        <v>1557</v>
      </c>
      <c r="M202" s="151">
        <f>E202+I202</f>
        <v>1557</v>
      </c>
      <c r="N202" s="151">
        <f>F202+J202</f>
        <v>1188</v>
      </c>
      <c r="O202" s="151">
        <f>G202+K202</f>
        <v>0</v>
      </c>
      <c r="Q202" s="278"/>
      <c r="R202" s="119">
        <f>L342-R201</f>
        <v>0</v>
      </c>
    </row>
    <row r="203" spans="1:18" x14ac:dyDescent="0.25">
      <c r="A203" s="11"/>
      <c r="B203" s="316" t="s">
        <v>437</v>
      </c>
      <c r="C203" s="320" t="s">
        <v>32</v>
      </c>
      <c r="D203" s="244">
        <f>E203+G203</f>
        <v>197</v>
      </c>
      <c r="E203" s="380">
        <v>197</v>
      </c>
      <c r="F203" s="244">
        <v>150</v>
      </c>
      <c r="G203" s="282"/>
      <c r="H203" s="243">
        <f>I203+K203</f>
        <v>0</v>
      </c>
      <c r="I203" s="281"/>
      <c r="J203" s="243"/>
      <c r="K203" s="243"/>
      <c r="L203" s="83">
        <f>M203+O203</f>
        <v>197</v>
      </c>
      <c r="M203" s="83">
        <f>E203+I203</f>
        <v>197</v>
      </c>
      <c r="N203" s="83">
        <f>F203+J203</f>
        <v>150</v>
      </c>
      <c r="O203" s="83">
        <f>G203+K203</f>
        <v>0</v>
      </c>
      <c r="Q203" s="278"/>
      <c r="R203" s="119"/>
    </row>
    <row r="204" spans="1:18" s="24" customFormat="1" ht="25.5" x14ac:dyDescent="0.25">
      <c r="A204" s="85"/>
      <c r="B204" s="319" t="s">
        <v>438</v>
      </c>
      <c r="C204" s="318" t="s">
        <v>32</v>
      </c>
      <c r="D204" s="244">
        <f>E204+G204</f>
        <v>1360</v>
      </c>
      <c r="E204" s="380">
        <v>1360</v>
      </c>
      <c r="F204" s="244">
        <v>1038</v>
      </c>
      <c r="G204" s="282"/>
      <c r="H204" s="243">
        <f>I204+K204</f>
        <v>0</v>
      </c>
      <c r="I204" s="281"/>
      <c r="J204" s="243"/>
      <c r="K204" s="243"/>
      <c r="L204" s="83">
        <f>M204+O204</f>
        <v>1360</v>
      </c>
      <c r="M204" s="83">
        <f>E204+I204</f>
        <v>1360</v>
      </c>
      <c r="N204" s="83">
        <f>F204+J204</f>
        <v>1038</v>
      </c>
      <c r="O204" s="83">
        <f>G204+K204</f>
        <v>0</v>
      </c>
      <c r="Q204" s="277"/>
      <c r="R204" s="276"/>
    </row>
    <row r="205" spans="1:18" x14ac:dyDescent="0.25">
      <c r="A205" s="5" t="s">
        <v>139</v>
      </c>
      <c r="B205" s="19" t="s">
        <v>167</v>
      </c>
      <c r="C205" s="359"/>
      <c r="D205" s="284">
        <f>E205+G205</f>
        <v>1103</v>
      </c>
      <c r="E205" s="284">
        <f>E206+E207</f>
        <v>1103</v>
      </c>
      <c r="F205" s="284">
        <f>F206+F207</f>
        <v>842</v>
      </c>
      <c r="G205" s="284">
        <f>G206+G207</f>
        <v>0</v>
      </c>
      <c r="H205" s="283">
        <f>I205+K205</f>
        <v>0</v>
      </c>
      <c r="I205" s="283">
        <f>I206+I207</f>
        <v>0</v>
      </c>
      <c r="J205" s="283">
        <f>J206+J207</f>
        <v>0</v>
      </c>
      <c r="K205" s="283">
        <f>K206+K207</f>
        <v>0</v>
      </c>
      <c r="L205" s="151">
        <f>M205+O205</f>
        <v>1103</v>
      </c>
      <c r="M205" s="151">
        <f>E205+I205</f>
        <v>1103</v>
      </c>
      <c r="N205" s="151">
        <f>F205+J205</f>
        <v>842</v>
      </c>
      <c r="O205" s="151">
        <f>G205+K205</f>
        <v>0</v>
      </c>
      <c r="Q205" s="278"/>
      <c r="R205" s="119">
        <f>L345-R204</f>
        <v>0</v>
      </c>
    </row>
    <row r="206" spans="1:18" x14ac:dyDescent="0.25">
      <c r="A206" s="11"/>
      <c r="B206" s="316" t="s">
        <v>437</v>
      </c>
      <c r="C206" s="320" t="s">
        <v>32</v>
      </c>
      <c r="D206" s="244">
        <f>E206+G206</f>
        <v>197</v>
      </c>
      <c r="E206" s="380">
        <v>197</v>
      </c>
      <c r="F206" s="244">
        <v>150</v>
      </c>
      <c r="G206" s="282"/>
      <c r="H206" s="243">
        <f>I206+K206</f>
        <v>0</v>
      </c>
      <c r="I206" s="281"/>
      <c r="J206" s="243"/>
      <c r="K206" s="243"/>
      <c r="L206" s="83">
        <f>M206+O206</f>
        <v>197</v>
      </c>
      <c r="M206" s="83">
        <f>E206+I206</f>
        <v>197</v>
      </c>
      <c r="N206" s="83">
        <f>F206+J206</f>
        <v>150</v>
      </c>
      <c r="O206" s="83">
        <f>G206+K206</f>
        <v>0</v>
      </c>
      <c r="Q206" s="278"/>
      <c r="R206" s="119"/>
    </row>
    <row r="207" spans="1:18" s="24" customFormat="1" ht="25.5" x14ac:dyDescent="0.25">
      <c r="A207" s="85"/>
      <c r="B207" s="319" t="s">
        <v>438</v>
      </c>
      <c r="C207" s="318" t="s">
        <v>32</v>
      </c>
      <c r="D207" s="244">
        <f>E207+G207</f>
        <v>906</v>
      </c>
      <c r="E207" s="380">
        <v>906</v>
      </c>
      <c r="F207" s="244">
        <v>692</v>
      </c>
      <c r="G207" s="282"/>
      <c r="H207" s="243">
        <f>I207+K207</f>
        <v>0</v>
      </c>
      <c r="I207" s="281"/>
      <c r="J207" s="243"/>
      <c r="K207" s="243"/>
      <c r="L207" s="83">
        <f>M207+O207</f>
        <v>906</v>
      </c>
      <c r="M207" s="83">
        <f>E207+I207</f>
        <v>906</v>
      </c>
      <c r="N207" s="83">
        <f>F207+J207</f>
        <v>692</v>
      </c>
      <c r="O207" s="83">
        <f>G207+K207</f>
        <v>0</v>
      </c>
      <c r="Q207" s="277"/>
      <c r="R207" s="276"/>
    </row>
    <row r="208" spans="1:18" x14ac:dyDescent="0.25">
      <c r="A208" s="5" t="s">
        <v>177</v>
      </c>
      <c r="B208" s="19" t="s">
        <v>30</v>
      </c>
      <c r="C208" s="359"/>
      <c r="D208" s="284">
        <f>E208+G208</f>
        <v>14885</v>
      </c>
      <c r="E208" s="284">
        <f>E209+E210</f>
        <v>14885</v>
      </c>
      <c r="F208" s="284">
        <f>F209+F210</f>
        <v>11365</v>
      </c>
      <c r="G208" s="284">
        <f>G209+G210</f>
        <v>0</v>
      </c>
      <c r="H208" s="283">
        <f>I208+K208</f>
        <v>0</v>
      </c>
      <c r="I208" s="283">
        <f>I209+I210</f>
        <v>0</v>
      </c>
      <c r="J208" s="283">
        <f>J209+J210</f>
        <v>0</v>
      </c>
      <c r="K208" s="283">
        <f>K209+K210</f>
        <v>0</v>
      </c>
      <c r="L208" s="151">
        <f>M208+O208</f>
        <v>14885</v>
      </c>
      <c r="M208" s="151">
        <f>E208+I208</f>
        <v>14885</v>
      </c>
      <c r="N208" s="151">
        <f>F208+J208</f>
        <v>11365</v>
      </c>
      <c r="O208" s="151">
        <f>G208+K208</f>
        <v>0</v>
      </c>
      <c r="Q208" s="278"/>
      <c r="R208" s="119">
        <f>L348-R207</f>
        <v>0</v>
      </c>
    </row>
    <row r="209" spans="1:18" x14ac:dyDescent="0.25">
      <c r="A209" s="11"/>
      <c r="B209" s="316" t="s">
        <v>437</v>
      </c>
      <c r="C209" s="320" t="s">
        <v>32</v>
      </c>
      <c r="D209" s="244">
        <f>E209+G209</f>
        <v>589</v>
      </c>
      <c r="E209" s="380">
        <v>589</v>
      </c>
      <c r="F209" s="244">
        <v>450</v>
      </c>
      <c r="G209" s="282"/>
      <c r="H209" s="243">
        <f>I209+K209</f>
        <v>0</v>
      </c>
      <c r="I209" s="281"/>
      <c r="J209" s="243"/>
      <c r="K209" s="243"/>
      <c r="L209" s="83">
        <f>M209+O209</f>
        <v>589</v>
      </c>
      <c r="M209" s="83">
        <f>E209+I209</f>
        <v>589</v>
      </c>
      <c r="N209" s="83">
        <f>F209+J209</f>
        <v>450</v>
      </c>
      <c r="O209" s="83">
        <f>G209+K209</f>
        <v>0</v>
      </c>
      <c r="Q209" s="278"/>
      <c r="R209" s="119"/>
    </row>
    <row r="210" spans="1:18" s="24" customFormat="1" ht="25.5" x14ac:dyDescent="0.25">
      <c r="A210" s="85"/>
      <c r="B210" s="319" t="s">
        <v>438</v>
      </c>
      <c r="C210" s="318" t="s">
        <v>32</v>
      </c>
      <c r="D210" s="244">
        <f>E210+G210</f>
        <v>14296</v>
      </c>
      <c r="E210" s="380">
        <v>14296</v>
      </c>
      <c r="F210" s="244">
        <v>10915</v>
      </c>
      <c r="G210" s="282"/>
      <c r="H210" s="243">
        <f>I210+K210</f>
        <v>0</v>
      </c>
      <c r="I210" s="281"/>
      <c r="J210" s="243"/>
      <c r="K210" s="243"/>
      <c r="L210" s="83">
        <f>M210+O210</f>
        <v>14296</v>
      </c>
      <c r="M210" s="83">
        <f>E210+I210</f>
        <v>14296</v>
      </c>
      <c r="N210" s="83">
        <f>F210+J210</f>
        <v>10915</v>
      </c>
      <c r="O210" s="83">
        <f>G210+K210</f>
        <v>0</v>
      </c>
      <c r="Q210" s="277"/>
      <c r="R210" s="276"/>
    </row>
    <row r="211" spans="1:18" x14ac:dyDescent="0.25">
      <c r="A211" s="5" t="s">
        <v>140</v>
      </c>
      <c r="B211" s="19" t="s">
        <v>31</v>
      </c>
      <c r="C211" s="359"/>
      <c r="D211" s="284">
        <f>E211+G211</f>
        <v>3755</v>
      </c>
      <c r="E211" s="284">
        <f>E212+E213</f>
        <v>3755</v>
      </c>
      <c r="F211" s="284">
        <f>F212+F213</f>
        <v>2867</v>
      </c>
      <c r="G211" s="284">
        <f>G212+G213</f>
        <v>0</v>
      </c>
      <c r="H211" s="283">
        <f>I211+K211</f>
        <v>0</v>
      </c>
      <c r="I211" s="283">
        <f>I212+I213</f>
        <v>0</v>
      </c>
      <c r="J211" s="283">
        <f>J212+J213</f>
        <v>0</v>
      </c>
      <c r="K211" s="283">
        <f>K212+K213</f>
        <v>0</v>
      </c>
      <c r="L211" s="151">
        <f>M211+O211</f>
        <v>3755</v>
      </c>
      <c r="M211" s="151">
        <f>E211+I211</f>
        <v>3755</v>
      </c>
      <c r="N211" s="151">
        <f>F211+J211</f>
        <v>2867</v>
      </c>
      <c r="O211" s="151">
        <f>G211+K211</f>
        <v>0</v>
      </c>
      <c r="Q211" s="278"/>
      <c r="R211" s="119">
        <f>L351-R210</f>
        <v>0</v>
      </c>
    </row>
    <row r="212" spans="1:18" x14ac:dyDescent="0.25">
      <c r="A212" s="11"/>
      <c r="B212" s="316" t="s">
        <v>437</v>
      </c>
      <c r="C212" s="320" t="s">
        <v>32</v>
      </c>
      <c r="D212" s="244">
        <f>E212+G212</f>
        <v>491</v>
      </c>
      <c r="E212" s="380">
        <v>491</v>
      </c>
      <c r="F212" s="244">
        <v>375</v>
      </c>
      <c r="G212" s="282"/>
      <c r="H212" s="243">
        <f>I212+K212</f>
        <v>0</v>
      </c>
      <c r="I212" s="281"/>
      <c r="J212" s="243"/>
      <c r="K212" s="243"/>
      <c r="L212" s="83">
        <f>M212+O212</f>
        <v>491</v>
      </c>
      <c r="M212" s="83">
        <f>E212+I212</f>
        <v>491</v>
      </c>
      <c r="N212" s="83">
        <f>F212+J212</f>
        <v>375</v>
      </c>
      <c r="O212" s="83">
        <f>G212+K212</f>
        <v>0</v>
      </c>
      <c r="Q212" s="278"/>
      <c r="R212" s="119"/>
    </row>
    <row r="213" spans="1:18" s="24" customFormat="1" ht="25.5" x14ac:dyDescent="0.25">
      <c r="A213" s="85"/>
      <c r="B213" s="319" t="s">
        <v>438</v>
      </c>
      <c r="C213" s="318" t="s">
        <v>32</v>
      </c>
      <c r="D213" s="244">
        <f>E213+G213</f>
        <v>3264</v>
      </c>
      <c r="E213" s="380">
        <v>3264</v>
      </c>
      <c r="F213" s="244">
        <v>2492</v>
      </c>
      <c r="G213" s="282"/>
      <c r="H213" s="243">
        <f>I213+K213</f>
        <v>0</v>
      </c>
      <c r="I213" s="281"/>
      <c r="J213" s="243"/>
      <c r="K213" s="243"/>
      <c r="L213" s="83">
        <f>M213+O213</f>
        <v>3264</v>
      </c>
      <c r="M213" s="83">
        <f>E213+I213</f>
        <v>3264</v>
      </c>
      <c r="N213" s="83">
        <f>F213+J213</f>
        <v>2492</v>
      </c>
      <c r="O213" s="83">
        <f>G213+K213</f>
        <v>0</v>
      </c>
      <c r="Q213" s="277"/>
      <c r="R213" s="276"/>
    </row>
    <row r="214" spans="1:18" x14ac:dyDescent="0.25">
      <c r="A214" s="5" t="s">
        <v>141</v>
      </c>
      <c r="B214" s="19" t="s">
        <v>71</v>
      </c>
      <c r="C214" s="442" t="s">
        <v>32</v>
      </c>
      <c r="D214" s="244">
        <f>E214+G214</f>
        <v>1180</v>
      </c>
      <c r="E214" s="380">
        <v>1180</v>
      </c>
      <c r="F214" s="244">
        <v>901</v>
      </c>
      <c r="G214" s="282"/>
      <c r="H214" s="243">
        <f>I214+K214</f>
        <v>0</v>
      </c>
      <c r="I214" s="281"/>
      <c r="J214" s="243"/>
      <c r="K214" s="243"/>
      <c r="L214" s="83">
        <f>M214+O214</f>
        <v>1180</v>
      </c>
      <c r="M214" s="83">
        <f>E214+I214</f>
        <v>1180</v>
      </c>
      <c r="N214" s="83">
        <f>F214+J214</f>
        <v>901</v>
      </c>
      <c r="O214" s="83">
        <f>G214+K214</f>
        <v>0</v>
      </c>
      <c r="Q214" s="278"/>
      <c r="R214" s="119">
        <f>L354-R213</f>
        <v>0</v>
      </c>
    </row>
    <row r="215" spans="1:18" x14ac:dyDescent="0.25">
      <c r="A215" s="11"/>
      <c r="B215" s="316" t="s">
        <v>437</v>
      </c>
      <c r="C215" s="443"/>
      <c r="D215" s="242" t="s">
        <v>189</v>
      </c>
      <c r="E215" s="379"/>
      <c r="F215" s="242"/>
      <c r="G215" s="280"/>
      <c r="H215" s="241">
        <f>I215+K215</f>
        <v>0</v>
      </c>
      <c r="I215" s="279"/>
      <c r="J215" s="241"/>
      <c r="K215" s="241"/>
      <c r="L215" s="84"/>
      <c r="M215" s="84"/>
      <c r="N215" s="84"/>
      <c r="O215" s="84"/>
      <c r="Q215" s="278"/>
      <c r="R215" s="119"/>
    </row>
    <row r="216" spans="1:18" x14ac:dyDescent="0.25">
      <c r="A216" s="13" t="s">
        <v>142</v>
      </c>
      <c r="B216" s="1" t="s">
        <v>195</v>
      </c>
      <c r="C216" s="317"/>
      <c r="D216" s="192">
        <f>D172+D175+D178+D181+D184+D187+D190+D193+D196+D199+D202+D205+D208+D211+D214</f>
        <v>276324</v>
      </c>
      <c r="E216" s="192">
        <f>E172+E175+E178+E181+E184+E187+E190+E193+E196+E199+E202+E205+E208+E211+E214</f>
        <v>44628</v>
      </c>
      <c r="F216" s="192">
        <f>F172+F175+F178+F181+F184+F187+F190+F193+F196+F199+F202+F205+F208+F211+F214</f>
        <v>33996</v>
      </c>
      <c r="G216" s="192">
        <f>G172+G175+G178+G181+G184+G187+G190+G193+G196+G199+G202+G205+G208+G211+G214</f>
        <v>231696</v>
      </c>
      <c r="H216" s="274">
        <f>H172+H175+H178+H181+H184+H187+H190+H193+H196+H199+H202+H205+H208+H211+H214</f>
        <v>0</v>
      </c>
      <c r="I216" s="274">
        <f>I172+I175+I178+I181+I184+I187+I190+I193+I196+I199+I202+I205+I208+I211+I214</f>
        <v>0</v>
      </c>
      <c r="J216" s="274">
        <f>J172+J175+J178+J181+J184+J187+J190+J193+J196+J199+J202+J205+J208+J211+J214</f>
        <v>0</v>
      </c>
      <c r="K216" s="274">
        <f>K172+K175+K178+K181+K184+K187+K190+K193+K196+K199+K202+K205+K208+K211+K214</f>
        <v>0</v>
      </c>
      <c r="L216" s="86">
        <f>L172+L175+L178+L181+L184+L187+L190+L193+L196+L199+L202+L205+L208+L211+L214</f>
        <v>276324</v>
      </c>
      <c r="M216" s="86">
        <f>M172+M175+M178+M181+M184+M187+M190+M193+M196+M199+M202+M205+M208+M211+M214</f>
        <v>44628</v>
      </c>
      <c r="N216" s="86">
        <f>N172+N175+N178+N181+N184+N187+N190+N193+N196+N199+N202+N205+N208+N211+N214</f>
        <v>33996</v>
      </c>
      <c r="O216" s="86">
        <f>O172+O175+O178+O181+O184+O187+O190+O193+O196+O199+O202+O205+O208+O211+O214</f>
        <v>231696</v>
      </c>
    </row>
    <row r="217" spans="1:18" ht="15.95" customHeight="1" x14ac:dyDescent="0.25">
      <c r="A217" s="11" t="s">
        <v>143</v>
      </c>
      <c r="B217" s="464" t="s">
        <v>75</v>
      </c>
      <c r="C217" s="464"/>
      <c r="D217" s="464"/>
      <c r="E217" s="464"/>
      <c r="F217" s="464"/>
      <c r="G217" s="464"/>
      <c r="H217" s="464"/>
      <c r="I217" s="464"/>
      <c r="J217" s="464"/>
      <c r="K217" s="464"/>
      <c r="L217" s="464"/>
      <c r="M217" s="464"/>
      <c r="N217" s="464"/>
      <c r="O217" s="464"/>
    </row>
    <row r="218" spans="1:18" ht="19.5" customHeight="1" x14ac:dyDescent="0.25">
      <c r="A218" s="48" t="s">
        <v>144</v>
      </c>
      <c r="B218" s="19" t="s">
        <v>20</v>
      </c>
      <c r="C218" s="485" t="s">
        <v>24</v>
      </c>
      <c r="D218" s="284">
        <f>E218+G218</f>
        <v>144810</v>
      </c>
      <c r="E218" s="284">
        <f>E219+E220</f>
        <v>0</v>
      </c>
      <c r="F218" s="284">
        <f>F219+F220</f>
        <v>0</v>
      </c>
      <c r="G218" s="284">
        <f>G219+G220</f>
        <v>144810</v>
      </c>
      <c r="H218" s="283">
        <f>I218+K218</f>
        <v>1900</v>
      </c>
      <c r="I218" s="283">
        <f>I219+I220</f>
        <v>1900</v>
      </c>
      <c r="J218" s="283">
        <f>J219+J220</f>
        <v>0</v>
      </c>
      <c r="K218" s="283">
        <f>K219+K220</f>
        <v>0</v>
      </c>
      <c r="L218" s="151">
        <f>M218+O218</f>
        <v>146710</v>
      </c>
      <c r="M218" s="151">
        <f>E218+I218</f>
        <v>1900</v>
      </c>
      <c r="N218" s="151">
        <f>F218+J218</f>
        <v>0</v>
      </c>
      <c r="O218" s="151">
        <f>G218+K218</f>
        <v>144810</v>
      </c>
    </row>
    <row r="219" spans="1:18" ht="26.25" x14ac:dyDescent="0.25">
      <c r="A219" s="68"/>
      <c r="B219" s="365" t="s">
        <v>411</v>
      </c>
      <c r="C219" s="484" t="s">
        <v>24</v>
      </c>
      <c r="D219" s="284">
        <f>E219+G219</f>
        <v>144810</v>
      </c>
      <c r="E219" s="284"/>
      <c r="F219" s="284"/>
      <c r="G219" s="284">
        <v>144810</v>
      </c>
      <c r="H219" s="283">
        <f>I219+K219</f>
        <v>0</v>
      </c>
      <c r="I219" s="283"/>
      <c r="J219" s="283"/>
      <c r="K219" s="283"/>
      <c r="L219" s="151">
        <f>M219+O219</f>
        <v>144810</v>
      </c>
      <c r="M219" s="151">
        <f>E219+I219</f>
        <v>0</v>
      </c>
      <c r="N219" s="151">
        <f>F219+J219</f>
        <v>0</v>
      </c>
      <c r="O219" s="151">
        <f>G219+K219</f>
        <v>144810</v>
      </c>
    </row>
    <row r="220" spans="1:18" ht="39.75" customHeight="1" x14ac:dyDescent="0.25">
      <c r="A220" s="81"/>
      <c r="B220" s="366" t="s">
        <v>509</v>
      </c>
      <c r="C220" s="484" t="s">
        <v>24</v>
      </c>
      <c r="D220" s="284">
        <f>E220+G220</f>
        <v>0</v>
      </c>
      <c r="E220" s="284"/>
      <c r="F220" s="284"/>
      <c r="G220" s="284"/>
      <c r="H220" s="283">
        <f>I220+K220</f>
        <v>1900</v>
      </c>
      <c r="I220" s="283">
        <v>1900</v>
      </c>
      <c r="J220" s="283"/>
      <c r="K220" s="283"/>
      <c r="L220" s="151">
        <f>M220+O220</f>
        <v>1900</v>
      </c>
      <c r="M220" s="151">
        <f>E220+I220</f>
        <v>1900</v>
      </c>
      <c r="N220" s="151">
        <f>F220+J220</f>
        <v>0</v>
      </c>
      <c r="O220" s="151">
        <f>G220+K220</f>
        <v>0</v>
      </c>
    </row>
    <row r="221" spans="1:18" s="24" customFormat="1" x14ac:dyDescent="0.25">
      <c r="A221" s="5" t="s">
        <v>145</v>
      </c>
      <c r="B221" s="61" t="s">
        <v>58</v>
      </c>
      <c r="C221" s="434" t="s">
        <v>24</v>
      </c>
      <c r="D221" s="244">
        <f>E221+G221</f>
        <v>2135</v>
      </c>
      <c r="E221" s="273">
        <v>2135</v>
      </c>
      <c r="F221" s="244">
        <v>1630</v>
      </c>
      <c r="G221" s="273">
        <f>G222</f>
        <v>0</v>
      </c>
      <c r="H221" s="243">
        <f>I221+K221</f>
        <v>0</v>
      </c>
      <c r="I221" s="272"/>
      <c r="J221" s="243"/>
      <c r="K221" s="272"/>
      <c r="L221" s="83">
        <f>M221+O221</f>
        <v>2135</v>
      </c>
      <c r="M221" s="271">
        <f>E221+I221</f>
        <v>2135</v>
      </c>
      <c r="N221" s="83">
        <f>F221+J221</f>
        <v>1630</v>
      </c>
      <c r="O221" s="270">
        <f>G221+K221</f>
        <v>0</v>
      </c>
      <c r="Q221" s="2"/>
      <c r="R221" s="2"/>
    </row>
    <row r="222" spans="1:18" s="24" customFormat="1" x14ac:dyDescent="0.25">
      <c r="A222" s="85"/>
      <c r="B222" s="316" t="s">
        <v>437</v>
      </c>
      <c r="C222" s="435"/>
      <c r="D222" s="242"/>
      <c r="E222" s="242"/>
      <c r="F222" s="242"/>
      <c r="G222" s="269"/>
      <c r="H222" s="241"/>
      <c r="I222" s="268"/>
      <c r="J222" s="241"/>
      <c r="K222" s="268"/>
      <c r="L222" s="84"/>
      <c r="M222" s="267"/>
      <c r="N222" s="84"/>
      <c r="O222" s="266"/>
      <c r="Q222" s="2"/>
      <c r="R222" s="2"/>
    </row>
    <row r="223" spans="1:18" s="24" customFormat="1" x14ac:dyDescent="0.25">
      <c r="A223" s="48" t="s">
        <v>146</v>
      </c>
      <c r="B223" s="19" t="s">
        <v>76</v>
      </c>
      <c r="C223" s="315"/>
      <c r="D223" s="284">
        <f>E223+G223</f>
        <v>173065</v>
      </c>
      <c r="E223" s="284">
        <f>E224+E226+E225</f>
        <v>173065</v>
      </c>
      <c r="F223" s="284">
        <f>F224+F226+F225</f>
        <v>132131</v>
      </c>
      <c r="G223" s="284">
        <f>G224+G226+G225</f>
        <v>0</v>
      </c>
      <c r="H223" s="283">
        <f>I223+K223</f>
        <v>0</v>
      </c>
      <c r="I223" s="283">
        <f>I224+I226+I225</f>
        <v>0</v>
      </c>
      <c r="J223" s="283">
        <f>J224+J226+J225</f>
        <v>0</v>
      </c>
      <c r="K223" s="283">
        <f>K224+K226+K225</f>
        <v>0</v>
      </c>
      <c r="L223" s="151">
        <f>M223+O223</f>
        <v>173065</v>
      </c>
      <c r="M223" s="151">
        <f>E223+I223</f>
        <v>173065</v>
      </c>
      <c r="N223" s="151">
        <f>F223+J223</f>
        <v>132131</v>
      </c>
      <c r="O223" s="151">
        <f>G223+K223</f>
        <v>0</v>
      </c>
      <c r="Q223" s="2"/>
      <c r="R223" s="2"/>
    </row>
    <row r="224" spans="1:18" s="24" customFormat="1" x14ac:dyDescent="0.25">
      <c r="A224" s="68"/>
      <c r="B224" s="363" t="s">
        <v>437</v>
      </c>
      <c r="C224" s="359" t="s">
        <v>24</v>
      </c>
      <c r="D224" s="284">
        <f>E224+G224</f>
        <v>1379</v>
      </c>
      <c r="E224" s="284">
        <v>1379</v>
      </c>
      <c r="F224" s="284">
        <v>1053</v>
      </c>
      <c r="G224" s="284"/>
      <c r="H224" s="283">
        <f>I224+K224</f>
        <v>0</v>
      </c>
      <c r="I224" s="283"/>
      <c r="J224" s="283"/>
      <c r="K224" s="283"/>
      <c r="L224" s="83">
        <f>M224+O224</f>
        <v>1379</v>
      </c>
      <c r="M224" s="271">
        <f>E224+I224</f>
        <v>1379</v>
      </c>
      <c r="N224" s="83">
        <f>F224+J224</f>
        <v>1053</v>
      </c>
      <c r="O224" s="270">
        <f>G224+K224</f>
        <v>0</v>
      </c>
      <c r="Q224" s="2"/>
      <c r="R224" s="2"/>
    </row>
    <row r="225" spans="1:32" s="24" customFormat="1" ht="25.5" x14ac:dyDescent="0.25">
      <c r="A225" s="68"/>
      <c r="B225" s="314" t="s">
        <v>438</v>
      </c>
      <c r="C225" s="359" t="s">
        <v>24</v>
      </c>
      <c r="D225" s="284">
        <f>E225+G225</f>
        <v>181</v>
      </c>
      <c r="E225" s="284">
        <v>181</v>
      </c>
      <c r="F225" s="284">
        <v>138</v>
      </c>
      <c r="G225" s="284"/>
      <c r="H225" s="283">
        <f>I225+K225</f>
        <v>0</v>
      </c>
      <c r="I225" s="283"/>
      <c r="J225" s="283"/>
      <c r="K225" s="283"/>
      <c r="L225" s="83">
        <f>M225+O225</f>
        <v>181</v>
      </c>
      <c r="M225" s="271">
        <f>E225+I225</f>
        <v>181</v>
      </c>
      <c r="N225" s="83">
        <f>F225+J225</f>
        <v>138</v>
      </c>
      <c r="O225" s="270">
        <f>G225+K225</f>
        <v>0</v>
      </c>
      <c r="Q225" s="2"/>
      <c r="R225" s="2"/>
    </row>
    <row r="226" spans="1:32" s="24" customFormat="1" ht="26.25" x14ac:dyDescent="0.25">
      <c r="A226" s="81"/>
      <c r="B226" s="366" t="s">
        <v>433</v>
      </c>
      <c r="C226" s="359" t="s">
        <v>24</v>
      </c>
      <c r="D226" s="284">
        <f>E226+G226</f>
        <v>171505</v>
      </c>
      <c r="E226" s="284">
        <v>171505</v>
      </c>
      <c r="F226" s="284">
        <v>130940</v>
      </c>
      <c r="G226" s="284"/>
      <c r="H226" s="283">
        <f>I226+K226</f>
        <v>0</v>
      </c>
      <c r="I226" s="283"/>
      <c r="J226" s="283"/>
      <c r="K226" s="283"/>
      <c r="L226" s="151">
        <f>M226+O226</f>
        <v>171505</v>
      </c>
      <c r="M226" s="151">
        <f>E226+I226</f>
        <v>171505</v>
      </c>
      <c r="N226" s="151">
        <f>F226+J226</f>
        <v>130940</v>
      </c>
      <c r="O226" s="151">
        <f>G226+K226</f>
        <v>0</v>
      </c>
      <c r="Q226" s="2"/>
      <c r="R226" s="2"/>
    </row>
    <row r="227" spans="1:32" ht="18" customHeight="1" x14ac:dyDescent="0.25">
      <c r="A227" s="13" t="s">
        <v>178</v>
      </c>
      <c r="B227" s="150" t="s">
        <v>196</v>
      </c>
      <c r="C227" s="367"/>
      <c r="D227" s="192">
        <f>D223+D218+D221</f>
        <v>320010</v>
      </c>
      <c r="E227" s="192">
        <f>E223+E218+E221</f>
        <v>175200</v>
      </c>
      <c r="F227" s="192">
        <f>F223+F218+F221</f>
        <v>133761</v>
      </c>
      <c r="G227" s="192">
        <f>G223+G218+G221</f>
        <v>144810</v>
      </c>
      <c r="H227" s="274">
        <f>H223+H218+H221</f>
        <v>1900</v>
      </c>
      <c r="I227" s="274">
        <f>I223+I218+I221</f>
        <v>1900</v>
      </c>
      <c r="J227" s="274">
        <f>J223+J218+J221</f>
        <v>0</v>
      </c>
      <c r="K227" s="274">
        <f>K223+K218+K221</f>
        <v>0</v>
      </c>
      <c r="L227" s="86">
        <f>L223+L218+L221</f>
        <v>321910</v>
      </c>
      <c r="M227" s="86">
        <f>M223+M218+M221</f>
        <v>177100</v>
      </c>
      <c r="N227" s="86">
        <f>N223+N218+N221</f>
        <v>133761</v>
      </c>
      <c r="O227" s="86">
        <f>O223+O218+O221</f>
        <v>144810</v>
      </c>
    </row>
    <row r="228" spans="1:32" x14ac:dyDescent="0.25">
      <c r="A228" s="451" t="s">
        <v>147</v>
      </c>
      <c r="B228" s="265" t="s">
        <v>188</v>
      </c>
      <c r="C228" s="483"/>
      <c r="D228" s="190">
        <f>D230+D231+D232+D233+D235+D234+D236+D237+D238</f>
        <v>4888691</v>
      </c>
      <c r="E228" s="190">
        <f>E230+E231+E232+E233+E235+E234+E236+E237+E238</f>
        <v>1774815</v>
      </c>
      <c r="F228" s="190">
        <f>F230+F231+F232+F233+F235+F234+F236+F237+F238</f>
        <v>503074</v>
      </c>
      <c r="G228" s="190">
        <f>G230+G231+G232+G233+G235+G234+G236+G237+G238</f>
        <v>3113876</v>
      </c>
      <c r="H228" s="189">
        <f>H230+H231+H232+H233+H235+H234+H236+H237+H238</f>
        <v>192605</v>
      </c>
      <c r="I228" s="189">
        <f>I230+I231+I232+I233+I235+I234+I236+I237+I238</f>
        <v>192605</v>
      </c>
      <c r="J228" s="189">
        <f>J230+J231+J232+J233+J235+J234+J236+J237+J238</f>
        <v>0</v>
      </c>
      <c r="K228" s="189">
        <f>K230+K231+K232+K233+K235+K234+K236+K237+K238</f>
        <v>0</v>
      </c>
      <c r="L228" s="37">
        <f>L230+L231+L232+L233+L235+L234+L236+L237+L238</f>
        <v>5081296</v>
      </c>
      <c r="M228" s="37">
        <f>M230+M231+M232+M233+M235+M234+M236+M237+M238</f>
        <v>1967420</v>
      </c>
      <c r="N228" s="37">
        <f>N230+N231+N232+N233+N235+N234+N236+N237+N238</f>
        <v>503074</v>
      </c>
      <c r="O228" s="37">
        <f>O230+O231+O232+O233+O235+O234+O236+O237+O238</f>
        <v>3113876</v>
      </c>
      <c r="AE228" s="2">
        <f>S70+S76+S80+S166+S170+S216+S227</f>
        <v>0</v>
      </c>
      <c r="AF228" s="2">
        <f>T70+T76+T80+T166+T170+T216+T227</f>
        <v>0</v>
      </c>
    </row>
    <row r="229" spans="1:32" x14ac:dyDescent="0.25">
      <c r="A229" s="452"/>
      <c r="B229" s="206" t="s">
        <v>223</v>
      </c>
      <c r="C229" s="482"/>
      <c r="D229" s="313"/>
      <c r="E229" s="313"/>
      <c r="F229" s="313"/>
      <c r="G229" s="313"/>
      <c r="H229" s="264"/>
      <c r="I229" s="264"/>
      <c r="J229" s="264"/>
      <c r="K229" s="264"/>
      <c r="L229" s="312"/>
      <c r="M229" s="312"/>
      <c r="N229" s="312"/>
      <c r="O229" s="312"/>
      <c r="Q229" s="24"/>
      <c r="R229" s="24"/>
    </row>
    <row r="230" spans="1:32" ht="25.5" x14ac:dyDescent="0.25">
      <c r="A230" s="452"/>
      <c r="B230" s="263" t="s">
        <v>411</v>
      </c>
      <c r="C230" s="482"/>
      <c r="D230" s="262">
        <f>D78+D84+D174+D219</f>
        <v>1911492</v>
      </c>
      <c r="E230" s="262">
        <f>E78+E84+E174+E219</f>
        <v>0</v>
      </c>
      <c r="F230" s="262">
        <f>F78+F84+F174+F219</f>
        <v>0</v>
      </c>
      <c r="G230" s="262">
        <f>G78+G84+G174+G219</f>
        <v>1911492</v>
      </c>
      <c r="H230" s="261">
        <f>H78+H84+H174+H219</f>
        <v>0</v>
      </c>
      <c r="I230" s="261">
        <f>I78+I84+I174+I219</f>
        <v>0</v>
      </c>
      <c r="J230" s="261">
        <f>J78+J84+J174+J219</f>
        <v>0</v>
      </c>
      <c r="K230" s="261">
        <f>K78+K84+K174+K219</f>
        <v>0</v>
      </c>
      <c r="L230" s="149">
        <f>L78+L84+L174+L219</f>
        <v>1911492</v>
      </c>
      <c r="M230" s="149">
        <f>M78+M84+M174+M219</f>
        <v>0</v>
      </c>
      <c r="N230" s="149">
        <f>N78+N84+N174+N219</f>
        <v>0</v>
      </c>
      <c r="O230" s="149">
        <f>O78+O84+O174+O219</f>
        <v>1911492</v>
      </c>
    </row>
    <row r="231" spans="1:32" ht="38.25" x14ac:dyDescent="0.25">
      <c r="A231" s="452"/>
      <c r="B231" s="263" t="s">
        <v>412</v>
      </c>
      <c r="C231" s="482"/>
      <c r="D231" s="262">
        <f>D73+D74</f>
        <v>2231343</v>
      </c>
      <c r="E231" s="262">
        <f>E73+E74</f>
        <v>1028959</v>
      </c>
      <c r="F231" s="262">
        <f>F73+F74</f>
        <v>0</v>
      </c>
      <c r="G231" s="262">
        <f>G73+G74</f>
        <v>1202384</v>
      </c>
      <c r="H231" s="261">
        <f>H73+H74</f>
        <v>0</v>
      </c>
      <c r="I231" s="261">
        <f>I73+I74</f>
        <v>0</v>
      </c>
      <c r="J231" s="261">
        <f>J73+J74</f>
        <v>0</v>
      </c>
      <c r="K231" s="261">
        <f>K73+K74</f>
        <v>0</v>
      </c>
      <c r="L231" s="149">
        <f>L73+L74</f>
        <v>2231343</v>
      </c>
      <c r="M231" s="149">
        <f>M73+M74</f>
        <v>1028959</v>
      </c>
      <c r="N231" s="149">
        <f>N73+N74</f>
        <v>0</v>
      </c>
      <c r="O231" s="149">
        <f>O73+O74</f>
        <v>1202384</v>
      </c>
    </row>
    <row r="232" spans="1:32" ht="16.5" customHeight="1" x14ac:dyDescent="0.25">
      <c r="A232" s="452"/>
      <c r="B232" s="260" t="s">
        <v>523</v>
      </c>
      <c r="C232" s="482"/>
      <c r="D232" s="262">
        <f>D75</f>
        <v>0</v>
      </c>
      <c r="E232" s="262">
        <f>E75</f>
        <v>0</v>
      </c>
      <c r="F232" s="262">
        <f>F75</f>
        <v>0</v>
      </c>
      <c r="G232" s="262">
        <f>G75</f>
        <v>0</v>
      </c>
      <c r="H232" s="261">
        <f>H75</f>
        <v>190705</v>
      </c>
      <c r="I232" s="261">
        <f>I75</f>
        <v>190705</v>
      </c>
      <c r="J232" s="261">
        <f>J75</f>
        <v>0</v>
      </c>
      <c r="K232" s="261">
        <f>K75</f>
        <v>0</v>
      </c>
      <c r="L232" s="149">
        <f>L75</f>
        <v>190705</v>
      </c>
      <c r="M232" s="149">
        <f>M75</f>
        <v>190705</v>
      </c>
      <c r="N232" s="149">
        <f>N75</f>
        <v>0</v>
      </c>
      <c r="O232" s="149">
        <f>O75</f>
        <v>0</v>
      </c>
    </row>
    <row r="233" spans="1:32" ht="51.75" x14ac:dyDescent="0.25">
      <c r="A233" s="452"/>
      <c r="B233" s="260" t="s">
        <v>435</v>
      </c>
      <c r="C233" s="482"/>
      <c r="D233" s="262">
        <f>D163+D164</f>
        <v>414318</v>
      </c>
      <c r="E233" s="262">
        <f>E163+E164</f>
        <v>414318</v>
      </c>
      <c r="F233" s="262">
        <f>F163+F164</f>
        <v>251287</v>
      </c>
      <c r="G233" s="262">
        <f>G163+G164</f>
        <v>0</v>
      </c>
      <c r="H233" s="261">
        <f>H163+H164</f>
        <v>0</v>
      </c>
      <c r="I233" s="261">
        <f>I163+I164</f>
        <v>0</v>
      </c>
      <c r="J233" s="261">
        <f>J163+J164</f>
        <v>0</v>
      </c>
      <c r="K233" s="261">
        <f>K163+K164</f>
        <v>0</v>
      </c>
      <c r="L233" s="149">
        <f>L163+L164</f>
        <v>414318</v>
      </c>
      <c r="M233" s="149">
        <f>M163+M164</f>
        <v>414318</v>
      </c>
      <c r="N233" s="149">
        <f>N163+N164</f>
        <v>251287</v>
      </c>
      <c r="O233" s="149">
        <f>O163+O164</f>
        <v>0</v>
      </c>
    </row>
    <row r="234" spans="1:32" ht="26.25" x14ac:dyDescent="0.25">
      <c r="A234" s="452"/>
      <c r="B234" s="260" t="s">
        <v>434</v>
      </c>
      <c r="C234" s="482"/>
      <c r="D234" s="262">
        <f>D87+D92+D95+D100+D105+D108+D111+D116</f>
        <v>19553</v>
      </c>
      <c r="E234" s="262">
        <f>E87+E92+E95+E100+E105+E108+E111+E116</f>
        <v>19553</v>
      </c>
      <c r="F234" s="262">
        <f>F87+F92+F95+F100+F105+F108+F111+F116</f>
        <v>14927</v>
      </c>
      <c r="G234" s="262">
        <f>G87+G92+G95+G100+G105+G108+G111+G116</f>
        <v>0</v>
      </c>
      <c r="H234" s="261">
        <f>H87+H92+H95+H100+H105+H108+H111+H116</f>
        <v>0</v>
      </c>
      <c r="I234" s="261">
        <f>I87+I92+I95+I100+I105+I108+I111+I116</f>
        <v>0</v>
      </c>
      <c r="J234" s="261">
        <f>J87+J92+J95+J100+J105+J108+J111+J116</f>
        <v>0</v>
      </c>
      <c r="K234" s="261">
        <f>K87+K92+K95+K100+K105+K108+K111+K116</f>
        <v>0</v>
      </c>
      <c r="L234" s="149">
        <f>L87+L92+L95+L100+L105+L108+L111+L116</f>
        <v>19553</v>
      </c>
      <c r="M234" s="149">
        <f>M87+M92+M95+M100+M105+M108+M111+M116</f>
        <v>19553</v>
      </c>
      <c r="N234" s="149">
        <f>N87+N92+N95+N100+N105+N108+N111+N116</f>
        <v>14927</v>
      </c>
      <c r="O234" s="149">
        <f>O87+O92+O95+O100+O105+O108+O111+O116</f>
        <v>0</v>
      </c>
    </row>
    <row r="235" spans="1:32" ht="26.25" x14ac:dyDescent="0.25">
      <c r="A235" s="452"/>
      <c r="B235" s="260" t="s">
        <v>433</v>
      </c>
      <c r="C235" s="482"/>
      <c r="D235" s="262">
        <f>D226</f>
        <v>171505</v>
      </c>
      <c r="E235" s="262">
        <f>E226</f>
        <v>171505</v>
      </c>
      <c r="F235" s="262">
        <f>F226</f>
        <v>130940</v>
      </c>
      <c r="G235" s="262"/>
      <c r="H235" s="261"/>
      <c r="I235" s="261">
        <f>I226</f>
        <v>0</v>
      </c>
      <c r="J235" s="261">
        <f>J226</f>
        <v>0</v>
      </c>
      <c r="K235" s="261">
        <f>K226</f>
        <v>0</v>
      </c>
      <c r="L235" s="149">
        <f>L226</f>
        <v>171505</v>
      </c>
      <c r="M235" s="149">
        <f>M226</f>
        <v>171505</v>
      </c>
      <c r="N235" s="149">
        <f>N226</f>
        <v>130940</v>
      </c>
      <c r="O235" s="149">
        <f>O226</f>
        <v>0</v>
      </c>
    </row>
    <row r="236" spans="1:32" x14ac:dyDescent="0.25">
      <c r="A236" s="452"/>
      <c r="B236" s="260" t="s">
        <v>437</v>
      </c>
      <c r="C236" s="482"/>
      <c r="D236" s="262">
        <f>D24+D26+D30+D34+D38+D42+D46+D50+D54+D58+D62+D66+D83+D86+D88+D91+D94+D96+D99+D101+D104+D107+D110+D112+D115+D117+D119+D121+D123+D127+D129+D133+D135+D137+D139+D141+D143+D145+D147+D149+D151+D154+D157+D159+D162+D168+D173+D176+D179+D182+D185+D188+D191+D194+D197+D200+D203+D206+D209+D212+D214+D221+D224+D125+D131</f>
        <v>102612</v>
      </c>
      <c r="E236" s="262">
        <f>E24+E26+E30+E34+E38+E42+E46+E50+E54+E58+E62+E66+E83+E86+E88+E91+E94+E96+E99+E101+E104+E107+E110+E112+E115+E117+E119+E121+E123+E127+E129+E133+E135+E137+E139+E141+E143+E145+E147+E149+E151+E154+E157+E159+E162+E168+E173+E176+E179+E182+E185+E188+E191+E194+E197+E200+E203+E206+E209+E212+E214+E221+E224+E125+E131</f>
        <v>102612</v>
      </c>
      <c r="F236" s="262">
        <f>F24+F26+F30+F34+F38+F42+F46+F50+F54+F58+F62+F66+F83+F86+F88+F91+F94+F96+F99+F101+F104+F107+F110+F112+F115+F117+F119+F121+F123+F127+F129+F133+F135+F137+F139+F141+F143+F145+F147+F149+F151+F154+F157+F159+F162+F168+F173+F176+F179+F182+F185+F188+F191+F194+F197+F200+F203+F206+F209+F212+F214+F221+F224+F125+F131</f>
        <v>77009</v>
      </c>
      <c r="G236" s="262">
        <f>G24+G26+G30+G34+G38+G42+G46+G50+G54+G58+G62+G66+G83+G86+G88+G91+G94+G96+G99+G101+G104+G107+G110+G112+G115+G117+G119+G121+G123+G127+G129+G133+G135+G137+G139+G141+G143+G145+G147+G149+G151+G154+G157+G159+G162+G168+G173+G176+G179+G182+G185+G188+G191+G194+G197+G200+G203+G206+G209+G212+G214+G221+G224+G125+G131</f>
        <v>0</v>
      </c>
      <c r="H236" s="261">
        <f>H24+H26+H30+H34+H38+H42+H46+H50+H54+H58+H62+H66+H83+H86+H88+H91+H94+H96+H99+H101+H104+H107+H110+H112+H115+H117+H119+H121+H123+H127+H129+H133+H135+H137+H139+H141+H143+H145+H147+H149+H151+H154+H157+H159+H162+H168+H173+H176+H179+H182+H185+H188+H191+H194+H197+H200+H203+H206+H209+H212+H214+H221+H224+H125+H131</f>
        <v>0</v>
      </c>
      <c r="I236" s="261">
        <f>I24+I26+I30+I34+I38+I42+I46+I50+I54+I58+I62+I66+I83+I86+I88+I91+I94+I96+I99+I101+I104+I107+I110+I112+I115+I117+I119+I121+I123+I127+I129+I133+I135+I137+I139+I141+I143+I145+I147+I149+I151+I154+I157+I159+I162+I168+I173+I176+I179+I182+I185+I188+I191+I194+I197+I200+I203+I206+I209+I212+I214+I221+I224+I125+I131</f>
        <v>0</v>
      </c>
      <c r="J236" s="261">
        <f>J24+J26+J30+J34+J38+J42+J46+J50+J54+J58+J62+J66+J83+J86+J88+J91+J94+J96+J99+J101+J104+J107+J110+J112+J115+J117+J119+J121+J123+J127+J129+J133+J135+J137+J139+J141+J143+J145+J147+J149+J151+J154+J157+J159+J162+J168+J173+J176+J179+J182+J185+J188+J191+J194+J197+J200+J203+J206+J209+J212+J214+J221+J224+J125+J131</f>
        <v>0</v>
      </c>
      <c r="K236" s="261">
        <f>K24+K26+K30+K34+K38+K42+K46+K50+K54+K58+K62+K66+K83+K86+K88+K91+K94+K96+K99+K101+K104+K107+K110+K112+K115+K117+K119+K121+K123+K127+K129+K133+K135+K137+K139+K141+K143+K145+K147+K149+K151+K154+K157+K159+K162+K168+K173+K176+K179+K182+K185+K188+K191+K194+K197+K200+K203+K206+K209+K212+K214+K221+K224+K125+K131</f>
        <v>0</v>
      </c>
      <c r="L236" s="149">
        <f>L24+L26+L30+L34+L38+L42+L46+L50+L54+L58+L62+L66+L83+L86+L88+L91+L94+L96+L99+L101+L104+L107+L110+L112+L115+L117+L119+L121+L123+L127+L129+L133+L135+L137+L139+L141+L143+L145+L147+L149+L151+L154+L157+L159+L162+L168+L173+L176+L179+L182+L185+L188+L191+L194+L197+L200+L203+L206+L209+L212+L214+L221+L224+L125+L131</f>
        <v>102612</v>
      </c>
      <c r="M236" s="149">
        <f>M24+M26+M30+M34+M38+M42+M46+M50+M54+M58+M62+M66+M83+M86+M88+M91+M94+M96+M99+M101+M104+M107+M110+M112+M115+M117+M119+M121+M123+M127+M129+M133+M135+M137+M139+M141+M143+M145+M147+M149+M151+M154+M157+M159+M162+M168+M173+M176+M179+M182+M185+M188+M191+M194+M197+M200+M203+M206+M209+M212+M214+M221+M224+M125+M131</f>
        <v>102612</v>
      </c>
      <c r="N236" s="149">
        <f>N24+N26+N30+N34+N38+N42+N46+N50+N54+N58+N62+N66+N83+N86+N88+N91+N94+N96+N99+N101+N104+N107+N110+N112+N115+N117+N119+N121+N123+N127+N129+N133+N135+N137+N139+N141+N143+N145+N147+N149+N151+N154+N157+N159+N162+N168+N173+N176+N179+N182+N185+N188+N191+N194+N197+N200+N203+N206+N209+N212+N214+N221+N224+N125+N131</f>
        <v>77009</v>
      </c>
      <c r="O236" s="149">
        <f>O24+O26+O30+O34+O38+O42+O46+O50+O54+O58+O62+O66+O83+O86+O88+O91+O94+O96+O99+O101+O104+O107+O110+O112+O115+O117+O119+O121+O123+O127+O129+O133+O135+O137+O139+O141+O143+O145+O147+O149+O151+O154+O157+O159+O162+O168+O173+O176+O179+O182+O185+O188+O191+O194+O197+O200+O203+O206+O209+O212+O214+O221+O224+O125+O131</f>
        <v>0</v>
      </c>
    </row>
    <row r="237" spans="1:32" ht="26.25" x14ac:dyDescent="0.25">
      <c r="A237" s="452"/>
      <c r="B237" s="260" t="s">
        <v>438</v>
      </c>
      <c r="C237" s="482"/>
      <c r="D237" s="262">
        <f>D155+D158+D177+D180+D183+D186+D189+D192+D195+D198+D201+D204+D207+D210+D213+D225</f>
        <v>37868</v>
      </c>
      <c r="E237" s="262">
        <f>E155+E158+E177+E180+E183+E186+E189+E192+E195+E198+E201+E204+E207+E210+E213+E225</f>
        <v>37868</v>
      </c>
      <c r="F237" s="262">
        <f>F155+F158+F177+F180+F183+F186+F189+F192+F195+F198+F201+F204+F207+F210+F213+F225</f>
        <v>28911</v>
      </c>
      <c r="G237" s="262">
        <f>G155+G158+G177+G180+G183+G186+G189+G192+G195+G198+G201+G204+G207+G210+G213+G225</f>
        <v>0</v>
      </c>
      <c r="H237" s="261">
        <f>H155+H158+H177+H180+H183+H186+H189+H192+H195+H198+H201+H204+H207+H210+H213+H225</f>
        <v>0</v>
      </c>
      <c r="I237" s="261">
        <f>I155+I158+I177+I180+I183+I186+I189+I192+I195+I198+I201+I204+I207+I210+I213+I225</f>
        <v>0</v>
      </c>
      <c r="J237" s="261">
        <f>J155+J158+J177+J180+J183+J186+J189+J192+J195+J198+J201+J204+J207+J210+J213+J225</f>
        <v>0</v>
      </c>
      <c r="K237" s="261">
        <f>K155+K158+K177+K180+K183+K186+K189+K192+K195+K198+K201+K204+K207+K210+K213+K225</f>
        <v>0</v>
      </c>
      <c r="L237" s="149">
        <f>L155+L158+L177+L180+L183+L186+L189+L192+L195+L198+L201+L204+L207+L210+L213+L225</f>
        <v>37868</v>
      </c>
      <c r="M237" s="149">
        <f>M155+M158+M177+M180+M183+M186+M189+M192+M195+M198+M201+M204+M207+M210+M213+M225</f>
        <v>37868</v>
      </c>
      <c r="N237" s="149">
        <f>N155+N158+N177+N180+N183+N186+N189+N192+N195+N198+N201+N204+N207+N210+N213+N225</f>
        <v>28911</v>
      </c>
      <c r="O237" s="149">
        <f>O155+O158+O177+O180+O183+O186+O189+O192+O195+O198+O201+O204+O207+O210+O213+O225</f>
        <v>0</v>
      </c>
    </row>
    <row r="238" spans="1:32" ht="39" customHeight="1" x14ac:dyDescent="0.25">
      <c r="A238" s="453"/>
      <c r="B238" s="259" t="s">
        <v>509</v>
      </c>
      <c r="C238" s="481"/>
      <c r="D238" s="262">
        <f>D81</f>
        <v>0</v>
      </c>
      <c r="E238" s="262">
        <f>E220</f>
        <v>0</v>
      </c>
      <c r="F238" s="262">
        <f>F220</f>
        <v>0</v>
      </c>
      <c r="G238" s="262">
        <f>G220</f>
        <v>0</v>
      </c>
      <c r="H238" s="261">
        <f>H220</f>
        <v>1900</v>
      </c>
      <c r="I238" s="261">
        <f>I220</f>
        <v>1900</v>
      </c>
      <c r="J238" s="261">
        <f>J220</f>
        <v>0</v>
      </c>
      <c r="K238" s="261">
        <f>K220</f>
        <v>0</v>
      </c>
      <c r="L238" s="149">
        <f>L220</f>
        <v>1900</v>
      </c>
      <c r="M238" s="149">
        <f>M220</f>
        <v>1900</v>
      </c>
      <c r="N238" s="149">
        <f>N220</f>
        <v>0</v>
      </c>
      <c r="O238" s="149">
        <f>O220</f>
        <v>0</v>
      </c>
    </row>
    <row r="239" spans="1:32" x14ac:dyDescent="0.25">
      <c r="A239" s="38"/>
      <c r="B239" s="39"/>
      <c r="C239" s="311"/>
      <c r="D239" s="39"/>
      <c r="E239" s="39"/>
      <c r="F239" s="49"/>
      <c r="G239" s="49"/>
      <c r="H239" s="49"/>
      <c r="I239" s="49"/>
      <c r="J239" s="49"/>
      <c r="K239" s="39"/>
      <c r="L239" s="49"/>
      <c r="M239" s="49"/>
      <c r="N239" s="49"/>
      <c r="O239" s="187"/>
    </row>
    <row r="240" spans="1:32" x14ac:dyDescent="0.25">
      <c r="A240" s="38"/>
      <c r="B240" s="12"/>
      <c r="C240" s="310"/>
      <c r="D240" s="12"/>
      <c r="E240" s="12"/>
      <c r="F240" s="42"/>
      <c r="G240" s="12"/>
      <c r="H240" s="12"/>
      <c r="I240" s="12"/>
      <c r="J240" s="12"/>
      <c r="L240" s="12"/>
      <c r="M240" s="12"/>
      <c r="N240" s="12"/>
    </row>
    <row r="241" spans="1:14" x14ac:dyDescent="0.25">
      <c r="A241" s="12"/>
      <c r="B241" s="12"/>
      <c r="C241" s="309"/>
      <c r="D241" s="12"/>
      <c r="E241" s="12"/>
      <c r="F241" s="12"/>
      <c r="G241" s="12"/>
      <c r="H241" s="12"/>
      <c r="I241" s="12"/>
      <c r="J241" s="12"/>
      <c r="L241" s="12"/>
      <c r="M241" s="12"/>
      <c r="N241" s="12"/>
    </row>
    <row r="242" spans="1:14" x14ac:dyDescent="0.25">
      <c r="A242" s="12"/>
      <c r="B242" s="12"/>
      <c r="C242" s="309"/>
      <c r="D242" s="12"/>
      <c r="E242" s="12"/>
      <c r="F242" s="12"/>
      <c r="G242" s="12"/>
      <c r="H242" s="12"/>
      <c r="I242" s="12"/>
      <c r="J242" s="12"/>
      <c r="L242" s="12"/>
      <c r="M242" s="12"/>
      <c r="N242" s="12"/>
    </row>
    <row r="243" spans="1:14" x14ac:dyDescent="0.25">
      <c r="A243" s="12"/>
      <c r="B243" s="12"/>
      <c r="C243" s="309"/>
      <c r="D243" s="12"/>
      <c r="E243" s="12"/>
      <c r="F243" s="12"/>
      <c r="G243" s="12"/>
      <c r="H243" s="12"/>
      <c r="I243" s="12"/>
      <c r="J243" s="12"/>
      <c r="L243" s="12"/>
      <c r="M243" s="12"/>
      <c r="N243" s="12"/>
    </row>
    <row r="244" spans="1:14" x14ac:dyDescent="0.25">
      <c r="A244" s="12"/>
      <c r="B244" s="12"/>
      <c r="C244" s="309"/>
      <c r="D244" s="12"/>
      <c r="E244" s="12"/>
      <c r="F244" s="12"/>
      <c r="G244" s="12"/>
      <c r="H244" s="12"/>
      <c r="I244" s="12"/>
      <c r="J244" s="12"/>
      <c r="L244" s="12"/>
      <c r="M244" s="12"/>
      <c r="N244" s="12"/>
    </row>
    <row r="245" spans="1:14" x14ac:dyDescent="0.25">
      <c r="A245" s="12"/>
      <c r="B245" s="12"/>
      <c r="C245" s="309"/>
      <c r="D245" s="12"/>
      <c r="E245" s="12"/>
      <c r="F245" s="12"/>
      <c r="G245" s="12"/>
      <c r="H245" s="12"/>
      <c r="I245" s="12"/>
      <c r="J245" s="12"/>
      <c r="L245" s="12"/>
      <c r="M245" s="12"/>
      <c r="N245" s="12"/>
    </row>
    <row r="246" spans="1:14" x14ac:dyDescent="0.25">
      <c r="A246" s="12"/>
      <c r="B246" s="12"/>
      <c r="C246" s="309"/>
      <c r="D246" s="12"/>
      <c r="E246" s="12"/>
      <c r="F246" s="12"/>
      <c r="G246" s="12" t="s">
        <v>189</v>
      </c>
      <c r="H246" s="12"/>
      <c r="I246" s="12"/>
      <c r="J246" s="12"/>
      <c r="L246" s="12"/>
      <c r="M246" s="12"/>
      <c r="N246" s="12"/>
    </row>
    <row r="247" spans="1:14" x14ac:dyDescent="0.25">
      <c r="A247" s="12"/>
      <c r="B247" s="12"/>
      <c r="C247" s="309"/>
      <c r="D247" s="12"/>
      <c r="E247" s="12"/>
      <c r="F247" s="12"/>
      <c r="G247" s="12"/>
      <c r="H247" s="12"/>
      <c r="I247" s="12"/>
      <c r="J247" s="12"/>
      <c r="L247" s="12"/>
      <c r="M247" s="12"/>
      <c r="N247" s="12"/>
    </row>
    <row r="248" spans="1:14" x14ac:dyDescent="0.25">
      <c r="A248" s="12"/>
      <c r="B248" s="12"/>
      <c r="C248" s="309"/>
      <c r="D248" s="12"/>
      <c r="E248" s="12"/>
      <c r="F248" s="12"/>
      <c r="G248" s="12"/>
      <c r="H248" s="12"/>
      <c r="I248" s="12"/>
      <c r="J248" s="12"/>
      <c r="L248" s="12"/>
      <c r="M248" s="12"/>
      <c r="N248" s="12"/>
    </row>
    <row r="249" spans="1:14" x14ac:dyDescent="0.25">
      <c r="A249" s="12"/>
      <c r="B249" s="12"/>
      <c r="C249" s="309"/>
      <c r="D249" s="12"/>
      <c r="E249" s="12"/>
      <c r="F249" s="12"/>
      <c r="G249" s="12"/>
      <c r="H249" s="12"/>
      <c r="I249" s="12"/>
      <c r="J249" s="12"/>
      <c r="L249" s="12"/>
      <c r="M249" s="12"/>
      <c r="N249" s="12"/>
    </row>
    <row r="250" spans="1:14" x14ac:dyDescent="0.25">
      <c r="A250" s="12"/>
      <c r="B250" s="12"/>
      <c r="C250" s="309"/>
      <c r="D250" s="12"/>
      <c r="E250" s="12"/>
      <c r="F250" s="12"/>
      <c r="G250" s="12"/>
      <c r="H250" s="12"/>
      <c r="I250" s="12"/>
      <c r="J250" s="12"/>
      <c r="L250" s="12"/>
      <c r="M250" s="12"/>
      <c r="N250" s="12"/>
    </row>
    <row r="251" spans="1:14" x14ac:dyDescent="0.25">
      <c r="A251" s="12"/>
      <c r="B251" s="12"/>
      <c r="C251" s="309"/>
      <c r="D251" s="12"/>
      <c r="E251" s="12"/>
      <c r="F251" s="12"/>
      <c r="G251" s="12"/>
      <c r="H251" s="12"/>
      <c r="I251" s="12"/>
      <c r="J251" s="12"/>
      <c r="L251" s="12"/>
      <c r="M251" s="12"/>
      <c r="N251" s="12"/>
    </row>
    <row r="252" spans="1:14" x14ac:dyDescent="0.25">
      <c r="A252" s="12"/>
      <c r="B252" s="12"/>
      <c r="C252" s="309"/>
      <c r="D252" s="12"/>
      <c r="E252" s="12"/>
      <c r="F252" s="12"/>
      <c r="G252" s="12"/>
      <c r="H252" s="12"/>
      <c r="I252" s="12"/>
      <c r="J252" s="12"/>
      <c r="L252" s="12"/>
      <c r="M252" s="12"/>
      <c r="N252" s="12"/>
    </row>
    <row r="253" spans="1:14" x14ac:dyDescent="0.25">
      <c r="A253" s="12"/>
      <c r="B253" s="12"/>
      <c r="C253" s="309"/>
      <c r="D253" s="12"/>
      <c r="E253" s="12"/>
      <c r="F253" s="12"/>
      <c r="G253" s="12"/>
      <c r="H253" s="12"/>
      <c r="I253" s="12"/>
      <c r="J253" s="12"/>
      <c r="L253" s="12"/>
      <c r="M253" s="12"/>
      <c r="N253" s="12"/>
    </row>
    <row r="254" spans="1:14" x14ac:dyDescent="0.25">
      <c r="A254" s="12"/>
      <c r="B254" s="12"/>
      <c r="C254" s="309"/>
      <c r="D254" s="12"/>
      <c r="E254" s="12"/>
      <c r="F254" s="12"/>
      <c r="G254" s="12"/>
      <c r="H254" s="12"/>
      <c r="I254" s="12"/>
      <c r="J254" s="12"/>
      <c r="L254" s="12"/>
      <c r="M254" s="12"/>
      <c r="N254" s="12"/>
    </row>
    <row r="255" spans="1:14" x14ac:dyDescent="0.25">
      <c r="A255" s="12"/>
      <c r="B255" s="12"/>
      <c r="C255" s="309"/>
      <c r="D255" s="12"/>
      <c r="E255" s="12"/>
      <c r="F255" s="12"/>
      <c r="G255" s="12"/>
      <c r="H255" s="12"/>
      <c r="I255" s="12"/>
      <c r="J255" s="12"/>
      <c r="L255" s="12"/>
      <c r="M255" s="12"/>
      <c r="N255" s="12"/>
    </row>
    <row r="256" spans="1:14" x14ac:dyDescent="0.25">
      <c r="A256" s="12"/>
      <c r="B256" s="12"/>
      <c r="C256" s="309"/>
      <c r="D256" s="12"/>
      <c r="E256" s="12"/>
      <c r="F256" s="12"/>
      <c r="G256" s="12"/>
      <c r="H256" s="12"/>
      <c r="I256" s="12"/>
      <c r="J256" s="12"/>
      <c r="L256" s="12"/>
      <c r="M256" s="12"/>
      <c r="N256" s="12"/>
    </row>
    <row r="257" spans="1:14" x14ac:dyDescent="0.25">
      <c r="A257" s="12"/>
      <c r="B257" s="12"/>
      <c r="C257" s="309"/>
      <c r="D257" s="12"/>
      <c r="E257" s="12"/>
      <c r="F257" s="12"/>
      <c r="G257" s="12"/>
      <c r="H257" s="12"/>
      <c r="I257" s="12"/>
      <c r="J257" s="12"/>
      <c r="L257" s="12"/>
      <c r="M257" s="12"/>
      <c r="N257" s="12"/>
    </row>
    <row r="258" spans="1:14" x14ac:dyDescent="0.25">
      <c r="A258" s="12"/>
      <c r="B258" s="12"/>
      <c r="C258" s="309"/>
      <c r="D258" s="12"/>
      <c r="E258" s="12"/>
      <c r="F258" s="12"/>
      <c r="G258" s="12"/>
      <c r="H258" s="12"/>
      <c r="I258" s="12"/>
      <c r="J258" s="12"/>
      <c r="L258" s="12"/>
      <c r="M258" s="12"/>
      <c r="N258" s="12"/>
    </row>
    <row r="259" spans="1:14" x14ac:dyDescent="0.25">
      <c r="A259" s="12"/>
      <c r="B259" s="12"/>
      <c r="C259" s="309"/>
      <c r="D259" s="12"/>
      <c r="E259" s="12"/>
      <c r="F259" s="12"/>
      <c r="G259" s="12"/>
      <c r="H259" s="12"/>
      <c r="I259" s="12"/>
      <c r="J259" s="12"/>
      <c r="L259" s="12"/>
      <c r="M259" s="12"/>
      <c r="N259" s="12"/>
    </row>
    <row r="260" spans="1:14" x14ac:dyDescent="0.25">
      <c r="A260" s="12"/>
      <c r="B260" s="12"/>
      <c r="C260" s="309"/>
      <c r="D260" s="12"/>
      <c r="E260" s="12"/>
      <c r="F260" s="12"/>
      <c r="G260" s="12"/>
      <c r="H260" s="12"/>
      <c r="I260" s="12"/>
      <c r="J260" s="12"/>
      <c r="L260" s="12"/>
      <c r="M260" s="12"/>
      <c r="N260" s="12"/>
    </row>
    <row r="261" spans="1:14" x14ac:dyDescent="0.25">
      <c r="A261" s="12"/>
      <c r="B261" s="12"/>
      <c r="C261" s="309"/>
      <c r="D261" s="12"/>
      <c r="E261" s="12"/>
      <c r="F261" s="12"/>
      <c r="G261" s="12"/>
      <c r="H261" s="12"/>
      <c r="I261" s="12"/>
      <c r="J261" s="12"/>
      <c r="L261" s="12"/>
      <c r="M261" s="12"/>
      <c r="N261" s="12"/>
    </row>
    <row r="262" spans="1:14" x14ac:dyDescent="0.25">
      <c r="A262" s="12"/>
      <c r="B262" s="12"/>
      <c r="C262" s="309"/>
      <c r="D262" s="12"/>
      <c r="E262" s="12"/>
      <c r="F262" s="12"/>
      <c r="G262" s="12"/>
      <c r="H262" s="12"/>
      <c r="I262" s="12"/>
      <c r="J262" s="12"/>
      <c r="L262" s="12"/>
      <c r="M262" s="12"/>
      <c r="N262" s="12"/>
    </row>
    <row r="263" spans="1:14" x14ac:dyDescent="0.25">
      <c r="A263" s="12"/>
      <c r="B263" s="12"/>
      <c r="C263" s="309"/>
      <c r="D263" s="12"/>
      <c r="E263" s="12"/>
      <c r="F263" s="12"/>
      <c r="G263" s="12"/>
      <c r="H263" s="12"/>
      <c r="I263" s="12"/>
      <c r="J263" s="12"/>
      <c r="L263" s="12"/>
      <c r="M263" s="12"/>
      <c r="N263" s="12"/>
    </row>
    <row r="264" spans="1:14" x14ac:dyDescent="0.25">
      <c r="A264" s="12"/>
      <c r="B264" s="12"/>
      <c r="C264" s="309"/>
      <c r="D264" s="12"/>
      <c r="E264" s="12"/>
      <c r="F264" s="12"/>
      <c r="G264" s="12"/>
      <c r="H264" s="12"/>
      <c r="I264" s="12"/>
      <c r="J264" s="12"/>
      <c r="L264" s="12"/>
      <c r="M264" s="12"/>
      <c r="N264" s="12"/>
    </row>
    <row r="265" spans="1:14" x14ac:dyDescent="0.25">
      <c r="A265" s="12"/>
      <c r="B265" s="12"/>
      <c r="C265" s="309"/>
      <c r="D265" s="12"/>
      <c r="E265" s="12"/>
      <c r="F265" s="12"/>
      <c r="G265" s="12"/>
      <c r="H265" s="12"/>
      <c r="I265" s="12"/>
      <c r="J265" s="12"/>
      <c r="L265" s="12"/>
      <c r="M265" s="12"/>
      <c r="N265" s="12"/>
    </row>
    <row r="266" spans="1:14" x14ac:dyDescent="0.25">
      <c r="A266" s="12"/>
      <c r="B266" s="12"/>
      <c r="C266" s="309"/>
      <c r="D266" s="12"/>
      <c r="E266" s="12"/>
      <c r="F266" s="12"/>
      <c r="G266" s="12"/>
      <c r="H266" s="12"/>
      <c r="I266" s="12"/>
      <c r="J266" s="12"/>
      <c r="L266" s="12"/>
      <c r="M266" s="12"/>
      <c r="N266" s="12"/>
    </row>
    <row r="267" spans="1:14" x14ac:dyDescent="0.25">
      <c r="A267" s="12"/>
      <c r="B267" s="12"/>
      <c r="C267" s="309"/>
      <c r="D267" s="12"/>
      <c r="E267" s="12"/>
      <c r="F267" s="12"/>
      <c r="G267" s="12"/>
      <c r="H267" s="12"/>
      <c r="I267" s="12"/>
      <c r="J267" s="12"/>
      <c r="L267" s="12"/>
      <c r="M267" s="12"/>
      <c r="N267" s="12"/>
    </row>
    <row r="268" spans="1:14" x14ac:dyDescent="0.25">
      <c r="A268" s="12"/>
      <c r="B268" s="12"/>
      <c r="C268" s="309"/>
      <c r="D268" s="12"/>
      <c r="E268" s="12"/>
      <c r="F268" s="12"/>
      <c r="G268" s="12"/>
      <c r="H268" s="12"/>
      <c r="I268" s="12"/>
      <c r="J268" s="12"/>
      <c r="L268" s="12"/>
      <c r="M268" s="12"/>
      <c r="N268" s="12"/>
    </row>
    <row r="269" spans="1:14" x14ac:dyDescent="0.25">
      <c r="A269" s="12"/>
      <c r="B269" s="12"/>
      <c r="C269" s="309"/>
      <c r="D269" s="12"/>
      <c r="E269" s="12"/>
      <c r="F269" s="12"/>
      <c r="G269" s="12"/>
      <c r="H269" s="12"/>
      <c r="I269" s="12"/>
      <c r="J269" s="12"/>
      <c r="L269" s="12"/>
      <c r="M269" s="12"/>
      <c r="N269" s="12"/>
    </row>
    <row r="270" spans="1:14" x14ac:dyDescent="0.25">
      <c r="A270" s="12"/>
      <c r="B270" s="12"/>
      <c r="C270" s="309"/>
      <c r="D270" s="12"/>
      <c r="E270" s="12"/>
      <c r="F270" s="12"/>
      <c r="G270" s="12"/>
      <c r="H270" s="12"/>
      <c r="I270" s="12"/>
      <c r="J270" s="12"/>
      <c r="L270" s="12"/>
      <c r="M270" s="12"/>
      <c r="N270" s="12"/>
    </row>
    <row r="271" spans="1:14" x14ac:dyDescent="0.25">
      <c r="A271" s="12"/>
      <c r="B271" s="12"/>
      <c r="C271" s="309"/>
      <c r="D271" s="12"/>
      <c r="E271" s="12"/>
      <c r="F271" s="12"/>
      <c r="G271" s="12"/>
      <c r="H271" s="12"/>
      <c r="I271" s="12"/>
      <c r="J271" s="12"/>
      <c r="L271" s="12"/>
      <c r="M271" s="12"/>
      <c r="N271" s="12"/>
    </row>
    <row r="272" spans="1:14" x14ac:dyDescent="0.25">
      <c r="A272" s="12"/>
      <c r="B272" s="12"/>
      <c r="C272" s="309"/>
      <c r="D272" s="12"/>
      <c r="E272" s="12"/>
      <c r="F272" s="12"/>
      <c r="G272" s="12"/>
      <c r="H272" s="12"/>
      <c r="I272" s="12"/>
      <c r="J272" s="12"/>
      <c r="L272" s="12"/>
      <c r="M272" s="12"/>
      <c r="N272" s="12"/>
    </row>
    <row r="273" spans="1:14" x14ac:dyDescent="0.25">
      <c r="A273" s="12"/>
      <c r="B273" s="12"/>
      <c r="C273" s="309"/>
      <c r="D273" s="12"/>
      <c r="E273" s="12"/>
      <c r="F273" s="12"/>
      <c r="G273" s="12"/>
      <c r="H273" s="12"/>
      <c r="I273" s="12"/>
      <c r="J273" s="12"/>
      <c r="L273" s="12"/>
      <c r="M273" s="12"/>
      <c r="N273" s="12"/>
    </row>
    <row r="274" spans="1:14" x14ac:dyDescent="0.25">
      <c r="A274" s="12"/>
      <c r="B274" s="12"/>
      <c r="C274" s="309"/>
      <c r="D274" s="12"/>
      <c r="E274" s="12"/>
      <c r="F274" s="12"/>
      <c r="G274" s="12"/>
      <c r="H274" s="12"/>
      <c r="I274" s="12"/>
      <c r="J274" s="12"/>
      <c r="L274" s="12"/>
      <c r="M274" s="12"/>
      <c r="N274" s="12"/>
    </row>
    <row r="275" spans="1:14" x14ac:dyDescent="0.25">
      <c r="A275" s="12"/>
      <c r="B275" s="12"/>
      <c r="C275" s="309"/>
      <c r="D275" s="12"/>
      <c r="E275" s="12"/>
      <c r="F275" s="12"/>
      <c r="G275" s="12"/>
      <c r="H275" s="12"/>
      <c r="I275" s="12"/>
      <c r="J275" s="12"/>
      <c r="L275" s="12"/>
      <c r="M275" s="12"/>
      <c r="N275" s="12"/>
    </row>
    <row r="276" spans="1:14" x14ac:dyDescent="0.25">
      <c r="A276" s="12"/>
      <c r="B276" s="12"/>
      <c r="C276" s="309"/>
      <c r="D276" s="12"/>
      <c r="E276" s="12"/>
      <c r="F276" s="12"/>
      <c r="G276" s="12"/>
      <c r="H276" s="12"/>
      <c r="I276" s="12"/>
      <c r="J276" s="12"/>
      <c r="L276" s="12"/>
      <c r="M276" s="12"/>
      <c r="N276" s="12"/>
    </row>
    <row r="277" spans="1:14" x14ac:dyDescent="0.25">
      <c r="A277" s="12"/>
      <c r="B277" s="12"/>
      <c r="C277" s="309"/>
      <c r="D277" s="12"/>
      <c r="E277" s="12"/>
      <c r="F277" s="12"/>
      <c r="G277" s="12"/>
      <c r="H277" s="12"/>
      <c r="I277" s="12"/>
      <c r="J277" s="12"/>
      <c r="L277" s="12"/>
      <c r="M277" s="12"/>
      <c r="N277" s="12"/>
    </row>
    <row r="278" spans="1:14" x14ac:dyDescent="0.25">
      <c r="A278" s="12"/>
      <c r="B278" s="12"/>
      <c r="C278" s="309"/>
      <c r="D278" s="12"/>
      <c r="E278" s="12"/>
      <c r="F278" s="12"/>
      <c r="G278" s="12"/>
      <c r="H278" s="12"/>
      <c r="I278" s="12"/>
      <c r="J278" s="12"/>
      <c r="L278" s="12"/>
      <c r="M278" s="12"/>
      <c r="N278" s="12"/>
    </row>
    <row r="279" spans="1:14" x14ac:dyDescent="0.25">
      <c r="A279" s="12"/>
      <c r="B279" s="12"/>
      <c r="C279" s="309"/>
      <c r="D279" s="12"/>
      <c r="E279" s="12"/>
      <c r="F279" s="12"/>
      <c r="G279" s="12"/>
      <c r="H279" s="12"/>
      <c r="I279" s="12"/>
      <c r="J279" s="12"/>
      <c r="L279" s="12"/>
      <c r="M279" s="12"/>
      <c r="N279" s="12"/>
    </row>
    <row r="280" spans="1:14" x14ac:dyDescent="0.25">
      <c r="A280" s="12"/>
      <c r="B280" s="12"/>
      <c r="C280" s="309"/>
      <c r="D280" s="12"/>
      <c r="E280" s="12"/>
      <c r="F280" s="12"/>
      <c r="G280" s="12"/>
      <c r="H280" s="12"/>
      <c r="I280" s="12"/>
      <c r="J280" s="12"/>
      <c r="L280" s="12"/>
      <c r="M280" s="12"/>
      <c r="N280" s="12"/>
    </row>
    <row r="281" spans="1:14" x14ac:dyDescent="0.25">
      <c r="A281" s="12"/>
      <c r="B281" s="12"/>
      <c r="C281" s="309"/>
      <c r="D281" s="12"/>
      <c r="E281" s="12"/>
      <c r="F281" s="12"/>
      <c r="G281" s="12"/>
      <c r="H281" s="12"/>
      <c r="I281" s="12"/>
      <c r="J281" s="12"/>
      <c r="L281" s="12"/>
      <c r="M281" s="12"/>
      <c r="N281" s="12"/>
    </row>
    <row r="282" spans="1:14" x14ac:dyDescent="0.25">
      <c r="A282" s="12"/>
      <c r="B282" s="12"/>
      <c r="C282" s="309"/>
      <c r="D282" s="12"/>
      <c r="E282" s="12"/>
      <c r="F282" s="12"/>
      <c r="G282" s="12"/>
      <c r="H282" s="12"/>
      <c r="I282" s="12"/>
      <c r="J282" s="12"/>
      <c r="L282" s="12"/>
      <c r="M282" s="12"/>
      <c r="N282" s="12"/>
    </row>
    <row r="283" spans="1:14" x14ac:dyDescent="0.25">
      <c r="A283" s="12"/>
      <c r="B283" s="12"/>
      <c r="C283" s="309"/>
      <c r="D283" s="12"/>
      <c r="E283" s="12"/>
      <c r="F283" s="12"/>
      <c r="G283" s="12"/>
      <c r="H283" s="12"/>
      <c r="I283" s="12"/>
      <c r="J283" s="12"/>
      <c r="L283" s="12"/>
      <c r="M283" s="12"/>
      <c r="N283" s="12"/>
    </row>
    <row r="284" spans="1:14" x14ac:dyDescent="0.25">
      <c r="A284" s="12"/>
      <c r="B284" s="12"/>
      <c r="C284" s="309"/>
      <c r="D284" s="12"/>
      <c r="E284" s="12"/>
      <c r="F284" s="12"/>
      <c r="G284" s="12"/>
      <c r="H284" s="12"/>
      <c r="I284" s="12"/>
      <c r="J284" s="12"/>
      <c r="L284" s="12"/>
      <c r="M284" s="12"/>
      <c r="N284" s="12"/>
    </row>
    <row r="285" spans="1:14" x14ac:dyDescent="0.25">
      <c r="A285" s="12"/>
      <c r="B285" s="12"/>
      <c r="C285" s="309"/>
      <c r="D285" s="12"/>
      <c r="E285" s="12"/>
      <c r="F285" s="12"/>
      <c r="G285" s="12"/>
      <c r="H285" s="12"/>
      <c r="I285" s="12"/>
      <c r="J285" s="12"/>
      <c r="L285" s="12"/>
      <c r="M285" s="12"/>
      <c r="N285" s="12"/>
    </row>
    <row r="286" spans="1:14" x14ac:dyDescent="0.25">
      <c r="A286" s="12"/>
      <c r="B286" s="12"/>
      <c r="C286" s="309"/>
      <c r="D286" s="12"/>
      <c r="E286" s="12"/>
      <c r="F286" s="12"/>
      <c r="G286" s="12"/>
      <c r="H286" s="12"/>
      <c r="I286" s="12"/>
      <c r="J286" s="12"/>
      <c r="L286" s="12"/>
      <c r="M286" s="12"/>
      <c r="N286" s="12"/>
    </row>
    <row r="287" spans="1:14" x14ac:dyDescent="0.25">
      <c r="A287" s="12"/>
      <c r="B287" s="12"/>
      <c r="C287" s="309"/>
      <c r="D287" s="12"/>
      <c r="E287" s="12"/>
      <c r="F287" s="12"/>
      <c r="G287" s="12"/>
      <c r="H287" s="12"/>
      <c r="I287" s="12"/>
      <c r="J287" s="12"/>
      <c r="L287" s="12"/>
      <c r="M287" s="12"/>
      <c r="N287" s="12"/>
    </row>
    <row r="288" spans="1:14" x14ac:dyDescent="0.25">
      <c r="A288" s="12"/>
      <c r="B288" s="12"/>
      <c r="C288" s="309"/>
      <c r="D288" s="12"/>
      <c r="E288" s="12"/>
      <c r="F288" s="12"/>
      <c r="G288" s="12"/>
      <c r="H288" s="12"/>
      <c r="I288" s="12"/>
      <c r="J288" s="12"/>
      <c r="L288" s="12"/>
      <c r="M288" s="12"/>
      <c r="N288" s="12"/>
    </row>
    <row r="289" spans="1:14" x14ac:dyDescent="0.25">
      <c r="A289" s="12"/>
      <c r="B289" s="12"/>
      <c r="C289" s="309"/>
      <c r="D289" s="12"/>
      <c r="E289" s="12"/>
      <c r="F289" s="12"/>
      <c r="G289" s="12"/>
      <c r="H289" s="12"/>
      <c r="I289" s="12"/>
      <c r="J289" s="12"/>
      <c r="L289" s="12"/>
      <c r="M289" s="12"/>
      <c r="N289" s="12"/>
    </row>
    <row r="290" spans="1:14" x14ac:dyDescent="0.25">
      <c r="A290" s="12"/>
      <c r="B290" s="12"/>
      <c r="C290" s="309"/>
      <c r="D290" s="12"/>
      <c r="E290" s="12"/>
      <c r="F290" s="12"/>
      <c r="G290" s="12"/>
      <c r="H290" s="12"/>
      <c r="I290" s="12"/>
      <c r="J290" s="12"/>
      <c r="L290" s="12"/>
      <c r="M290" s="12"/>
      <c r="N290" s="12"/>
    </row>
    <row r="291" spans="1:14" x14ac:dyDescent="0.25">
      <c r="A291" s="12"/>
      <c r="B291" s="12"/>
      <c r="C291" s="309"/>
      <c r="D291" s="12"/>
      <c r="E291" s="12"/>
      <c r="F291" s="12"/>
      <c r="G291" s="12"/>
      <c r="H291" s="12"/>
      <c r="I291" s="12"/>
      <c r="J291" s="12"/>
      <c r="L291" s="12"/>
      <c r="M291" s="12"/>
      <c r="N291" s="12"/>
    </row>
    <row r="292" spans="1:14" x14ac:dyDescent="0.25">
      <c r="A292" s="12"/>
      <c r="B292" s="12"/>
      <c r="C292" s="309"/>
      <c r="D292" s="12"/>
      <c r="E292" s="12"/>
      <c r="F292" s="12"/>
      <c r="G292" s="12"/>
      <c r="H292" s="12"/>
      <c r="I292" s="12"/>
      <c r="J292" s="12"/>
      <c r="L292" s="12"/>
      <c r="M292" s="12"/>
      <c r="N292" s="12"/>
    </row>
    <row r="293" spans="1:14" x14ac:dyDescent="0.25">
      <c r="A293" s="12"/>
      <c r="B293" s="12"/>
      <c r="C293" s="309"/>
      <c r="D293" s="12"/>
      <c r="E293" s="12"/>
      <c r="F293" s="12"/>
      <c r="G293" s="12"/>
      <c r="H293" s="12"/>
      <c r="I293" s="12"/>
      <c r="J293" s="12"/>
      <c r="L293" s="12"/>
      <c r="M293" s="12"/>
      <c r="N293" s="12"/>
    </row>
    <row r="294" spans="1:14" x14ac:dyDescent="0.25">
      <c r="A294" s="12"/>
      <c r="B294" s="12"/>
      <c r="C294" s="309"/>
      <c r="D294" s="12"/>
      <c r="E294" s="12"/>
      <c r="F294" s="12"/>
      <c r="G294" s="12"/>
      <c r="H294" s="12"/>
      <c r="I294" s="12"/>
      <c r="J294" s="12"/>
      <c r="L294" s="12"/>
      <c r="M294" s="12"/>
      <c r="N294" s="12"/>
    </row>
    <row r="295" spans="1:14" x14ac:dyDescent="0.25">
      <c r="A295" s="12"/>
      <c r="B295" s="12"/>
      <c r="C295" s="309"/>
      <c r="D295" s="12"/>
      <c r="E295" s="12"/>
      <c r="F295" s="12"/>
      <c r="G295" s="12"/>
      <c r="H295" s="12"/>
      <c r="I295" s="12"/>
      <c r="J295" s="12"/>
      <c r="L295" s="12"/>
      <c r="M295" s="12"/>
      <c r="N295" s="12"/>
    </row>
    <row r="296" spans="1:14" x14ac:dyDescent="0.25">
      <c r="A296" s="12"/>
      <c r="B296" s="12"/>
      <c r="C296" s="309"/>
      <c r="D296" s="12"/>
      <c r="E296" s="12"/>
      <c r="F296" s="12"/>
      <c r="G296" s="12"/>
      <c r="H296" s="12"/>
      <c r="I296" s="12"/>
      <c r="J296" s="12"/>
      <c r="L296" s="12"/>
      <c r="M296" s="12"/>
      <c r="N296" s="12"/>
    </row>
    <row r="297" spans="1:14" x14ac:dyDescent="0.25">
      <c r="A297" s="12"/>
      <c r="B297" s="12"/>
      <c r="C297" s="309"/>
      <c r="D297" s="12"/>
      <c r="E297" s="12"/>
      <c r="F297" s="12"/>
      <c r="G297" s="12"/>
      <c r="H297" s="12"/>
      <c r="I297" s="12"/>
      <c r="J297" s="12"/>
      <c r="L297" s="12"/>
      <c r="M297" s="12"/>
      <c r="N297" s="12"/>
    </row>
    <row r="298" spans="1:14" x14ac:dyDescent="0.25">
      <c r="A298" s="12"/>
      <c r="B298" s="12"/>
      <c r="C298" s="309"/>
      <c r="D298" s="12"/>
      <c r="E298" s="12"/>
      <c r="F298" s="12"/>
      <c r="G298" s="12"/>
      <c r="H298" s="12"/>
      <c r="I298" s="12"/>
      <c r="J298" s="12"/>
      <c r="L298" s="12"/>
      <c r="M298" s="12"/>
      <c r="N298" s="12"/>
    </row>
    <row r="299" spans="1:14" x14ac:dyDescent="0.25">
      <c r="A299" s="12"/>
      <c r="B299" s="12"/>
      <c r="C299" s="309"/>
      <c r="D299" s="12"/>
      <c r="E299" s="12"/>
      <c r="F299" s="12"/>
      <c r="G299" s="12"/>
      <c r="H299" s="12"/>
      <c r="I299" s="12"/>
      <c r="J299" s="12"/>
      <c r="L299" s="12"/>
      <c r="M299" s="12"/>
      <c r="N299" s="12"/>
    </row>
    <row r="300" spans="1:14" x14ac:dyDescent="0.25">
      <c r="A300" s="12"/>
      <c r="B300" s="12"/>
      <c r="C300" s="309"/>
      <c r="D300" s="12"/>
      <c r="E300" s="12"/>
      <c r="F300" s="12"/>
      <c r="G300" s="12"/>
      <c r="H300" s="12"/>
      <c r="I300" s="12"/>
      <c r="J300" s="12"/>
      <c r="L300" s="12"/>
      <c r="M300" s="12"/>
      <c r="N300" s="12"/>
    </row>
    <row r="301" spans="1:14" x14ac:dyDescent="0.25">
      <c r="A301" s="12"/>
      <c r="B301" s="12"/>
      <c r="C301" s="309"/>
      <c r="D301" s="12"/>
      <c r="E301" s="12"/>
      <c r="F301" s="12"/>
      <c r="G301" s="12"/>
      <c r="H301" s="12"/>
      <c r="I301" s="12"/>
      <c r="J301" s="12"/>
      <c r="L301" s="12"/>
      <c r="M301" s="12"/>
      <c r="N301" s="12"/>
    </row>
    <row r="302" spans="1:14" x14ac:dyDescent="0.25">
      <c r="A302" s="12"/>
      <c r="B302" s="12"/>
      <c r="C302" s="309"/>
      <c r="D302" s="12"/>
      <c r="E302" s="12"/>
      <c r="F302" s="12"/>
      <c r="G302" s="12"/>
      <c r="H302" s="12"/>
      <c r="I302" s="12"/>
      <c r="J302" s="12"/>
      <c r="L302" s="12"/>
      <c r="M302" s="12"/>
      <c r="N302" s="12"/>
    </row>
    <row r="303" spans="1:14" x14ac:dyDescent="0.25">
      <c r="A303" s="12"/>
      <c r="B303" s="12"/>
      <c r="C303" s="309"/>
      <c r="D303" s="12"/>
      <c r="E303" s="12"/>
      <c r="F303" s="12"/>
      <c r="G303" s="12"/>
      <c r="H303" s="12"/>
      <c r="I303" s="12"/>
      <c r="J303" s="12"/>
      <c r="L303" s="12"/>
      <c r="M303" s="12"/>
      <c r="N303" s="12"/>
    </row>
    <row r="304" spans="1:14" x14ac:dyDescent="0.25">
      <c r="A304" s="12"/>
      <c r="B304" s="12"/>
      <c r="C304" s="309"/>
      <c r="D304" s="12"/>
      <c r="E304" s="12"/>
      <c r="F304" s="12"/>
      <c r="G304" s="12"/>
      <c r="H304" s="12"/>
      <c r="I304" s="12"/>
      <c r="J304" s="12"/>
      <c r="L304" s="12"/>
      <c r="M304" s="12"/>
      <c r="N304" s="12"/>
    </row>
    <row r="305" spans="1:14" x14ac:dyDescent="0.25">
      <c r="A305" s="12"/>
      <c r="B305" s="12"/>
      <c r="C305" s="309"/>
      <c r="D305" s="12"/>
      <c r="E305" s="12"/>
      <c r="F305" s="12"/>
      <c r="G305" s="12"/>
      <c r="H305" s="12"/>
      <c r="I305" s="12"/>
      <c r="J305" s="12"/>
      <c r="L305" s="12"/>
      <c r="M305" s="12"/>
      <c r="N305" s="12"/>
    </row>
    <row r="306" spans="1:14" x14ac:dyDescent="0.25">
      <c r="A306" s="12"/>
      <c r="B306" s="12"/>
      <c r="C306" s="309"/>
      <c r="D306" s="12"/>
      <c r="E306" s="12"/>
      <c r="F306" s="12"/>
      <c r="G306" s="12"/>
      <c r="H306" s="12"/>
      <c r="I306" s="12"/>
      <c r="J306" s="12"/>
      <c r="L306" s="12"/>
      <c r="M306" s="12"/>
      <c r="N306" s="12"/>
    </row>
    <row r="307" spans="1:14" x14ac:dyDescent="0.25">
      <c r="A307" s="12"/>
      <c r="B307" s="12"/>
      <c r="C307" s="309"/>
      <c r="D307" s="12"/>
      <c r="E307" s="12"/>
      <c r="F307" s="12"/>
      <c r="G307" s="12"/>
      <c r="H307" s="12"/>
      <c r="I307" s="12"/>
      <c r="J307" s="12"/>
      <c r="L307" s="12"/>
      <c r="M307" s="12"/>
      <c r="N307" s="12"/>
    </row>
    <row r="308" spans="1:14" x14ac:dyDescent="0.25">
      <c r="A308" s="12"/>
      <c r="B308" s="12"/>
      <c r="C308" s="309"/>
      <c r="D308" s="12"/>
      <c r="E308" s="12"/>
      <c r="F308" s="12"/>
      <c r="G308" s="12"/>
      <c r="H308" s="12"/>
      <c r="I308" s="12"/>
      <c r="J308" s="12"/>
      <c r="L308" s="12"/>
      <c r="M308" s="12"/>
      <c r="N308" s="12"/>
    </row>
    <row r="309" spans="1:14" x14ac:dyDescent="0.25">
      <c r="A309" s="12"/>
      <c r="B309" s="12"/>
      <c r="C309" s="309"/>
      <c r="D309" s="12"/>
      <c r="E309" s="12"/>
      <c r="F309" s="12"/>
      <c r="G309" s="12"/>
      <c r="H309" s="12"/>
      <c r="I309" s="12"/>
      <c r="J309" s="12"/>
      <c r="L309" s="12"/>
      <c r="M309" s="12"/>
      <c r="N309" s="12"/>
    </row>
    <row r="310" spans="1:14" x14ac:dyDescent="0.25">
      <c r="A310" s="12"/>
      <c r="B310" s="12"/>
      <c r="C310" s="309"/>
      <c r="D310" s="12"/>
      <c r="E310" s="12"/>
      <c r="F310" s="12"/>
      <c r="G310" s="12"/>
      <c r="H310" s="12"/>
      <c r="I310" s="12"/>
      <c r="J310" s="12"/>
      <c r="L310" s="12"/>
      <c r="M310" s="12"/>
      <c r="N310" s="12"/>
    </row>
    <row r="311" spans="1:14" x14ac:dyDescent="0.25">
      <c r="A311" s="12"/>
      <c r="B311" s="12"/>
      <c r="C311" s="309"/>
      <c r="D311" s="12"/>
      <c r="E311" s="12"/>
      <c r="F311" s="12"/>
      <c r="G311" s="12"/>
      <c r="H311" s="12"/>
      <c r="I311" s="12"/>
      <c r="J311" s="12"/>
      <c r="L311" s="12"/>
      <c r="M311" s="12"/>
      <c r="N311" s="12"/>
    </row>
    <row r="312" spans="1:14" x14ac:dyDescent="0.25">
      <c r="A312" s="12"/>
      <c r="B312" s="12"/>
      <c r="C312" s="309"/>
      <c r="D312" s="12"/>
      <c r="E312" s="12"/>
      <c r="F312" s="12"/>
      <c r="G312" s="12"/>
      <c r="H312" s="12"/>
      <c r="I312" s="12"/>
      <c r="J312" s="12"/>
      <c r="L312" s="12"/>
      <c r="M312" s="12"/>
      <c r="N312" s="12"/>
    </row>
    <row r="313" spans="1:14" x14ac:dyDescent="0.25">
      <c r="A313" s="12"/>
      <c r="B313" s="12"/>
      <c r="C313" s="309"/>
      <c r="D313" s="12"/>
      <c r="E313" s="12"/>
      <c r="F313" s="12"/>
      <c r="G313" s="12"/>
      <c r="H313" s="12"/>
      <c r="I313" s="12"/>
      <c r="J313" s="12"/>
      <c r="L313" s="12"/>
      <c r="M313" s="12"/>
      <c r="N313" s="12"/>
    </row>
    <row r="314" spans="1:14" x14ac:dyDescent="0.25">
      <c r="A314" s="12"/>
      <c r="B314" s="12"/>
      <c r="C314" s="309"/>
      <c r="D314" s="12"/>
      <c r="E314" s="12"/>
      <c r="F314" s="12"/>
      <c r="G314" s="12"/>
      <c r="H314" s="12"/>
      <c r="I314" s="12"/>
      <c r="J314" s="12"/>
      <c r="L314" s="12"/>
      <c r="M314" s="12"/>
      <c r="N314" s="12"/>
    </row>
    <row r="315" spans="1:14" x14ac:dyDescent="0.25">
      <c r="A315" s="12"/>
      <c r="B315" s="12"/>
      <c r="C315" s="309"/>
      <c r="D315" s="12"/>
      <c r="E315" s="12"/>
      <c r="F315" s="12"/>
      <c r="G315" s="12"/>
      <c r="H315" s="12"/>
      <c r="I315" s="12"/>
      <c r="J315" s="12"/>
      <c r="L315" s="12"/>
      <c r="M315" s="12"/>
      <c r="N315" s="12"/>
    </row>
    <row r="316" spans="1:14" x14ac:dyDescent="0.25">
      <c r="A316" s="12"/>
      <c r="B316" s="12"/>
      <c r="C316" s="309"/>
      <c r="D316" s="12"/>
      <c r="E316" s="12"/>
      <c r="F316" s="12"/>
      <c r="G316" s="12"/>
      <c r="H316" s="12"/>
      <c r="I316" s="12"/>
      <c r="J316" s="12"/>
      <c r="L316" s="12"/>
      <c r="M316" s="12"/>
      <c r="N316" s="12"/>
    </row>
    <row r="317" spans="1:14" x14ac:dyDescent="0.25">
      <c r="A317" s="12"/>
      <c r="B317" s="12"/>
      <c r="C317" s="309"/>
      <c r="D317" s="12"/>
      <c r="E317" s="12"/>
      <c r="F317" s="12"/>
      <c r="G317" s="12"/>
      <c r="H317" s="12"/>
      <c r="I317" s="12"/>
      <c r="J317" s="12"/>
      <c r="L317" s="12"/>
      <c r="M317" s="12"/>
      <c r="N317" s="12"/>
    </row>
    <row r="318" spans="1:14" x14ac:dyDescent="0.25">
      <c r="A318" s="12"/>
      <c r="B318" s="12"/>
      <c r="C318" s="309"/>
      <c r="D318" s="12"/>
      <c r="E318" s="12"/>
      <c r="F318" s="12"/>
      <c r="G318" s="12"/>
      <c r="H318" s="12"/>
      <c r="I318" s="12"/>
      <c r="J318" s="12"/>
      <c r="L318" s="12"/>
      <c r="M318" s="12"/>
      <c r="N318" s="12"/>
    </row>
    <row r="319" spans="1:14" x14ac:dyDescent="0.25">
      <c r="A319" s="12"/>
      <c r="B319" s="12"/>
      <c r="C319" s="309"/>
      <c r="D319" s="12"/>
      <c r="E319" s="12"/>
      <c r="F319" s="12"/>
      <c r="G319" s="12"/>
      <c r="H319" s="12"/>
      <c r="I319" s="12"/>
      <c r="J319" s="12"/>
      <c r="L319" s="12"/>
      <c r="M319" s="12"/>
      <c r="N319" s="12"/>
    </row>
    <row r="320" spans="1:14" x14ac:dyDescent="0.25">
      <c r="A320" s="12"/>
      <c r="B320" s="12"/>
      <c r="C320" s="309"/>
      <c r="D320" s="12"/>
      <c r="E320" s="12"/>
      <c r="F320" s="12"/>
      <c r="G320" s="12"/>
      <c r="H320" s="12"/>
      <c r="I320" s="12"/>
      <c r="J320" s="12"/>
      <c r="L320" s="12"/>
      <c r="M320" s="12"/>
      <c r="N320" s="12"/>
    </row>
    <row r="321" spans="1:14" x14ac:dyDescent="0.25">
      <c r="A321" s="12"/>
      <c r="B321" s="12"/>
      <c r="C321" s="309"/>
      <c r="D321" s="12"/>
      <c r="E321" s="12"/>
      <c r="F321" s="12"/>
      <c r="G321" s="12"/>
      <c r="H321" s="12"/>
      <c r="I321" s="12"/>
      <c r="J321" s="12"/>
      <c r="L321" s="12"/>
      <c r="M321" s="12"/>
      <c r="N321" s="12"/>
    </row>
    <row r="322" spans="1:14" x14ac:dyDescent="0.25">
      <c r="A322" s="12"/>
      <c r="B322" s="12"/>
      <c r="C322" s="309"/>
      <c r="D322" s="12"/>
      <c r="E322" s="12"/>
      <c r="F322" s="12"/>
      <c r="G322" s="12"/>
      <c r="H322" s="12"/>
      <c r="I322" s="12"/>
      <c r="J322" s="12"/>
      <c r="L322" s="12"/>
      <c r="M322" s="12"/>
      <c r="N322" s="12"/>
    </row>
    <row r="323" spans="1:14" x14ac:dyDescent="0.25">
      <c r="A323" s="12"/>
      <c r="B323" s="12"/>
      <c r="C323" s="309"/>
      <c r="D323" s="12"/>
      <c r="E323" s="12"/>
      <c r="F323" s="12"/>
      <c r="G323" s="12"/>
      <c r="H323" s="12"/>
      <c r="I323" s="12"/>
      <c r="J323" s="12"/>
      <c r="L323" s="12"/>
      <c r="M323" s="12"/>
      <c r="N323" s="12"/>
    </row>
    <row r="324" spans="1:14" x14ac:dyDescent="0.25">
      <c r="A324" s="12"/>
      <c r="B324" s="12"/>
      <c r="C324" s="309"/>
      <c r="D324" s="12"/>
      <c r="E324" s="12"/>
      <c r="F324" s="12"/>
      <c r="G324" s="12"/>
      <c r="H324" s="12"/>
      <c r="I324" s="12"/>
      <c r="J324" s="12"/>
      <c r="L324" s="12"/>
      <c r="M324" s="12"/>
      <c r="N324" s="12"/>
    </row>
    <row r="325" spans="1:14" x14ac:dyDescent="0.25">
      <c r="A325" s="12"/>
      <c r="B325" s="12"/>
      <c r="C325" s="309"/>
      <c r="D325" s="12"/>
      <c r="E325" s="12"/>
      <c r="F325" s="12"/>
      <c r="G325" s="12"/>
      <c r="H325" s="12"/>
      <c r="I325" s="12"/>
      <c r="J325" s="12"/>
      <c r="L325" s="12"/>
      <c r="M325" s="12"/>
      <c r="N325" s="12"/>
    </row>
    <row r="326" spans="1:14" x14ac:dyDescent="0.25">
      <c r="A326" s="12"/>
      <c r="B326" s="12"/>
      <c r="C326" s="309"/>
      <c r="D326" s="12"/>
      <c r="E326" s="12"/>
      <c r="F326" s="12"/>
      <c r="G326" s="12"/>
      <c r="H326" s="12"/>
      <c r="I326" s="12"/>
      <c r="J326" s="12"/>
      <c r="L326" s="12"/>
      <c r="M326" s="12"/>
      <c r="N326" s="12"/>
    </row>
    <row r="327" spans="1:14" x14ac:dyDescent="0.25">
      <c r="A327" s="12"/>
      <c r="B327" s="12"/>
      <c r="C327" s="309"/>
      <c r="D327" s="12"/>
      <c r="E327" s="12"/>
      <c r="F327" s="12"/>
      <c r="G327" s="12"/>
      <c r="H327" s="12"/>
      <c r="I327" s="12"/>
      <c r="J327" s="12"/>
      <c r="L327" s="12"/>
      <c r="M327" s="12"/>
      <c r="N327" s="12"/>
    </row>
    <row r="328" spans="1:14" x14ac:dyDescent="0.25">
      <c r="A328" s="12"/>
      <c r="B328" s="12"/>
      <c r="C328" s="309"/>
      <c r="D328" s="12"/>
      <c r="E328" s="12"/>
      <c r="F328" s="12"/>
      <c r="G328" s="12"/>
      <c r="H328" s="12"/>
      <c r="I328" s="12"/>
      <c r="J328" s="12"/>
      <c r="L328" s="12"/>
      <c r="M328" s="12"/>
      <c r="N328" s="12"/>
    </row>
    <row r="329" spans="1:14" x14ac:dyDescent="0.25">
      <c r="A329" s="12"/>
      <c r="B329" s="12"/>
      <c r="C329" s="309"/>
      <c r="D329" s="12"/>
      <c r="E329" s="12"/>
      <c r="F329" s="12"/>
      <c r="G329" s="12"/>
      <c r="H329" s="12"/>
      <c r="I329" s="12"/>
      <c r="J329" s="12"/>
      <c r="L329" s="12"/>
      <c r="M329" s="12"/>
      <c r="N329" s="12"/>
    </row>
    <row r="330" spans="1:14" x14ac:dyDescent="0.25">
      <c r="A330" s="12"/>
      <c r="B330" s="12"/>
      <c r="C330" s="309"/>
      <c r="D330" s="12"/>
      <c r="E330" s="12"/>
      <c r="F330" s="12"/>
      <c r="G330" s="12"/>
      <c r="H330" s="12"/>
      <c r="I330" s="12"/>
      <c r="J330" s="12"/>
      <c r="L330" s="12"/>
      <c r="M330" s="12"/>
      <c r="N330" s="12"/>
    </row>
    <row r="331" spans="1:14" x14ac:dyDescent="0.25">
      <c r="A331" s="12"/>
      <c r="B331" s="12"/>
      <c r="C331" s="309"/>
      <c r="D331" s="12"/>
      <c r="E331" s="12"/>
      <c r="F331" s="12"/>
      <c r="G331" s="12"/>
      <c r="H331" s="12"/>
      <c r="I331" s="12"/>
      <c r="J331" s="12"/>
      <c r="L331" s="12"/>
      <c r="M331" s="12"/>
      <c r="N331" s="12"/>
    </row>
    <row r="332" spans="1:14" x14ac:dyDescent="0.25">
      <c r="A332" s="12"/>
      <c r="B332" s="12"/>
      <c r="C332" s="309"/>
      <c r="D332" s="12"/>
      <c r="E332" s="12"/>
      <c r="F332" s="12"/>
      <c r="G332" s="12"/>
      <c r="H332" s="12"/>
      <c r="I332" s="12"/>
      <c r="J332" s="12"/>
      <c r="L332" s="12"/>
      <c r="M332" s="12"/>
      <c r="N332" s="12"/>
    </row>
    <row r="333" spans="1:14" x14ac:dyDescent="0.25">
      <c r="A333" s="12"/>
      <c r="B333" s="12"/>
      <c r="C333" s="309"/>
      <c r="D333" s="12"/>
      <c r="E333" s="12"/>
      <c r="F333" s="12"/>
      <c r="G333" s="12"/>
      <c r="H333" s="12"/>
      <c r="I333" s="12"/>
      <c r="J333" s="12"/>
      <c r="L333" s="12"/>
      <c r="M333" s="12"/>
      <c r="N333" s="12"/>
    </row>
    <row r="334" spans="1:14" x14ac:dyDescent="0.25">
      <c r="A334" s="12"/>
      <c r="B334" s="12"/>
      <c r="C334" s="309"/>
      <c r="D334" s="12"/>
      <c r="E334" s="12"/>
      <c r="F334" s="12"/>
      <c r="G334" s="12"/>
      <c r="H334" s="12"/>
      <c r="I334" s="12"/>
      <c r="J334" s="12"/>
      <c r="L334" s="12"/>
      <c r="M334" s="12"/>
      <c r="N334" s="12"/>
    </row>
    <row r="335" spans="1:14" x14ac:dyDescent="0.25">
      <c r="A335" s="12"/>
      <c r="B335" s="12"/>
      <c r="C335" s="309"/>
      <c r="D335" s="12"/>
      <c r="E335" s="12"/>
      <c r="F335" s="12"/>
      <c r="G335" s="12"/>
      <c r="H335" s="12"/>
      <c r="I335" s="12"/>
      <c r="J335" s="12"/>
      <c r="L335" s="12"/>
      <c r="M335" s="12"/>
      <c r="N335" s="12"/>
    </row>
    <row r="336" spans="1:14" x14ac:dyDescent="0.25">
      <c r="A336" s="12"/>
      <c r="B336" s="12"/>
      <c r="C336" s="309"/>
      <c r="D336" s="12"/>
      <c r="E336" s="12"/>
      <c r="F336" s="12"/>
      <c r="G336" s="12"/>
      <c r="H336" s="12"/>
      <c r="I336" s="12"/>
      <c r="J336" s="12"/>
      <c r="L336" s="12"/>
      <c r="M336" s="12"/>
      <c r="N336" s="12"/>
    </row>
    <row r="337" spans="1:14" x14ac:dyDescent="0.25">
      <c r="A337" s="12"/>
      <c r="B337" s="12"/>
      <c r="C337" s="309"/>
      <c r="D337" s="12"/>
      <c r="E337" s="12"/>
      <c r="F337" s="12"/>
      <c r="G337" s="12"/>
      <c r="H337" s="12"/>
      <c r="I337" s="12"/>
      <c r="J337" s="12"/>
      <c r="L337" s="12"/>
      <c r="M337" s="12"/>
      <c r="N337" s="12"/>
    </row>
    <row r="338" spans="1:14" x14ac:dyDescent="0.25">
      <c r="A338" s="12"/>
      <c r="B338" s="12"/>
      <c r="C338" s="309"/>
      <c r="D338" s="12"/>
      <c r="E338" s="12"/>
      <c r="F338" s="12"/>
      <c r="G338" s="12"/>
      <c r="H338" s="12"/>
      <c r="I338" s="12"/>
      <c r="J338" s="12"/>
      <c r="L338" s="12"/>
      <c r="M338" s="12"/>
      <c r="N338" s="12"/>
    </row>
    <row r="339" spans="1:14" x14ac:dyDescent="0.25">
      <c r="A339" s="12"/>
      <c r="B339" s="12"/>
      <c r="C339" s="309"/>
      <c r="D339" s="12"/>
      <c r="E339" s="12"/>
      <c r="F339" s="12"/>
      <c r="G339" s="12"/>
      <c r="H339" s="12"/>
      <c r="I339" s="12"/>
      <c r="J339" s="12"/>
      <c r="L339" s="12"/>
      <c r="M339" s="12"/>
      <c r="N339" s="12"/>
    </row>
    <row r="340" spans="1:14" x14ac:dyDescent="0.25">
      <c r="A340" s="12"/>
      <c r="B340" s="12"/>
      <c r="C340" s="309"/>
      <c r="D340" s="12"/>
      <c r="E340" s="12"/>
      <c r="F340" s="12"/>
      <c r="G340" s="12"/>
      <c r="H340" s="12"/>
      <c r="I340" s="12"/>
      <c r="J340" s="12"/>
      <c r="L340" s="12"/>
      <c r="M340" s="12"/>
      <c r="N340" s="12"/>
    </row>
    <row r="341" spans="1:14" x14ac:dyDescent="0.25">
      <c r="A341" s="12"/>
      <c r="B341" s="12"/>
      <c r="C341" s="309"/>
      <c r="D341" s="12"/>
      <c r="E341" s="12"/>
      <c r="F341" s="12"/>
      <c r="G341" s="12"/>
      <c r="H341" s="12"/>
      <c r="I341" s="12"/>
      <c r="J341" s="12"/>
      <c r="L341" s="12"/>
      <c r="M341" s="12"/>
      <c r="N341" s="12"/>
    </row>
    <row r="342" spans="1:14" x14ac:dyDescent="0.25">
      <c r="A342" s="12"/>
      <c r="B342" s="12"/>
      <c r="C342" s="309"/>
      <c r="D342" s="12"/>
      <c r="E342" s="12"/>
      <c r="F342" s="12"/>
      <c r="G342" s="12"/>
      <c r="H342" s="12"/>
      <c r="I342" s="12"/>
      <c r="J342" s="12"/>
      <c r="L342" s="12"/>
      <c r="M342" s="12"/>
      <c r="N342" s="12"/>
    </row>
    <row r="343" spans="1:14" x14ac:dyDescent="0.25">
      <c r="A343" s="12"/>
      <c r="B343" s="12"/>
      <c r="C343" s="309"/>
      <c r="D343" s="12"/>
      <c r="E343" s="12"/>
      <c r="F343" s="12"/>
      <c r="G343" s="12"/>
      <c r="H343" s="12"/>
      <c r="I343" s="12"/>
      <c r="J343" s="12"/>
      <c r="L343" s="12"/>
      <c r="M343" s="12"/>
      <c r="N343" s="12"/>
    </row>
    <row r="344" spans="1:14" x14ac:dyDescent="0.25">
      <c r="A344" s="12"/>
      <c r="B344" s="12"/>
      <c r="C344" s="309"/>
      <c r="D344" s="12"/>
      <c r="E344" s="12"/>
      <c r="F344" s="12"/>
      <c r="G344" s="12"/>
      <c r="H344" s="12"/>
      <c r="I344" s="12"/>
      <c r="J344" s="12"/>
      <c r="L344" s="12"/>
      <c r="M344" s="12"/>
      <c r="N344" s="12"/>
    </row>
    <row r="345" spans="1:14" x14ac:dyDescent="0.25">
      <c r="A345" s="12"/>
      <c r="B345" s="12"/>
      <c r="C345" s="309"/>
      <c r="D345" s="12"/>
      <c r="E345" s="12"/>
      <c r="F345" s="12"/>
      <c r="G345" s="12"/>
      <c r="H345" s="12"/>
      <c r="I345" s="12"/>
      <c r="J345" s="12"/>
      <c r="L345" s="12"/>
      <c r="M345" s="12"/>
      <c r="N345" s="12"/>
    </row>
    <row r="346" spans="1:14" x14ac:dyDescent="0.25">
      <c r="A346" s="12"/>
      <c r="B346" s="12"/>
      <c r="C346" s="309"/>
      <c r="D346" s="12"/>
      <c r="E346" s="12"/>
      <c r="F346" s="12"/>
      <c r="G346" s="12"/>
      <c r="H346" s="12"/>
      <c r="I346" s="12"/>
      <c r="J346" s="12"/>
      <c r="L346" s="12"/>
      <c r="M346" s="12"/>
      <c r="N346" s="12"/>
    </row>
    <row r="347" spans="1:14" x14ac:dyDescent="0.25">
      <c r="A347" s="12"/>
      <c r="B347" s="12"/>
      <c r="C347" s="309"/>
      <c r="D347" s="12"/>
      <c r="E347" s="12"/>
      <c r="F347" s="12"/>
      <c r="G347" s="12"/>
      <c r="H347" s="12"/>
      <c r="I347" s="12"/>
      <c r="J347" s="12"/>
      <c r="L347" s="12"/>
      <c r="M347" s="12"/>
      <c r="N347" s="12"/>
    </row>
    <row r="348" spans="1:14" x14ac:dyDescent="0.25">
      <c r="A348" s="12"/>
      <c r="B348" s="12"/>
      <c r="C348" s="309"/>
      <c r="D348" s="12"/>
      <c r="E348" s="12"/>
      <c r="F348" s="12"/>
      <c r="G348" s="12"/>
      <c r="H348" s="12"/>
      <c r="I348" s="12"/>
      <c r="J348" s="12"/>
      <c r="L348" s="12"/>
      <c r="M348" s="12"/>
      <c r="N348" s="12"/>
    </row>
    <row r="349" spans="1:14" x14ac:dyDescent="0.25">
      <c r="A349" s="12"/>
      <c r="B349" s="12"/>
      <c r="C349" s="309"/>
      <c r="D349" s="12"/>
      <c r="E349" s="12"/>
      <c r="F349" s="12"/>
      <c r="G349" s="12"/>
      <c r="H349" s="12"/>
      <c r="I349" s="12"/>
      <c r="J349" s="12"/>
      <c r="L349" s="12"/>
      <c r="M349" s="12"/>
      <c r="N349" s="12"/>
    </row>
    <row r="350" spans="1:14" x14ac:dyDescent="0.25">
      <c r="A350" s="12"/>
      <c r="B350" s="12"/>
      <c r="C350" s="309"/>
      <c r="D350" s="12"/>
      <c r="E350" s="12"/>
      <c r="F350" s="12"/>
      <c r="G350" s="12"/>
      <c r="H350" s="12"/>
      <c r="I350" s="12"/>
      <c r="J350" s="12"/>
      <c r="L350" s="12"/>
      <c r="M350" s="12"/>
      <c r="N350" s="12"/>
    </row>
    <row r="351" spans="1:14" x14ac:dyDescent="0.25">
      <c r="A351" s="12"/>
      <c r="B351" s="12"/>
      <c r="C351" s="309"/>
      <c r="D351" s="12"/>
      <c r="E351" s="12"/>
      <c r="F351" s="12"/>
      <c r="G351" s="12"/>
      <c r="H351" s="12"/>
      <c r="I351" s="12"/>
      <c r="J351" s="12"/>
      <c r="L351" s="12"/>
      <c r="M351" s="12"/>
      <c r="N351" s="12"/>
    </row>
    <row r="352" spans="1:14" x14ac:dyDescent="0.25">
      <c r="C352" s="308"/>
    </row>
    <row r="353" spans="3:3" x14ac:dyDescent="0.25">
      <c r="C353" s="308"/>
    </row>
    <row r="354" spans="3:3" x14ac:dyDescent="0.25">
      <c r="C354" s="308"/>
    </row>
    <row r="355" spans="3:3" x14ac:dyDescent="0.25">
      <c r="C355" s="308"/>
    </row>
    <row r="356" spans="3:3" x14ac:dyDescent="0.25">
      <c r="C356" s="308"/>
    </row>
    <row r="357" spans="3:3" x14ac:dyDescent="0.25">
      <c r="C357" s="308"/>
    </row>
    <row r="358" spans="3:3" x14ac:dyDescent="0.25">
      <c r="C358" s="308"/>
    </row>
    <row r="359" spans="3:3" x14ac:dyDescent="0.25">
      <c r="C359" s="308"/>
    </row>
    <row r="360" spans="3:3" x14ac:dyDescent="0.25">
      <c r="C360" s="308"/>
    </row>
    <row r="361" spans="3:3" x14ac:dyDescent="0.25">
      <c r="C361" s="308"/>
    </row>
    <row r="362" spans="3:3" x14ac:dyDescent="0.25">
      <c r="C362" s="308"/>
    </row>
    <row r="363" spans="3:3" x14ac:dyDescent="0.25">
      <c r="C363" s="308"/>
    </row>
    <row r="364" spans="3:3" x14ac:dyDescent="0.25">
      <c r="C364" s="308"/>
    </row>
    <row r="365" spans="3:3" x14ac:dyDescent="0.25">
      <c r="C365" s="308"/>
    </row>
    <row r="366" spans="3:3" x14ac:dyDescent="0.25">
      <c r="C366" s="308"/>
    </row>
    <row r="367" spans="3:3" x14ac:dyDescent="0.25">
      <c r="C367" s="308"/>
    </row>
    <row r="368" spans="3:3" x14ac:dyDescent="0.25">
      <c r="C368" s="308"/>
    </row>
    <row r="369" spans="3:3" x14ac:dyDescent="0.25">
      <c r="C369" s="308"/>
    </row>
    <row r="370" spans="3:3" x14ac:dyDescent="0.25">
      <c r="C370" s="308"/>
    </row>
    <row r="371" spans="3:3" x14ac:dyDescent="0.25">
      <c r="C371" s="308"/>
    </row>
    <row r="372" spans="3:3" x14ac:dyDescent="0.25">
      <c r="C372" s="308"/>
    </row>
    <row r="373" spans="3:3" x14ac:dyDescent="0.25">
      <c r="C373" s="308"/>
    </row>
    <row r="374" spans="3:3" x14ac:dyDescent="0.25">
      <c r="C374" s="308"/>
    </row>
    <row r="375" spans="3:3" x14ac:dyDescent="0.25">
      <c r="C375" s="308"/>
    </row>
    <row r="376" spans="3:3" x14ac:dyDescent="0.25">
      <c r="C376" s="308"/>
    </row>
    <row r="377" spans="3:3" x14ac:dyDescent="0.25">
      <c r="C377" s="308"/>
    </row>
    <row r="378" spans="3:3" x14ac:dyDescent="0.25">
      <c r="C378" s="308"/>
    </row>
    <row r="379" spans="3:3" x14ac:dyDescent="0.25">
      <c r="C379" s="308"/>
    </row>
    <row r="380" spans="3:3" x14ac:dyDescent="0.25">
      <c r="C380" s="308"/>
    </row>
    <row r="381" spans="3:3" x14ac:dyDescent="0.25">
      <c r="C381" s="308"/>
    </row>
    <row r="382" spans="3:3" x14ac:dyDescent="0.25">
      <c r="C382" s="308"/>
    </row>
    <row r="383" spans="3:3" x14ac:dyDescent="0.25">
      <c r="C383" s="308"/>
    </row>
    <row r="384" spans="3:3" x14ac:dyDescent="0.25">
      <c r="C384" s="308"/>
    </row>
    <row r="385" spans="3:3" x14ac:dyDescent="0.25">
      <c r="C385" s="308"/>
    </row>
    <row r="386" spans="3:3" x14ac:dyDescent="0.25">
      <c r="C386" s="308"/>
    </row>
    <row r="387" spans="3:3" x14ac:dyDescent="0.25">
      <c r="C387" s="308"/>
    </row>
    <row r="388" spans="3:3" x14ac:dyDescent="0.25">
      <c r="C388" s="308"/>
    </row>
    <row r="389" spans="3:3" x14ac:dyDescent="0.25">
      <c r="C389" s="308"/>
    </row>
    <row r="390" spans="3:3" x14ac:dyDescent="0.25">
      <c r="C390" s="308"/>
    </row>
    <row r="391" spans="3:3" x14ac:dyDescent="0.25">
      <c r="C391" s="308"/>
    </row>
    <row r="392" spans="3:3" x14ac:dyDescent="0.25">
      <c r="C392" s="308"/>
    </row>
    <row r="393" spans="3:3" x14ac:dyDescent="0.25">
      <c r="C393" s="308"/>
    </row>
    <row r="394" spans="3:3" x14ac:dyDescent="0.25">
      <c r="C394" s="308"/>
    </row>
    <row r="395" spans="3:3" x14ac:dyDescent="0.25">
      <c r="C395" s="308"/>
    </row>
    <row r="396" spans="3:3" x14ac:dyDescent="0.25">
      <c r="C396" s="308"/>
    </row>
    <row r="397" spans="3:3" x14ac:dyDescent="0.25">
      <c r="C397" s="308"/>
    </row>
    <row r="398" spans="3:3" x14ac:dyDescent="0.25">
      <c r="C398" s="308"/>
    </row>
    <row r="399" spans="3:3" x14ac:dyDescent="0.25">
      <c r="C399" s="308"/>
    </row>
    <row r="400" spans="3:3" x14ac:dyDescent="0.25">
      <c r="C400" s="308"/>
    </row>
    <row r="401" spans="3:3" x14ac:dyDescent="0.25">
      <c r="C401" s="308"/>
    </row>
    <row r="402" spans="3:3" x14ac:dyDescent="0.25">
      <c r="C402" s="308"/>
    </row>
    <row r="403" spans="3:3" x14ac:dyDescent="0.25">
      <c r="C403" s="308"/>
    </row>
    <row r="404" spans="3:3" x14ac:dyDescent="0.25">
      <c r="C404" s="308"/>
    </row>
    <row r="405" spans="3:3" x14ac:dyDescent="0.25">
      <c r="C405" s="308"/>
    </row>
    <row r="406" spans="3:3" x14ac:dyDescent="0.25">
      <c r="C406" s="308"/>
    </row>
    <row r="407" spans="3:3" x14ac:dyDescent="0.25">
      <c r="C407" s="308"/>
    </row>
    <row r="408" spans="3:3" x14ac:dyDescent="0.25">
      <c r="C408" s="308"/>
    </row>
    <row r="409" spans="3:3" x14ac:dyDescent="0.25">
      <c r="C409" s="308"/>
    </row>
    <row r="410" spans="3:3" x14ac:dyDescent="0.25">
      <c r="C410" s="308"/>
    </row>
    <row r="411" spans="3:3" x14ac:dyDescent="0.25">
      <c r="C411" s="308"/>
    </row>
    <row r="412" spans="3:3" x14ac:dyDescent="0.25">
      <c r="C412" s="308"/>
    </row>
    <row r="413" spans="3:3" x14ac:dyDescent="0.25">
      <c r="C413" s="308"/>
    </row>
    <row r="414" spans="3:3" x14ac:dyDescent="0.25">
      <c r="C414" s="308"/>
    </row>
    <row r="415" spans="3:3" x14ac:dyDescent="0.25">
      <c r="C415" s="308"/>
    </row>
    <row r="416" spans="3:3" x14ac:dyDescent="0.25">
      <c r="C416" s="308"/>
    </row>
    <row r="417" spans="3:3" x14ac:dyDescent="0.25">
      <c r="C417" s="308"/>
    </row>
    <row r="418" spans="3:3" x14ac:dyDescent="0.25">
      <c r="C418" s="308"/>
    </row>
    <row r="419" spans="3:3" x14ac:dyDescent="0.25">
      <c r="C419" s="308"/>
    </row>
    <row r="420" spans="3:3" x14ac:dyDescent="0.25">
      <c r="C420" s="308"/>
    </row>
    <row r="421" spans="3:3" x14ac:dyDescent="0.25">
      <c r="C421" s="308"/>
    </row>
    <row r="422" spans="3:3" x14ac:dyDescent="0.25">
      <c r="C422" s="308"/>
    </row>
    <row r="423" spans="3:3" x14ac:dyDescent="0.25">
      <c r="C423" s="308"/>
    </row>
    <row r="424" spans="3:3" x14ac:dyDescent="0.25">
      <c r="C424" s="308"/>
    </row>
    <row r="425" spans="3:3" x14ac:dyDescent="0.25">
      <c r="C425" s="308"/>
    </row>
    <row r="426" spans="3:3" x14ac:dyDescent="0.25">
      <c r="C426" s="308"/>
    </row>
    <row r="427" spans="3:3" x14ac:dyDescent="0.25">
      <c r="C427" s="308"/>
    </row>
    <row r="428" spans="3:3" x14ac:dyDescent="0.25">
      <c r="C428" s="308"/>
    </row>
    <row r="429" spans="3:3" x14ac:dyDescent="0.25">
      <c r="C429" s="308"/>
    </row>
    <row r="430" spans="3:3" x14ac:dyDescent="0.25">
      <c r="C430" s="308"/>
    </row>
    <row r="431" spans="3:3" x14ac:dyDescent="0.25">
      <c r="C431" s="308"/>
    </row>
    <row r="432" spans="3:3" x14ac:dyDescent="0.25">
      <c r="C432" s="308"/>
    </row>
    <row r="433" spans="3:3" x14ac:dyDescent="0.25">
      <c r="C433" s="308"/>
    </row>
    <row r="434" spans="3:3" x14ac:dyDescent="0.25">
      <c r="C434" s="308"/>
    </row>
    <row r="435" spans="3:3" x14ac:dyDescent="0.25">
      <c r="C435" s="308"/>
    </row>
    <row r="436" spans="3:3" x14ac:dyDescent="0.25">
      <c r="C436" s="308"/>
    </row>
    <row r="437" spans="3:3" x14ac:dyDescent="0.25">
      <c r="C437" s="308"/>
    </row>
    <row r="438" spans="3:3" x14ac:dyDescent="0.25">
      <c r="C438" s="308"/>
    </row>
    <row r="439" spans="3:3" x14ac:dyDescent="0.25">
      <c r="C439" s="308"/>
    </row>
    <row r="440" spans="3:3" x14ac:dyDescent="0.25">
      <c r="C440" s="308"/>
    </row>
    <row r="441" spans="3:3" x14ac:dyDescent="0.25">
      <c r="C441" s="308"/>
    </row>
    <row r="442" spans="3:3" x14ac:dyDescent="0.25">
      <c r="C442" s="308"/>
    </row>
    <row r="443" spans="3:3" x14ac:dyDescent="0.25">
      <c r="C443" s="308"/>
    </row>
    <row r="444" spans="3:3" x14ac:dyDescent="0.25">
      <c r="C444" s="308"/>
    </row>
    <row r="445" spans="3:3" x14ac:dyDescent="0.25">
      <c r="C445" s="308"/>
    </row>
    <row r="446" spans="3:3" x14ac:dyDescent="0.25">
      <c r="C446" s="308"/>
    </row>
    <row r="447" spans="3:3" x14ac:dyDescent="0.25">
      <c r="C447" s="308"/>
    </row>
    <row r="448" spans="3:3" x14ac:dyDescent="0.25">
      <c r="C448" s="308"/>
    </row>
    <row r="449" spans="3:3" x14ac:dyDescent="0.25">
      <c r="C449" s="308"/>
    </row>
    <row r="450" spans="3:3" x14ac:dyDescent="0.25">
      <c r="C450" s="308"/>
    </row>
    <row r="451" spans="3:3" x14ac:dyDescent="0.25">
      <c r="C451" s="308"/>
    </row>
    <row r="452" spans="3:3" x14ac:dyDescent="0.25">
      <c r="C452" s="308"/>
    </row>
    <row r="453" spans="3:3" x14ac:dyDescent="0.25">
      <c r="C453" s="308"/>
    </row>
    <row r="454" spans="3:3" x14ac:dyDescent="0.25">
      <c r="C454" s="308"/>
    </row>
    <row r="455" spans="3:3" x14ac:dyDescent="0.25">
      <c r="C455" s="308"/>
    </row>
    <row r="456" spans="3:3" x14ac:dyDescent="0.25">
      <c r="C456" s="308"/>
    </row>
    <row r="457" spans="3:3" x14ac:dyDescent="0.25">
      <c r="C457" s="308"/>
    </row>
    <row r="458" spans="3:3" x14ac:dyDescent="0.25">
      <c r="C458" s="308"/>
    </row>
    <row r="459" spans="3:3" x14ac:dyDescent="0.25">
      <c r="C459" s="308"/>
    </row>
    <row r="460" spans="3:3" x14ac:dyDescent="0.25">
      <c r="C460" s="308"/>
    </row>
    <row r="461" spans="3:3" x14ac:dyDescent="0.25">
      <c r="C461" s="308"/>
    </row>
    <row r="462" spans="3:3" x14ac:dyDescent="0.25">
      <c r="C462" s="308"/>
    </row>
    <row r="463" spans="3:3" x14ac:dyDescent="0.25">
      <c r="C463" s="308"/>
    </row>
    <row r="464" spans="3:3" x14ac:dyDescent="0.25">
      <c r="C464" s="308"/>
    </row>
    <row r="465" spans="3:3" x14ac:dyDescent="0.25">
      <c r="C465" s="308"/>
    </row>
    <row r="466" spans="3:3" x14ac:dyDescent="0.25">
      <c r="C466" s="308"/>
    </row>
    <row r="467" spans="3:3" x14ac:dyDescent="0.25">
      <c r="C467" s="308"/>
    </row>
    <row r="468" spans="3:3" x14ac:dyDescent="0.25">
      <c r="C468" s="308"/>
    </row>
    <row r="469" spans="3:3" x14ac:dyDescent="0.25">
      <c r="C469" s="308"/>
    </row>
    <row r="470" spans="3:3" x14ac:dyDescent="0.25">
      <c r="C470" s="308"/>
    </row>
    <row r="471" spans="3:3" x14ac:dyDescent="0.25">
      <c r="C471" s="308"/>
    </row>
    <row r="472" spans="3:3" x14ac:dyDescent="0.25">
      <c r="C472" s="308"/>
    </row>
    <row r="473" spans="3:3" x14ac:dyDescent="0.25">
      <c r="C473" s="308"/>
    </row>
    <row r="474" spans="3:3" x14ac:dyDescent="0.25">
      <c r="C474" s="308"/>
    </row>
    <row r="475" spans="3:3" x14ac:dyDescent="0.25">
      <c r="C475" s="308"/>
    </row>
    <row r="476" spans="3:3" x14ac:dyDescent="0.25">
      <c r="C476" s="308"/>
    </row>
    <row r="477" spans="3:3" x14ac:dyDescent="0.25">
      <c r="C477" s="308"/>
    </row>
    <row r="478" spans="3:3" x14ac:dyDescent="0.25">
      <c r="C478" s="308"/>
    </row>
    <row r="479" spans="3:3" x14ac:dyDescent="0.25">
      <c r="C479" s="308"/>
    </row>
    <row r="480" spans="3:3" x14ac:dyDescent="0.25">
      <c r="C480" s="308"/>
    </row>
    <row r="481" spans="3:3" x14ac:dyDescent="0.25">
      <c r="C481" s="308"/>
    </row>
    <row r="482" spans="3:3" x14ac:dyDescent="0.25">
      <c r="C482" s="308"/>
    </row>
    <row r="483" spans="3:3" x14ac:dyDescent="0.25">
      <c r="C483" s="308"/>
    </row>
    <row r="484" spans="3:3" x14ac:dyDescent="0.25">
      <c r="C484" s="308"/>
    </row>
    <row r="485" spans="3:3" x14ac:dyDescent="0.25">
      <c r="C485" s="308"/>
    </row>
    <row r="486" spans="3:3" x14ac:dyDescent="0.25">
      <c r="C486" s="308"/>
    </row>
    <row r="487" spans="3:3" x14ac:dyDescent="0.25">
      <c r="C487" s="308"/>
    </row>
    <row r="488" spans="3:3" x14ac:dyDescent="0.25">
      <c r="C488" s="308"/>
    </row>
    <row r="489" spans="3:3" x14ac:dyDescent="0.25">
      <c r="C489" s="308"/>
    </row>
    <row r="490" spans="3:3" x14ac:dyDescent="0.25">
      <c r="C490" s="308"/>
    </row>
    <row r="491" spans="3:3" x14ac:dyDescent="0.25">
      <c r="C491" s="308"/>
    </row>
    <row r="492" spans="3:3" x14ac:dyDescent="0.25">
      <c r="C492" s="308"/>
    </row>
    <row r="493" spans="3:3" x14ac:dyDescent="0.25">
      <c r="C493" s="308"/>
    </row>
    <row r="494" spans="3:3" x14ac:dyDescent="0.25">
      <c r="C494" s="308"/>
    </row>
    <row r="495" spans="3:3" x14ac:dyDescent="0.25">
      <c r="C495" s="308"/>
    </row>
    <row r="496" spans="3:3" x14ac:dyDescent="0.25">
      <c r="C496" s="308"/>
    </row>
    <row r="497" spans="3:3" x14ac:dyDescent="0.25">
      <c r="C497" s="308"/>
    </row>
    <row r="498" spans="3:3" x14ac:dyDescent="0.25">
      <c r="C498" s="308"/>
    </row>
    <row r="499" spans="3:3" x14ac:dyDescent="0.25">
      <c r="C499" s="308"/>
    </row>
    <row r="500" spans="3:3" x14ac:dyDescent="0.25">
      <c r="C500" s="308"/>
    </row>
    <row r="501" spans="3:3" x14ac:dyDescent="0.25">
      <c r="C501" s="308"/>
    </row>
    <row r="502" spans="3:3" x14ac:dyDescent="0.25">
      <c r="C502" s="308"/>
    </row>
    <row r="503" spans="3:3" x14ac:dyDescent="0.25">
      <c r="C503" s="308"/>
    </row>
    <row r="504" spans="3:3" x14ac:dyDescent="0.25">
      <c r="C504" s="308"/>
    </row>
    <row r="505" spans="3:3" x14ac:dyDescent="0.25">
      <c r="C505" s="308"/>
    </row>
    <row r="506" spans="3:3" x14ac:dyDescent="0.25">
      <c r="C506" s="308"/>
    </row>
    <row r="507" spans="3:3" x14ac:dyDescent="0.25">
      <c r="C507" s="308"/>
    </row>
    <row r="508" spans="3:3" x14ac:dyDescent="0.25">
      <c r="C508" s="308"/>
    </row>
    <row r="509" spans="3:3" x14ac:dyDescent="0.25">
      <c r="C509" s="308"/>
    </row>
    <row r="510" spans="3:3" x14ac:dyDescent="0.25">
      <c r="C510" s="308"/>
    </row>
    <row r="511" spans="3:3" x14ac:dyDescent="0.25">
      <c r="C511" s="308"/>
    </row>
    <row r="512" spans="3:3" x14ac:dyDescent="0.25">
      <c r="C512" s="308"/>
    </row>
    <row r="513" spans="3:3" x14ac:dyDescent="0.25">
      <c r="C513" s="308"/>
    </row>
    <row r="514" spans="3:3" x14ac:dyDescent="0.25">
      <c r="C514" s="308"/>
    </row>
    <row r="515" spans="3:3" x14ac:dyDescent="0.25">
      <c r="C515" s="308"/>
    </row>
    <row r="516" spans="3:3" x14ac:dyDescent="0.25">
      <c r="C516" s="308"/>
    </row>
    <row r="517" spans="3:3" x14ac:dyDescent="0.25">
      <c r="C517" s="308"/>
    </row>
    <row r="518" spans="3:3" x14ac:dyDescent="0.25">
      <c r="C518" s="308"/>
    </row>
    <row r="519" spans="3:3" x14ac:dyDescent="0.25">
      <c r="C519" s="308"/>
    </row>
    <row r="520" spans="3:3" x14ac:dyDescent="0.25">
      <c r="C520" s="308"/>
    </row>
    <row r="521" spans="3:3" x14ac:dyDescent="0.25">
      <c r="C521" s="308"/>
    </row>
    <row r="522" spans="3:3" x14ac:dyDescent="0.25">
      <c r="C522" s="308"/>
    </row>
    <row r="523" spans="3:3" x14ac:dyDescent="0.25">
      <c r="C523" s="308"/>
    </row>
    <row r="524" spans="3:3" x14ac:dyDescent="0.25">
      <c r="C524" s="308"/>
    </row>
    <row r="525" spans="3:3" x14ac:dyDescent="0.25">
      <c r="C525" s="308"/>
    </row>
    <row r="526" spans="3:3" x14ac:dyDescent="0.25">
      <c r="C526" s="308"/>
    </row>
    <row r="527" spans="3:3" x14ac:dyDescent="0.25">
      <c r="C527" s="308"/>
    </row>
    <row r="528" spans="3:3" x14ac:dyDescent="0.25">
      <c r="C528" s="308"/>
    </row>
    <row r="529" spans="3:3" x14ac:dyDescent="0.25">
      <c r="C529" s="308"/>
    </row>
    <row r="530" spans="3:3" x14ac:dyDescent="0.25">
      <c r="C530" s="308"/>
    </row>
    <row r="531" spans="3:3" x14ac:dyDescent="0.25">
      <c r="C531" s="308"/>
    </row>
    <row r="532" spans="3:3" x14ac:dyDescent="0.25">
      <c r="C532" s="308"/>
    </row>
    <row r="533" spans="3:3" x14ac:dyDescent="0.25">
      <c r="C533" s="308"/>
    </row>
    <row r="534" spans="3:3" x14ac:dyDescent="0.25">
      <c r="C534" s="308"/>
    </row>
    <row r="535" spans="3:3" x14ac:dyDescent="0.25">
      <c r="C535" s="308"/>
    </row>
    <row r="536" spans="3:3" x14ac:dyDescent="0.25">
      <c r="C536" s="308"/>
    </row>
    <row r="537" spans="3:3" x14ac:dyDescent="0.25">
      <c r="C537" s="308"/>
    </row>
    <row r="538" spans="3:3" x14ac:dyDescent="0.25">
      <c r="C538" s="308"/>
    </row>
    <row r="539" spans="3:3" x14ac:dyDescent="0.25">
      <c r="C539" s="308"/>
    </row>
    <row r="540" spans="3:3" x14ac:dyDescent="0.25">
      <c r="C540" s="308"/>
    </row>
    <row r="541" spans="3:3" x14ac:dyDescent="0.25">
      <c r="C541" s="308"/>
    </row>
    <row r="542" spans="3:3" x14ac:dyDescent="0.25">
      <c r="C542" s="308"/>
    </row>
    <row r="543" spans="3:3" x14ac:dyDescent="0.25">
      <c r="C543" s="308"/>
    </row>
    <row r="544" spans="3:3" x14ac:dyDescent="0.25">
      <c r="C544" s="308"/>
    </row>
    <row r="545" spans="3:3" x14ac:dyDescent="0.25">
      <c r="C545" s="308"/>
    </row>
    <row r="546" spans="3:3" x14ac:dyDescent="0.25">
      <c r="C546" s="308"/>
    </row>
    <row r="547" spans="3:3" x14ac:dyDescent="0.25">
      <c r="C547" s="308"/>
    </row>
    <row r="548" spans="3:3" x14ac:dyDescent="0.25">
      <c r="C548" s="308"/>
    </row>
    <row r="549" spans="3:3" x14ac:dyDescent="0.25">
      <c r="C549" s="308"/>
    </row>
    <row r="550" spans="3:3" x14ac:dyDescent="0.25">
      <c r="C550" s="308"/>
    </row>
    <row r="551" spans="3:3" x14ac:dyDescent="0.25">
      <c r="C551" s="308"/>
    </row>
    <row r="552" spans="3:3" x14ac:dyDescent="0.25">
      <c r="C552" s="308"/>
    </row>
    <row r="553" spans="3:3" x14ac:dyDescent="0.25">
      <c r="C553" s="308"/>
    </row>
    <row r="554" spans="3:3" x14ac:dyDescent="0.25">
      <c r="C554" s="308"/>
    </row>
    <row r="555" spans="3:3" x14ac:dyDescent="0.25">
      <c r="C555" s="308"/>
    </row>
    <row r="556" spans="3:3" x14ac:dyDescent="0.25">
      <c r="C556" s="308"/>
    </row>
    <row r="557" spans="3:3" x14ac:dyDescent="0.25">
      <c r="C557" s="308"/>
    </row>
    <row r="558" spans="3:3" x14ac:dyDescent="0.25">
      <c r="C558" s="308"/>
    </row>
    <row r="559" spans="3:3" x14ac:dyDescent="0.25">
      <c r="C559" s="308"/>
    </row>
    <row r="560" spans="3:3" x14ac:dyDescent="0.25">
      <c r="C560" s="308"/>
    </row>
    <row r="561" spans="3:3" x14ac:dyDescent="0.25">
      <c r="C561" s="308"/>
    </row>
    <row r="562" spans="3:3" x14ac:dyDescent="0.25">
      <c r="C562" s="308"/>
    </row>
    <row r="563" spans="3:3" x14ac:dyDescent="0.25">
      <c r="C563" s="308"/>
    </row>
    <row r="564" spans="3:3" x14ac:dyDescent="0.25">
      <c r="C564" s="308"/>
    </row>
    <row r="565" spans="3:3" x14ac:dyDescent="0.25">
      <c r="C565" s="308"/>
    </row>
    <row r="566" spans="3:3" x14ac:dyDescent="0.25">
      <c r="C566" s="308"/>
    </row>
    <row r="567" spans="3:3" x14ac:dyDescent="0.25">
      <c r="C567" s="308"/>
    </row>
    <row r="568" spans="3:3" x14ac:dyDescent="0.25">
      <c r="C568" s="308"/>
    </row>
    <row r="569" spans="3:3" x14ac:dyDescent="0.25">
      <c r="C569" s="308"/>
    </row>
    <row r="570" spans="3:3" x14ac:dyDescent="0.25">
      <c r="C570" s="308"/>
    </row>
    <row r="571" spans="3:3" x14ac:dyDescent="0.25">
      <c r="C571" s="308"/>
    </row>
    <row r="572" spans="3:3" x14ac:dyDescent="0.25">
      <c r="C572" s="308"/>
    </row>
    <row r="573" spans="3:3" x14ac:dyDescent="0.25">
      <c r="C573" s="308"/>
    </row>
    <row r="574" spans="3:3" x14ac:dyDescent="0.25">
      <c r="C574" s="308"/>
    </row>
    <row r="575" spans="3:3" x14ac:dyDescent="0.25">
      <c r="C575" s="308"/>
    </row>
    <row r="576" spans="3:3" x14ac:dyDescent="0.25">
      <c r="C576" s="308"/>
    </row>
    <row r="577" spans="3:3" x14ac:dyDescent="0.25">
      <c r="C577" s="308"/>
    </row>
    <row r="578" spans="3:3" x14ac:dyDescent="0.25">
      <c r="C578" s="308"/>
    </row>
    <row r="579" spans="3:3" x14ac:dyDescent="0.25">
      <c r="C579" s="308"/>
    </row>
    <row r="580" spans="3:3" x14ac:dyDescent="0.25">
      <c r="C580" s="308"/>
    </row>
    <row r="581" spans="3:3" x14ac:dyDescent="0.25">
      <c r="C581" s="308"/>
    </row>
    <row r="582" spans="3:3" x14ac:dyDescent="0.25">
      <c r="C582" s="308"/>
    </row>
    <row r="583" spans="3:3" x14ac:dyDescent="0.25">
      <c r="C583" s="308"/>
    </row>
    <row r="584" spans="3:3" x14ac:dyDescent="0.25">
      <c r="C584" s="308"/>
    </row>
    <row r="585" spans="3:3" x14ac:dyDescent="0.25">
      <c r="C585" s="308"/>
    </row>
    <row r="586" spans="3:3" x14ac:dyDescent="0.25">
      <c r="C586" s="308"/>
    </row>
    <row r="587" spans="3:3" x14ac:dyDescent="0.25">
      <c r="C587" s="308"/>
    </row>
    <row r="588" spans="3:3" x14ac:dyDescent="0.25">
      <c r="C588" s="308"/>
    </row>
    <row r="589" spans="3:3" x14ac:dyDescent="0.25">
      <c r="C589" s="308"/>
    </row>
    <row r="590" spans="3:3" x14ac:dyDescent="0.25">
      <c r="C590" s="308"/>
    </row>
    <row r="591" spans="3:3" x14ac:dyDescent="0.25">
      <c r="C591" s="308"/>
    </row>
    <row r="592" spans="3:3" x14ac:dyDescent="0.25">
      <c r="C592" s="308"/>
    </row>
    <row r="593" spans="3:3" x14ac:dyDescent="0.25">
      <c r="C593" s="308"/>
    </row>
    <row r="594" spans="3:3" x14ac:dyDescent="0.25">
      <c r="C594" s="308"/>
    </row>
    <row r="595" spans="3:3" x14ac:dyDescent="0.25">
      <c r="C595" s="308"/>
    </row>
    <row r="596" spans="3:3" x14ac:dyDescent="0.25">
      <c r="C596" s="308"/>
    </row>
    <row r="597" spans="3:3" x14ac:dyDescent="0.25">
      <c r="C597" s="308"/>
    </row>
    <row r="598" spans="3:3" x14ac:dyDescent="0.25">
      <c r="C598" s="308"/>
    </row>
    <row r="599" spans="3:3" x14ac:dyDescent="0.25">
      <c r="C599" s="308"/>
    </row>
    <row r="600" spans="3:3" x14ac:dyDescent="0.25">
      <c r="C600" s="308"/>
    </row>
    <row r="601" spans="3:3" x14ac:dyDescent="0.25">
      <c r="C601" s="308"/>
    </row>
    <row r="602" spans="3:3" x14ac:dyDescent="0.25">
      <c r="C602" s="308"/>
    </row>
    <row r="603" spans="3:3" x14ac:dyDescent="0.25">
      <c r="C603" s="308"/>
    </row>
    <row r="604" spans="3:3" x14ac:dyDescent="0.25">
      <c r="C604" s="308"/>
    </row>
    <row r="605" spans="3:3" x14ac:dyDescent="0.25">
      <c r="C605" s="308"/>
    </row>
    <row r="606" spans="3:3" x14ac:dyDescent="0.25">
      <c r="C606" s="308"/>
    </row>
    <row r="607" spans="3:3" x14ac:dyDescent="0.25">
      <c r="C607" s="308"/>
    </row>
    <row r="608" spans="3:3" x14ac:dyDescent="0.25">
      <c r="C608" s="308"/>
    </row>
    <row r="609" spans="3:3" x14ac:dyDescent="0.25">
      <c r="C609" s="308"/>
    </row>
    <row r="610" spans="3:3" x14ac:dyDescent="0.25">
      <c r="C610" s="308"/>
    </row>
    <row r="611" spans="3:3" x14ac:dyDescent="0.25">
      <c r="C611" s="308"/>
    </row>
    <row r="612" spans="3:3" x14ac:dyDescent="0.25">
      <c r="C612" s="308"/>
    </row>
    <row r="613" spans="3:3" x14ac:dyDescent="0.25">
      <c r="C613" s="308"/>
    </row>
    <row r="614" spans="3:3" x14ac:dyDescent="0.25">
      <c r="C614" s="308"/>
    </row>
    <row r="615" spans="3:3" x14ac:dyDescent="0.25">
      <c r="C615" s="308"/>
    </row>
    <row r="616" spans="3:3" x14ac:dyDescent="0.25">
      <c r="C616" s="308"/>
    </row>
    <row r="617" spans="3:3" x14ac:dyDescent="0.25">
      <c r="C617" s="308"/>
    </row>
    <row r="618" spans="3:3" x14ac:dyDescent="0.25">
      <c r="C618" s="308"/>
    </row>
    <row r="619" spans="3:3" x14ac:dyDescent="0.25">
      <c r="C619" s="308"/>
    </row>
    <row r="620" spans="3:3" x14ac:dyDescent="0.25">
      <c r="C620" s="308"/>
    </row>
    <row r="621" spans="3:3" x14ac:dyDescent="0.25">
      <c r="C621" s="308"/>
    </row>
    <row r="622" spans="3:3" x14ac:dyDescent="0.25">
      <c r="C622" s="308"/>
    </row>
    <row r="623" spans="3:3" x14ac:dyDescent="0.25">
      <c r="C623" s="308"/>
    </row>
    <row r="624" spans="3:3" x14ac:dyDescent="0.25">
      <c r="C624" s="308"/>
    </row>
    <row r="625" spans="3:3" x14ac:dyDescent="0.25">
      <c r="C625" s="308"/>
    </row>
    <row r="626" spans="3:3" x14ac:dyDescent="0.25">
      <c r="C626" s="308"/>
    </row>
    <row r="627" spans="3:3" x14ac:dyDescent="0.25">
      <c r="C627" s="308"/>
    </row>
    <row r="628" spans="3:3" x14ac:dyDescent="0.25">
      <c r="C628" s="308"/>
    </row>
    <row r="629" spans="3:3" x14ac:dyDescent="0.25">
      <c r="C629" s="308"/>
    </row>
    <row r="630" spans="3:3" x14ac:dyDescent="0.25">
      <c r="C630" s="308"/>
    </row>
    <row r="631" spans="3:3" x14ac:dyDescent="0.25">
      <c r="C631" s="308"/>
    </row>
    <row r="632" spans="3:3" x14ac:dyDescent="0.25">
      <c r="C632" s="308"/>
    </row>
    <row r="633" spans="3:3" x14ac:dyDescent="0.25">
      <c r="C633" s="308"/>
    </row>
    <row r="634" spans="3:3" x14ac:dyDescent="0.25">
      <c r="C634" s="308"/>
    </row>
    <row r="635" spans="3:3" x14ac:dyDescent="0.25">
      <c r="C635" s="308"/>
    </row>
    <row r="636" spans="3:3" x14ac:dyDescent="0.25">
      <c r="C636" s="308"/>
    </row>
    <row r="637" spans="3:3" x14ac:dyDescent="0.25">
      <c r="C637" s="308"/>
    </row>
    <row r="638" spans="3:3" x14ac:dyDescent="0.25">
      <c r="C638" s="308"/>
    </row>
    <row r="639" spans="3:3" x14ac:dyDescent="0.25">
      <c r="C639" s="308"/>
    </row>
    <row r="640" spans="3:3" x14ac:dyDescent="0.25">
      <c r="C640" s="308"/>
    </row>
    <row r="641" spans="3:3" x14ac:dyDescent="0.25">
      <c r="C641" s="308"/>
    </row>
    <row r="642" spans="3:3" x14ac:dyDescent="0.25">
      <c r="C642" s="308"/>
    </row>
    <row r="643" spans="3:3" x14ac:dyDescent="0.25">
      <c r="C643" s="308"/>
    </row>
    <row r="644" spans="3:3" x14ac:dyDescent="0.25">
      <c r="C644" s="308"/>
    </row>
    <row r="645" spans="3:3" x14ac:dyDescent="0.25">
      <c r="C645" s="308"/>
    </row>
    <row r="646" spans="3:3" x14ac:dyDescent="0.25">
      <c r="C646" s="308"/>
    </row>
    <row r="647" spans="3:3" x14ac:dyDescent="0.25">
      <c r="C647" s="308"/>
    </row>
    <row r="648" spans="3:3" x14ac:dyDescent="0.25">
      <c r="C648" s="308"/>
    </row>
    <row r="649" spans="3:3" x14ac:dyDescent="0.25">
      <c r="C649" s="308"/>
    </row>
    <row r="650" spans="3:3" x14ac:dyDescent="0.25">
      <c r="C650" s="308"/>
    </row>
    <row r="651" spans="3:3" x14ac:dyDescent="0.25">
      <c r="C651" s="308"/>
    </row>
    <row r="652" spans="3:3" x14ac:dyDescent="0.25">
      <c r="C652" s="308"/>
    </row>
    <row r="653" spans="3:3" x14ac:dyDescent="0.25">
      <c r="C653" s="308"/>
    </row>
    <row r="654" spans="3:3" x14ac:dyDescent="0.25">
      <c r="C654" s="308"/>
    </row>
    <row r="655" spans="3:3" x14ac:dyDescent="0.25">
      <c r="C655" s="308"/>
    </row>
    <row r="656" spans="3:3" x14ac:dyDescent="0.25">
      <c r="C656" s="308"/>
    </row>
    <row r="657" spans="3:3" x14ac:dyDescent="0.25">
      <c r="C657" s="308"/>
    </row>
    <row r="658" spans="3:3" x14ac:dyDescent="0.25">
      <c r="C658" s="308"/>
    </row>
    <row r="659" spans="3:3" x14ac:dyDescent="0.25">
      <c r="C659" s="308"/>
    </row>
    <row r="660" spans="3:3" x14ac:dyDescent="0.25">
      <c r="C660" s="308"/>
    </row>
    <row r="661" spans="3:3" x14ac:dyDescent="0.25">
      <c r="C661" s="308"/>
    </row>
    <row r="662" spans="3:3" x14ac:dyDescent="0.25">
      <c r="C662" s="308"/>
    </row>
    <row r="663" spans="3:3" x14ac:dyDescent="0.25">
      <c r="C663" s="308"/>
    </row>
    <row r="664" spans="3:3" x14ac:dyDescent="0.25">
      <c r="C664" s="308"/>
    </row>
    <row r="665" spans="3:3" x14ac:dyDescent="0.25">
      <c r="C665" s="308"/>
    </row>
    <row r="666" spans="3:3" x14ac:dyDescent="0.25">
      <c r="C666" s="308"/>
    </row>
    <row r="667" spans="3:3" x14ac:dyDescent="0.25">
      <c r="C667" s="308"/>
    </row>
    <row r="668" spans="3:3" x14ac:dyDescent="0.25">
      <c r="C668" s="308"/>
    </row>
    <row r="669" spans="3:3" x14ac:dyDescent="0.25">
      <c r="C669" s="308"/>
    </row>
    <row r="670" spans="3:3" x14ac:dyDescent="0.25">
      <c r="C670" s="308"/>
    </row>
    <row r="671" spans="3:3" x14ac:dyDescent="0.25">
      <c r="C671" s="308"/>
    </row>
    <row r="672" spans="3:3" x14ac:dyDescent="0.25">
      <c r="C672" s="308"/>
    </row>
    <row r="673" spans="3:3" x14ac:dyDescent="0.25">
      <c r="C673" s="308"/>
    </row>
    <row r="674" spans="3:3" x14ac:dyDescent="0.25">
      <c r="C674" s="308"/>
    </row>
    <row r="675" spans="3:3" x14ac:dyDescent="0.25">
      <c r="C675" s="308"/>
    </row>
    <row r="676" spans="3:3" x14ac:dyDescent="0.25">
      <c r="C676" s="308"/>
    </row>
    <row r="677" spans="3:3" x14ac:dyDescent="0.25">
      <c r="C677" s="308"/>
    </row>
    <row r="678" spans="3:3" x14ac:dyDescent="0.25">
      <c r="C678" s="308"/>
    </row>
    <row r="679" spans="3:3" x14ac:dyDescent="0.25">
      <c r="C679" s="308"/>
    </row>
    <row r="680" spans="3:3" x14ac:dyDescent="0.25">
      <c r="C680" s="308"/>
    </row>
  </sheetData>
  <mergeCells count="82">
    <mergeCell ref="M20:O20"/>
    <mergeCell ref="B13:O13"/>
    <mergeCell ref="O21:O22"/>
    <mergeCell ref="B1:O1"/>
    <mergeCell ref="B2:O2"/>
    <mergeCell ref="B3:O3"/>
    <mergeCell ref="B4:O4"/>
    <mergeCell ref="B5:O5"/>
    <mergeCell ref="B9:O9"/>
    <mergeCell ref="B12:O12"/>
    <mergeCell ref="B10:O10"/>
    <mergeCell ref="I20:K20"/>
    <mergeCell ref="B6:O6"/>
    <mergeCell ref="B8:O8"/>
    <mergeCell ref="B7:O7"/>
    <mergeCell ref="E21:F21"/>
    <mergeCell ref="B23:O23"/>
    <mergeCell ref="C24:C25"/>
    <mergeCell ref="D20:D22"/>
    <mergeCell ref="B14:O14"/>
    <mergeCell ref="B15:O15"/>
    <mergeCell ref="B16:O16"/>
    <mergeCell ref="B31:B33"/>
    <mergeCell ref="C78:C79"/>
    <mergeCell ref="B35:B37"/>
    <mergeCell ref="B39:B41"/>
    <mergeCell ref="I21:J21"/>
    <mergeCell ref="G21:G22"/>
    <mergeCell ref="C20:C22"/>
    <mergeCell ref="B27:B29"/>
    <mergeCell ref="C88:C89"/>
    <mergeCell ref="C101:C102"/>
    <mergeCell ref="C112:C113"/>
    <mergeCell ref="B77:O77"/>
    <mergeCell ref="B73:B74"/>
    <mergeCell ref="B11:O11"/>
    <mergeCell ref="B59:B61"/>
    <mergeCell ref="B63:B65"/>
    <mergeCell ref="B67:B69"/>
    <mergeCell ref="B71:O71"/>
    <mergeCell ref="C117:C118"/>
    <mergeCell ref="C139:C140"/>
    <mergeCell ref="C141:C142"/>
    <mergeCell ref="C119:C120"/>
    <mergeCell ref="C131:C132"/>
    <mergeCell ref="C137:C138"/>
    <mergeCell ref="L20:L22"/>
    <mergeCell ref="C143:C144"/>
    <mergeCell ref="C135:C136"/>
    <mergeCell ref="B51:B53"/>
    <mergeCell ref="B43:B45"/>
    <mergeCell ref="B81:O81"/>
    <mergeCell ref="B47:B49"/>
    <mergeCell ref="C121:C122"/>
    <mergeCell ref="C123:C124"/>
    <mergeCell ref="C127:C128"/>
    <mergeCell ref="C145:C146"/>
    <mergeCell ref="C151:C152"/>
    <mergeCell ref="B55:B57"/>
    <mergeCell ref="A18:O18"/>
    <mergeCell ref="K21:K22"/>
    <mergeCell ref="M21:N21"/>
    <mergeCell ref="A20:A22"/>
    <mergeCell ref="E20:G20"/>
    <mergeCell ref="H20:H22"/>
    <mergeCell ref="B20:B22"/>
    <mergeCell ref="C96:C97"/>
    <mergeCell ref="C125:C126"/>
    <mergeCell ref="C129:C130"/>
    <mergeCell ref="C133:C134"/>
    <mergeCell ref="B217:O217"/>
    <mergeCell ref="C159:C160"/>
    <mergeCell ref="B167:O167"/>
    <mergeCell ref="C164:C165"/>
    <mergeCell ref="C147:C148"/>
    <mergeCell ref="C149:C150"/>
    <mergeCell ref="C228:C238"/>
    <mergeCell ref="A228:A238"/>
    <mergeCell ref="C168:C169"/>
    <mergeCell ref="C214:C215"/>
    <mergeCell ref="C221:C222"/>
    <mergeCell ref="B171:O171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activeCell="C6" sqref="C6:O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492"/>
      <c r="C1" s="491" t="s">
        <v>376</v>
      </c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1:17" x14ac:dyDescent="0.25">
      <c r="B2" s="492"/>
      <c r="C2" s="491" t="s">
        <v>375</v>
      </c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</row>
    <row r="3" spans="1:17" x14ac:dyDescent="0.25">
      <c r="B3" s="492"/>
      <c r="C3" s="491" t="s">
        <v>374</v>
      </c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</row>
    <row r="4" spans="1:17" x14ac:dyDescent="0.25">
      <c r="B4" s="492"/>
      <c r="C4" s="491" t="s">
        <v>524</v>
      </c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1:17" ht="15" customHeight="1" x14ac:dyDescent="0.25">
      <c r="B5" s="490"/>
      <c r="C5" s="489" t="s">
        <v>518</v>
      </c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ht="15" customHeight="1" x14ac:dyDescent="0.25">
      <c r="B6" s="490"/>
      <c r="C6" s="489" t="s">
        <v>517</v>
      </c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x14ac:dyDescent="0.25">
      <c r="C7" s="488"/>
      <c r="D7" s="487"/>
      <c r="E7" s="488"/>
      <c r="F7" s="488"/>
      <c r="G7" s="488"/>
      <c r="H7" s="488"/>
      <c r="I7" s="488"/>
      <c r="J7" s="488"/>
      <c r="K7" s="488"/>
      <c r="L7" s="488"/>
      <c r="M7" s="488"/>
      <c r="N7" s="488"/>
      <c r="O7" s="487"/>
    </row>
    <row r="8" spans="1:17" ht="30" customHeight="1" x14ac:dyDescent="0.25">
      <c r="A8" s="399" t="s">
        <v>248</v>
      </c>
      <c r="B8" s="399"/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</row>
    <row r="9" spans="1:17" ht="17.25" customHeight="1" x14ac:dyDescent="0.25">
      <c r="A9" s="361"/>
      <c r="B9" s="361"/>
      <c r="C9" s="361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4" t="s">
        <v>185</v>
      </c>
    </row>
    <row r="10" spans="1:17" x14ac:dyDescent="0.25">
      <c r="A10" s="408" t="s">
        <v>5</v>
      </c>
      <c r="B10" s="411" t="s">
        <v>431</v>
      </c>
      <c r="C10" s="411" t="s">
        <v>60</v>
      </c>
      <c r="D10" s="401" t="s">
        <v>420</v>
      </c>
      <c r="E10" s="405" t="s">
        <v>213</v>
      </c>
      <c r="F10" s="405"/>
      <c r="G10" s="406"/>
      <c r="H10" s="414" t="s">
        <v>422</v>
      </c>
      <c r="I10" s="417" t="s">
        <v>213</v>
      </c>
      <c r="J10" s="418"/>
      <c r="K10" s="419"/>
      <c r="L10" s="400" t="s">
        <v>0</v>
      </c>
      <c r="M10" s="387" t="s">
        <v>213</v>
      </c>
      <c r="N10" s="388"/>
      <c r="O10" s="389"/>
    </row>
    <row r="11" spans="1:17" x14ac:dyDescent="0.25">
      <c r="A11" s="409"/>
      <c r="B11" s="412"/>
      <c r="C11" s="412"/>
      <c r="D11" s="402"/>
      <c r="E11" s="406" t="s">
        <v>1</v>
      </c>
      <c r="F11" s="423"/>
      <c r="G11" s="407" t="s">
        <v>2</v>
      </c>
      <c r="H11" s="415"/>
      <c r="I11" s="422" t="s">
        <v>1</v>
      </c>
      <c r="J11" s="422"/>
      <c r="K11" s="393" t="s">
        <v>2</v>
      </c>
      <c r="L11" s="400"/>
      <c r="M11" s="400" t="s">
        <v>1</v>
      </c>
      <c r="N11" s="400"/>
      <c r="O11" s="390" t="s">
        <v>2</v>
      </c>
      <c r="Q11" s="161"/>
    </row>
    <row r="12" spans="1:17" ht="24" x14ac:dyDescent="0.25">
      <c r="A12" s="410"/>
      <c r="B12" s="413"/>
      <c r="C12" s="413"/>
      <c r="D12" s="403"/>
      <c r="E12" s="352" t="s">
        <v>3</v>
      </c>
      <c r="F12" s="353" t="s">
        <v>4</v>
      </c>
      <c r="G12" s="407"/>
      <c r="H12" s="416"/>
      <c r="I12" s="356" t="s">
        <v>3</v>
      </c>
      <c r="J12" s="349" t="s">
        <v>4</v>
      </c>
      <c r="K12" s="393"/>
      <c r="L12" s="400"/>
      <c r="M12" s="350" t="s">
        <v>3</v>
      </c>
      <c r="N12" s="348" t="s">
        <v>4</v>
      </c>
      <c r="O12" s="390"/>
      <c r="P12" s="226" t="s">
        <v>389</v>
      </c>
      <c r="Q12" s="225"/>
    </row>
    <row r="13" spans="1:17" ht="15.95" customHeight="1" x14ac:dyDescent="0.25">
      <c r="A13" s="11" t="s">
        <v>78</v>
      </c>
      <c r="B13" s="468" t="s">
        <v>65</v>
      </c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8"/>
      <c r="O13" s="428"/>
      <c r="P13" s="226" t="s">
        <v>388</v>
      </c>
      <c r="Q13" s="225"/>
    </row>
    <row r="14" spans="1:17" ht="15" customHeight="1" x14ac:dyDescent="0.25">
      <c r="A14" s="5" t="s">
        <v>198</v>
      </c>
      <c r="B14" s="19" t="s">
        <v>20</v>
      </c>
      <c r="C14" s="20" t="s">
        <v>33</v>
      </c>
      <c r="D14" s="194">
        <f>E14+G14</f>
        <v>96154</v>
      </c>
      <c r="E14" s="194">
        <v>78632</v>
      </c>
      <c r="F14" s="194"/>
      <c r="G14" s="194">
        <v>17522</v>
      </c>
      <c r="H14" s="193">
        <f>I14+K14</f>
        <v>41996</v>
      </c>
      <c r="I14" s="193">
        <v>41996</v>
      </c>
      <c r="J14" s="193"/>
      <c r="K14" s="193"/>
      <c r="L14" s="8">
        <f>M14+O14</f>
        <v>138150</v>
      </c>
      <c r="M14" s="8">
        <f>E14+I14</f>
        <v>120628</v>
      </c>
      <c r="N14" s="8">
        <f>F14+J14</f>
        <v>0</v>
      </c>
      <c r="O14" s="8">
        <f>G14+K14</f>
        <v>17522</v>
      </c>
      <c r="P14" s="226" t="s">
        <v>387</v>
      </c>
      <c r="Q14" s="225"/>
    </row>
    <row r="15" spans="1:17" ht="15.95" customHeight="1" x14ac:dyDescent="0.25">
      <c r="A15" s="13" t="s">
        <v>79</v>
      </c>
      <c r="B15" s="1" t="s">
        <v>191</v>
      </c>
      <c r="C15" s="15"/>
      <c r="D15" s="192">
        <f>D14</f>
        <v>96154</v>
      </c>
      <c r="E15" s="192">
        <f>E14</f>
        <v>78632</v>
      </c>
      <c r="F15" s="192">
        <f>F14</f>
        <v>0</v>
      </c>
      <c r="G15" s="192">
        <f>G14</f>
        <v>17522</v>
      </c>
      <c r="H15" s="191">
        <f>H14</f>
        <v>41996</v>
      </c>
      <c r="I15" s="191">
        <f>I14</f>
        <v>41996</v>
      </c>
      <c r="J15" s="191">
        <f>J14</f>
        <v>0</v>
      </c>
      <c r="K15" s="191">
        <f>K14</f>
        <v>0</v>
      </c>
      <c r="L15" s="1">
        <f>L14</f>
        <v>138150</v>
      </c>
      <c r="M15" s="1">
        <f>M14</f>
        <v>120628</v>
      </c>
      <c r="N15" s="1">
        <f>N14</f>
        <v>0</v>
      </c>
      <c r="O15" s="1">
        <f>O14</f>
        <v>17522</v>
      </c>
      <c r="P15" s="226" t="s">
        <v>386</v>
      </c>
      <c r="Q15" s="225"/>
    </row>
    <row r="16" spans="1:17" ht="15.95" customHeight="1" x14ac:dyDescent="0.25">
      <c r="A16" s="11" t="s">
        <v>80</v>
      </c>
      <c r="B16" s="394" t="s">
        <v>69</v>
      </c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6"/>
      <c r="P16" s="226" t="s">
        <v>385</v>
      </c>
      <c r="Q16" s="225">
        <f>L14</f>
        <v>138150</v>
      </c>
    </row>
    <row r="17" spans="1:17" ht="15" customHeight="1" x14ac:dyDescent="0.25">
      <c r="A17" s="5" t="s">
        <v>81</v>
      </c>
      <c r="B17" s="16" t="s">
        <v>20</v>
      </c>
      <c r="C17" s="7" t="s">
        <v>34</v>
      </c>
      <c r="D17" s="194">
        <f>E17+G17</f>
        <v>21142</v>
      </c>
      <c r="E17" s="194">
        <v>21142</v>
      </c>
      <c r="F17" s="194"/>
      <c r="G17" s="194"/>
      <c r="H17" s="193">
        <f>I17+K17</f>
        <v>0</v>
      </c>
      <c r="I17" s="193"/>
      <c r="J17" s="193"/>
      <c r="K17" s="193"/>
      <c r="L17" s="8">
        <f>M17+O17</f>
        <v>21142</v>
      </c>
      <c r="M17" s="8">
        <f>E17+I17</f>
        <v>21142</v>
      </c>
      <c r="N17" s="8">
        <f>F17+J17</f>
        <v>0</v>
      </c>
      <c r="O17" s="8">
        <f>G17+K17</f>
        <v>0</v>
      </c>
      <c r="P17" s="226" t="s">
        <v>384</v>
      </c>
      <c r="Q17" s="225">
        <f>SUM(I22:I32)</f>
        <v>0</v>
      </c>
    </row>
    <row r="18" spans="1:17" ht="15.95" customHeight="1" x14ac:dyDescent="0.25">
      <c r="A18" s="13" t="s">
        <v>82</v>
      </c>
      <c r="B18" s="17" t="s">
        <v>192</v>
      </c>
      <c r="C18" s="18"/>
      <c r="D18" s="192">
        <f>D17</f>
        <v>21142</v>
      </c>
      <c r="E18" s="192">
        <f>E17</f>
        <v>21142</v>
      </c>
      <c r="F18" s="192">
        <f>F17</f>
        <v>0</v>
      </c>
      <c r="G18" s="192">
        <f>G17</f>
        <v>0</v>
      </c>
      <c r="H18" s="191">
        <f>H17</f>
        <v>0</v>
      </c>
      <c r="I18" s="191">
        <f>I17</f>
        <v>0</v>
      </c>
      <c r="J18" s="191">
        <f>J17</f>
        <v>0</v>
      </c>
      <c r="K18" s="191">
        <f>K17</f>
        <v>0</v>
      </c>
      <c r="L18" s="1">
        <f>L17</f>
        <v>21142</v>
      </c>
      <c r="M18" s="1">
        <f>M17</f>
        <v>21142</v>
      </c>
      <c r="N18" s="1">
        <f>N17</f>
        <v>0</v>
      </c>
      <c r="O18" s="1">
        <f>O17</f>
        <v>0</v>
      </c>
      <c r="P18" s="226" t="s">
        <v>383</v>
      </c>
      <c r="Q18" s="225">
        <f>L17</f>
        <v>21142</v>
      </c>
    </row>
    <row r="19" spans="1:17" ht="15.95" customHeight="1" x14ac:dyDescent="0.25">
      <c r="A19" s="34" t="s">
        <v>83</v>
      </c>
      <c r="B19" s="35" t="s">
        <v>188</v>
      </c>
      <c r="C19" s="36"/>
      <c r="D19" s="190">
        <f>D15+D18</f>
        <v>117296</v>
      </c>
      <c r="E19" s="190">
        <f>E15+E18</f>
        <v>99774</v>
      </c>
      <c r="F19" s="190">
        <f>F15+F18</f>
        <v>0</v>
      </c>
      <c r="G19" s="190">
        <f>G15+G18</f>
        <v>17522</v>
      </c>
      <c r="H19" s="189">
        <f>H15+H18</f>
        <v>41996</v>
      </c>
      <c r="I19" s="189">
        <f>I15+I18</f>
        <v>41996</v>
      </c>
      <c r="J19" s="189">
        <f>J15+J18</f>
        <v>0</v>
      </c>
      <c r="K19" s="189">
        <f>K15+K18</f>
        <v>0</v>
      </c>
      <c r="L19" s="37">
        <f>L15+L18</f>
        <v>159292</v>
      </c>
      <c r="M19" s="37">
        <f>M15+M18</f>
        <v>141770</v>
      </c>
      <c r="N19" s="37">
        <f>N15+N18</f>
        <v>0</v>
      </c>
      <c r="O19" s="37">
        <f>O15+O18</f>
        <v>17522</v>
      </c>
      <c r="P19" s="226" t="s">
        <v>382</v>
      </c>
      <c r="Q19" s="225">
        <f>SUM(I68:I81)</f>
        <v>0</v>
      </c>
    </row>
    <row r="20" spans="1:17" ht="15" customHeight="1" x14ac:dyDescent="0.25">
      <c r="A20" s="38" t="s">
        <v>189</v>
      </c>
      <c r="B20" s="39"/>
      <c r="C20" s="40"/>
      <c r="D20" s="39"/>
      <c r="E20" s="39"/>
      <c r="F20" s="41"/>
      <c r="G20" s="41"/>
      <c r="H20" s="41"/>
      <c r="I20" s="41"/>
      <c r="J20" s="41"/>
      <c r="K20" s="41"/>
      <c r="L20" s="41"/>
      <c r="M20" s="41"/>
      <c r="N20" s="41"/>
      <c r="P20" s="226" t="s">
        <v>381</v>
      </c>
      <c r="Q20" s="225">
        <f>SUM(I39:I65)</f>
        <v>0</v>
      </c>
    </row>
    <row r="21" spans="1:17" x14ac:dyDescent="0.25">
      <c r="A21" s="38"/>
      <c r="B21" s="12"/>
      <c r="C21" s="43"/>
      <c r="D21" s="12"/>
      <c r="E21" s="12"/>
      <c r="F21" s="42"/>
      <c r="G21" s="12"/>
      <c r="H21" s="12"/>
      <c r="I21" s="12"/>
      <c r="J21" s="12"/>
      <c r="K21" s="12"/>
      <c r="L21" s="12"/>
      <c r="M21" s="12"/>
      <c r="N21" s="12"/>
      <c r="P21" s="226" t="s">
        <v>380</v>
      </c>
      <c r="Q21" s="225">
        <f>SUM(I84:I87)</f>
        <v>0</v>
      </c>
    </row>
    <row r="22" spans="1:17" x14ac:dyDescent="0.25">
      <c r="A22" s="12"/>
      <c r="B22" s="12"/>
      <c r="C22" s="44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P22" s="224" t="s">
        <v>188</v>
      </c>
      <c r="Q22" s="223">
        <f>SUM(Q12:Q21)</f>
        <v>159292</v>
      </c>
    </row>
    <row r="23" spans="1:17" x14ac:dyDescent="0.25">
      <c r="A23" s="12"/>
      <c r="B23" s="12"/>
      <c r="C23" s="44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P23" s="148"/>
      <c r="Q23" s="148"/>
    </row>
    <row r="24" spans="1:17" x14ac:dyDescent="0.25">
      <c r="A24" s="12"/>
      <c r="B24" s="12"/>
      <c r="C24" s="44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P24" s="148"/>
      <c r="Q24" s="148">
        <f>Q22-L19</f>
        <v>0</v>
      </c>
    </row>
    <row r="25" spans="1:17" x14ac:dyDescent="0.25">
      <c r="A25" s="12"/>
      <c r="B25" s="12"/>
      <c r="C25" s="44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pans="1:17" x14ac:dyDescent="0.25">
      <c r="A26" s="12"/>
      <c r="B26" s="12"/>
      <c r="C26" s="44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7" x14ac:dyDescent="0.25">
      <c r="A27" s="12"/>
      <c r="B27" s="12"/>
      <c r="C27" s="44"/>
      <c r="D27" s="12"/>
      <c r="E27" s="12"/>
      <c r="F27" s="12"/>
      <c r="G27" s="12" t="s">
        <v>189</v>
      </c>
      <c r="H27" s="12"/>
      <c r="I27" s="12"/>
      <c r="J27" s="12"/>
      <c r="K27" s="12"/>
      <c r="L27" s="12"/>
      <c r="M27" s="12"/>
      <c r="N27" s="12"/>
    </row>
    <row r="28" spans="1:17" x14ac:dyDescent="0.25">
      <c r="A28" s="12"/>
      <c r="B28" s="12"/>
      <c r="C28" s="44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7" x14ac:dyDescent="0.25">
      <c r="A29" s="12"/>
      <c r="B29" s="12"/>
      <c r="C29" s="44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7" x14ac:dyDescent="0.25">
      <c r="A30" s="12"/>
      <c r="B30" s="12"/>
      <c r="C30" s="44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  <row r="31" spans="1:17" x14ac:dyDescent="0.25">
      <c r="A31" s="12"/>
      <c r="B31" s="12"/>
      <c r="C31" s="44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pans="1:17" x14ac:dyDescent="0.25">
      <c r="A32" s="12"/>
      <c r="B32" s="12"/>
      <c r="C32" s="44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1:14" x14ac:dyDescent="0.25">
      <c r="A33" s="12"/>
      <c r="B33" s="12"/>
      <c r="C33" s="44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pans="1:14" x14ac:dyDescent="0.25">
      <c r="A34" s="12"/>
      <c r="B34" s="12"/>
      <c r="C34" s="44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</row>
    <row r="35" spans="1:14" x14ac:dyDescent="0.25">
      <c r="A35" s="12"/>
      <c r="B35" s="12"/>
      <c r="C35" s="44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</row>
    <row r="36" spans="1:14" x14ac:dyDescent="0.25">
      <c r="A36" s="12"/>
      <c r="B36" s="12"/>
      <c r="C36" s="44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</row>
    <row r="37" spans="1:14" x14ac:dyDescent="0.25">
      <c r="A37" s="12"/>
      <c r="B37" s="12"/>
      <c r="C37" s="44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</row>
    <row r="38" spans="1:14" x14ac:dyDescent="0.25">
      <c r="A38" s="12"/>
      <c r="B38" s="12"/>
      <c r="C38" s="44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pans="1:14" x14ac:dyDescent="0.25">
      <c r="A39" s="12"/>
      <c r="B39" s="12"/>
      <c r="C39" s="44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</row>
    <row r="40" spans="1:14" x14ac:dyDescent="0.25">
      <c r="A40" s="12"/>
      <c r="B40" s="12"/>
      <c r="C40" s="44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1:14" x14ac:dyDescent="0.25">
      <c r="A41" s="12"/>
      <c r="B41" s="12"/>
      <c r="C41" s="44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pans="1:14" x14ac:dyDescent="0.25">
      <c r="A42" s="12"/>
      <c r="B42" s="12"/>
      <c r="C42" s="44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spans="1:14" x14ac:dyDescent="0.25">
      <c r="A43" s="12"/>
      <c r="B43" s="12"/>
      <c r="C43" s="44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pans="1:14" x14ac:dyDescent="0.25">
      <c r="A44" s="12"/>
      <c r="B44" s="12"/>
      <c r="C44" s="44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1:14" x14ac:dyDescent="0.25">
      <c r="A45" s="12"/>
      <c r="B45" s="12"/>
      <c r="C45" s="44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1:14" x14ac:dyDescent="0.25">
      <c r="A46" s="12"/>
      <c r="B46" s="12"/>
      <c r="C46" s="44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1:14" x14ac:dyDescent="0.25">
      <c r="A47" s="12"/>
      <c r="B47" s="12"/>
      <c r="C47" s="44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pans="1:14" x14ac:dyDescent="0.25">
      <c r="A48" s="12"/>
      <c r="B48" s="12"/>
      <c r="C48" s="44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</row>
    <row r="49" spans="1:14" x14ac:dyDescent="0.25">
      <c r="A49" s="12"/>
      <c r="B49" s="12"/>
      <c r="C49" s="44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pans="1:14" x14ac:dyDescent="0.25">
      <c r="A50" s="12"/>
      <c r="B50" s="12"/>
      <c r="C50" s="44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pans="1:14" x14ac:dyDescent="0.25">
      <c r="A51" s="12"/>
      <c r="B51" s="12"/>
      <c r="C51" s="44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pans="1:14" x14ac:dyDescent="0.25">
      <c r="A52" s="12"/>
      <c r="B52" s="12"/>
      <c r="C52" s="44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1:14" x14ac:dyDescent="0.25">
      <c r="A53" s="12"/>
      <c r="B53" s="12"/>
      <c r="C53" s="44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pans="1:14" x14ac:dyDescent="0.25">
      <c r="A54" s="12"/>
      <c r="B54" s="12"/>
      <c r="C54" s="44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</row>
    <row r="55" spans="1:14" x14ac:dyDescent="0.25">
      <c r="A55" s="12"/>
      <c r="B55" s="12"/>
      <c r="C55" s="44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1:14" x14ac:dyDescent="0.25">
      <c r="A56" s="12"/>
      <c r="B56" s="12"/>
      <c r="C56" s="44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</row>
    <row r="57" spans="1:14" x14ac:dyDescent="0.25">
      <c r="A57" s="12"/>
      <c r="B57" s="12"/>
      <c r="C57" s="44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1:14" x14ac:dyDescent="0.25">
      <c r="A58" s="12"/>
      <c r="B58" s="12"/>
      <c r="C58" s="44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1:14" x14ac:dyDescent="0.25">
      <c r="A59" s="12"/>
      <c r="B59" s="12"/>
      <c r="C59" s="44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 spans="1:14" x14ac:dyDescent="0.25">
      <c r="A60" s="12"/>
      <c r="B60" s="12"/>
      <c r="C60" s="44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 spans="1:14" x14ac:dyDescent="0.25">
      <c r="A61" s="12"/>
      <c r="B61" s="12"/>
      <c r="C61" s="44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pans="1:14" x14ac:dyDescent="0.25">
      <c r="A62" s="12"/>
      <c r="B62" s="12"/>
      <c r="C62" s="44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4" x14ac:dyDescent="0.25">
      <c r="A63" s="12"/>
      <c r="B63" s="12"/>
      <c r="C63" s="44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pans="1:14" x14ac:dyDescent="0.25">
      <c r="A64" s="12"/>
      <c r="B64" s="12"/>
      <c r="C64" s="44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C133" s="45"/>
    </row>
    <row r="134" spans="1:14" x14ac:dyDescent="0.25">
      <c r="C134" s="45"/>
    </row>
    <row r="135" spans="1:14" x14ac:dyDescent="0.25">
      <c r="C135" s="45"/>
    </row>
    <row r="136" spans="1:14" x14ac:dyDescent="0.25">
      <c r="C136" s="45"/>
    </row>
    <row r="137" spans="1:14" x14ac:dyDescent="0.25">
      <c r="C137" s="45"/>
    </row>
    <row r="138" spans="1:14" x14ac:dyDescent="0.25">
      <c r="C138" s="45"/>
    </row>
    <row r="139" spans="1:14" x14ac:dyDescent="0.25">
      <c r="C139" s="45"/>
    </row>
    <row r="140" spans="1:14" x14ac:dyDescent="0.25">
      <c r="C140" s="45"/>
    </row>
    <row r="141" spans="1:14" x14ac:dyDescent="0.25">
      <c r="C141" s="45"/>
    </row>
    <row r="142" spans="1:14" x14ac:dyDescent="0.25">
      <c r="C142" s="45"/>
    </row>
    <row r="143" spans="1:14" x14ac:dyDescent="0.25">
      <c r="C143" s="45"/>
    </row>
    <row r="144" spans="1:14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</sheetData>
  <mergeCells count="24">
    <mergeCell ref="B13:O13"/>
    <mergeCell ref="K11:K12"/>
    <mergeCell ref="B10:B12"/>
    <mergeCell ref="C1:O1"/>
    <mergeCell ref="C2:O2"/>
    <mergeCell ref="C3:O3"/>
    <mergeCell ref="C4:O4"/>
    <mergeCell ref="A8:O8"/>
    <mergeCell ref="B16:O16"/>
    <mergeCell ref="L10:L12"/>
    <mergeCell ref="M10:O10"/>
    <mergeCell ref="E11:F11"/>
    <mergeCell ref="G11:G12"/>
    <mergeCell ref="I11:J11"/>
    <mergeCell ref="M11:N11"/>
    <mergeCell ref="O11:O12"/>
    <mergeCell ref="D10:D12"/>
    <mergeCell ref="I10:K10"/>
    <mergeCell ref="C10:C12"/>
    <mergeCell ref="E10:G10"/>
    <mergeCell ref="H10:H12"/>
    <mergeCell ref="A10:A12"/>
    <mergeCell ref="C5:O5"/>
    <mergeCell ref="C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3"/>
  <sheetViews>
    <sheetView showZeros="0" workbookViewId="0">
      <selection activeCell="B16" sqref="B16:O1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29" t="s">
        <v>376</v>
      </c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</row>
    <row r="2" spans="2:15" x14ac:dyDescent="0.25">
      <c r="B2" s="429" t="s">
        <v>375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</row>
    <row r="3" spans="2:15" x14ac:dyDescent="0.25">
      <c r="B3" s="429" t="s">
        <v>374</v>
      </c>
      <c r="C3" s="429"/>
      <c r="D3" s="429"/>
      <c r="E3" s="429"/>
      <c r="F3" s="429"/>
      <c r="G3" s="429"/>
      <c r="H3" s="429"/>
      <c r="I3" s="429"/>
      <c r="J3" s="429"/>
      <c r="K3" s="429"/>
      <c r="L3" s="429"/>
      <c r="M3" s="429"/>
      <c r="N3" s="429"/>
      <c r="O3" s="429"/>
    </row>
    <row r="4" spans="2:15" x14ac:dyDescent="0.25">
      <c r="B4" s="429" t="s">
        <v>392</v>
      </c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</row>
    <row r="5" spans="2:15" ht="15" customHeight="1" x14ac:dyDescent="0.25">
      <c r="B5" s="427" t="s">
        <v>372</v>
      </c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</row>
    <row r="6" spans="2:15" ht="15" customHeight="1" x14ac:dyDescent="0.25">
      <c r="B6" s="427" t="s">
        <v>408</v>
      </c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</row>
    <row r="7" spans="2:15" ht="15" customHeight="1" x14ac:dyDescent="0.25">
      <c r="B7" s="427" t="s">
        <v>400</v>
      </c>
      <c r="C7" s="427"/>
      <c r="D7" s="427"/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</row>
    <row r="8" spans="2:15" ht="15" customHeight="1" x14ac:dyDescent="0.25">
      <c r="B8" s="427" t="s">
        <v>399</v>
      </c>
      <c r="C8" s="427"/>
      <c r="D8" s="427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</row>
    <row r="9" spans="2:15" ht="15" customHeight="1" x14ac:dyDescent="0.25">
      <c r="B9" s="427" t="s">
        <v>416</v>
      </c>
      <c r="C9" s="427"/>
      <c r="D9" s="427"/>
      <c r="E9" s="427"/>
      <c r="F9" s="427"/>
      <c r="G9" s="427"/>
      <c r="H9" s="427"/>
      <c r="I9" s="427"/>
      <c r="J9" s="427"/>
      <c r="K9" s="427"/>
      <c r="L9" s="427"/>
      <c r="M9" s="427"/>
      <c r="N9" s="427"/>
      <c r="O9" s="427"/>
    </row>
    <row r="10" spans="2:15" ht="15" customHeight="1" x14ac:dyDescent="0.25">
      <c r="B10" s="427" t="s">
        <v>415</v>
      </c>
      <c r="C10" s="427"/>
      <c r="D10" s="427"/>
      <c r="E10" s="427"/>
      <c r="F10" s="427"/>
      <c r="G10" s="427"/>
      <c r="H10" s="427"/>
      <c r="I10" s="427"/>
      <c r="J10" s="427"/>
      <c r="K10" s="427"/>
      <c r="L10" s="427"/>
      <c r="M10" s="427"/>
      <c r="N10" s="427"/>
      <c r="O10" s="427"/>
    </row>
    <row r="11" spans="2:15" ht="15" customHeight="1" x14ac:dyDescent="0.25">
      <c r="B11" s="427" t="s">
        <v>486</v>
      </c>
      <c r="C11" s="427"/>
      <c r="D11" s="427"/>
      <c r="E11" s="427"/>
      <c r="F11" s="427"/>
      <c r="G11" s="427"/>
      <c r="H11" s="427"/>
      <c r="I11" s="427"/>
      <c r="J11" s="427"/>
      <c r="K11" s="427"/>
      <c r="L11" s="427"/>
      <c r="M11" s="427"/>
      <c r="N11" s="427"/>
      <c r="O11" s="427"/>
    </row>
    <row r="12" spans="2:15" ht="15" customHeight="1" x14ac:dyDescent="0.25">
      <c r="B12" s="427" t="s">
        <v>485</v>
      </c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</row>
    <row r="13" spans="2:15" ht="15" customHeight="1" x14ac:dyDescent="0.25">
      <c r="B13" s="427" t="s">
        <v>497</v>
      </c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</row>
    <row r="14" spans="2:15" ht="15" customHeight="1" x14ac:dyDescent="0.25">
      <c r="B14" s="427" t="s">
        <v>496</v>
      </c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</row>
    <row r="15" spans="2:15" ht="15" customHeight="1" x14ac:dyDescent="0.25">
      <c r="B15" s="427" t="s">
        <v>518</v>
      </c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</row>
    <row r="16" spans="2:15" ht="15" customHeight="1" x14ac:dyDescent="0.25">
      <c r="B16" s="427" t="s">
        <v>517</v>
      </c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</row>
    <row r="17" spans="1:17" ht="15.75" x14ac:dyDescent="0.25">
      <c r="A17" s="288"/>
      <c r="B17" s="288"/>
      <c r="C17" s="288"/>
      <c r="D17" s="288"/>
      <c r="E17" s="288"/>
      <c r="F17" s="288"/>
      <c r="G17" s="288"/>
      <c r="H17" s="289"/>
      <c r="I17" s="289"/>
      <c r="J17" s="289"/>
      <c r="K17" s="289"/>
      <c r="L17" s="288"/>
      <c r="M17" s="288"/>
      <c r="N17" s="288"/>
      <c r="O17" s="288"/>
    </row>
    <row r="18" spans="1:17" ht="29.25" customHeight="1" x14ac:dyDescent="0.25">
      <c r="A18" s="399" t="s">
        <v>407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</row>
    <row r="19" spans="1:17" ht="11.25" customHeight="1" x14ac:dyDescent="0.25">
      <c r="A19" s="361"/>
      <c r="B19" s="361"/>
      <c r="C19" s="361"/>
      <c r="D19" s="361"/>
      <c r="E19" s="361"/>
      <c r="F19" s="361"/>
      <c r="G19" s="361"/>
      <c r="H19" s="285"/>
      <c r="I19" s="285"/>
      <c r="J19" s="285"/>
      <c r="K19" s="285"/>
      <c r="L19" s="361"/>
      <c r="M19" s="361"/>
      <c r="N19" s="361"/>
      <c r="O19" s="2" t="s">
        <v>185</v>
      </c>
    </row>
    <row r="20" spans="1:17" x14ac:dyDescent="0.25">
      <c r="A20" s="408" t="s">
        <v>5</v>
      </c>
      <c r="B20" s="411" t="s">
        <v>431</v>
      </c>
      <c r="C20" s="411" t="s">
        <v>60</v>
      </c>
      <c r="D20" s="401" t="s">
        <v>420</v>
      </c>
      <c r="E20" s="405" t="s">
        <v>213</v>
      </c>
      <c r="F20" s="405"/>
      <c r="G20" s="406"/>
      <c r="H20" s="414" t="s">
        <v>422</v>
      </c>
      <c r="I20" s="417" t="s">
        <v>213</v>
      </c>
      <c r="J20" s="418"/>
      <c r="K20" s="419"/>
      <c r="L20" s="400" t="s">
        <v>0</v>
      </c>
      <c r="M20" s="387" t="s">
        <v>213</v>
      </c>
      <c r="N20" s="388"/>
      <c r="O20" s="389"/>
    </row>
    <row r="21" spans="1:17" x14ac:dyDescent="0.25">
      <c r="A21" s="409"/>
      <c r="B21" s="412"/>
      <c r="C21" s="412"/>
      <c r="D21" s="402"/>
      <c r="E21" s="406" t="s">
        <v>1</v>
      </c>
      <c r="F21" s="423"/>
      <c r="G21" s="407" t="s">
        <v>2</v>
      </c>
      <c r="H21" s="415"/>
      <c r="I21" s="422" t="s">
        <v>1</v>
      </c>
      <c r="J21" s="422"/>
      <c r="K21" s="393" t="s">
        <v>2</v>
      </c>
      <c r="L21" s="400"/>
      <c r="M21" s="400" t="s">
        <v>1</v>
      </c>
      <c r="N21" s="400"/>
      <c r="O21" s="390" t="s">
        <v>2</v>
      </c>
    </row>
    <row r="22" spans="1:17" ht="30" customHeight="1" x14ac:dyDescent="0.25">
      <c r="A22" s="410"/>
      <c r="B22" s="413"/>
      <c r="C22" s="413"/>
      <c r="D22" s="403"/>
      <c r="E22" s="230" t="s">
        <v>3</v>
      </c>
      <c r="F22" s="351" t="s">
        <v>4</v>
      </c>
      <c r="G22" s="401"/>
      <c r="H22" s="416"/>
      <c r="I22" s="228" t="s">
        <v>3</v>
      </c>
      <c r="J22" s="355" t="s">
        <v>4</v>
      </c>
      <c r="K22" s="414"/>
      <c r="L22" s="447"/>
      <c r="M22" s="362" t="s">
        <v>3</v>
      </c>
      <c r="N22" s="354" t="s">
        <v>4</v>
      </c>
      <c r="O22" s="411"/>
    </row>
    <row r="23" spans="1:17" ht="15.95" customHeight="1" x14ac:dyDescent="0.25">
      <c r="A23" s="5" t="s">
        <v>78</v>
      </c>
      <c r="B23" s="386" t="s">
        <v>6</v>
      </c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</row>
    <row r="24" spans="1:17" ht="15" customHeight="1" x14ac:dyDescent="0.25">
      <c r="A24" s="5" t="s">
        <v>198</v>
      </c>
      <c r="B24" s="61" t="s">
        <v>20</v>
      </c>
      <c r="C24" s="78" t="s">
        <v>9</v>
      </c>
      <c r="D24" s="197">
        <f>E24+G24</f>
        <v>5764</v>
      </c>
      <c r="E24" s="197">
        <v>5764</v>
      </c>
      <c r="F24" s="197"/>
      <c r="G24" s="197"/>
      <c r="H24" s="198">
        <f>I24+K24</f>
        <v>0</v>
      </c>
      <c r="I24" s="198"/>
      <c r="J24" s="198"/>
      <c r="K24" s="198"/>
      <c r="L24" s="79">
        <f>M24+O24</f>
        <v>5764</v>
      </c>
      <c r="M24" s="79">
        <f>E24+I24</f>
        <v>5764</v>
      </c>
      <c r="N24" s="79">
        <f>F24+J24</f>
        <v>0</v>
      </c>
      <c r="O24" s="79">
        <f>G24+K24</f>
        <v>0</v>
      </c>
    </row>
    <row r="25" spans="1:17" x14ac:dyDescent="0.25">
      <c r="A25" s="5" t="s">
        <v>79</v>
      </c>
      <c r="B25" s="287" t="s">
        <v>418</v>
      </c>
      <c r="C25" s="286" t="s">
        <v>9</v>
      </c>
      <c r="D25" s="284">
        <f>E25+G25</f>
        <v>2867</v>
      </c>
      <c r="E25" s="284">
        <v>2067</v>
      </c>
      <c r="F25" s="284"/>
      <c r="G25" s="284">
        <v>800</v>
      </c>
      <c r="H25" s="283">
        <f>I25+K25</f>
        <v>0</v>
      </c>
      <c r="I25" s="283"/>
      <c r="J25" s="283"/>
      <c r="K25" s="283"/>
      <c r="L25" s="151">
        <f>M25+O25</f>
        <v>2867</v>
      </c>
      <c r="M25" s="151">
        <f>E25+I25</f>
        <v>2067</v>
      </c>
      <c r="N25" s="151">
        <f>F25+J25</f>
        <v>0</v>
      </c>
      <c r="O25" s="151">
        <f>G25+K25</f>
        <v>800</v>
      </c>
      <c r="P25" s="466"/>
      <c r="Q25" s="466"/>
    </row>
    <row r="26" spans="1:17" ht="15" customHeight="1" x14ac:dyDescent="0.25">
      <c r="A26" s="5" t="s">
        <v>80</v>
      </c>
      <c r="B26" s="16" t="s">
        <v>10</v>
      </c>
      <c r="C26" s="7" t="s">
        <v>9</v>
      </c>
      <c r="D26" s="194">
        <f>E26+G26</f>
        <v>580</v>
      </c>
      <c r="E26" s="194">
        <v>580</v>
      </c>
      <c r="F26" s="194"/>
      <c r="G26" s="194"/>
      <c r="H26" s="193">
        <f>I26+K26</f>
        <v>0</v>
      </c>
      <c r="I26" s="193"/>
      <c r="J26" s="193"/>
      <c r="K26" s="193"/>
      <c r="L26" s="8">
        <f>M26+O26</f>
        <v>580</v>
      </c>
      <c r="M26" s="8">
        <f>E26+I26</f>
        <v>580</v>
      </c>
      <c r="N26" s="8">
        <f>F26+J26</f>
        <v>0</v>
      </c>
      <c r="O26" s="8">
        <f>G26+K26</f>
        <v>0</v>
      </c>
      <c r="P26" s="226" t="s">
        <v>389</v>
      </c>
      <c r="Q26" s="225">
        <f>SUM(L24:L33)</f>
        <v>17092</v>
      </c>
    </row>
    <row r="27" spans="1:17" ht="15" customHeight="1" x14ac:dyDescent="0.25">
      <c r="A27" s="5" t="s">
        <v>81</v>
      </c>
      <c r="B27" s="16" t="s">
        <v>11</v>
      </c>
      <c r="C27" s="7" t="s">
        <v>9</v>
      </c>
      <c r="D27" s="194">
        <f>E27+G27</f>
        <v>464</v>
      </c>
      <c r="E27" s="194">
        <v>464</v>
      </c>
      <c r="F27" s="194"/>
      <c r="G27" s="194"/>
      <c r="H27" s="193">
        <f>I27+K27</f>
        <v>0</v>
      </c>
      <c r="I27" s="193"/>
      <c r="J27" s="193"/>
      <c r="K27" s="193"/>
      <c r="L27" s="8">
        <f>M27+O27</f>
        <v>464</v>
      </c>
      <c r="M27" s="8">
        <f>E27+I27</f>
        <v>464</v>
      </c>
      <c r="N27" s="8">
        <f>F27+J27</f>
        <v>0</v>
      </c>
      <c r="O27" s="8">
        <f>G27+K27</f>
        <v>0</v>
      </c>
      <c r="P27" s="226" t="s">
        <v>388</v>
      </c>
      <c r="Q27" s="225"/>
    </row>
    <row r="28" spans="1:17" ht="15" customHeight="1" x14ac:dyDescent="0.25">
      <c r="A28" s="5" t="s">
        <v>82</v>
      </c>
      <c r="B28" s="16" t="s">
        <v>12</v>
      </c>
      <c r="C28" s="7" t="s">
        <v>9</v>
      </c>
      <c r="D28" s="194">
        <f>E28+G28</f>
        <v>1304</v>
      </c>
      <c r="E28" s="194">
        <v>1304</v>
      </c>
      <c r="F28" s="194"/>
      <c r="G28" s="194"/>
      <c r="H28" s="193">
        <f>I28+K28</f>
        <v>0</v>
      </c>
      <c r="I28" s="193"/>
      <c r="J28" s="193"/>
      <c r="K28" s="193"/>
      <c r="L28" s="8">
        <f>M28+O28</f>
        <v>1304</v>
      </c>
      <c r="M28" s="8">
        <f>E28+I28</f>
        <v>1304</v>
      </c>
      <c r="N28" s="8">
        <f>F28+J28</f>
        <v>0</v>
      </c>
      <c r="O28" s="8">
        <f>G28+K28</f>
        <v>0</v>
      </c>
      <c r="P28" s="226" t="s">
        <v>387</v>
      </c>
      <c r="Q28" s="225"/>
    </row>
    <row r="29" spans="1:17" ht="15" customHeight="1" x14ac:dyDescent="0.25">
      <c r="A29" s="9" t="s">
        <v>83</v>
      </c>
      <c r="B29" s="8" t="s">
        <v>14</v>
      </c>
      <c r="C29" s="7" t="s">
        <v>9</v>
      </c>
      <c r="D29" s="194">
        <f>E29+G29</f>
        <v>724</v>
      </c>
      <c r="E29" s="194">
        <v>724</v>
      </c>
      <c r="F29" s="194"/>
      <c r="G29" s="194"/>
      <c r="H29" s="193">
        <f>I29+K29</f>
        <v>0</v>
      </c>
      <c r="I29" s="193"/>
      <c r="J29" s="193"/>
      <c r="K29" s="193"/>
      <c r="L29" s="8">
        <f>M29+O29</f>
        <v>724</v>
      </c>
      <c r="M29" s="8">
        <f>E29+I29</f>
        <v>724</v>
      </c>
      <c r="N29" s="8">
        <f>F29+J29</f>
        <v>0</v>
      </c>
      <c r="O29" s="8">
        <f>G29+K29</f>
        <v>0</v>
      </c>
      <c r="P29" s="226" t="s">
        <v>386</v>
      </c>
      <c r="Q29" s="225"/>
    </row>
    <row r="30" spans="1:17" ht="15" customHeight="1" x14ac:dyDescent="0.25">
      <c r="A30" s="11" t="s">
        <v>84</v>
      </c>
      <c r="B30" s="61" t="s">
        <v>15</v>
      </c>
      <c r="C30" s="7" t="s">
        <v>9</v>
      </c>
      <c r="D30" s="194">
        <f>E30+G30</f>
        <v>87</v>
      </c>
      <c r="E30" s="194">
        <v>87</v>
      </c>
      <c r="F30" s="194"/>
      <c r="G30" s="194"/>
      <c r="H30" s="193">
        <f>I30+K30</f>
        <v>0</v>
      </c>
      <c r="I30" s="193"/>
      <c r="J30" s="193"/>
      <c r="K30" s="193"/>
      <c r="L30" s="8">
        <f>M30+O30</f>
        <v>87</v>
      </c>
      <c r="M30" s="8">
        <f>E30+I30</f>
        <v>87</v>
      </c>
      <c r="N30" s="8">
        <f>F30+J30</f>
        <v>0</v>
      </c>
      <c r="O30" s="8">
        <f>G30+K30</f>
        <v>0</v>
      </c>
      <c r="P30" s="226" t="s">
        <v>385</v>
      </c>
      <c r="Q30" s="225"/>
    </row>
    <row r="31" spans="1:17" ht="15" customHeight="1" x14ac:dyDescent="0.25">
      <c r="A31" s="5" t="s">
        <v>85</v>
      </c>
      <c r="B31" s="16" t="s">
        <v>16</v>
      </c>
      <c r="C31" s="7" t="s">
        <v>9</v>
      </c>
      <c r="D31" s="194">
        <f>E31+G31</f>
        <v>4055</v>
      </c>
      <c r="E31" s="194">
        <v>4055</v>
      </c>
      <c r="F31" s="194"/>
      <c r="G31" s="194"/>
      <c r="H31" s="193">
        <f>I31+K31</f>
        <v>0</v>
      </c>
      <c r="I31" s="193"/>
      <c r="J31" s="193"/>
      <c r="K31" s="193"/>
      <c r="L31" s="8">
        <f>M31+O31</f>
        <v>4055</v>
      </c>
      <c r="M31" s="8">
        <f>E31+I31</f>
        <v>4055</v>
      </c>
      <c r="N31" s="8">
        <f>F31+J31</f>
        <v>0</v>
      </c>
      <c r="O31" s="8">
        <f>G31+K31</f>
        <v>0</v>
      </c>
      <c r="P31" s="226" t="s">
        <v>384</v>
      </c>
      <c r="Q31" s="225">
        <f>SUM(L36:L46)</f>
        <v>43670</v>
      </c>
    </row>
    <row r="32" spans="1:17" ht="15" customHeight="1" x14ac:dyDescent="0.25">
      <c r="A32" s="5" t="s">
        <v>86</v>
      </c>
      <c r="B32" s="16" t="s">
        <v>17</v>
      </c>
      <c r="C32" s="7" t="s">
        <v>9</v>
      </c>
      <c r="D32" s="194">
        <f>E32+G32</f>
        <v>493</v>
      </c>
      <c r="E32" s="194">
        <v>493</v>
      </c>
      <c r="F32" s="194"/>
      <c r="G32" s="194"/>
      <c r="H32" s="193">
        <f>I32+K32</f>
        <v>0</v>
      </c>
      <c r="I32" s="193"/>
      <c r="J32" s="193"/>
      <c r="K32" s="193"/>
      <c r="L32" s="8">
        <f>M32+O32</f>
        <v>493</v>
      </c>
      <c r="M32" s="8">
        <f>E32+I32</f>
        <v>493</v>
      </c>
      <c r="N32" s="8">
        <f>F32+J32</f>
        <v>0</v>
      </c>
      <c r="O32" s="8">
        <f>G32+K32</f>
        <v>0</v>
      </c>
      <c r="P32" s="226" t="s">
        <v>383</v>
      </c>
      <c r="Q32" s="225">
        <f>L49</f>
        <v>99484</v>
      </c>
    </row>
    <row r="33" spans="1:17" ht="15" customHeight="1" x14ac:dyDescent="0.25">
      <c r="A33" s="5" t="s">
        <v>87</v>
      </c>
      <c r="B33" s="16" t="s">
        <v>18</v>
      </c>
      <c r="C33" s="7" t="s">
        <v>9</v>
      </c>
      <c r="D33" s="194">
        <f>E33+G33</f>
        <v>754</v>
      </c>
      <c r="E33" s="194">
        <v>754</v>
      </c>
      <c r="F33" s="194"/>
      <c r="G33" s="194"/>
      <c r="H33" s="193">
        <f>I33+K33</f>
        <v>0</v>
      </c>
      <c r="I33" s="193"/>
      <c r="J33" s="193"/>
      <c r="K33" s="193"/>
      <c r="L33" s="8">
        <f>M33+O33</f>
        <v>754</v>
      </c>
      <c r="M33" s="8">
        <f>E33+I33</f>
        <v>754</v>
      </c>
      <c r="N33" s="8">
        <f>F33+J33</f>
        <v>0</v>
      </c>
      <c r="O33" s="8">
        <f>G33+K33</f>
        <v>0</v>
      </c>
      <c r="P33" s="226" t="s">
        <v>382</v>
      </c>
      <c r="Q33" s="225">
        <f>SUM(L84:L97)</f>
        <v>49396</v>
      </c>
    </row>
    <row r="34" spans="1:17" ht="15.95" customHeight="1" x14ac:dyDescent="0.25">
      <c r="A34" s="13" t="s">
        <v>88</v>
      </c>
      <c r="B34" s="33" t="s">
        <v>190</v>
      </c>
      <c r="C34" s="221"/>
      <c r="D34" s="215">
        <f>SUM(D24:D33)</f>
        <v>17092</v>
      </c>
      <c r="E34" s="215">
        <f>SUM(E24:E33)</f>
        <v>16292</v>
      </c>
      <c r="F34" s="215">
        <f>SUM(F24:F33)</f>
        <v>0</v>
      </c>
      <c r="G34" s="215">
        <f>SUM(G24:G33)</f>
        <v>800</v>
      </c>
      <c r="H34" s="214">
        <f>SUM(H24:H33)</f>
        <v>0</v>
      </c>
      <c r="I34" s="214">
        <f>SUM(I24:I33)</f>
        <v>0</v>
      </c>
      <c r="J34" s="214">
        <f>SUM(J24:J33)</f>
        <v>0</v>
      </c>
      <c r="K34" s="214">
        <f>SUM(K24:K33)</f>
        <v>0</v>
      </c>
      <c r="L34" s="33">
        <f>SUM(L24:L33)</f>
        <v>17092</v>
      </c>
      <c r="M34" s="33">
        <f>SUM(M24:M33)</f>
        <v>16292</v>
      </c>
      <c r="N34" s="33">
        <f>SUM(N24:N33)</f>
        <v>0</v>
      </c>
      <c r="O34" s="33">
        <f>SUM(O24:O33)</f>
        <v>800</v>
      </c>
      <c r="P34" s="226" t="s">
        <v>381</v>
      </c>
      <c r="Q34" s="225">
        <f>SUM(L52:L81)</f>
        <v>543655</v>
      </c>
    </row>
    <row r="35" spans="1:17" ht="15.95" customHeight="1" x14ac:dyDescent="0.25">
      <c r="A35" s="11" t="s">
        <v>89</v>
      </c>
      <c r="B35" s="386" t="s">
        <v>65</v>
      </c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226" t="s">
        <v>380</v>
      </c>
      <c r="Q35" s="225">
        <f>SUM(L100:L103)</f>
        <v>237568</v>
      </c>
    </row>
    <row r="36" spans="1:17" ht="15" customHeight="1" x14ac:dyDescent="0.25">
      <c r="A36" s="5" t="s">
        <v>90</v>
      </c>
      <c r="B36" s="61" t="s">
        <v>7</v>
      </c>
      <c r="C36" s="78" t="s">
        <v>22</v>
      </c>
      <c r="D36" s="197">
        <f>E36+G36</f>
        <v>87</v>
      </c>
      <c r="E36" s="197">
        <v>87</v>
      </c>
      <c r="F36" s="197"/>
      <c r="G36" s="197"/>
      <c r="H36" s="198">
        <f>I36+K36</f>
        <v>0</v>
      </c>
      <c r="I36" s="198"/>
      <c r="J36" s="198"/>
      <c r="K36" s="198"/>
      <c r="L36" s="79">
        <f>M36+O36</f>
        <v>87</v>
      </c>
      <c r="M36" s="79">
        <f>E36+I36</f>
        <v>87</v>
      </c>
      <c r="N36" s="79">
        <f>F36+J36</f>
        <v>0</v>
      </c>
      <c r="O36" s="79">
        <f>G36+K36</f>
        <v>0</v>
      </c>
      <c r="P36" s="224" t="s">
        <v>188</v>
      </c>
      <c r="Q36" s="223">
        <f>SUM(Q26:Q35)</f>
        <v>990865</v>
      </c>
    </row>
    <row r="37" spans="1:17" ht="15" customHeight="1" x14ac:dyDescent="0.25">
      <c r="A37" s="5" t="s">
        <v>91</v>
      </c>
      <c r="B37" s="16" t="s">
        <v>10</v>
      </c>
      <c r="C37" s="7" t="s">
        <v>22</v>
      </c>
      <c r="D37" s="194">
        <f>E37+G37</f>
        <v>985</v>
      </c>
      <c r="E37" s="194">
        <v>985</v>
      </c>
      <c r="F37" s="194"/>
      <c r="G37" s="194"/>
      <c r="H37" s="193">
        <f>I37+K37</f>
        <v>0</v>
      </c>
      <c r="I37" s="193"/>
      <c r="J37" s="193"/>
      <c r="K37" s="193"/>
      <c r="L37" s="8">
        <f>M37+O37</f>
        <v>985</v>
      </c>
      <c r="M37" s="8">
        <f>E37+I37</f>
        <v>985</v>
      </c>
      <c r="N37" s="8">
        <f>F37+J37</f>
        <v>0</v>
      </c>
      <c r="O37" s="8">
        <f>G37+K37</f>
        <v>0</v>
      </c>
      <c r="P37" s="148"/>
      <c r="Q37" s="148"/>
    </row>
    <row r="38" spans="1:17" ht="15" customHeight="1" x14ac:dyDescent="0.25">
      <c r="A38" s="5" t="s">
        <v>92</v>
      </c>
      <c r="B38" s="16" t="s">
        <v>11</v>
      </c>
      <c r="C38" s="7" t="s">
        <v>22</v>
      </c>
      <c r="D38" s="194">
        <f>E38+G38</f>
        <v>16942</v>
      </c>
      <c r="E38" s="194">
        <v>12598</v>
      </c>
      <c r="F38" s="194"/>
      <c r="G38" s="194">
        <v>4344</v>
      </c>
      <c r="H38" s="193">
        <f>I38+K38</f>
        <v>0</v>
      </c>
      <c r="I38" s="193"/>
      <c r="J38" s="193"/>
      <c r="K38" s="193"/>
      <c r="L38" s="8">
        <f>M38+O38</f>
        <v>16942</v>
      </c>
      <c r="M38" s="8">
        <f>E38+I38</f>
        <v>12598</v>
      </c>
      <c r="N38" s="8">
        <f>F38+J38</f>
        <v>0</v>
      </c>
      <c r="O38" s="8">
        <f>G38+K38</f>
        <v>4344</v>
      </c>
      <c r="P38" s="148"/>
      <c r="Q38" s="148">
        <f>Q36-L105</f>
        <v>0</v>
      </c>
    </row>
    <row r="39" spans="1:17" ht="15" customHeight="1" x14ac:dyDescent="0.25">
      <c r="A39" s="5" t="s">
        <v>93</v>
      </c>
      <c r="B39" s="16" t="s">
        <v>12</v>
      </c>
      <c r="C39" s="7" t="s">
        <v>22</v>
      </c>
      <c r="D39" s="194">
        <f>E39+G39</f>
        <v>811</v>
      </c>
      <c r="E39" s="194">
        <v>811</v>
      </c>
      <c r="F39" s="194"/>
      <c r="G39" s="194"/>
      <c r="H39" s="193">
        <f>I39+K39</f>
        <v>0</v>
      </c>
      <c r="I39" s="193"/>
      <c r="J39" s="193"/>
      <c r="K39" s="193"/>
      <c r="L39" s="8">
        <f>M39+O39</f>
        <v>811</v>
      </c>
      <c r="M39" s="8">
        <f>E39+I39</f>
        <v>811</v>
      </c>
      <c r="N39" s="8">
        <f>F39+J39</f>
        <v>0</v>
      </c>
      <c r="O39" s="8">
        <f>G39+K39</f>
        <v>0</v>
      </c>
    </row>
    <row r="40" spans="1:17" ht="15" customHeight="1" x14ac:dyDescent="0.25">
      <c r="A40" s="5" t="s">
        <v>94</v>
      </c>
      <c r="B40" s="16" t="s">
        <v>13</v>
      </c>
      <c r="C40" s="7" t="s">
        <v>22</v>
      </c>
      <c r="D40" s="194">
        <f>E40+G40</f>
        <v>2027</v>
      </c>
      <c r="E40" s="194">
        <v>2027</v>
      </c>
      <c r="F40" s="194"/>
      <c r="G40" s="194"/>
      <c r="H40" s="193">
        <f>I40+K40</f>
        <v>0</v>
      </c>
      <c r="I40" s="193"/>
      <c r="J40" s="193"/>
      <c r="K40" s="193"/>
      <c r="L40" s="8">
        <f>M40+O40</f>
        <v>2027</v>
      </c>
      <c r="M40" s="8">
        <f>E40+I40</f>
        <v>2027</v>
      </c>
      <c r="N40" s="8">
        <f>F40+J40</f>
        <v>0</v>
      </c>
      <c r="O40" s="8">
        <f>G40+K40</f>
        <v>0</v>
      </c>
    </row>
    <row r="41" spans="1:17" ht="15" customHeight="1" x14ac:dyDescent="0.25">
      <c r="A41" s="9" t="s">
        <v>95</v>
      </c>
      <c r="B41" s="8" t="s">
        <v>14</v>
      </c>
      <c r="C41" s="7" t="s">
        <v>22</v>
      </c>
      <c r="D41" s="194">
        <f>E41+G41</f>
        <v>3766</v>
      </c>
      <c r="E41" s="194">
        <v>3766</v>
      </c>
      <c r="F41" s="194"/>
      <c r="G41" s="194"/>
      <c r="H41" s="193">
        <f>I41+K41</f>
        <v>0</v>
      </c>
      <c r="I41" s="193"/>
      <c r="J41" s="193"/>
      <c r="K41" s="193"/>
      <c r="L41" s="8">
        <f>M41+O41</f>
        <v>3766</v>
      </c>
      <c r="M41" s="8">
        <f>E41+I41</f>
        <v>3766</v>
      </c>
      <c r="N41" s="8">
        <f>F41+J41</f>
        <v>0</v>
      </c>
      <c r="O41" s="8">
        <f>G41+K41</f>
        <v>0</v>
      </c>
    </row>
    <row r="42" spans="1:17" x14ac:dyDescent="0.25">
      <c r="A42" s="9" t="s">
        <v>96</v>
      </c>
      <c r="B42" s="8" t="s">
        <v>15</v>
      </c>
      <c r="C42" s="7" t="s">
        <v>22</v>
      </c>
      <c r="D42" s="194">
        <f>E42+G42</f>
        <v>7289</v>
      </c>
      <c r="E42" s="194">
        <v>2289</v>
      </c>
      <c r="F42" s="194"/>
      <c r="G42" s="194">
        <v>5000</v>
      </c>
      <c r="H42" s="193">
        <f>I42+K42</f>
        <v>0</v>
      </c>
      <c r="I42" s="193"/>
      <c r="J42" s="193"/>
      <c r="K42" s="193"/>
      <c r="L42" s="8">
        <f>M42+O42</f>
        <v>7289</v>
      </c>
      <c r="M42" s="8">
        <f>E42+I42</f>
        <v>2289</v>
      </c>
      <c r="N42" s="8">
        <f>F42+J42</f>
        <v>0</v>
      </c>
      <c r="O42" s="8">
        <f>G42+K42</f>
        <v>5000</v>
      </c>
    </row>
    <row r="43" spans="1:17" ht="15" customHeight="1" x14ac:dyDescent="0.25">
      <c r="A43" s="5" t="s">
        <v>97</v>
      </c>
      <c r="B43" s="16" t="s">
        <v>16</v>
      </c>
      <c r="C43" s="7" t="s">
        <v>22</v>
      </c>
      <c r="D43" s="194">
        <f>E43+G43</f>
        <v>8228</v>
      </c>
      <c r="E43" s="194">
        <v>5621</v>
      </c>
      <c r="F43" s="194"/>
      <c r="G43" s="194">
        <v>2607</v>
      </c>
      <c r="H43" s="193">
        <f>I43+K43</f>
        <v>0</v>
      </c>
      <c r="I43" s="193"/>
      <c r="J43" s="193"/>
      <c r="K43" s="193"/>
      <c r="L43" s="8">
        <f>M43+O43</f>
        <v>8228</v>
      </c>
      <c r="M43" s="8">
        <f>E43+I43</f>
        <v>5621</v>
      </c>
      <c r="N43" s="8">
        <f>F43+J43</f>
        <v>0</v>
      </c>
      <c r="O43" s="8">
        <f>G43+K43</f>
        <v>2607</v>
      </c>
    </row>
    <row r="44" spans="1:17" ht="15" customHeight="1" x14ac:dyDescent="0.25">
      <c r="A44" s="5" t="s">
        <v>98</v>
      </c>
      <c r="B44" s="16" t="s">
        <v>17</v>
      </c>
      <c r="C44" s="7" t="s">
        <v>22</v>
      </c>
      <c r="D44" s="194">
        <f>E44+G44</f>
        <v>464</v>
      </c>
      <c r="E44" s="194">
        <v>464</v>
      </c>
      <c r="F44" s="194"/>
      <c r="G44" s="194"/>
      <c r="H44" s="193">
        <f>I44+K44</f>
        <v>0</v>
      </c>
      <c r="I44" s="193"/>
      <c r="J44" s="193"/>
      <c r="K44" s="193"/>
      <c r="L44" s="8">
        <f>M44+O44</f>
        <v>464</v>
      </c>
      <c r="M44" s="8">
        <f>E44+I44</f>
        <v>464</v>
      </c>
      <c r="N44" s="8">
        <f>F44+J44</f>
        <v>0</v>
      </c>
      <c r="O44" s="8">
        <f>G44+K44</f>
        <v>0</v>
      </c>
    </row>
    <row r="45" spans="1:17" ht="15" customHeight="1" x14ac:dyDescent="0.25">
      <c r="A45" s="5" t="s">
        <v>99</v>
      </c>
      <c r="B45" s="16" t="s">
        <v>18</v>
      </c>
      <c r="C45" s="7" t="s">
        <v>22</v>
      </c>
      <c r="D45" s="194">
        <f>E45+G45</f>
        <v>2202</v>
      </c>
      <c r="E45" s="194">
        <v>2202</v>
      </c>
      <c r="F45" s="194"/>
      <c r="G45" s="194"/>
      <c r="H45" s="193">
        <f>I45+K45</f>
        <v>0</v>
      </c>
      <c r="I45" s="193"/>
      <c r="J45" s="193"/>
      <c r="K45" s="193"/>
      <c r="L45" s="8">
        <f>M45+O45</f>
        <v>2202</v>
      </c>
      <c r="M45" s="8">
        <f>E45+I45</f>
        <v>2202</v>
      </c>
      <c r="N45" s="8">
        <f>F45+J45</f>
        <v>0</v>
      </c>
      <c r="O45" s="8">
        <f>G45+K45</f>
        <v>0</v>
      </c>
    </row>
    <row r="46" spans="1:17" ht="15" customHeight="1" x14ac:dyDescent="0.25">
      <c r="A46" s="5" t="s">
        <v>100</v>
      </c>
      <c r="B46" s="16" t="s">
        <v>19</v>
      </c>
      <c r="C46" s="7" t="s">
        <v>22</v>
      </c>
      <c r="D46" s="194">
        <f>E46+G46</f>
        <v>869</v>
      </c>
      <c r="E46" s="194">
        <v>869</v>
      </c>
      <c r="F46" s="194"/>
      <c r="G46" s="194"/>
      <c r="H46" s="193">
        <f>I46+K46</f>
        <v>0</v>
      </c>
      <c r="I46" s="193"/>
      <c r="J46" s="193"/>
      <c r="K46" s="193"/>
      <c r="L46" s="8">
        <f>M46+O46</f>
        <v>869</v>
      </c>
      <c r="M46" s="8">
        <f>E46+I46</f>
        <v>869</v>
      </c>
      <c r="N46" s="8">
        <f>F46+J46</f>
        <v>0</v>
      </c>
      <c r="O46" s="8">
        <f>G46+K46</f>
        <v>0</v>
      </c>
    </row>
    <row r="47" spans="1:17" ht="15.95" customHeight="1" x14ac:dyDescent="0.25">
      <c r="A47" s="13" t="s">
        <v>101</v>
      </c>
      <c r="B47" s="1" t="s">
        <v>191</v>
      </c>
      <c r="C47" s="15"/>
      <c r="D47" s="192">
        <f>SUM(D36:D46)</f>
        <v>43670</v>
      </c>
      <c r="E47" s="192">
        <f>SUM(E36:E46)</f>
        <v>31719</v>
      </c>
      <c r="F47" s="192">
        <f>SUM(F36:F46)</f>
        <v>0</v>
      </c>
      <c r="G47" s="192">
        <f>SUM(G36:G46)</f>
        <v>11951</v>
      </c>
      <c r="H47" s="191">
        <f>SUM(H36:H46)</f>
        <v>0</v>
      </c>
      <c r="I47" s="191">
        <f>SUM(I36:I46)</f>
        <v>0</v>
      </c>
      <c r="J47" s="191">
        <f>SUM(J36:J46)</f>
        <v>0</v>
      </c>
      <c r="K47" s="191">
        <f>SUM(K36:K46)</f>
        <v>0</v>
      </c>
      <c r="L47" s="1">
        <f>SUM(L36:L46)</f>
        <v>43670</v>
      </c>
      <c r="M47" s="1">
        <f>SUM(M36:M46)</f>
        <v>31719</v>
      </c>
      <c r="N47" s="1">
        <f>SUM(N36:N46)</f>
        <v>0</v>
      </c>
      <c r="O47" s="1">
        <f>SUM(O36:O46)</f>
        <v>11951</v>
      </c>
    </row>
    <row r="48" spans="1:17" ht="15.95" customHeight="1" x14ac:dyDescent="0.25">
      <c r="A48" s="9" t="s">
        <v>102</v>
      </c>
      <c r="B48" s="465" t="s">
        <v>69</v>
      </c>
      <c r="C48" s="467"/>
      <c r="D48" s="467"/>
      <c r="E48" s="467"/>
      <c r="F48" s="467"/>
      <c r="G48" s="467"/>
      <c r="H48" s="467"/>
      <c r="I48" s="467"/>
      <c r="J48" s="467"/>
      <c r="K48" s="467"/>
      <c r="L48" s="467"/>
      <c r="M48" s="467"/>
      <c r="N48" s="467"/>
      <c r="O48" s="467"/>
    </row>
    <row r="49" spans="1:15" ht="15" customHeight="1" x14ac:dyDescent="0.25">
      <c r="A49" s="5" t="s">
        <v>103</v>
      </c>
      <c r="B49" s="16" t="s">
        <v>20</v>
      </c>
      <c r="C49" s="7" t="s">
        <v>34</v>
      </c>
      <c r="D49" s="194">
        <f>E49+G49</f>
        <v>99484</v>
      </c>
      <c r="E49" s="194">
        <v>60187</v>
      </c>
      <c r="F49" s="194"/>
      <c r="G49" s="194">
        <v>39297</v>
      </c>
      <c r="H49" s="193">
        <f>I49+K49</f>
        <v>0</v>
      </c>
      <c r="I49" s="193"/>
      <c r="J49" s="193"/>
      <c r="K49" s="193"/>
      <c r="L49" s="8">
        <f>M49+O49</f>
        <v>99484</v>
      </c>
      <c r="M49" s="8">
        <f>E49+I49</f>
        <v>60187</v>
      </c>
      <c r="N49" s="8">
        <f>F49+J49</f>
        <v>0</v>
      </c>
      <c r="O49" s="8">
        <f>G49+K49</f>
        <v>39297</v>
      </c>
    </row>
    <row r="50" spans="1:15" ht="15.95" customHeight="1" x14ac:dyDescent="0.25">
      <c r="A50" s="13" t="s">
        <v>104</v>
      </c>
      <c r="B50" s="33" t="s">
        <v>192</v>
      </c>
      <c r="C50" s="94"/>
      <c r="D50" s="215">
        <f>D49</f>
        <v>99484</v>
      </c>
      <c r="E50" s="215">
        <f>E49</f>
        <v>60187</v>
      </c>
      <c r="F50" s="215">
        <f>F49</f>
        <v>0</v>
      </c>
      <c r="G50" s="215">
        <f>G49</f>
        <v>39297</v>
      </c>
      <c r="H50" s="245">
        <f>H49</f>
        <v>0</v>
      </c>
      <c r="I50" s="245">
        <f>I49</f>
        <v>0</v>
      </c>
      <c r="J50" s="245">
        <f>J49</f>
        <v>0</v>
      </c>
      <c r="K50" s="245">
        <f>K49</f>
        <v>0</v>
      </c>
      <c r="L50" s="33">
        <f>L49</f>
        <v>99484</v>
      </c>
      <c r="M50" s="33">
        <f>M49</f>
        <v>60187</v>
      </c>
      <c r="N50" s="33">
        <f>N49</f>
        <v>0</v>
      </c>
      <c r="O50" s="33">
        <f>O49</f>
        <v>39297</v>
      </c>
    </row>
    <row r="51" spans="1:15" ht="15.95" customHeight="1" x14ac:dyDescent="0.25">
      <c r="A51" s="9" t="s">
        <v>105</v>
      </c>
      <c r="B51" s="386" t="s">
        <v>187</v>
      </c>
      <c r="C51" s="386"/>
      <c r="D51" s="386"/>
      <c r="E51" s="386"/>
      <c r="F51" s="386"/>
      <c r="G51" s="386"/>
      <c r="H51" s="386"/>
      <c r="I51" s="386"/>
      <c r="J51" s="386"/>
      <c r="K51" s="386"/>
      <c r="L51" s="386"/>
      <c r="M51" s="386"/>
      <c r="N51" s="386"/>
      <c r="O51" s="386"/>
    </row>
    <row r="52" spans="1:15" ht="15" customHeight="1" x14ac:dyDescent="0.25">
      <c r="A52" s="5" t="s">
        <v>106</v>
      </c>
      <c r="B52" s="47" t="s">
        <v>173</v>
      </c>
      <c r="C52" s="212" t="s">
        <v>57</v>
      </c>
      <c r="D52" s="197">
        <f>E52+G52</f>
        <v>1825</v>
      </c>
      <c r="E52" s="197">
        <v>1825</v>
      </c>
      <c r="F52" s="197"/>
      <c r="G52" s="197"/>
      <c r="H52" s="198">
        <f>I52+K52</f>
        <v>0</v>
      </c>
      <c r="I52" s="198"/>
      <c r="J52" s="198"/>
      <c r="K52" s="198"/>
      <c r="L52" s="79">
        <f>M52+O52</f>
        <v>1825</v>
      </c>
      <c r="M52" s="79">
        <f>E52+I52</f>
        <v>1825</v>
      </c>
      <c r="N52" s="79">
        <f>F52+J52</f>
        <v>0</v>
      </c>
      <c r="O52" s="79">
        <f>G52+K52</f>
        <v>0</v>
      </c>
    </row>
    <row r="53" spans="1:15" ht="15" customHeight="1" x14ac:dyDescent="0.25">
      <c r="A53" s="5" t="s">
        <v>107</v>
      </c>
      <c r="B53" s="19" t="s">
        <v>181</v>
      </c>
      <c r="C53" s="20" t="s">
        <v>57</v>
      </c>
      <c r="D53" s="194">
        <f>E53+G53</f>
        <v>6563</v>
      </c>
      <c r="E53" s="194">
        <v>6563</v>
      </c>
      <c r="F53" s="194"/>
      <c r="G53" s="194"/>
      <c r="H53" s="193">
        <f>I53+K53</f>
        <v>0</v>
      </c>
      <c r="I53" s="193"/>
      <c r="J53" s="193"/>
      <c r="K53" s="193"/>
      <c r="L53" s="8">
        <f>M53+O53</f>
        <v>6563</v>
      </c>
      <c r="M53" s="8">
        <f>E53+I53</f>
        <v>6563</v>
      </c>
      <c r="N53" s="8">
        <f>F53+J53</f>
        <v>0</v>
      </c>
      <c r="O53" s="8">
        <f>G53+K53</f>
        <v>0</v>
      </c>
    </row>
    <row r="54" spans="1:15" ht="15" customHeight="1" x14ac:dyDescent="0.25">
      <c r="A54" s="9" t="s">
        <v>108</v>
      </c>
      <c r="B54" s="8" t="s">
        <v>162</v>
      </c>
      <c r="C54" s="20" t="s">
        <v>57</v>
      </c>
      <c r="D54" s="194">
        <f>E54+G54</f>
        <v>7327</v>
      </c>
      <c r="E54" s="194">
        <v>7327</v>
      </c>
      <c r="F54" s="194"/>
      <c r="G54" s="194"/>
      <c r="H54" s="193">
        <f>I54+K54</f>
        <v>0</v>
      </c>
      <c r="I54" s="193"/>
      <c r="J54" s="193"/>
      <c r="K54" s="193"/>
      <c r="L54" s="8">
        <f>M54+O54</f>
        <v>7327</v>
      </c>
      <c r="M54" s="8">
        <f>E54+I54</f>
        <v>7327</v>
      </c>
      <c r="N54" s="8">
        <f>F54+J54</f>
        <v>0</v>
      </c>
      <c r="O54" s="8">
        <f>G54+K54</f>
        <v>0</v>
      </c>
    </row>
    <row r="55" spans="1:15" ht="15" customHeight="1" x14ac:dyDescent="0.25">
      <c r="A55" s="11" t="s">
        <v>109</v>
      </c>
      <c r="B55" s="21" t="s">
        <v>417</v>
      </c>
      <c r="C55" s="20" t="s">
        <v>57</v>
      </c>
      <c r="D55" s="194">
        <f>E55+G55</f>
        <v>5797</v>
      </c>
      <c r="E55" s="194">
        <v>5797</v>
      </c>
      <c r="F55" s="194"/>
      <c r="G55" s="194"/>
      <c r="H55" s="193">
        <f>I55+K55</f>
        <v>0</v>
      </c>
      <c r="I55" s="193"/>
      <c r="J55" s="193"/>
      <c r="K55" s="193"/>
      <c r="L55" s="8">
        <f>M55+O55</f>
        <v>5797</v>
      </c>
      <c r="M55" s="8">
        <f>E55+I55</f>
        <v>5797</v>
      </c>
      <c r="N55" s="8">
        <f>F55+J55</f>
        <v>0</v>
      </c>
      <c r="O55" s="8">
        <f>G55+K55</f>
        <v>0</v>
      </c>
    </row>
    <row r="56" spans="1:15" ht="15" customHeight="1" x14ac:dyDescent="0.25">
      <c r="A56" s="5" t="s">
        <v>110</v>
      </c>
      <c r="B56" s="19" t="s">
        <v>45</v>
      </c>
      <c r="C56" s="20" t="s">
        <v>57</v>
      </c>
      <c r="D56" s="194">
        <f>E56+G56</f>
        <v>2278</v>
      </c>
      <c r="E56" s="194">
        <v>2278</v>
      </c>
      <c r="F56" s="194"/>
      <c r="G56" s="194"/>
      <c r="H56" s="193">
        <f>I56+K56</f>
        <v>0</v>
      </c>
      <c r="I56" s="193"/>
      <c r="J56" s="193"/>
      <c r="K56" s="193"/>
      <c r="L56" s="8">
        <f>M56+O56</f>
        <v>2278</v>
      </c>
      <c r="M56" s="8">
        <f>E56+I56</f>
        <v>2278</v>
      </c>
      <c r="N56" s="8">
        <f>F56+J56</f>
        <v>0</v>
      </c>
      <c r="O56" s="8">
        <f>G56+K56</f>
        <v>0</v>
      </c>
    </row>
    <row r="57" spans="1:15" ht="15" customHeight="1" x14ac:dyDescent="0.25">
      <c r="A57" s="5" t="s">
        <v>111</v>
      </c>
      <c r="B57" s="19" t="s">
        <v>165</v>
      </c>
      <c r="C57" s="7" t="s">
        <v>57</v>
      </c>
      <c r="D57" s="194">
        <f>E57+G57</f>
        <v>33552</v>
      </c>
      <c r="E57" s="194">
        <v>33552</v>
      </c>
      <c r="F57" s="194">
        <v>16044</v>
      </c>
      <c r="G57" s="194"/>
      <c r="H57" s="193">
        <f>I57+K57</f>
        <v>0</v>
      </c>
      <c r="I57" s="193"/>
      <c r="J57" s="193"/>
      <c r="K57" s="193"/>
      <c r="L57" s="8">
        <f>M57+O57</f>
        <v>33552</v>
      </c>
      <c r="M57" s="8">
        <f>E57+I57</f>
        <v>33552</v>
      </c>
      <c r="N57" s="8">
        <f>F57+J57</f>
        <v>16044</v>
      </c>
      <c r="O57" s="8">
        <f>G57+K57</f>
        <v>0</v>
      </c>
    </row>
    <row r="58" spans="1:15" ht="15" customHeight="1" x14ac:dyDescent="0.25">
      <c r="A58" s="5" t="s">
        <v>112</v>
      </c>
      <c r="B58" s="19" t="s">
        <v>164</v>
      </c>
      <c r="C58" s="7" t="s">
        <v>57</v>
      </c>
      <c r="D58" s="194">
        <f>E58+G58</f>
        <v>1449</v>
      </c>
      <c r="E58" s="194">
        <v>1449</v>
      </c>
      <c r="F58" s="194"/>
      <c r="G58" s="194"/>
      <c r="H58" s="193">
        <f>I58+K58</f>
        <v>0</v>
      </c>
      <c r="I58" s="193"/>
      <c r="J58" s="193"/>
      <c r="K58" s="193"/>
      <c r="L58" s="8">
        <f>M58+O58</f>
        <v>1449</v>
      </c>
      <c r="M58" s="8">
        <f>E58+I58</f>
        <v>1449</v>
      </c>
      <c r="N58" s="8">
        <f>F58+J58</f>
        <v>0</v>
      </c>
      <c r="O58" s="8">
        <f>G58+K58</f>
        <v>0</v>
      </c>
    </row>
    <row r="59" spans="1:15" ht="15" customHeight="1" x14ac:dyDescent="0.25">
      <c r="A59" s="5" t="s">
        <v>113</v>
      </c>
      <c r="B59" s="19" t="s">
        <v>502</v>
      </c>
      <c r="C59" s="7" t="s">
        <v>57</v>
      </c>
      <c r="D59" s="194">
        <f>E59+G59</f>
        <v>1738</v>
      </c>
      <c r="E59" s="194">
        <v>1738</v>
      </c>
      <c r="F59" s="194"/>
      <c r="G59" s="194"/>
      <c r="H59" s="193">
        <f>I59+K59</f>
        <v>0</v>
      </c>
      <c r="I59" s="193"/>
      <c r="J59" s="193"/>
      <c r="K59" s="193"/>
      <c r="L59" s="8">
        <f>M59+O59</f>
        <v>1738</v>
      </c>
      <c r="M59" s="8">
        <f>E59+I59</f>
        <v>1738</v>
      </c>
      <c r="N59" s="8">
        <f>F59+J59</f>
        <v>0</v>
      </c>
      <c r="O59" s="8">
        <f>G59+K59</f>
        <v>0</v>
      </c>
    </row>
    <row r="60" spans="1:15" ht="15" customHeight="1" x14ac:dyDescent="0.25">
      <c r="A60" s="25" t="s">
        <v>114</v>
      </c>
      <c r="B60" s="369" t="s">
        <v>52</v>
      </c>
      <c r="C60" s="57" t="s">
        <v>57</v>
      </c>
      <c r="D60" s="194">
        <f>E60+G60</f>
        <v>2922</v>
      </c>
      <c r="E60" s="194">
        <v>2922</v>
      </c>
      <c r="F60" s="194"/>
      <c r="G60" s="194"/>
      <c r="H60" s="193">
        <f>I60+K60</f>
        <v>0</v>
      </c>
      <c r="I60" s="193"/>
      <c r="J60" s="193"/>
      <c r="K60" s="193"/>
      <c r="L60" s="8">
        <f>M60+O60</f>
        <v>2922</v>
      </c>
      <c r="M60" s="8">
        <f>E60+I60</f>
        <v>2922</v>
      </c>
      <c r="N60" s="8">
        <f>F60+J60</f>
        <v>0</v>
      </c>
      <c r="O60" s="8">
        <f>G60+K60</f>
        <v>0</v>
      </c>
    </row>
    <row r="61" spans="1:15" ht="15" customHeight="1" x14ac:dyDescent="0.25">
      <c r="A61" s="25" t="s">
        <v>115</v>
      </c>
      <c r="B61" s="370" t="s">
        <v>179</v>
      </c>
      <c r="C61" s="57" t="s">
        <v>57</v>
      </c>
      <c r="D61" s="194">
        <f>E61+G61</f>
        <v>1400</v>
      </c>
      <c r="E61" s="194">
        <v>1400</v>
      </c>
      <c r="F61" s="194"/>
      <c r="G61" s="194"/>
      <c r="H61" s="193">
        <f>I61+K61</f>
        <v>0</v>
      </c>
      <c r="I61" s="193"/>
      <c r="J61" s="193"/>
      <c r="K61" s="193"/>
      <c r="L61" s="8">
        <f>M61+O61</f>
        <v>1400</v>
      </c>
      <c r="M61" s="8">
        <f>E61+I61</f>
        <v>1400</v>
      </c>
      <c r="N61" s="8">
        <f>F61+J61</f>
        <v>0</v>
      </c>
      <c r="O61" s="8">
        <f>G61+K61</f>
        <v>0</v>
      </c>
    </row>
    <row r="62" spans="1:15" ht="15" customHeight="1" x14ac:dyDescent="0.25">
      <c r="A62" s="25" t="s">
        <v>116</v>
      </c>
      <c r="B62" s="370" t="s">
        <v>501</v>
      </c>
      <c r="C62" s="57" t="s">
        <v>57</v>
      </c>
      <c r="D62" s="194">
        <f>E62+G62</f>
        <v>4679</v>
      </c>
      <c r="E62" s="194">
        <v>4679</v>
      </c>
      <c r="F62" s="194"/>
      <c r="G62" s="194"/>
      <c r="H62" s="193">
        <f>I62+K62</f>
        <v>0</v>
      </c>
      <c r="I62" s="193"/>
      <c r="J62" s="193"/>
      <c r="K62" s="193"/>
      <c r="L62" s="8">
        <f>M62+O62</f>
        <v>4679</v>
      </c>
      <c r="M62" s="8">
        <f>E62+I62</f>
        <v>4679</v>
      </c>
      <c r="N62" s="8">
        <f>F62+J62</f>
        <v>0</v>
      </c>
      <c r="O62" s="8">
        <f>G62+K62</f>
        <v>0</v>
      </c>
    </row>
    <row r="63" spans="1:15" ht="15" customHeight="1" x14ac:dyDescent="0.25">
      <c r="A63" s="25" t="s">
        <v>168</v>
      </c>
      <c r="B63" s="370" t="s">
        <v>70</v>
      </c>
      <c r="C63" s="57" t="s">
        <v>57</v>
      </c>
      <c r="D63" s="194">
        <f>E63+G63</f>
        <v>5730</v>
      </c>
      <c r="E63" s="194">
        <v>5730</v>
      </c>
      <c r="F63" s="194"/>
      <c r="G63" s="194"/>
      <c r="H63" s="193">
        <f>I63+K63</f>
        <v>0</v>
      </c>
      <c r="I63" s="193"/>
      <c r="J63" s="193"/>
      <c r="K63" s="193"/>
      <c r="L63" s="8">
        <f>M63+O63</f>
        <v>5730</v>
      </c>
      <c r="M63" s="8">
        <f>E63+I63</f>
        <v>5730</v>
      </c>
      <c r="N63" s="8">
        <f>F63+J63</f>
        <v>0</v>
      </c>
      <c r="O63" s="8">
        <f>G63+K63</f>
        <v>0</v>
      </c>
    </row>
    <row r="64" spans="1:15" ht="15" customHeight="1" x14ac:dyDescent="0.25">
      <c r="A64" s="25" t="s">
        <v>169</v>
      </c>
      <c r="B64" s="370" t="s">
        <v>44</v>
      </c>
      <c r="C64" s="57" t="s">
        <v>57</v>
      </c>
      <c r="D64" s="194">
        <f>E64+G64</f>
        <v>24312</v>
      </c>
      <c r="E64" s="194">
        <v>24312</v>
      </c>
      <c r="F64" s="194"/>
      <c r="G64" s="194"/>
      <c r="H64" s="193">
        <f>I64+K64</f>
        <v>0</v>
      </c>
      <c r="I64" s="193"/>
      <c r="J64" s="193"/>
      <c r="K64" s="193"/>
      <c r="L64" s="8">
        <f>M64+O64</f>
        <v>24312</v>
      </c>
      <c r="M64" s="8">
        <f>E64+I64</f>
        <v>24312</v>
      </c>
      <c r="N64" s="8">
        <f>F64+J64</f>
        <v>0</v>
      </c>
      <c r="O64" s="8">
        <f>G64+K64</f>
        <v>0</v>
      </c>
    </row>
    <row r="65" spans="1:15" ht="15" customHeight="1" x14ac:dyDescent="0.25">
      <c r="A65" s="25" t="s">
        <v>117</v>
      </c>
      <c r="B65" s="369" t="s">
        <v>500</v>
      </c>
      <c r="C65" s="57" t="s">
        <v>57</v>
      </c>
      <c r="D65" s="194">
        <f>E65+G65</f>
        <v>2671</v>
      </c>
      <c r="E65" s="194">
        <v>2671</v>
      </c>
      <c r="F65" s="194"/>
      <c r="G65" s="194"/>
      <c r="H65" s="193">
        <f>I65+K65</f>
        <v>0</v>
      </c>
      <c r="I65" s="193"/>
      <c r="J65" s="193"/>
      <c r="K65" s="193"/>
      <c r="L65" s="8">
        <f>M65+O65</f>
        <v>2671</v>
      </c>
      <c r="M65" s="8">
        <f>E65+I65</f>
        <v>2671</v>
      </c>
      <c r="N65" s="8">
        <f>F65+J65</f>
        <v>0</v>
      </c>
      <c r="O65" s="8">
        <f>G65+K65</f>
        <v>0</v>
      </c>
    </row>
    <row r="66" spans="1:15" ht="15" customHeight="1" x14ac:dyDescent="0.25">
      <c r="A66" s="25" t="s">
        <v>170</v>
      </c>
      <c r="B66" s="369" t="s">
        <v>43</v>
      </c>
      <c r="C66" s="57" t="s">
        <v>57</v>
      </c>
      <c r="D66" s="194">
        <f>E66+G66</f>
        <v>21904</v>
      </c>
      <c r="E66" s="194">
        <v>21904</v>
      </c>
      <c r="F66" s="194"/>
      <c r="G66" s="194"/>
      <c r="H66" s="193">
        <f>I66+K66</f>
        <v>0</v>
      </c>
      <c r="I66" s="193"/>
      <c r="J66" s="193"/>
      <c r="K66" s="193"/>
      <c r="L66" s="8">
        <f>M66+O66</f>
        <v>21904</v>
      </c>
      <c r="M66" s="8">
        <f>E66+I66</f>
        <v>21904</v>
      </c>
      <c r="N66" s="8">
        <f>F66+J66</f>
        <v>0</v>
      </c>
      <c r="O66" s="8">
        <f>G66+K66</f>
        <v>0</v>
      </c>
    </row>
    <row r="67" spans="1:15" ht="15" customHeight="1" x14ac:dyDescent="0.25">
      <c r="A67" s="5" t="s">
        <v>171</v>
      </c>
      <c r="B67" s="19" t="s">
        <v>174</v>
      </c>
      <c r="C67" s="20" t="s">
        <v>57</v>
      </c>
      <c r="D67" s="194">
        <f>E67+G67</f>
        <v>10015</v>
      </c>
      <c r="E67" s="194">
        <v>10015</v>
      </c>
      <c r="F67" s="194"/>
      <c r="G67" s="194"/>
      <c r="H67" s="193">
        <f>I67+K67</f>
        <v>0</v>
      </c>
      <c r="I67" s="193"/>
      <c r="J67" s="193"/>
      <c r="K67" s="193"/>
      <c r="L67" s="8">
        <f>M67+O67</f>
        <v>10015</v>
      </c>
      <c r="M67" s="8">
        <f>E67+I67</f>
        <v>10015</v>
      </c>
      <c r="N67" s="8">
        <f>F67+J67</f>
        <v>0</v>
      </c>
      <c r="O67" s="8">
        <f>G67+K67</f>
        <v>0</v>
      </c>
    </row>
    <row r="68" spans="1:15" ht="15" customHeight="1" x14ac:dyDescent="0.25">
      <c r="A68" s="5" t="s">
        <v>118</v>
      </c>
      <c r="B68" s="19" t="s">
        <v>166</v>
      </c>
      <c r="C68" s="20" t="s">
        <v>57</v>
      </c>
      <c r="D68" s="194">
        <f>E68+G68</f>
        <v>57941</v>
      </c>
      <c r="E68" s="194">
        <v>57941</v>
      </c>
      <c r="F68" s="194"/>
      <c r="G68" s="194"/>
      <c r="H68" s="193">
        <f>I68+K68</f>
        <v>0</v>
      </c>
      <c r="I68" s="193"/>
      <c r="J68" s="193"/>
      <c r="K68" s="193"/>
      <c r="L68" s="8">
        <f>M68+O68</f>
        <v>57941</v>
      </c>
      <c r="M68" s="8">
        <f>E68+I68</f>
        <v>57941</v>
      </c>
      <c r="N68" s="8">
        <f>F68+J68</f>
        <v>0</v>
      </c>
      <c r="O68" s="8">
        <f>G68+K68</f>
        <v>0</v>
      </c>
    </row>
    <row r="69" spans="1:15" ht="15" customHeight="1" x14ac:dyDescent="0.25">
      <c r="A69" s="5" t="s">
        <v>119</v>
      </c>
      <c r="B69" s="19" t="s">
        <v>36</v>
      </c>
      <c r="C69" s="20" t="s">
        <v>57</v>
      </c>
      <c r="D69" s="194">
        <f>E69+G69</f>
        <v>33475</v>
      </c>
      <c r="E69" s="194">
        <v>33475</v>
      </c>
      <c r="F69" s="194"/>
      <c r="G69" s="194"/>
      <c r="H69" s="193">
        <f>I69+K69</f>
        <v>0</v>
      </c>
      <c r="I69" s="193"/>
      <c r="J69" s="193"/>
      <c r="K69" s="193"/>
      <c r="L69" s="8">
        <f>M69+O69</f>
        <v>33475</v>
      </c>
      <c r="M69" s="8">
        <f>E69+I69</f>
        <v>33475</v>
      </c>
      <c r="N69" s="8">
        <f>F69+J69</f>
        <v>0</v>
      </c>
      <c r="O69" s="8">
        <f>G69+K69</f>
        <v>0</v>
      </c>
    </row>
    <row r="70" spans="1:15" ht="15" customHeight="1" x14ac:dyDescent="0.25">
      <c r="A70" s="5" t="s">
        <v>120</v>
      </c>
      <c r="B70" s="19" t="s">
        <v>38</v>
      </c>
      <c r="C70" s="20" t="s">
        <v>57</v>
      </c>
      <c r="D70" s="194">
        <f>E70+G70</f>
        <v>32467</v>
      </c>
      <c r="E70" s="194">
        <v>32467</v>
      </c>
      <c r="F70" s="194"/>
      <c r="G70" s="194"/>
      <c r="H70" s="193">
        <f>I70+K70</f>
        <v>0</v>
      </c>
      <c r="I70" s="193"/>
      <c r="J70" s="193"/>
      <c r="K70" s="193"/>
      <c r="L70" s="8">
        <f>M70+O70</f>
        <v>32467</v>
      </c>
      <c r="M70" s="8">
        <f>E70+I70</f>
        <v>32467</v>
      </c>
      <c r="N70" s="8">
        <f>F70+J70</f>
        <v>0</v>
      </c>
      <c r="O70" s="8">
        <f>G70+K70</f>
        <v>0</v>
      </c>
    </row>
    <row r="71" spans="1:15" ht="15" customHeight="1" x14ac:dyDescent="0.25">
      <c r="A71" s="5" t="s">
        <v>121</v>
      </c>
      <c r="B71" s="19" t="s">
        <v>40</v>
      </c>
      <c r="C71" s="20" t="s">
        <v>57</v>
      </c>
      <c r="D71" s="194">
        <f>E71+G71</f>
        <v>72516</v>
      </c>
      <c r="E71" s="194">
        <v>72516</v>
      </c>
      <c r="F71" s="194"/>
      <c r="G71" s="194"/>
      <c r="H71" s="193">
        <f>I71+K71</f>
        <v>0</v>
      </c>
      <c r="I71" s="193"/>
      <c r="J71" s="193"/>
      <c r="K71" s="193"/>
      <c r="L71" s="8">
        <f>M71+O71</f>
        <v>72516</v>
      </c>
      <c r="M71" s="8">
        <f>E71+I71</f>
        <v>72516</v>
      </c>
      <c r="N71" s="8">
        <f>F71+J71</f>
        <v>0</v>
      </c>
      <c r="O71" s="8">
        <f>G71+K71</f>
        <v>0</v>
      </c>
    </row>
    <row r="72" spans="1:15" ht="16.5" customHeight="1" x14ac:dyDescent="0.25">
      <c r="A72" s="5" t="s">
        <v>122</v>
      </c>
      <c r="B72" s="8" t="s">
        <v>39</v>
      </c>
      <c r="C72" s="20" t="s">
        <v>57</v>
      </c>
      <c r="D72" s="194">
        <f>E72+G72</f>
        <v>34183</v>
      </c>
      <c r="E72" s="194">
        <v>33033</v>
      </c>
      <c r="F72" s="194"/>
      <c r="G72" s="194">
        <v>1150</v>
      </c>
      <c r="H72" s="193">
        <f>I72+K72</f>
        <v>0</v>
      </c>
      <c r="I72" s="193"/>
      <c r="J72" s="193"/>
      <c r="K72" s="193"/>
      <c r="L72" s="8">
        <f>M72+O72</f>
        <v>34183</v>
      </c>
      <c r="M72" s="8">
        <f>E72+I72</f>
        <v>33033</v>
      </c>
      <c r="N72" s="8">
        <f>F72+J72</f>
        <v>0</v>
      </c>
      <c r="O72" s="8">
        <f>G72+K72</f>
        <v>1150</v>
      </c>
    </row>
    <row r="73" spans="1:15" x14ac:dyDescent="0.25">
      <c r="A73" s="5" t="s">
        <v>180</v>
      </c>
      <c r="B73" s="16" t="s">
        <v>37</v>
      </c>
      <c r="C73" s="7" t="s">
        <v>57</v>
      </c>
      <c r="D73" s="194">
        <f>E73+G73</f>
        <v>55947</v>
      </c>
      <c r="E73" s="194">
        <v>55947</v>
      </c>
      <c r="F73" s="194"/>
      <c r="G73" s="194"/>
      <c r="H73" s="193">
        <f>I73+K73</f>
        <v>0</v>
      </c>
      <c r="I73" s="193"/>
      <c r="J73" s="193"/>
      <c r="K73" s="193"/>
      <c r="L73" s="8">
        <f>M73+O73</f>
        <v>55947</v>
      </c>
      <c r="M73" s="8">
        <f>E73+I73</f>
        <v>55947</v>
      </c>
      <c r="N73" s="8">
        <f>F73+J73</f>
        <v>0</v>
      </c>
      <c r="O73" s="8">
        <f>G73+K73</f>
        <v>0</v>
      </c>
    </row>
    <row r="74" spans="1:15" ht="15" customHeight="1" x14ac:dyDescent="0.25">
      <c r="A74" s="5" t="s">
        <v>123</v>
      </c>
      <c r="B74" s="23" t="s">
        <v>41</v>
      </c>
      <c r="C74" s="7" t="s">
        <v>57</v>
      </c>
      <c r="D74" s="194">
        <f>E74+G74</f>
        <v>9185</v>
      </c>
      <c r="E74" s="194">
        <v>9185</v>
      </c>
      <c r="F74" s="194"/>
      <c r="G74" s="194"/>
      <c r="H74" s="193">
        <f>I74+K74</f>
        <v>0</v>
      </c>
      <c r="I74" s="193"/>
      <c r="J74" s="193"/>
      <c r="K74" s="193"/>
      <c r="L74" s="8">
        <f>M74+O74</f>
        <v>9185</v>
      </c>
      <c r="M74" s="8">
        <f>E74+I74</f>
        <v>9185</v>
      </c>
      <c r="N74" s="8">
        <f>F74+J74</f>
        <v>0</v>
      </c>
      <c r="O74" s="8">
        <f>G74+K74</f>
        <v>0</v>
      </c>
    </row>
    <row r="75" spans="1:15" ht="15" customHeight="1" x14ac:dyDescent="0.25">
      <c r="A75" s="5" t="s">
        <v>124</v>
      </c>
      <c r="B75" s="23" t="s">
        <v>42</v>
      </c>
      <c r="C75" s="7" t="s">
        <v>57</v>
      </c>
      <c r="D75" s="194">
        <f>E75+G75</f>
        <v>15391</v>
      </c>
      <c r="E75" s="194">
        <v>15391</v>
      </c>
      <c r="F75" s="194"/>
      <c r="G75" s="194"/>
      <c r="H75" s="193">
        <f>I75+K75</f>
        <v>0</v>
      </c>
      <c r="I75" s="193"/>
      <c r="J75" s="193"/>
      <c r="K75" s="193"/>
      <c r="L75" s="8">
        <f>M75+O75</f>
        <v>15391</v>
      </c>
      <c r="M75" s="8">
        <f>E75+I75</f>
        <v>15391</v>
      </c>
      <c r="N75" s="8">
        <f>F75+J75</f>
        <v>0</v>
      </c>
      <c r="O75" s="8">
        <f>G75+K75</f>
        <v>0</v>
      </c>
    </row>
    <row r="76" spans="1:15" ht="15" customHeight="1" x14ac:dyDescent="0.25">
      <c r="A76" s="5" t="s">
        <v>125</v>
      </c>
      <c r="B76" s="16" t="s">
        <v>55</v>
      </c>
      <c r="C76" s="7" t="s">
        <v>57</v>
      </c>
      <c r="D76" s="194">
        <f>E76+G76</f>
        <v>2984</v>
      </c>
      <c r="E76" s="194">
        <v>2984</v>
      </c>
      <c r="F76" s="194">
        <v>1738</v>
      </c>
      <c r="G76" s="194"/>
      <c r="H76" s="193">
        <f>I76+K76</f>
        <v>0</v>
      </c>
      <c r="I76" s="193"/>
      <c r="J76" s="193"/>
      <c r="K76" s="193"/>
      <c r="L76" s="8">
        <f>M76+O76</f>
        <v>2984</v>
      </c>
      <c r="M76" s="8">
        <f>E76+I76</f>
        <v>2984</v>
      </c>
      <c r="N76" s="8">
        <f>F76+J76</f>
        <v>1738</v>
      </c>
      <c r="O76" s="8">
        <f>G76+K76</f>
        <v>0</v>
      </c>
    </row>
    <row r="77" spans="1:15" ht="15" customHeight="1" x14ac:dyDescent="0.25">
      <c r="A77" s="5" t="s">
        <v>126</v>
      </c>
      <c r="B77" s="16" t="s">
        <v>54</v>
      </c>
      <c r="C77" s="7" t="s">
        <v>57</v>
      </c>
      <c r="D77" s="194">
        <f>E77+G77</f>
        <v>47310</v>
      </c>
      <c r="E77" s="194">
        <v>47310</v>
      </c>
      <c r="F77" s="194">
        <v>30394</v>
      </c>
      <c r="G77" s="194"/>
      <c r="H77" s="193">
        <f>I77+K77</f>
        <v>0</v>
      </c>
      <c r="I77" s="193"/>
      <c r="J77" s="193"/>
      <c r="K77" s="193"/>
      <c r="L77" s="8">
        <f>M77+O77</f>
        <v>47310</v>
      </c>
      <c r="M77" s="8">
        <f>E77+I77</f>
        <v>47310</v>
      </c>
      <c r="N77" s="8">
        <f>F77+J77</f>
        <v>30394</v>
      </c>
      <c r="O77" s="8">
        <f>G77+K77</f>
        <v>0</v>
      </c>
    </row>
    <row r="78" spans="1:15" ht="15" customHeight="1" x14ac:dyDescent="0.25">
      <c r="A78" s="5" t="s">
        <v>127</v>
      </c>
      <c r="B78" s="16" t="s">
        <v>72</v>
      </c>
      <c r="C78" s="7" t="s">
        <v>57</v>
      </c>
      <c r="D78" s="194">
        <f>E78+G78</f>
        <v>7937</v>
      </c>
      <c r="E78" s="194">
        <v>7937</v>
      </c>
      <c r="F78" s="194">
        <v>3620</v>
      </c>
      <c r="G78" s="194"/>
      <c r="H78" s="193">
        <f>I78+K78</f>
        <v>0</v>
      </c>
      <c r="I78" s="193"/>
      <c r="J78" s="193"/>
      <c r="K78" s="193"/>
      <c r="L78" s="8">
        <f>M78+O78</f>
        <v>7937</v>
      </c>
      <c r="M78" s="8">
        <f>E78+I78</f>
        <v>7937</v>
      </c>
      <c r="N78" s="8">
        <f>F78+J78</f>
        <v>3620</v>
      </c>
      <c r="O78" s="8">
        <f>G78+K78</f>
        <v>0</v>
      </c>
    </row>
    <row r="79" spans="1:15" ht="15" customHeight="1" x14ac:dyDescent="0.25">
      <c r="A79" s="5" t="s">
        <v>176</v>
      </c>
      <c r="B79" s="16" t="s">
        <v>56</v>
      </c>
      <c r="C79" s="7" t="s">
        <v>57</v>
      </c>
      <c r="D79" s="194">
        <f>E79+G79</f>
        <v>26065</v>
      </c>
      <c r="E79" s="194">
        <v>26065</v>
      </c>
      <c r="F79" s="194"/>
      <c r="G79" s="194"/>
      <c r="H79" s="193">
        <f>I79+K79</f>
        <v>0</v>
      </c>
      <c r="I79" s="193"/>
      <c r="J79" s="193"/>
      <c r="K79" s="193"/>
      <c r="L79" s="8">
        <f>M79+O79</f>
        <v>26065</v>
      </c>
      <c r="M79" s="8">
        <f>E79+I79</f>
        <v>26065</v>
      </c>
      <c r="N79" s="8">
        <f>F79+J79</f>
        <v>0</v>
      </c>
      <c r="O79" s="8">
        <f>G79+K79</f>
        <v>0</v>
      </c>
    </row>
    <row r="80" spans="1:15" ht="15" customHeight="1" x14ac:dyDescent="0.25">
      <c r="A80" s="5" t="s">
        <v>128</v>
      </c>
      <c r="B80" s="16" t="s">
        <v>182</v>
      </c>
      <c r="C80" s="7" t="s">
        <v>57</v>
      </c>
      <c r="D80" s="194">
        <f>E80+G80</f>
        <v>12354</v>
      </c>
      <c r="E80" s="194">
        <v>12354</v>
      </c>
      <c r="F80" s="194"/>
      <c r="G80" s="194"/>
      <c r="H80" s="193">
        <f>I80+K80</f>
        <v>0</v>
      </c>
      <c r="I80" s="193"/>
      <c r="J80" s="193"/>
      <c r="K80" s="193"/>
      <c r="L80" s="8">
        <f>M80+O80</f>
        <v>12354</v>
      </c>
      <c r="M80" s="8">
        <f>E80+I80</f>
        <v>12354</v>
      </c>
      <c r="N80" s="8">
        <f>F80+J80</f>
        <v>0</v>
      </c>
      <c r="O80" s="8">
        <f>G80+K80</f>
        <v>0</v>
      </c>
    </row>
    <row r="81" spans="1:15" s="24" customFormat="1" ht="15" customHeight="1" x14ac:dyDescent="0.25">
      <c r="A81" s="5" t="s">
        <v>129</v>
      </c>
      <c r="B81" s="16" t="s">
        <v>183</v>
      </c>
      <c r="C81" s="7" t="s">
        <v>57</v>
      </c>
      <c r="D81" s="194">
        <f>E81+G81</f>
        <v>1738</v>
      </c>
      <c r="E81" s="194">
        <v>1738</v>
      </c>
      <c r="F81" s="194"/>
      <c r="G81" s="194"/>
      <c r="H81" s="193">
        <f>I81+K81</f>
        <v>0</v>
      </c>
      <c r="I81" s="193"/>
      <c r="J81" s="193"/>
      <c r="K81" s="193"/>
      <c r="L81" s="8">
        <f>M81+O81</f>
        <v>1738</v>
      </c>
      <c r="M81" s="8">
        <f>E81+I81</f>
        <v>1738</v>
      </c>
      <c r="N81" s="8">
        <f>F81+J81</f>
        <v>0</v>
      </c>
      <c r="O81" s="8">
        <f>G81+K81</f>
        <v>0</v>
      </c>
    </row>
    <row r="82" spans="1:15" ht="15.95" customHeight="1" x14ac:dyDescent="0.25">
      <c r="A82" s="13" t="s">
        <v>130</v>
      </c>
      <c r="B82" s="1" t="s">
        <v>193</v>
      </c>
      <c r="C82" s="15"/>
      <c r="D82" s="192">
        <f>SUM(D52:D81)</f>
        <v>543655</v>
      </c>
      <c r="E82" s="192">
        <f>SUM(E52:E81)</f>
        <v>542505</v>
      </c>
      <c r="F82" s="192">
        <f>SUM(F52:F81)</f>
        <v>51796</v>
      </c>
      <c r="G82" s="192">
        <f>SUM(G52:G81)</f>
        <v>1150</v>
      </c>
      <c r="H82" s="191">
        <f>SUM(H52:H81)</f>
        <v>0</v>
      </c>
      <c r="I82" s="191">
        <f>SUM(I52:I81)</f>
        <v>0</v>
      </c>
      <c r="J82" s="191">
        <f>SUM(J52:J81)</f>
        <v>0</v>
      </c>
      <c r="K82" s="191">
        <f>SUM(K52:K81)</f>
        <v>0</v>
      </c>
      <c r="L82" s="1">
        <f>SUM(L52:L81)</f>
        <v>543655</v>
      </c>
      <c r="M82" s="1">
        <f>SUM(M52:M81)</f>
        <v>542505</v>
      </c>
      <c r="N82" s="1">
        <f>SUM(N52:N81)</f>
        <v>51796</v>
      </c>
      <c r="O82" s="1">
        <f>SUM(O52:O81)</f>
        <v>1150</v>
      </c>
    </row>
    <row r="83" spans="1:15" ht="15.95" customHeight="1" x14ac:dyDescent="0.25">
      <c r="A83" s="11" t="s">
        <v>131</v>
      </c>
      <c r="B83" s="465" t="s">
        <v>73</v>
      </c>
      <c r="C83" s="467"/>
      <c r="D83" s="467"/>
      <c r="E83" s="467"/>
      <c r="F83" s="467"/>
      <c r="G83" s="467"/>
      <c r="H83" s="467"/>
      <c r="I83" s="467"/>
      <c r="J83" s="467"/>
      <c r="K83" s="467"/>
      <c r="L83" s="467"/>
      <c r="M83" s="467"/>
      <c r="N83" s="467"/>
      <c r="O83" s="467"/>
    </row>
    <row r="84" spans="1:15" ht="15" customHeight="1" x14ac:dyDescent="0.25">
      <c r="A84" s="28" t="s">
        <v>132</v>
      </c>
      <c r="B84" s="19" t="s">
        <v>7</v>
      </c>
      <c r="C84" s="26" t="s">
        <v>32</v>
      </c>
      <c r="D84" s="194">
        <f>E84+G84</f>
        <v>754</v>
      </c>
      <c r="E84" s="194">
        <v>754</v>
      </c>
      <c r="F84" s="194"/>
      <c r="G84" s="194"/>
      <c r="H84" s="193">
        <f>I84+K84</f>
        <v>0</v>
      </c>
      <c r="I84" s="193"/>
      <c r="J84" s="193"/>
      <c r="K84" s="193"/>
      <c r="L84" s="8">
        <f>M84+O84</f>
        <v>754</v>
      </c>
      <c r="M84" s="8">
        <f>E84+I84</f>
        <v>754</v>
      </c>
      <c r="N84" s="8">
        <f>F84+J84</f>
        <v>0</v>
      </c>
      <c r="O84" s="8">
        <f>G84+K84</f>
        <v>0</v>
      </c>
    </row>
    <row r="85" spans="1:15" ht="15" customHeight="1" x14ac:dyDescent="0.25">
      <c r="A85" s="29" t="s">
        <v>133</v>
      </c>
      <c r="B85" s="19" t="s">
        <v>10</v>
      </c>
      <c r="C85" s="26" t="s">
        <v>32</v>
      </c>
      <c r="D85" s="194">
        <f>E85+G85</f>
        <v>812</v>
      </c>
      <c r="E85" s="194">
        <v>812</v>
      </c>
      <c r="F85" s="194"/>
      <c r="G85" s="194"/>
      <c r="H85" s="193">
        <f>I85+K85</f>
        <v>0</v>
      </c>
      <c r="I85" s="193"/>
      <c r="J85" s="193"/>
      <c r="K85" s="193"/>
      <c r="L85" s="8">
        <f>M85+O85</f>
        <v>812</v>
      </c>
      <c r="M85" s="8">
        <f>E85+I85</f>
        <v>812</v>
      </c>
      <c r="N85" s="8">
        <f>F85+J85</f>
        <v>0</v>
      </c>
      <c r="O85" s="8">
        <f>G85+K85</f>
        <v>0</v>
      </c>
    </row>
    <row r="86" spans="1:15" ht="15" customHeight="1" x14ac:dyDescent="0.25">
      <c r="A86" s="25" t="s">
        <v>134</v>
      </c>
      <c r="B86" s="19" t="s">
        <v>11</v>
      </c>
      <c r="C86" s="26" t="s">
        <v>32</v>
      </c>
      <c r="D86" s="194">
        <f>E86+G86</f>
        <v>1246</v>
      </c>
      <c r="E86" s="194">
        <v>1246</v>
      </c>
      <c r="F86" s="194"/>
      <c r="G86" s="194"/>
      <c r="H86" s="193">
        <f>I86+K86</f>
        <v>0</v>
      </c>
      <c r="I86" s="193"/>
      <c r="J86" s="193"/>
      <c r="K86" s="193"/>
      <c r="L86" s="8">
        <f>M86+O86</f>
        <v>1246</v>
      </c>
      <c r="M86" s="8">
        <f>E86+I86</f>
        <v>1246</v>
      </c>
      <c r="N86" s="8">
        <f>F86+J86</f>
        <v>0</v>
      </c>
      <c r="O86" s="8">
        <f>G86+K86</f>
        <v>0</v>
      </c>
    </row>
    <row r="87" spans="1:15" ht="15" customHeight="1" x14ac:dyDescent="0.25">
      <c r="A87" s="25" t="s">
        <v>135</v>
      </c>
      <c r="B87" s="19" t="s">
        <v>15</v>
      </c>
      <c r="C87" s="26" t="s">
        <v>32</v>
      </c>
      <c r="D87" s="194">
        <f>E87+G87</f>
        <v>957</v>
      </c>
      <c r="E87" s="194">
        <v>957</v>
      </c>
      <c r="F87" s="194"/>
      <c r="G87" s="194"/>
      <c r="H87" s="193">
        <f>I87+K87</f>
        <v>0</v>
      </c>
      <c r="I87" s="193"/>
      <c r="J87" s="193"/>
      <c r="K87" s="193"/>
      <c r="L87" s="8">
        <f>M87+O87</f>
        <v>957</v>
      </c>
      <c r="M87" s="8">
        <f>E87+I87</f>
        <v>957</v>
      </c>
      <c r="N87" s="8">
        <f>F87+J87</f>
        <v>0</v>
      </c>
      <c r="O87" s="8">
        <f>G87+K87</f>
        <v>0</v>
      </c>
    </row>
    <row r="88" spans="1:15" ht="15" customHeight="1" x14ac:dyDescent="0.25">
      <c r="A88" s="25" t="s">
        <v>136</v>
      </c>
      <c r="B88" s="19" t="s">
        <v>27</v>
      </c>
      <c r="C88" s="26" t="s">
        <v>32</v>
      </c>
      <c r="D88" s="194">
        <f>E88+G88</f>
        <v>10426</v>
      </c>
      <c r="E88" s="194">
        <v>9702</v>
      </c>
      <c r="F88" s="194"/>
      <c r="G88" s="194">
        <v>724</v>
      </c>
      <c r="H88" s="193">
        <f>I88+K88</f>
        <v>2500</v>
      </c>
      <c r="I88" s="193">
        <v>2500</v>
      </c>
      <c r="J88" s="193"/>
      <c r="K88" s="193"/>
      <c r="L88" s="8">
        <f>M88+O88</f>
        <v>12926</v>
      </c>
      <c r="M88" s="8">
        <f>E88+I88</f>
        <v>12202</v>
      </c>
      <c r="N88" s="8">
        <f>F88+J88</f>
        <v>0</v>
      </c>
      <c r="O88" s="8">
        <f>G88+K88</f>
        <v>724</v>
      </c>
    </row>
    <row r="89" spans="1:15" ht="15" customHeight="1" x14ac:dyDescent="0.25">
      <c r="A89" s="25" t="s">
        <v>137</v>
      </c>
      <c r="B89" s="19" t="s">
        <v>63</v>
      </c>
      <c r="C89" s="26" t="s">
        <v>32</v>
      </c>
      <c r="D89" s="194">
        <f>E89+G89</f>
        <v>2688</v>
      </c>
      <c r="E89" s="194">
        <v>2688</v>
      </c>
      <c r="F89" s="194"/>
      <c r="G89" s="194"/>
      <c r="H89" s="193">
        <f>I89+K89</f>
        <v>0</v>
      </c>
      <c r="I89" s="193"/>
      <c r="J89" s="193"/>
      <c r="K89" s="193"/>
      <c r="L89" s="8">
        <f>M89+O89</f>
        <v>2688</v>
      </c>
      <c r="M89" s="8">
        <f>E89+I89</f>
        <v>2688</v>
      </c>
      <c r="N89" s="8">
        <f>F89+J89</f>
        <v>0</v>
      </c>
      <c r="O89" s="8">
        <f>G89+K89</f>
        <v>0</v>
      </c>
    </row>
    <row r="90" spans="1:15" ht="15" customHeight="1" x14ac:dyDescent="0.25">
      <c r="A90" s="25" t="s">
        <v>138</v>
      </c>
      <c r="B90" s="19" t="s">
        <v>64</v>
      </c>
      <c r="C90" s="26" t="s">
        <v>32</v>
      </c>
      <c r="D90" s="194">
        <f>E90+G90</f>
        <v>1580</v>
      </c>
      <c r="E90" s="194">
        <v>1580</v>
      </c>
      <c r="F90" s="194"/>
      <c r="G90" s="194"/>
      <c r="H90" s="193">
        <f>I90+K90</f>
        <v>1000</v>
      </c>
      <c r="I90" s="193">
        <v>1000</v>
      </c>
      <c r="J90" s="193"/>
      <c r="K90" s="193"/>
      <c r="L90" s="8">
        <f>M90+O90</f>
        <v>2580</v>
      </c>
      <c r="M90" s="8">
        <f>E90+I90</f>
        <v>2580</v>
      </c>
      <c r="N90" s="8">
        <f>F90+J90</f>
        <v>0</v>
      </c>
      <c r="O90" s="8">
        <f>G90+K90</f>
        <v>0</v>
      </c>
    </row>
    <row r="91" spans="1:15" ht="15" customHeight="1" x14ac:dyDescent="0.25">
      <c r="A91" s="25" t="s">
        <v>139</v>
      </c>
      <c r="B91" s="19" t="s">
        <v>499</v>
      </c>
      <c r="C91" s="26" t="s">
        <v>32</v>
      </c>
      <c r="D91" s="194">
        <f>E91+G91</f>
        <v>2359</v>
      </c>
      <c r="E91" s="194">
        <v>2359</v>
      </c>
      <c r="F91" s="194"/>
      <c r="G91" s="194"/>
      <c r="H91" s="193">
        <f>I91+K91</f>
        <v>0</v>
      </c>
      <c r="I91" s="193"/>
      <c r="J91" s="193"/>
      <c r="K91" s="193"/>
      <c r="L91" s="8">
        <f>M91+O91</f>
        <v>2359</v>
      </c>
      <c r="M91" s="8">
        <f>E91+I91</f>
        <v>2359</v>
      </c>
      <c r="N91" s="8">
        <f>F91+J91</f>
        <v>0</v>
      </c>
      <c r="O91" s="8">
        <f>G91+K91</f>
        <v>0</v>
      </c>
    </row>
    <row r="92" spans="1:15" ht="15" customHeight="1" x14ac:dyDescent="0.25">
      <c r="A92" s="25" t="s">
        <v>177</v>
      </c>
      <c r="B92" s="19" t="s">
        <v>504</v>
      </c>
      <c r="C92" s="26" t="s">
        <v>32</v>
      </c>
      <c r="D92" s="194">
        <f>E92+G92</f>
        <v>1525</v>
      </c>
      <c r="E92" s="194">
        <v>1525</v>
      </c>
      <c r="F92" s="194"/>
      <c r="G92" s="194"/>
      <c r="H92" s="193">
        <f>I92+K92</f>
        <v>0</v>
      </c>
      <c r="I92" s="193"/>
      <c r="J92" s="193"/>
      <c r="K92" s="193"/>
      <c r="L92" s="8">
        <f>M92+O92</f>
        <v>1525</v>
      </c>
      <c r="M92" s="8">
        <f>E92+I92</f>
        <v>1525</v>
      </c>
      <c r="N92" s="8">
        <f>F92+J92</f>
        <v>0</v>
      </c>
      <c r="O92" s="8">
        <f>G92+K92</f>
        <v>0</v>
      </c>
    </row>
    <row r="93" spans="1:15" ht="15" customHeight="1" x14ac:dyDescent="0.25">
      <c r="A93" s="25" t="s">
        <v>140</v>
      </c>
      <c r="B93" s="19" t="s">
        <v>74</v>
      </c>
      <c r="C93" s="26" t="s">
        <v>32</v>
      </c>
      <c r="D93" s="194">
        <f>E93+G93</f>
        <v>1515</v>
      </c>
      <c r="E93" s="194">
        <v>1515</v>
      </c>
      <c r="F93" s="194"/>
      <c r="G93" s="194"/>
      <c r="H93" s="193">
        <f>I93+K93</f>
        <v>0</v>
      </c>
      <c r="I93" s="193"/>
      <c r="J93" s="193"/>
      <c r="K93" s="193"/>
      <c r="L93" s="8">
        <f>M93+O93</f>
        <v>1515</v>
      </c>
      <c r="M93" s="8">
        <f>E93+I93</f>
        <v>1515</v>
      </c>
      <c r="N93" s="8">
        <f>F93+J93</f>
        <v>0</v>
      </c>
      <c r="O93" s="8">
        <f>G93+K93</f>
        <v>0</v>
      </c>
    </row>
    <row r="94" spans="1:15" ht="15" customHeight="1" x14ac:dyDescent="0.25">
      <c r="A94" s="25" t="s">
        <v>141</v>
      </c>
      <c r="B94" s="19" t="s">
        <v>167</v>
      </c>
      <c r="C94" s="26" t="s">
        <v>32</v>
      </c>
      <c r="D94" s="194">
        <f>E94+G94</f>
        <v>1015</v>
      </c>
      <c r="E94" s="194">
        <v>1015</v>
      </c>
      <c r="F94" s="194"/>
      <c r="G94" s="194"/>
      <c r="H94" s="193">
        <f>I94+K94</f>
        <v>0</v>
      </c>
      <c r="I94" s="193"/>
      <c r="J94" s="193"/>
      <c r="K94" s="193"/>
      <c r="L94" s="8">
        <f>M94+O94</f>
        <v>1015</v>
      </c>
      <c r="M94" s="8">
        <f>E94+I94</f>
        <v>1015</v>
      </c>
      <c r="N94" s="8">
        <f>F94+J94</f>
        <v>0</v>
      </c>
      <c r="O94" s="8">
        <f>G94+K94</f>
        <v>0</v>
      </c>
    </row>
    <row r="95" spans="1:15" ht="15" customHeight="1" x14ac:dyDescent="0.25">
      <c r="A95" s="25" t="s">
        <v>142</v>
      </c>
      <c r="B95" s="19" t="s">
        <v>30</v>
      </c>
      <c r="C95" s="26" t="s">
        <v>32</v>
      </c>
      <c r="D95" s="194">
        <f>E95+G95</f>
        <v>1325</v>
      </c>
      <c r="E95" s="194">
        <v>1325</v>
      </c>
      <c r="F95" s="194"/>
      <c r="G95" s="194"/>
      <c r="H95" s="193">
        <f>I95+K95</f>
        <v>0</v>
      </c>
      <c r="I95" s="193"/>
      <c r="J95" s="193"/>
      <c r="K95" s="193"/>
      <c r="L95" s="8">
        <f>M95+O95</f>
        <v>1325</v>
      </c>
      <c r="M95" s="8">
        <f>E95+I95</f>
        <v>1325</v>
      </c>
      <c r="N95" s="8">
        <f>F95+J95</f>
        <v>0</v>
      </c>
      <c r="O95" s="8">
        <f>G95+K95</f>
        <v>0</v>
      </c>
    </row>
    <row r="96" spans="1:15" ht="15" customHeight="1" x14ac:dyDescent="0.25">
      <c r="A96" s="25" t="s">
        <v>143</v>
      </c>
      <c r="B96" s="8" t="s">
        <v>31</v>
      </c>
      <c r="C96" s="26" t="s">
        <v>32</v>
      </c>
      <c r="D96" s="194">
        <f>E96+G96</f>
        <v>11006</v>
      </c>
      <c r="E96" s="194">
        <v>11006</v>
      </c>
      <c r="F96" s="194"/>
      <c r="G96" s="194"/>
      <c r="H96" s="193">
        <f>I96+K96</f>
        <v>0</v>
      </c>
      <c r="I96" s="193"/>
      <c r="J96" s="193"/>
      <c r="K96" s="193"/>
      <c r="L96" s="8">
        <f>M96+O96</f>
        <v>11006</v>
      </c>
      <c r="M96" s="8">
        <f>E96+I96</f>
        <v>11006</v>
      </c>
      <c r="N96" s="8">
        <f>F96+J96</f>
        <v>0</v>
      </c>
      <c r="O96" s="8">
        <f>G96+K96</f>
        <v>0</v>
      </c>
    </row>
    <row r="97" spans="1:15" ht="15" customHeight="1" x14ac:dyDescent="0.25">
      <c r="A97" s="25" t="s">
        <v>144</v>
      </c>
      <c r="B97" s="30" t="s">
        <v>71</v>
      </c>
      <c r="C97" s="26" t="s">
        <v>32</v>
      </c>
      <c r="D97" s="194">
        <f>E97+G97</f>
        <v>8688</v>
      </c>
      <c r="E97" s="194">
        <v>8688</v>
      </c>
      <c r="F97" s="194"/>
      <c r="G97" s="194"/>
      <c r="H97" s="193">
        <f>I97+K97</f>
        <v>0</v>
      </c>
      <c r="I97" s="193"/>
      <c r="J97" s="193"/>
      <c r="K97" s="193"/>
      <c r="L97" s="8">
        <f>M97+O97</f>
        <v>8688</v>
      </c>
      <c r="M97" s="8">
        <f>E97+I97</f>
        <v>8688</v>
      </c>
      <c r="N97" s="8">
        <f>F97+J97</f>
        <v>0</v>
      </c>
      <c r="O97" s="8">
        <f>G97+K97</f>
        <v>0</v>
      </c>
    </row>
    <row r="98" spans="1:15" ht="15.95" customHeight="1" x14ac:dyDescent="0.25">
      <c r="A98" s="13" t="s">
        <v>145</v>
      </c>
      <c r="B98" s="33" t="s">
        <v>195</v>
      </c>
      <c r="C98" s="160"/>
      <c r="D98" s="215">
        <f>SUM(D84:D97)</f>
        <v>45896</v>
      </c>
      <c r="E98" s="215">
        <f>SUM(E84:E97)</f>
        <v>45172</v>
      </c>
      <c r="F98" s="215">
        <f>SUM(F84:F97)</f>
        <v>0</v>
      </c>
      <c r="G98" s="215">
        <f>SUM(G84:G97)</f>
        <v>724</v>
      </c>
      <c r="H98" s="214">
        <f>SUM(H84:H97)</f>
        <v>3500</v>
      </c>
      <c r="I98" s="214">
        <f>SUM(I84:I97)</f>
        <v>3500</v>
      </c>
      <c r="J98" s="214">
        <f>SUM(J84:J97)</f>
        <v>0</v>
      </c>
      <c r="K98" s="214">
        <f>SUM(K84:K97)</f>
        <v>0</v>
      </c>
      <c r="L98" s="33">
        <f>SUM(L84:L97)</f>
        <v>49396</v>
      </c>
      <c r="M98" s="33">
        <f>SUM(M84:M97)</f>
        <v>48672</v>
      </c>
      <c r="N98" s="33">
        <f>SUM(N84:N97)</f>
        <v>0</v>
      </c>
      <c r="O98" s="33">
        <f>SUM(O84:O97)</f>
        <v>724</v>
      </c>
    </row>
    <row r="99" spans="1:15" ht="15.95" customHeight="1" x14ac:dyDescent="0.25">
      <c r="A99" s="9" t="s">
        <v>146</v>
      </c>
      <c r="B99" s="386" t="s">
        <v>75</v>
      </c>
      <c r="C99" s="386"/>
      <c r="D99" s="386"/>
      <c r="E99" s="386"/>
      <c r="F99" s="386"/>
      <c r="G99" s="386"/>
      <c r="H99" s="386"/>
      <c r="I99" s="386"/>
      <c r="J99" s="386"/>
      <c r="K99" s="386"/>
      <c r="L99" s="386"/>
      <c r="M99" s="386"/>
      <c r="N99" s="386"/>
      <c r="O99" s="386"/>
    </row>
    <row r="100" spans="1:15" ht="15" customHeight="1" x14ac:dyDescent="0.25">
      <c r="A100" s="9" t="s">
        <v>178</v>
      </c>
      <c r="B100" s="79" t="s">
        <v>58</v>
      </c>
      <c r="C100" s="78" t="s">
        <v>24</v>
      </c>
      <c r="D100" s="197">
        <f>E100+G100</f>
        <v>173772</v>
      </c>
      <c r="E100" s="196">
        <v>173772</v>
      </c>
      <c r="F100" s="196">
        <v>78497</v>
      </c>
      <c r="G100" s="196"/>
      <c r="H100" s="198">
        <f>I100+K100</f>
        <v>34000</v>
      </c>
      <c r="I100" s="198">
        <v>34000</v>
      </c>
      <c r="J100" s="198"/>
      <c r="K100" s="198"/>
      <c r="L100" s="79">
        <f>M100+O100</f>
        <v>207772</v>
      </c>
      <c r="M100" s="79">
        <f>E100+I100</f>
        <v>207772</v>
      </c>
      <c r="N100" s="79">
        <f>F100+J100</f>
        <v>78497</v>
      </c>
      <c r="O100" s="79">
        <f>G100+K100</f>
        <v>0</v>
      </c>
    </row>
    <row r="101" spans="1:15" ht="15" customHeight="1" x14ac:dyDescent="0.25">
      <c r="A101" s="9" t="s">
        <v>147</v>
      </c>
      <c r="B101" s="8" t="s">
        <v>59</v>
      </c>
      <c r="C101" s="7" t="s">
        <v>24</v>
      </c>
      <c r="D101" s="194">
        <f>E101+G101</f>
        <v>11586</v>
      </c>
      <c r="E101" s="194">
        <v>11586</v>
      </c>
      <c r="F101" s="194"/>
      <c r="G101" s="194"/>
      <c r="H101" s="193">
        <f>I101+K101</f>
        <v>11500</v>
      </c>
      <c r="I101" s="193">
        <v>11500</v>
      </c>
      <c r="J101" s="193"/>
      <c r="K101" s="193"/>
      <c r="L101" s="8">
        <f>M101+O101</f>
        <v>23086</v>
      </c>
      <c r="M101" s="8">
        <f>E101+I101</f>
        <v>23086</v>
      </c>
      <c r="N101" s="8">
        <f>F101+J101</f>
        <v>0</v>
      </c>
      <c r="O101" s="8">
        <f>G101+K101</f>
        <v>0</v>
      </c>
    </row>
    <row r="102" spans="1:15" ht="15" customHeight="1" x14ac:dyDescent="0.25">
      <c r="A102" s="9" t="s">
        <v>199</v>
      </c>
      <c r="B102" s="8" t="s">
        <v>182</v>
      </c>
      <c r="C102" s="7" t="s">
        <v>24</v>
      </c>
      <c r="D102" s="194">
        <f>E102+G102</f>
        <v>5210</v>
      </c>
      <c r="E102" s="195">
        <v>5210</v>
      </c>
      <c r="F102" s="195"/>
      <c r="G102" s="195"/>
      <c r="H102" s="193">
        <f>I102+K102</f>
        <v>0</v>
      </c>
      <c r="I102" s="193"/>
      <c r="J102" s="193"/>
      <c r="K102" s="193"/>
      <c r="L102" s="8">
        <f>M102+O102</f>
        <v>5210</v>
      </c>
      <c r="M102" s="8">
        <f>E102+I102</f>
        <v>5210</v>
      </c>
      <c r="N102" s="8">
        <f>F102+J102</f>
        <v>0</v>
      </c>
      <c r="O102" s="8">
        <f>G102+K102</f>
        <v>0</v>
      </c>
    </row>
    <row r="103" spans="1:15" s="24" customFormat="1" ht="16.5" customHeight="1" x14ac:dyDescent="0.25">
      <c r="A103" s="9" t="s">
        <v>200</v>
      </c>
      <c r="B103" s="8" t="s">
        <v>76</v>
      </c>
      <c r="C103" s="20" t="s">
        <v>24</v>
      </c>
      <c r="D103" s="194">
        <f>E103+G103</f>
        <v>1500</v>
      </c>
      <c r="E103" s="194">
        <v>1500</v>
      </c>
      <c r="F103" s="194"/>
      <c r="G103" s="194"/>
      <c r="H103" s="193">
        <f>I103+K103</f>
        <v>0</v>
      </c>
      <c r="I103" s="193"/>
      <c r="J103" s="193"/>
      <c r="K103" s="193"/>
      <c r="L103" s="8">
        <f>M103+O103</f>
        <v>1500</v>
      </c>
      <c r="M103" s="8">
        <f>E103+I103</f>
        <v>1500</v>
      </c>
      <c r="N103" s="8">
        <f>F103+J103</f>
        <v>0</v>
      </c>
      <c r="O103" s="8">
        <f>G103+K103</f>
        <v>0</v>
      </c>
    </row>
    <row r="104" spans="1:15" ht="15.95" customHeight="1" x14ac:dyDescent="0.25">
      <c r="A104" s="32" t="s">
        <v>201</v>
      </c>
      <c r="B104" s="150" t="s">
        <v>196</v>
      </c>
      <c r="C104" s="158"/>
      <c r="D104" s="275">
        <f>SUM(D100:D103)</f>
        <v>192068</v>
      </c>
      <c r="E104" s="275">
        <f>SUM(E100:E103)</f>
        <v>192068</v>
      </c>
      <c r="F104" s="275">
        <f>SUM(F100:F103)</f>
        <v>78497</v>
      </c>
      <c r="G104" s="275">
        <f>SUM(G100:G103)</f>
        <v>0</v>
      </c>
      <c r="H104" s="198">
        <f>SUM(H100:H103)</f>
        <v>45500</v>
      </c>
      <c r="I104" s="198">
        <f>SUM(I100:I103)</f>
        <v>45500</v>
      </c>
      <c r="J104" s="198">
        <f>SUM(J100:J103)</f>
        <v>0</v>
      </c>
      <c r="K104" s="198">
        <f>SUM(K100:K103)</f>
        <v>0</v>
      </c>
      <c r="L104" s="86">
        <f>SUM(L100:L103)</f>
        <v>237568</v>
      </c>
      <c r="M104" s="86">
        <f>SUM(M100:M103)</f>
        <v>237568</v>
      </c>
      <c r="N104" s="86">
        <f>SUM(N100:N103)</f>
        <v>78497</v>
      </c>
      <c r="O104" s="86">
        <f>SUM(O100:O103)</f>
        <v>0</v>
      </c>
    </row>
    <row r="105" spans="1:15" ht="15.95" customHeight="1" x14ac:dyDescent="0.25">
      <c r="A105" s="34" t="s">
        <v>202</v>
      </c>
      <c r="B105" s="35" t="s">
        <v>188</v>
      </c>
      <c r="C105" s="36"/>
      <c r="D105" s="190">
        <f>D34+D47+D50+D82+D98+D104</f>
        <v>941865</v>
      </c>
      <c r="E105" s="190">
        <f>E34+E47+E50+E82+E98+E104</f>
        <v>887943</v>
      </c>
      <c r="F105" s="190">
        <f>F34+F47+F50+F82+F98+F104</f>
        <v>130293</v>
      </c>
      <c r="G105" s="190">
        <f>G34+G47+G50+G82+G98+G104</f>
        <v>53922</v>
      </c>
      <c r="H105" s="189">
        <f>H34+H47+H50+H82+H98+H104</f>
        <v>49000</v>
      </c>
      <c r="I105" s="189">
        <f>I34+I47+I50+I82+I98+I104</f>
        <v>49000</v>
      </c>
      <c r="J105" s="189">
        <f>J34+J47+J50+J82+J98+J104</f>
        <v>0</v>
      </c>
      <c r="K105" s="189">
        <f>K34+K47+K50+K82+K98+K104</f>
        <v>0</v>
      </c>
      <c r="L105" s="37">
        <f>L34+L47+L50+L82+L98+L104</f>
        <v>990865</v>
      </c>
      <c r="M105" s="37">
        <f>M34+M47+M50+M82+M98+M104</f>
        <v>936943</v>
      </c>
      <c r="N105" s="37">
        <f>N34+N47+N50+N82+N98+N104</f>
        <v>130293</v>
      </c>
      <c r="O105" s="37">
        <f>O34+O47+O50+O82+O98+O104</f>
        <v>53922</v>
      </c>
    </row>
    <row r="106" spans="1:15" x14ac:dyDescent="0.25">
      <c r="A106" s="12"/>
      <c r="B106" s="187"/>
      <c r="C106" s="188"/>
      <c r="D106" s="187"/>
      <c r="E106" s="187"/>
      <c r="F106" s="187"/>
      <c r="G106" s="187"/>
      <c r="H106" s="187"/>
      <c r="I106" s="187"/>
      <c r="J106" s="187"/>
      <c r="K106" s="187"/>
      <c r="L106" s="187"/>
      <c r="M106" s="187"/>
      <c r="N106" s="187"/>
    </row>
    <row r="107" spans="1:15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5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5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5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5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5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1:14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1:14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1:14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1:14" x14ac:dyDescent="0.25">
      <c r="A179" s="12"/>
      <c r="B179" s="12"/>
      <c r="C179" s="44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1:14" x14ac:dyDescent="0.25">
      <c r="A180" s="12"/>
      <c r="B180" s="12"/>
      <c r="C180" s="44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1:14" x14ac:dyDescent="0.25">
      <c r="A181" s="12"/>
      <c r="B181" s="12"/>
      <c r="C181" s="44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1:14" x14ac:dyDescent="0.25">
      <c r="A182" s="12"/>
      <c r="B182" s="12"/>
      <c r="C182" s="44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1:14" x14ac:dyDescent="0.25">
      <c r="A183" s="12"/>
      <c r="B183" s="12"/>
      <c r="C183" s="44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1:14" x14ac:dyDescent="0.25">
      <c r="A184" s="12"/>
      <c r="B184" s="12"/>
      <c r="C184" s="44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1:14" x14ac:dyDescent="0.25">
      <c r="A185" s="12"/>
      <c r="B185" s="12"/>
      <c r="C185" s="44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1:14" x14ac:dyDescent="0.25">
      <c r="A186" s="12"/>
      <c r="B186" s="12"/>
      <c r="C186" s="4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1:14" x14ac:dyDescent="0.25">
      <c r="A187" s="12"/>
      <c r="B187" s="12"/>
      <c r="C187" s="4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1:14" x14ac:dyDescent="0.25">
      <c r="A188" s="12"/>
      <c r="B188" s="12"/>
      <c r="C188" s="44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1:14" x14ac:dyDescent="0.25">
      <c r="A189" s="12"/>
      <c r="B189" s="12"/>
      <c r="C189" s="4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1:14" x14ac:dyDescent="0.25">
      <c r="A190" s="12"/>
      <c r="B190" s="12"/>
      <c r="C190" s="4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1:14" x14ac:dyDescent="0.25">
      <c r="A191" s="12"/>
      <c r="B191" s="12"/>
      <c r="C191" s="4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1:14" x14ac:dyDescent="0.25">
      <c r="A192" s="12"/>
      <c r="B192" s="12"/>
      <c r="C192" s="44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1:14" x14ac:dyDescent="0.25">
      <c r="A193" s="12"/>
      <c r="B193" s="12"/>
      <c r="C193" s="44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1:14" x14ac:dyDescent="0.25">
      <c r="A194" s="12"/>
      <c r="B194" s="12"/>
      <c r="C194" s="44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1:14" x14ac:dyDescent="0.25">
      <c r="A195" s="12"/>
      <c r="B195" s="12"/>
      <c r="C195" s="44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1:14" x14ac:dyDescent="0.25">
      <c r="A196" s="12"/>
      <c r="B196" s="12"/>
      <c r="C196" s="44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1:14" x14ac:dyDescent="0.25">
      <c r="A197" s="12"/>
      <c r="B197" s="12"/>
      <c r="C197" s="44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1:14" x14ac:dyDescent="0.25">
      <c r="A198" s="12"/>
      <c r="B198" s="12"/>
      <c r="C198" s="44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1:14" x14ac:dyDescent="0.25">
      <c r="A199" s="12"/>
      <c r="B199" s="12"/>
      <c r="C199" s="44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1:14" x14ac:dyDescent="0.25">
      <c r="A200" s="12"/>
      <c r="B200" s="12"/>
      <c r="C200" s="44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1:14" x14ac:dyDescent="0.25">
      <c r="A201" s="12"/>
      <c r="B201" s="12"/>
      <c r="C201" s="44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1:14" x14ac:dyDescent="0.25">
      <c r="A202" s="12"/>
      <c r="B202" s="12"/>
      <c r="C202" s="44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1:14" x14ac:dyDescent="0.25">
      <c r="A203" s="12"/>
      <c r="B203" s="12"/>
      <c r="C203" s="44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1:14" x14ac:dyDescent="0.25">
      <c r="A204" s="12"/>
      <c r="B204" s="12"/>
      <c r="C204" s="44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1:14" x14ac:dyDescent="0.25">
      <c r="C205" s="45"/>
    </row>
    <row r="206" spans="1:14" x14ac:dyDescent="0.25">
      <c r="C206" s="45"/>
    </row>
    <row r="207" spans="1:14" x14ac:dyDescent="0.25">
      <c r="C207" s="45"/>
    </row>
    <row r="208" spans="1:14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</sheetData>
  <mergeCells count="39">
    <mergeCell ref="P25:Q25"/>
    <mergeCell ref="B23:O23"/>
    <mergeCell ref="B35:O35"/>
    <mergeCell ref="E21:F21"/>
    <mergeCell ref="O21:O22"/>
    <mergeCell ref="H20:H22"/>
    <mergeCell ref="D20:D22"/>
    <mergeCell ref="G21:G22"/>
    <mergeCell ref="B9:O9"/>
    <mergeCell ref="B10:O10"/>
    <mergeCell ref="I20:K20"/>
    <mergeCell ref="L20:L22"/>
    <mergeCell ref="M20:O20"/>
    <mergeCell ref="B15:O15"/>
    <mergeCell ref="B16:O16"/>
    <mergeCell ref="A20:A22"/>
    <mergeCell ref="B20:B22"/>
    <mergeCell ref="B13:O13"/>
    <mergeCell ref="B11:O11"/>
    <mergeCell ref="B14:O14"/>
    <mergeCell ref="B12:O12"/>
    <mergeCell ref="A18:O18"/>
    <mergeCell ref="C20:C22"/>
    <mergeCell ref="B99:O99"/>
    <mergeCell ref="B48:O48"/>
    <mergeCell ref="B51:O51"/>
    <mergeCell ref="B83:O83"/>
    <mergeCell ref="E20:G20"/>
    <mergeCell ref="K21:K22"/>
    <mergeCell ref="M21:N21"/>
    <mergeCell ref="I21:J21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 (2)</vt:lpstr>
      <vt:lpstr>2 pr._pajamos pagal rūšis</vt:lpstr>
      <vt:lpstr>3 pr._asignavimų suvestinė (2)</vt:lpstr>
      <vt:lpstr>4 pr._savarankiškos f-jos</vt:lpstr>
      <vt:lpstr>5 pr._valstybinės f-jos (2)</vt:lpstr>
      <vt:lpstr>6 pr._mokinio krepšelis (2)</vt:lpstr>
      <vt:lpstr>7 pr._kita dotacija</vt:lpstr>
      <vt:lpstr>8 pr._aplinkos apsaugos s.  (2</vt:lpstr>
      <vt:lpstr>9 pr._įstaigų pajamos</vt:lpstr>
      <vt:lpstr>10 pr._skolintos lėšos</vt:lpstr>
      <vt:lpstr>11 pr._apyvartinės lėšos</vt:lpstr>
      <vt:lpstr>12 pr._suvestinė pagal progr.</vt:lpstr>
      <vt:lpstr>'1 pr._pajamos (2)'!Print_Titles</vt:lpstr>
      <vt:lpstr>'2 pr._pajamos pagal rūšis'!Print_Titles</vt:lpstr>
      <vt:lpstr>'3 pr._asignavimų suvestinė (2)'!Print_Titles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2016-05-19T11:03:43Z</dcterms:modified>
</cp:coreProperties>
</file>