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https://tar.e-tar.lt/tar/ofiles/ofiles/89046321376711efbdaea558de59136c_3E33wz/c56e70c0377711efbdaea558de59136c/workingCopy/bodyAttachments/"/>
    </mc:Choice>
  </mc:AlternateContent>
  <bookViews>
    <workbookView xWindow="-120" yWindow="-120" windowWidth="29040" windowHeight="15840" tabRatio="778" activeTab="2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2" i="18" l="1"/>
  <c r="L68" i="14"/>
  <c r="I26" i="16"/>
  <c r="I27" i="16"/>
  <c r="I29" i="16"/>
  <c r="I30" i="16"/>
  <c r="L44" i="14"/>
  <c r="C43" i="14"/>
  <c r="K43" i="14"/>
  <c r="T43" i="14"/>
  <c r="U43" i="14"/>
  <c r="V43" i="14"/>
  <c r="W43" i="14"/>
  <c r="X43" i="14"/>
  <c r="Y43" i="14"/>
  <c r="Z43" i="14"/>
  <c r="S43" i="14" l="1"/>
  <c r="N249" i="14"/>
  <c r="N248" i="14" s="1"/>
  <c r="N68" i="14"/>
  <c r="N15" i="14"/>
  <c r="N330" i="14" s="1"/>
  <c r="Q336" i="14"/>
  <c r="P336" i="14"/>
  <c r="O336" i="14"/>
  <c r="L336" i="14"/>
  <c r="Q335" i="14"/>
  <c r="P335" i="14"/>
  <c r="O335" i="14"/>
  <c r="M335" i="14"/>
  <c r="L335" i="14"/>
  <c r="Q334" i="14"/>
  <c r="P334" i="14"/>
  <c r="O334" i="14"/>
  <c r="N334" i="14"/>
  <c r="L334" i="14"/>
  <c r="Q333" i="14"/>
  <c r="P333" i="14"/>
  <c r="O333" i="14"/>
  <c r="M333" i="14"/>
  <c r="L333" i="14"/>
  <c r="Q332" i="14"/>
  <c r="P332" i="14"/>
  <c r="O332" i="14"/>
  <c r="L332" i="14"/>
  <c r="Q331" i="14"/>
  <c r="P331" i="14"/>
  <c r="O331" i="14"/>
  <c r="L331" i="14"/>
  <c r="Q330" i="14"/>
  <c r="P330" i="14"/>
  <c r="O330" i="14"/>
  <c r="L330" i="14"/>
  <c r="K328" i="14"/>
  <c r="N327" i="14"/>
  <c r="Q326" i="14"/>
  <c r="P326" i="14"/>
  <c r="O326" i="14"/>
  <c r="M326" i="14"/>
  <c r="L326" i="14"/>
  <c r="K325" i="14"/>
  <c r="K324" i="14"/>
  <c r="K323" i="14"/>
  <c r="K322" i="14"/>
  <c r="K321" i="14"/>
  <c r="K320" i="14"/>
  <c r="N319" i="14"/>
  <c r="N318" i="14" s="1"/>
  <c r="M319" i="14"/>
  <c r="M318" i="14" s="1"/>
  <c r="Q318" i="14"/>
  <c r="P318" i="14"/>
  <c r="O318" i="14"/>
  <c r="L318" i="14"/>
  <c r="K317" i="14"/>
  <c r="N316" i="14"/>
  <c r="N315" i="14" s="1"/>
  <c r="Q315" i="14"/>
  <c r="P315" i="14"/>
  <c r="O315" i="14"/>
  <c r="M315" i="14"/>
  <c r="L315" i="14"/>
  <c r="K314" i="14"/>
  <c r="K313" i="14"/>
  <c r="K312" i="14"/>
  <c r="N311" i="14"/>
  <c r="Q310" i="14"/>
  <c r="P310" i="14"/>
  <c r="O310" i="14"/>
  <c r="M310" i="14"/>
  <c r="L310" i="14"/>
  <c r="Q308" i="14"/>
  <c r="P308" i="14"/>
  <c r="O308" i="14"/>
  <c r="N308" i="14"/>
  <c r="M308" i="14"/>
  <c r="L308" i="14"/>
  <c r="K307" i="14"/>
  <c r="N306" i="14"/>
  <c r="N305" i="14" s="1"/>
  <c r="Q305" i="14"/>
  <c r="P305" i="14"/>
  <c r="O305" i="14"/>
  <c r="M305" i="14"/>
  <c r="L305" i="14"/>
  <c r="Q303" i="14"/>
  <c r="P303" i="14"/>
  <c r="O303" i="14"/>
  <c r="N303" i="14"/>
  <c r="M303" i="14"/>
  <c r="L303" i="14"/>
  <c r="Q301" i="14"/>
  <c r="P301" i="14"/>
  <c r="O301" i="14"/>
  <c r="N301" i="14"/>
  <c r="M301" i="14"/>
  <c r="L301" i="14"/>
  <c r="K300" i="14"/>
  <c r="Q299" i="14"/>
  <c r="P299" i="14"/>
  <c r="O299" i="14"/>
  <c r="N299" i="14"/>
  <c r="M299" i="14"/>
  <c r="L299" i="14"/>
  <c r="Q297" i="14"/>
  <c r="P297" i="14"/>
  <c r="O297" i="14"/>
  <c r="N297" i="14"/>
  <c r="M297" i="14"/>
  <c r="L297" i="14"/>
  <c r="Q295" i="14"/>
  <c r="P295" i="14"/>
  <c r="O295" i="14"/>
  <c r="N295" i="14"/>
  <c r="M295" i="14"/>
  <c r="L295" i="14"/>
  <c r="Q293" i="14"/>
  <c r="P293" i="14"/>
  <c r="O293" i="14"/>
  <c r="N293" i="14"/>
  <c r="M293" i="14"/>
  <c r="L293" i="14"/>
  <c r="Q291" i="14"/>
  <c r="P291" i="14"/>
  <c r="O291" i="14"/>
  <c r="N291" i="14"/>
  <c r="M291" i="14"/>
  <c r="L291" i="14"/>
  <c r="K290" i="14"/>
  <c r="K289" i="14"/>
  <c r="N288" i="14"/>
  <c r="N287" i="14" s="1"/>
  <c r="Q287" i="14"/>
  <c r="P287" i="14"/>
  <c r="O287" i="14"/>
  <c r="M287" i="14"/>
  <c r="L287" i="14"/>
  <c r="Q285" i="14"/>
  <c r="P285" i="14"/>
  <c r="O285" i="14"/>
  <c r="N285" i="14"/>
  <c r="M285" i="14"/>
  <c r="L285" i="14"/>
  <c r="K284" i="14"/>
  <c r="N283" i="14"/>
  <c r="N282" i="14" s="1"/>
  <c r="Q282" i="14"/>
  <c r="P282" i="14"/>
  <c r="O282" i="14"/>
  <c r="M282" i="14"/>
  <c r="L282" i="14"/>
  <c r="K281" i="14"/>
  <c r="K280" i="14"/>
  <c r="K279" i="14"/>
  <c r="K278" i="14"/>
  <c r="N277" i="14"/>
  <c r="N276" i="14" s="1"/>
  <c r="Q276" i="14"/>
  <c r="P276" i="14"/>
  <c r="O276" i="14"/>
  <c r="M276" i="14"/>
  <c r="L276" i="14"/>
  <c r="K275" i="14"/>
  <c r="K274" i="14"/>
  <c r="K273" i="14"/>
  <c r="N272" i="14"/>
  <c r="Q271" i="14"/>
  <c r="P271" i="14"/>
  <c r="O271" i="14"/>
  <c r="M271" i="14"/>
  <c r="L271" i="14"/>
  <c r="K270" i="14"/>
  <c r="K269" i="14"/>
  <c r="K268" i="14"/>
  <c r="K267" i="14"/>
  <c r="N266" i="14"/>
  <c r="N265" i="14" s="1"/>
  <c r="Q265" i="14"/>
  <c r="P265" i="14"/>
  <c r="O265" i="14"/>
  <c r="M265" i="14"/>
  <c r="L265" i="14"/>
  <c r="K264" i="14"/>
  <c r="K263" i="14"/>
  <c r="K262" i="14"/>
  <c r="K261" i="14"/>
  <c r="N260" i="14"/>
  <c r="Q259" i="14"/>
  <c r="P259" i="14"/>
  <c r="O259" i="14"/>
  <c r="N259" i="14"/>
  <c r="M259" i="14"/>
  <c r="L259" i="14"/>
  <c r="K258" i="14"/>
  <c r="K257" i="14"/>
  <c r="K256" i="14"/>
  <c r="N255" i="14"/>
  <c r="N254" i="14" s="1"/>
  <c r="Q254" i="14"/>
  <c r="P254" i="14"/>
  <c r="O254" i="14"/>
  <c r="M254" i="14"/>
  <c r="L254" i="14"/>
  <c r="K253" i="14"/>
  <c r="K252" i="14"/>
  <c r="K251" i="14"/>
  <c r="K250" i="14"/>
  <c r="Q248" i="14"/>
  <c r="P248" i="14"/>
  <c r="O248" i="14"/>
  <c r="M248" i="14"/>
  <c r="L248" i="14"/>
  <c r="K247" i="14"/>
  <c r="K246" i="14"/>
  <c r="K245" i="14"/>
  <c r="K244" i="14"/>
  <c r="N243" i="14"/>
  <c r="Q242" i="14"/>
  <c r="P242" i="14"/>
  <c r="O242" i="14"/>
  <c r="M242" i="14"/>
  <c r="L242" i="14"/>
  <c r="K241" i="14"/>
  <c r="K240" i="14"/>
  <c r="K239" i="14"/>
  <c r="N238" i="14"/>
  <c r="N237" i="14" s="1"/>
  <c r="Q237" i="14"/>
  <c r="P237" i="14"/>
  <c r="O237" i="14"/>
  <c r="M237" i="14"/>
  <c r="L237" i="14"/>
  <c r="K236" i="14"/>
  <c r="K235" i="14"/>
  <c r="K234" i="14"/>
  <c r="K233" i="14"/>
  <c r="K232" i="14"/>
  <c r="K231" i="14"/>
  <c r="N230" i="14"/>
  <c r="N229" i="14" s="1"/>
  <c r="Q229" i="14"/>
  <c r="P229" i="14"/>
  <c r="O229" i="14"/>
  <c r="M229" i="14"/>
  <c r="L229" i="14"/>
  <c r="K228" i="14"/>
  <c r="K227" i="14"/>
  <c r="K226" i="14"/>
  <c r="K225" i="14"/>
  <c r="N224" i="14"/>
  <c r="Q223" i="14"/>
  <c r="P223" i="14"/>
  <c r="O223" i="14"/>
  <c r="M223" i="14"/>
  <c r="L223" i="14"/>
  <c r="K222" i="14"/>
  <c r="K221" i="14"/>
  <c r="K220" i="14"/>
  <c r="K219" i="14"/>
  <c r="N218" i="14"/>
  <c r="N217" i="14" s="1"/>
  <c r="Q217" i="14"/>
  <c r="P217" i="14"/>
  <c r="O217" i="14"/>
  <c r="M217" i="14"/>
  <c r="L217" i="14"/>
  <c r="K216" i="14"/>
  <c r="K215" i="14"/>
  <c r="K214" i="14"/>
  <c r="K213" i="14"/>
  <c r="K212" i="14"/>
  <c r="N211" i="14"/>
  <c r="N210" i="14" s="1"/>
  <c r="Q210" i="14"/>
  <c r="P210" i="14"/>
  <c r="O210" i="14"/>
  <c r="M210" i="14"/>
  <c r="L210" i="14"/>
  <c r="K209" i="14"/>
  <c r="K208" i="14"/>
  <c r="K207" i="14"/>
  <c r="K206" i="14"/>
  <c r="N205" i="14"/>
  <c r="Q204" i="14"/>
  <c r="P204" i="14"/>
  <c r="O204" i="14"/>
  <c r="M204" i="14"/>
  <c r="L204" i="14"/>
  <c r="K203" i="14"/>
  <c r="N202" i="14"/>
  <c r="N201" i="14" s="1"/>
  <c r="Q201" i="14"/>
  <c r="P201" i="14"/>
  <c r="O201" i="14"/>
  <c r="M201" i="14"/>
  <c r="L201" i="14"/>
  <c r="K200" i="14"/>
  <c r="K199" i="14"/>
  <c r="K198" i="14"/>
  <c r="K197" i="14"/>
  <c r="K196" i="14"/>
  <c r="K195" i="14"/>
  <c r="K194" i="14"/>
  <c r="N193" i="14"/>
  <c r="N192" i="14" s="1"/>
  <c r="Q192" i="14"/>
  <c r="P192" i="14"/>
  <c r="O192" i="14"/>
  <c r="M192" i="14"/>
  <c r="L192" i="14"/>
  <c r="K191" i="14"/>
  <c r="K190" i="14"/>
  <c r="N189" i="14"/>
  <c r="N188" i="14" s="1"/>
  <c r="Q188" i="14"/>
  <c r="P188" i="14"/>
  <c r="O188" i="14"/>
  <c r="M188" i="14"/>
  <c r="L188" i="14"/>
  <c r="K187" i="14"/>
  <c r="K186" i="14"/>
  <c r="K185" i="14"/>
  <c r="K184" i="14"/>
  <c r="K183" i="14"/>
  <c r="N182" i="14"/>
  <c r="Q181" i="14"/>
  <c r="P181" i="14"/>
  <c r="O181" i="14"/>
  <c r="M181" i="14"/>
  <c r="L181" i="14"/>
  <c r="K180" i="14"/>
  <c r="K179" i="14"/>
  <c r="N178" i="14"/>
  <c r="N177" i="14" s="1"/>
  <c r="Q177" i="14"/>
  <c r="P177" i="14"/>
  <c r="O177" i="14"/>
  <c r="M177" i="14"/>
  <c r="L177" i="14"/>
  <c r="K176" i="14"/>
  <c r="K175" i="14"/>
  <c r="K174" i="14"/>
  <c r="N173" i="14"/>
  <c r="N332" i="14" s="1"/>
  <c r="M173" i="14"/>
  <c r="M332" i="14" s="1"/>
  <c r="Q172" i="14"/>
  <c r="P172" i="14"/>
  <c r="O172" i="14"/>
  <c r="L172" i="14"/>
  <c r="K171" i="14"/>
  <c r="M170" i="14"/>
  <c r="M169" i="14" s="1"/>
  <c r="Q169" i="14"/>
  <c r="P169" i="14"/>
  <c r="O169" i="14"/>
  <c r="N169" i="14"/>
  <c r="L169" i="14"/>
  <c r="K168" i="14"/>
  <c r="Q167" i="14"/>
  <c r="P167" i="14"/>
  <c r="O167" i="14"/>
  <c r="N167" i="14"/>
  <c r="M167" i="14"/>
  <c r="L167" i="14"/>
  <c r="K166" i="14"/>
  <c r="M165" i="14"/>
  <c r="K165" i="14"/>
  <c r="K163" i="14"/>
  <c r="K162" i="14"/>
  <c r="M161" i="14"/>
  <c r="M160" i="14" s="1"/>
  <c r="Q160" i="14"/>
  <c r="P160" i="14"/>
  <c r="O160" i="14"/>
  <c r="N160" i="14"/>
  <c r="L160" i="14"/>
  <c r="K159" i="14"/>
  <c r="M158" i="14"/>
  <c r="K158" i="14" s="1"/>
  <c r="K156" i="14"/>
  <c r="K155" i="14"/>
  <c r="M154" i="14"/>
  <c r="Q153" i="14"/>
  <c r="P153" i="14"/>
  <c r="O153" i="14"/>
  <c r="N153" i="14"/>
  <c r="L153" i="14"/>
  <c r="K152" i="14"/>
  <c r="M151" i="14"/>
  <c r="K151" i="14" s="1"/>
  <c r="K149" i="14"/>
  <c r="K148" i="14"/>
  <c r="M147" i="14"/>
  <c r="Q146" i="14"/>
  <c r="P146" i="14"/>
  <c r="O146" i="14"/>
  <c r="N146" i="14"/>
  <c r="L146" i="14"/>
  <c r="K145" i="14"/>
  <c r="M144" i="14"/>
  <c r="K144" i="14" s="1"/>
  <c r="K142" i="14"/>
  <c r="K141" i="14"/>
  <c r="M140" i="14"/>
  <c r="Q139" i="14"/>
  <c r="P139" i="14"/>
  <c r="O139" i="14"/>
  <c r="N139" i="14"/>
  <c r="L139" i="14"/>
  <c r="K138" i="14"/>
  <c r="M137" i="14"/>
  <c r="K137" i="14"/>
  <c r="K135" i="14"/>
  <c r="K134" i="14"/>
  <c r="M133" i="14"/>
  <c r="Q132" i="14"/>
  <c r="P132" i="14"/>
  <c r="O132" i="14"/>
  <c r="N132" i="14"/>
  <c r="L132" i="14"/>
  <c r="K131" i="14"/>
  <c r="M130" i="14"/>
  <c r="K130" i="14" s="1"/>
  <c r="K128" i="14"/>
  <c r="K127" i="14"/>
  <c r="M126" i="14"/>
  <c r="M125" i="14" s="1"/>
  <c r="Q125" i="14"/>
  <c r="P125" i="14"/>
  <c r="O125" i="14"/>
  <c r="N125" i="14"/>
  <c r="L125" i="14"/>
  <c r="K124" i="14"/>
  <c r="M123" i="14"/>
  <c r="K123" i="14" s="1"/>
  <c r="K121" i="14"/>
  <c r="K120" i="14"/>
  <c r="M119" i="14"/>
  <c r="Q118" i="14"/>
  <c r="P118" i="14"/>
  <c r="O118" i="14"/>
  <c r="N118" i="14"/>
  <c r="L118" i="14"/>
  <c r="K117" i="14"/>
  <c r="M116" i="14"/>
  <c r="K116" i="14" s="1"/>
  <c r="K114" i="14"/>
  <c r="K113" i="14"/>
  <c r="M112" i="14"/>
  <c r="M111" i="14" s="1"/>
  <c r="Q111" i="14"/>
  <c r="P111" i="14"/>
  <c r="O111" i="14"/>
  <c r="N111" i="14"/>
  <c r="L111" i="14"/>
  <c r="K110" i="14"/>
  <c r="M109" i="14"/>
  <c r="K109" i="14"/>
  <c r="K107" i="14"/>
  <c r="K106" i="14"/>
  <c r="M105" i="14"/>
  <c r="M104" i="14" s="1"/>
  <c r="Q104" i="14"/>
  <c r="P104" i="14"/>
  <c r="O104" i="14"/>
  <c r="N104" i="14"/>
  <c r="L104" i="14"/>
  <c r="K103" i="14"/>
  <c r="M102" i="14"/>
  <c r="K102" i="14" s="1"/>
  <c r="K100" i="14"/>
  <c r="K99" i="14"/>
  <c r="M98" i="14"/>
  <c r="Q97" i="14"/>
  <c r="P97" i="14"/>
  <c r="O97" i="14"/>
  <c r="N97" i="14"/>
  <c r="L97" i="14"/>
  <c r="K95" i="14"/>
  <c r="K94" i="14"/>
  <c r="M93" i="14"/>
  <c r="Q92" i="14"/>
  <c r="P92" i="14"/>
  <c r="O92" i="14"/>
  <c r="N92" i="14"/>
  <c r="L92" i="14"/>
  <c r="K91" i="14"/>
  <c r="K90" i="14"/>
  <c r="K89" i="14"/>
  <c r="K88" i="14"/>
  <c r="K87" i="14"/>
  <c r="K86" i="14"/>
  <c r="K85" i="14"/>
  <c r="K84" i="14"/>
  <c r="K83" i="14"/>
  <c r="K82" i="14"/>
  <c r="K81" i="14"/>
  <c r="K80" i="14"/>
  <c r="K79" i="14"/>
  <c r="K78" i="14"/>
  <c r="K77" i="14"/>
  <c r="K76" i="14"/>
  <c r="K75" i="14"/>
  <c r="K74" i="14"/>
  <c r="K73" i="14"/>
  <c r="K72" i="14"/>
  <c r="K71" i="14"/>
  <c r="K70" i="14"/>
  <c r="K69" i="14"/>
  <c r="M68" i="14"/>
  <c r="K67" i="14"/>
  <c r="K66" i="14"/>
  <c r="N65" i="14"/>
  <c r="K64" i="14"/>
  <c r="K63" i="14"/>
  <c r="M62" i="14"/>
  <c r="K61" i="14"/>
  <c r="K60" i="14"/>
  <c r="K59" i="14"/>
  <c r="K58" i="14"/>
  <c r="K57" i="14"/>
  <c r="K56" i="14"/>
  <c r="K55" i="14"/>
  <c r="N54" i="14"/>
  <c r="K52" i="14"/>
  <c r="K51" i="14"/>
  <c r="K50" i="14"/>
  <c r="K49" i="14"/>
  <c r="K48" i="14"/>
  <c r="K47" i="14"/>
  <c r="K46" i="14"/>
  <c r="K45" i="14"/>
  <c r="N44" i="14"/>
  <c r="N331" i="14" s="1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M15" i="14"/>
  <c r="Q14" i="14"/>
  <c r="P14" i="14"/>
  <c r="O14" i="14"/>
  <c r="L14" i="14"/>
  <c r="K13" i="14"/>
  <c r="Q12" i="14"/>
  <c r="P12" i="14"/>
  <c r="O12" i="14"/>
  <c r="N12" i="14"/>
  <c r="M12" i="14"/>
  <c r="L12" i="14"/>
  <c r="R12" i="14"/>
  <c r="R167" i="14"/>
  <c r="R169" i="14"/>
  <c r="R172" i="14"/>
  <c r="R177" i="14"/>
  <c r="R299" i="14"/>
  <c r="I111" i="18"/>
  <c r="J111" i="18"/>
  <c r="K111" i="18"/>
  <c r="Q118" i="18"/>
  <c r="P118" i="18"/>
  <c r="M118" i="18" s="1"/>
  <c r="O118" i="18"/>
  <c r="N118" i="18"/>
  <c r="Q116" i="18"/>
  <c r="P116" i="18"/>
  <c r="O116" i="18"/>
  <c r="N116" i="18"/>
  <c r="M116" i="18" s="1"/>
  <c r="Q114" i="18"/>
  <c r="P114" i="18"/>
  <c r="O114" i="18"/>
  <c r="N114" i="18"/>
  <c r="Q112" i="18"/>
  <c r="P112" i="18"/>
  <c r="O112" i="18"/>
  <c r="N112" i="18"/>
  <c r="M112" i="18" s="1"/>
  <c r="Q110" i="18"/>
  <c r="P110" i="18"/>
  <c r="O110" i="18"/>
  <c r="N110" i="18"/>
  <c r="Q108" i="18"/>
  <c r="P108" i="18"/>
  <c r="O108" i="18"/>
  <c r="N108" i="18"/>
  <c r="Q106" i="18"/>
  <c r="P106" i="18"/>
  <c r="O106" i="18"/>
  <c r="N106" i="18"/>
  <c r="Q104" i="18"/>
  <c r="P104" i="18"/>
  <c r="O104" i="18"/>
  <c r="N104" i="18"/>
  <c r="Q102" i="18"/>
  <c r="P102" i="18"/>
  <c r="O102" i="18"/>
  <c r="N102" i="18"/>
  <c r="Q100" i="18"/>
  <c r="P100" i="18"/>
  <c r="O100" i="18"/>
  <c r="N100" i="18"/>
  <c r="M100" i="18" s="1"/>
  <c r="Q98" i="18"/>
  <c r="P98" i="18"/>
  <c r="O98" i="18"/>
  <c r="N98" i="18"/>
  <c r="Q96" i="18"/>
  <c r="P96" i="18"/>
  <c r="O96" i="18"/>
  <c r="N96" i="18"/>
  <c r="Q94" i="18"/>
  <c r="P94" i="18"/>
  <c r="O94" i="18"/>
  <c r="N94" i="18"/>
  <c r="Q92" i="18"/>
  <c r="P92" i="18"/>
  <c r="O92" i="18"/>
  <c r="M92" i="18" s="1"/>
  <c r="N92" i="18"/>
  <c r="Q90" i="18"/>
  <c r="P90" i="18"/>
  <c r="O90" i="18"/>
  <c r="N90" i="18"/>
  <c r="Q88" i="18"/>
  <c r="P88" i="18"/>
  <c r="O88" i="18"/>
  <c r="N88" i="18"/>
  <c r="Q86" i="18"/>
  <c r="P86" i="18"/>
  <c r="M86" i="18" s="1"/>
  <c r="O86" i="18"/>
  <c r="N86" i="18"/>
  <c r="Q84" i="18"/>
  <c r="P84" i="18"/>
  <c r="O84" i="18"/>
  <c r="N84" i="18"/>
  <c r="Q82" i="18"/>
  <c r="P82" i="18"/>
  <c r="O82" i="18"/>
  <c r="N82" i="18"/>
  <c r="Q80" i="18"/>
  <c r="P80" i="18"/>
  <c r="O80" i="18"/>
  <c r="N80" i="18"/>
  <c r="Q78" i="18"/>
  <c r="P78" i="18"/>
  <c r="O78" i="18"/>
  <c r="N78" i="18"/>
  <c r="Q76" i="18"/>
  <c r="P76" i="18"/>
  <c r="O76" i="18"/>
  <c r="N76" i="18"/>
  <c r="Q74" i="18"/>
  <c r="P74" i="18"/>
  <c r="O74" i="18"/>
  <c r="N74" i="18"/>
  <c r="Q72" i="18"/>
  <c r="P72" i="18"/>
  <c r="O72" i="18"/>
  <c r="N72" i="18"/>
  <c r="Q70" i="18"/>
  <c r="P70" i="18"/>
  <c r="O70" i="18"/>
  <c r="N70" i="18"/>
  <c r="Q68" i="18"/>
  <c r="P68" i="18"/>
  <c r="O68" i="18"/>
  <c r="N68" i="18"/>
  <c r="Q66" i="18"/>
  <c r="P66" i="18"/>
  <c r="O66" i="18"/>
  <c r="N66" i="18"/>
  <c r="Q64" i="18"/>
  <c r="P64" i="18"/>
  <c r="O64" i="18"/>
  <c r="N64" i="18"/>
  <c r="Q62" i="18"/>
  <c r="P62" i="18"/>
  <c r="O62" i="18"/>
  <c r="N62" i="18"/>
  <c r="Q60" i="18"/>
  <c r="P60" i="18"/>
  <c r="O60" i="18"/>
  <c r="N60" i="18"/>
  <c r="Q58" i="18"/>
  <c r="P58" i="18"/>
  <c r="O58" i="18"/>
  <c r="N58" i="18"/>
  <c r="Q56" i="18"/>
  <c r="P56" i="18"/>
  <c r="O56" i="18"/>
  <c r="N56" i="18"/>
  <c r="Q54" i="18"/>
  <c r="P54" i="18"/>
  <c r="O54" i="18"/>
  <c r="N54" i="18"/>
  <c r="Q52" i="18"/>
  <c r="P52" i="18"/>
  <c r="O52" i="18"/>
  <c r="N52" i="18"/>
  <c r="Q50" i="18"/>
  <c r="P50" i="18"/>
  <c r="O50" i="18"/>
  <c r="N50" i="18"/>
  <c r="M50" i="18"/>
  <c r="Q48" i="18"/>
  <c r="P48" i="18"/>
  <c r="O48" i="18"/>
  <c r="N48" i="18"/>
  <c r="Q46" i="18"/>
  <c r="P46" i="18"/>
  <c r="O46" i="18"/>
  <c r="N46" i="18"/>
  <c r="Q44" i="18"/>
  <c r="P44" i="18"/>
  <c r="O44" i="18"/>
  <c r="N44" i="18"/>
  <c r="Q43" i="18"/>
  <c r="P43" i="18"/>
  <c r="O43" i="18"/>
  <c r="N43" i="18"/>
  <c r="Q41" i="18"/>
  <c r="P41" i="18"/>
  <c r="O41" i="18"/>
  <c r="N41" i="18"/>
  <c r="Q40" i="18"/>
  <c r="P40" i="18"/>
  <c r="O40" i="18"/>
  <c r="N40" i="18"/>
  <c r="Q38" i="18"/>
  <c r="P38" i="18"/>
  <c r="O38" i="18"/>
  <c r="N38" i="18"/>
  <c r="Q37" i="18"/>
  <c r="P37" i="18"/>
  <c r="O37" i="18"/>
  <c r="N37" i="18"/>
  <c r="Q35" i="18"/>
  <c r="P35" i="18"/>
  <c r="O35" i="18"/>
  <c r="N35" i="18"/>
  <c r="Q33" i="18"/>
  <c r="P33" i="18"/>
  <c r="O33" i="18"/>
  <c r="N33" i="18"/>
  <c r="Q32" i="18"/>
  <c r="P32" i="18"/>
  <c r="O32" i="18"/>
  <c r="N32" i="18"/>
  <c r="Q30" i="18"/>
  <c r="P30" i="18"/>
  <c r="O30" i="18"/>
  <c r="N30" i="18"/>
  <c r="Q28" i="18"/>
  <c r="P28" i="18"/>
  <c r="O28" i="18"/>
  <c r="N28" i="18"/>
  <c r="Q27" i="18"/>
  <c r="P27" i="18"/>
  <c r="O27" i="18"/>
  <c r="N27" i="18"/>
  <c r="Q25" i="18"/>
  <c r="P25" i="18"/>
  <c r="O25" i="18"/>
  <c r="N25" i="18"/>
  <c r="Q24" i="18"/>
  <c r="P24" i="18"/>
  <c r="O24" i="18"/>
  <c r="N24" i="18"/>
  <c r="Q22" i="18"/>
  <c r="P22" i="18"/>
  <c r="N22" i="18"/>
  <c r="Q21" i="18"/>
  <c r="P21" i="18"/>
  <c r="O21" i="18"/>
  <c r="N21" i="18"/>
  <c r="Q19" i="18"/>
  <c r="P19" i="18"/>
  <c r="O19" i="18"/>
  <c r="N19" i="18"/>
  <c r="Q18" i="18"/>
  <c r="P18" i="18"/>
  <c r="O18" i="18"/>
  <c r="N18" i="18"/>
  <c r="Q16" i="18"/>
  <c r="P16" i="18"/>
  <c r="O16" i="18"/>
  <c r="N16" i="18"/>
  <c r="Q15" i="18"/>
  <c r="P15" i="18"/>
  <c r="O15" i="18"/>
  <c r="N15" i="18"/>
  <c r="O14" i="18"/>
  <c r="P14" i="18"/>
  <c r="Q14" i="18"/>
  <c r="N14" i="18"/>
  <c r="H118" i="18"/>
  <c r="L117" i="18"/>
  <c r="K117" i="18"/>
  <c r="J117" i="18"/>
  <c r="I117" i="18"/>
  <c r="H116" i="18"/>
  <c r="L115" i="18"/>
  <c r="K115" i="18"/>
  <c r="J115" i="18"/>
  <c r="I115" i="18"/>
  <c r="H114" i="18"/>
  <c r="L113" i="18"/>
  <c r="K113" i="18"/>
  <c r="J113" i="18"/>
  <c r="I113" i="18"/>
  <c r="H112" i="18"/>
  <c r="L111" i="18"/>
  <c r="H110" i="18"/>
  <c r="L109" i="18"/>
  <c r="K109" i="18"/>
  <c r="J109" i="18"/>
  <c r="I109" i="18"/>
  <c r="H108" i="18"/>
  <c r="L107" i="18"/>
  <c r="K107" i="18"/>
  <c r="J107" i="18"/>
  <c r="I107" i="18"/>
  <c r="H106" i="18"/>
  <c r="L105" i="18"/>
  <c r="K105" i="18"/>
  <c r="J105" i="18"/>
  <c r="I105" i="18"/>
  <c r="H104" i="18"/>
  <c r="L103" i="18"/>
  <c r="K103" i="18"/>
  <c r="J103" i="18"/>
  <c r="I103" i="18"/>
  <c r="H102" i="18"/>
  <c r="L101" i="18"/>
  <c r="K101" i="18"/>
  <c r="J101" i="18"/>
  <c r="I101" i="18"/>
  <c r="H100" i="18"/>
  <c r="L99" i="18"/>
  <c r="K99" i="18"/>
  <c r="J99" i="18"/>
  <c r="I99" i="18"/>
  <c r="H98" i="18"/>
  <c r="L97" i="18"/>
  <c r="K97" i="18"/>
  <c r="J97" i="18"/>
  <c r="I97" i="18"/>
  <c r="H96" i="18"/>
  <c r="L95" i="18"/>
  <c r="K95" i="18"/>
  <c r="J95" i="18"/>
  <c r="I95" i="18"/>
  <c r="H94" i="18"/>
  <c r="L93" i="18"/>
  <c r="K93" i="18"/>
  <c r="J93" i="18"/>
  <c r="I93" i="18"/>
  <c r="H92" i="18"/>
  <c r="L91" i="18"/>
  <c r="K91" i="18"/>
  <c r="J91" i="18"/>
  <c r="I91" i="18"/>
  <c r="H91" i="18" s="1"/>
  <c r="H90" i="18"/>
  <c r="L89" i="18"/>
  <c r="K89" i="18"/>
  <c r="J89" i="18"/>
  <c r="I89" i="18"/>
  <c r="H88" i="18"/>
  <c r="L87" i="18"/>
  <c r="K87" i="18"/>
  <c r="J87" i="18"/>
  <c r="I87" i="18"/>
  <c r="H86" i="18"/>
  <c r="L85" i="18"/>
  <c r="K85" i="18"/>
  <c r="J85" i="18"/>
  <c r="I85" i="18"/>
  <c r="H84" i="18"/>
  <c r="L83" i="18"/>
  <c r="K83" i="18"/>
  <c r="J83" i="18"/>
  <c r="I83" i="18"/>
  <c r="H82" i="18"/>
  <c r="L81" i="18"/>
  <c r="K81" i="18"/>
  <c r="J81" i="18"/>
  <c r="I81" i="18"/>
  <c r="H80" i="18"/>
  <c r="L79" i="18"/>
  <c r="K79" i="18"/>
  <c r="J79" i="18"/>
  <c r="I79" i="18"/>
  <c r="H78" i="18"/>
  <c r="L77" i="18"/>
  <c r="K77" i="18"/>
  <c r="J77" i="18"/>
  <c r="I77" i="18"/>
  <c r="H76" i="18"/>
  <c r="L75" i="18"/>
  <c r="K75" i="18"/>
  <c r="J75" i="18"/>
  <c r="I75" i="18"/>
  <c r="H74" i="18"/>
  <c r="L73" i="18"/>
  <c r="K73" i="18"/>
  <c r="J73" i="18"/>
  <c r="I73" i="18"/>
  <c r="H72" i="18"/>
  <c r="L71" i="18"/>
  <c r="K71" i="18"/>
  <c r="J71" i="18"/>
  <c r="I71" i="18"/>
  <c r="H70" i="18"/>
  <c r="L69" i="18"/>
  <c r="K69" i="18"/>
  <c r="J69" i="18"/>
  <c r="I69" i="18"/>
  <c r="H68" i="18"/>
  <c r="L67" i="18"/>
  <c r="K67" i="18"/>
  <c r="J67" i="18"/>
  <c r="I67" i="18"/>
  <c r="H66" i="18"/>
  <c r="L65" i="18"/>
  <c r="K65" i="18"/>
  <c r="J65" i="18"/>
  <c r="I65" i="18"/>
  <c r="H64" i="18"/>
  <c r="L63" i="18"/>
  <c r="K63" i="18"/>
  <c r="J63" i="18"/>
  <c r="I63" i="18"/>
  <c r="H62" i="18"/>
  <c r="L61" i="18"/>
  <c r="K61" i="18"/>
  <c r="J61" i="18"/>
  <c r="I61" i="18"/>
  <c r="H60" i="18"/>
  <c r="L59" i="18"/>
  <c r="K59" i="18"/>
  <c r="J59" i="18"/>
  <c r="I59" i="18"/>
  <c r="H58" i="18"/>
  <c r="L57" i="18"/>
  <c r="K57" i="18"/>
  <c r="J57" i="18"/>
  <c r="I57" i="18"/>
  <c r="H56" i="18"/>
  <c r="L55" i="18"/>
  <c r="K55" i="18"/>
  <c r="J55" i="18"/>
  <c r="I55" i="18"/>
  <c r="H54" i="18"/>
  <c r="L53" i="18"/>
  <c r="K53" i="18"/>
  <c r="J53" i="18"/>
  <c r="I53" i="18"/>
  <c r="H52" i="18"/>
  <c r="L51" i="18"/>
  <c r="K51" i="18"/>
  <c r="J51" i="18"/>
  <c r="I51" i="18"/>
  <c r="H50" i="18"/>
  <c r="L49" i="18"/>
  <c r="K49" i="18"/>
  <c r="J49" i="18"/>
  <c r="I49" i="18"/>
  <c r="H48" i="18"/>
  <c r="L47" i="18"/>
  <c r="K47" i="18"/>
  <c r="J47" i="18"/>
  <c r="I47" i="18"/>
  <c r="H46" i="18"/>
  <c r="L45" i="18"/>
  <c r="K45" i="18"/>
  <c r="J45" i="18"/>
  <c r="I45" i="18"/>
  <c r="H44" i="18"/>
  <c r="H43" i="18"/>
  <c r="L42" i="18"/>
  <c r="K42" i="18"/>
  <c r="J42" i="18"/>
  <c r="I42" i="18"/>
  <c r="H41" i="18"/>
  <c r="H40" i="18"/>
  <c r="L39" i="18"/>
  <c r="K39" i="18"/>
  <c r="J39" i="18"/>
  <c r="I39" i="18"/>
  <c r="H38" i="18"/>
  <c r="H37" i="18"/>
  <c r="L36" i="18"/>
  <c r="K36" i="18"/>
  <c r="J36" i="18"/>
  <c r="I36" i="18"/>
  <c r="H35" i="18"/>
  <c r="L34" i="18"/>
  <c r="K34" i="18"/>
  <c r="J34" i="18"/>
  <c r="I34" i="18"/>
  <c r="H33" i="18"/>
  <c r="H32" i="18"/>
  <c r="L31" i="18"/>
  <c r="K31" i="18"/>
  <c r="J31" i="18"/>
  <c r="I31" i="18"/>
  <c r="H30" i="18"/>
  <c r="L29" i="18"/>
  <c r="K29" i="18"/>
  <c r="J29" i="18"/>
  <c r="I29" i="18"/>
  <c r="H28" i="18"/>
  <c r="H27" i="18"/>
  <c r="L26" i="18"/>
  <c r="K26" i="18"/>
  <c r="J26" i="18"/>
  <c r="I26" i="18"/>
  <c r="H25" i="18"/>
  <c r="H24" i="18"/>
  <c r="L23" i="18"/>
  <c r="J23" i="18"/>
  <c r="I23" i="18"/>
  <c r="H22" i="18"/>
  <c r="H21" i="18"/>
  <c r="L20" i="18"/>
  <c r="J20" i="18"/>
  <c r="I20" i="18"/>
  <c r="H19" i="18"/>
  <c r="H18" i="18"/>
  <c r="L17" i="18"/>
  <c r="J17" i="18"/>
  <c r="I17" i="18"/>
  <c r="H16" i="18"/>
  <c r="H15" i="18"/>
  <c r="H14" i="18"/>
  <c r="L13" i="18"/>
  <c r="J13" i="18"/>
  <c r="I13" i="18"/>
  <c r="M27" i="18" l="1"/>
  <c r="M46" i="18"/>
  <c r="M70" i="18"/>
  <c r="M82" i="18"/>
  <c r="H75" i="18"/>
  <c r="M88" i="18"/>
  <c r="H17" i="18"/>
  <c r="H47" i="18"/>
  <c r="M72" i="18"/>
  <c r="M108" i="18"/>
  <c r="H63" i="18"/>
  <c r="K12" i="14"/>
  <c r="K167" i="14"/>
  <c r="N172" i="14"/>
  <c r="M118" i="14"/>
  <c r="M331" i="14"/>
  <c r="K170" i="14"/>
  <c r="K173" i="14"/>
  <c r="M64" i="18"/>
  <c r="H71" i="18"/>
  <c r="M48" i="18"/>
  <c r="M24" i="18"/>
  <c r="M25" i="18"/>
  <c r="H31" i="18"/>
  <c r="M15" i="18"/>
  <c r="H26" i="18"/>
  <c r="H61" i="18"/>
  <c r="H67" i="18"/>
  <c r="H83" i="18"/>
  <c r="H113" i="18"/>
  <c r="H55" i="18"/>
  <c r="M14" i="18"/>
  <c r="M16" i="18"/>
  <c r="M19" i="18"/>
  <c r="M22" i="18"/>
  <c r="M28" i="18"/>
  <c r="M35" i="18"/>
  <c r="M44" i="18"/>
  <c r="M62" i="18"/>
  <c r="M98" i="18"/>
  <c r="M102" i="18"/>
  <c r="M76" i="18"/>
  <c r="M96" i="18"/>
  <c r="H36" i="18"/>
  <c r="M66" i="18"/>
  <c r="M104" i="18"/>
  <c r="H23" i="18"/>
  <c r="H42" i="18"/>
  <c r="H105" i="18"/>
  <c r="M60" i="18"/>
  <c r="M106" i="18"/>
  <c r="H49" i="18"/>
  <c r="M80" i="18"/>
  <c r="M37" i="18"/>
  <c r="M54" i="18"/>
  <c r="M78" i="18"/>
  <c r="H97" i="18"/>
  <c r="H103" i="18"/>
  <c r="M18" i="18"/>
  <c r="M21" i="18"/>
  <c r="M30" i="18"/>
  <c r="M56" i="18"/>
  <c r="H45" i="18"/>
  <c r="H57" i="18"/>
  <c r="H85" i="18"/>
  <c r="H117" i="18"/>
  <c r="M38" i="18"/>
  <c r="M41" i="18"/>
  <c r="M74" i="18"/>
  <c r="H13" i="18"/>
  <c r="H34" i="18"/>
  <c r="H51" i="18"/>
  <c r="H79" i="18"/>
  <c r="H95" i="18"/>
  <c r="H101" i="18"/>
  <c r="H107" i="18"/>
  <c r="M33" i="18"/>
  <c r="M68" i="18"/>
  <c r="H39" i="18"/>
  <c r="H93" i="18"/>
  <c r="M40" i="18"/>
  <c r="M94" i="18"/>
  <c r="H20" i="18"/>
  <c r="H29" i="18"/>
  <c r="H59" i="18"/>
  <c r="H65" i="18"/>
  <c r="H87" i="18"/>
  <c r="M32" i="18"/>
  <c r="M43" i="18"/>
  <c r="M90" i="18"/>
  <c r="M114" i="18"/>
  <c r="H73" i="18"/>
  <c r="M58" i="18"/>
  <c r="H89" i="18"/>
  <c r="H99" i="18"/>
  <c r="M52" i="18"/>
  <c r="H53" i="18"/>
  <c r="H81" i="18"/>
  <c r="H109" i="18"/>
  <c r="K178" i="14"/>
  <c r="N181" i="14"/>
  <c r="N326" i="14"/>
  <c r="N336" i="14"/>
  <c r="N335" i="14"/>
  <c r="K299" i="14"/>
  <c r="N333" i="14"/>
  <c r="K177" i="14"/>
  <c r="O329" i="14"/>
  <c r="M172" i="14"/>
  <c r="K169" i="14"/>
  <c r="M153" i="14"/>
  <c r="M146" i="14"/>
  <c r="M139" i="14"/>
  <c r="P329" i="14"/>
  <c r="M97" i="14"/>
  <c r="Q329" i="14"/>
  <c r="N14" i="14"/>
  <c r="M330" i="14"/>
  <c r="L329" i="14"/>
  <c r="M132" i="14"/>
  <c r="M92" i="14"/>
  <c r="K161" i="14"/>
  <c r="N204" i="14"/>
  <c r="N223" i="14"/>
  <c r="N242" i="14"/>
  <c r="N271" i="14"/>
  <c r="N310" i="14"/>
  <c r="M336" i="14"/>
  <c r="M334" i="14"/>
  <c r="M14" i="14"/>
  <c r="H115" i="18"/>
  <c r="H111" i="18"/>
  <c r="M110" i="18"/>
  <c r="M84" i="18"/>
  <c r="H77" i="18"/>
  <c r="H69" i="18"/>
  <c r="K119" i="18"/>
  <c r="J119" i="18"/>
  <c r="L119" i="18"/>
  <c r="I119" i="18"/>
  <c r="V92" i="14"/>
  <c r="D92" i="14"/>
  <c r="C94" i="14"/>
  <c r="J12" i="14"/>
  <c r="J167" i="14"/>
  <c r="J299" i="14"/>
  <c r="F92" i="14"/>
  <c r="G92" i="14"/>
  <c r="H92" i="14"/>
  <c r="I92" i="14"/>
  <c r="T111" i="16"/>
  <c r="S111" i="16"/>
  <c r="R111" i="16"/>
  <c r="Q111" i="16"/>
  <c r="P111" i="16"/>
  <c r="T105" i="16"/>
  <c r="S105" i="16"/>
  <c r="R105" i="16"/>
  <c r="Q105" i="16"/>
  <c r="P105" i="16"/>
  <c r="T97" i="16"/>
  <c r="S97" i="16"/>
  <c r="R97" i="16"/>
  <c r="Q97" i="16"/>
  <c r="P97" i="16"/>
  <c r="T117" i="16"/>
  <c r="S117" i="16"/>
  <c r="R117" i="16"/>
  <c r="Q117" i="16"/>
  <c r="P117" i="16"/>
  <c r="T115" i="16"/>
  <c r="S115" i="16"/>
  <c r="R115" i="16"/>
  <c r="Q115" i="16"/>
  <c r="P115" i="16"/>
  <c r="T113" i="16"/>
  <c r="S113" i="16"/>
  <c r="R113" i="16"/>
  <c r="Q113" i="16"/>
  <c r="P113" i="16"/>
  <c r="T109" i="16"/>
  <c r="S109" i="16"/>
  <c r="R109" i="16"/>
  <c r="Q109" i="16"/>
  <c r="P109" i="16"/>
  <c r="T107" i="16"/>
  <c r="S107" i="16"/>
  <c r="R107" i="16"/>
  <c r="Q107" i="16"/>
  <c r="P107" i="16"/>
  <c r="T103" i="16"/>
  <c r="S103" i="16"/>
  <c r="R103" i="16"/>
  <c r="Q103" i="16"/>
  <c r="P103" i="16"/>
  <c r="T95" i="16"/>
  <c r="S95" i="16"/>
  <c r="R95" i="16"/>
  <c r="Q95" i="16"/>
  <c r="P95" i="16"/>
  <c r="T93" i="16"/>
  <c r="S93" i="16"/>
  <c r="R93" i="16"/>
  <c r="Q93" i="16"/>
  <c r="P93" i="16"/>
  <c r="T91" i="16"/>
  <c r="S91" i="16"/>
  <c r="R91" i="16"/>
  <c r="Q91" i="16"/>
  <c r="P91" i="16"/>
  <c r="T89" i="16"/>
  <c r="S89" i="16"/>
  <c r="R89" i="16"/>
  <c r="Q89" i="16"/>
  <c r="P89" i="16"/>
  <c r="T87" i="16"/>
  <c r="S87" i="16"/>
  <c r="R87" i="16"/>
  <c r="Q87" i="16"/>
  <c r="P87" i="16"/>
  <c r="T85" i="16"/>
  <c r="S85" i="16"/>
  <c r="R85" i="16"/>
  <c r="Q85" i="16"/>
  <c r="P85" i="16"/>
  <c r="T83" i="16"/>
  <c r="S83" i="16"/>
  <c r="R83" i="16"/>
  <c r="Q83" i="16"/>
  <c r="P83" i="16"/>
  <c r="T81" i="16"/>
  <c r="S81" i="16"/>
  <c r="R81" i="16"/>
  <c r="Q81" i="16"/>
  <c r="P81" i="16"/>
  <c r="T79" i="16"/>
  <c r="S79" i="16"/>
  <c r="R79" i="16"/>
  <c r="Q79" i="16"/>
  <c r="P79" i="16"/>
  <c r="T77" i="16"/>
  <c r="S77" i="16"/>
  <c r="R77" i="16"/>
  <c r="Q77" i="16"/>
  <c r="P77" i="16"/>
  <c r="T75" i="16"/>
  <c r="S75" i="16"/>
  <c r="R75" i="16"/>
  <c r="Q75" i="16"/>
  <c r="P75" i="16"/>
  <c r="T73" i="16"/>
  <c r="S73" i="16"/>
  <c r="R73" i="16"/>
  <c r="Q73" i="16"/>
  <c r="P73" i="16"/>
  <c r="T71" i="16"/>
  <c r="S71" i="16"/>
  <c r="R71" i="16"/>
  <c r="Q71" i="16"/>
  <c r="P71" i="16"/>
  <c r="T69" i="16"/>
  <c r="S69" i="16"/>
  <c r="R69" i="16"/>
  <c r="Q69" i="16"/>
  <c r="P69" i="16"/>
  <c r="T67" i="16"/>
  <c r="S67" i="16"/>
  <c r="R67" i="16"/>
  <c r="Q67" i="16"/>
  <c r="P67" i="16"/>
  <c r="T65" i="16"/>
  <c r="S65" i="16"/>
  <c r="R65" i="16"/>
  <c r="Q65" i="16"/>
  <c r="P65" i="16"/>
  <c r="T59" i="16"/>
  <c r="S59" i="16"/>
  <c r="R59" i="16"/>
  <c r="Q59" i="16"/>
  <c r="P59" i="16"/>
  <c r="T55" i="16"/>
  <c r="S55" i="16"/>
  <c r="R55" i="16"/>
  <c r="Q55" i="16"/>
  <c r="P55" i="16"/>
  <c r="T51" i="16"/>
  <c r="S51" i="16"/>
  <c r="R51" i="16"/>
  <c r="Q51" i="16"/>
  <c r="P51" i="16"/>
  <c r="T49" i="16"/>
  <c r="S49" i="16"/>
  <c r="R49" i="16"/>
  <c r="Q49" i="16"/>
  <c r="P49" i="16"/>
  <c r="T47" i="16"/>
  <c r="S47" i="16"/>
  <c r="R47" i="16"/>
  <c r="Q47" i="16"/>
  <c r="P47" i="16"/>
  <c r="T45" i="16"/>
  <c r="S45" i="16"/>
  <c r="R45" i="16"/>
  <c r="Q45" i="16"/>
  <c r="P45" i="16"/>
  <c r="T43" i="16"/>
  <c r="S43" i="16"/>
  <c r="R43" i="16"/>
  <c r="Q43" i="16"/>
  <c r="P43" i="16"/>
  <c r="T41" i="16"/>
  <c r="S41" i="16"/>
  <c r="R41" i="16"/>
  <c r="Q41" i="16"/>
  <c r="P41" i="16"/>
  <c r="T39" i="16"/>
  <c r="S39" i="16"/>
  <c r="R39" i="16"/>
  <c r="Q39" i="16"/>
  <c r="P39" i="16"/>
  <c r="T36" i="16"/>
  <c r="S36" i="16"/>
  <c r="R36" i="16"/>
  <c r="Q36" i="16"/>
  <c r="P36" i="16"/>
  <c r="T35" i="16"/>
  <c r="S35" i="16"/>
  <c r="R35" i="16"/>
  <c r="Q35" i="16"/>
  <c r="P35" i="16"/>
  <c r="T33" i="16"/>
  <c r="S33" i="16"/>
  <c r="R33" i="16"/>
  <c r="Q33" i="16"/>
  <c r="P33" i="16"/>
  <c r="T30" i="16"/>
  <c r="S30" i="16"/>
  <c r="R30" i="16"/>
  <c r="Q30" i="16"/>
  <c r="P30" i="16"/>
  <c r="T27" i="16"/>
  <c r="S27" i="16"/>
  <c r="R27" i="16"/>
  <c r="Q27" i="16"/>
  <c r="P27" i="16"/>
  <c r="T24" i="16"/>
  <c r="S24" i="16"/>
  <c r="R24" i="16"/>
  <c r="Q24" i="16"/>
  <c r="P24" i="16"/>
  <c r="T22" i="16"/>
  <c r="S22" i="16"/>
  <c r="R22" i="16"/>
  <c r="Q22" i="16"/>
  <c r="P22" i="16"/>
  <c r="T14" i="16"/>
  <c r="T15" i="16"/>
  <c r="T16" i="16"/>
  <c r="T17" i="16"/>
  <c r="T18" i="16"/>
  <c r="T19" i="16"/>
  <c r="T13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6" i="16"/>
  <c r="K76" i="16"/>
  <c r="J23" i="16"/>
  <c r="K23" i="16"/>
  <c r="J25" i="16"/>
  <c r="K25" i="16"/>
  <c r="J28" i="16"/>
  <c r="K28" i="16"/>
  <c r="J31" i="16"/>
  <c r="K31" i="16"/>
  <c r="J34" i="16"/>
  <c r="K34" i="16"/>
  <c r="J37" i="16"/>
  <c r="K37" i="16"/>
  <c r="J40" i="16"/>
  <c r="K40" i="16"/>
  <c r="J42" i="16"/>
  <c r="K42" i="16"/>
  <c r="J44" i="16"/>
  <c r="K44" i="16"/>
  <c r="J46" i="16"/>
  <c r="D37" i="16"/>
  <c r="J12" i="16"/>
  <c r="K12" i="16"/>
  <c r="I117" i="16"/>
  <c r="R327" i="14" s="1"/>
  <c r="R326" i="14" s="1"/>
  <c r="K326" i="14" s="1"/>
  <c r="N116" i="16"/>
  <c r="M116" i="16"/>
  <c r="L116" i="16"/>
  <c r="K116" i="16"/>
  <c r="J116" i="16"/>
  <c r="I115" i="16"/>
  <c r="R319" i="14" s="1"/>
  <c r="R318" i="14" s="1"/>
  <c r="K318" i="14" s="1"/>
  <c r="N114" i="16"/>
  <c r="M114" i="16"/>
  <c r="L114" i="16"/>
  <c r="K114" i="16"/>
  <c r="J114" i="16"/>
  <c r="I113" i="16"/>
  <c r="R316" i="14" s="1"/>
  <c r="R315" i="14" s="1"/>
  <c r="K315" i="14" s="1"/>
  <c r="N112" i="16"/>
  <c r="M112" i="16"/>
  <c r="L112" i="16"/>
  <c r="K112" i="16"/>
  <c r="J112" i="16"/>
  <c r="I111" i="16"/>
  <c r="N110" i="16"/>
  <c r="M110" i="16"/>
  <c r="L110" i="16"/>
  <c r="K110" i="16"/>
  <c r="J110" i="16"/>
  <c r="I109" i="16"/>
  <c r="R309" i="14" s="1"/>
  <c r="N108" i="16"/>
  <c r="M108" i="16"/>
  <c r="L108" i="16"/>
  <c r="K108" i="16"/>
  <c r="J108" i="16"/>
  <c r="I107" i="16"/>
  <c r="R306" i="14" s="1"/>
  <c r="N106" i="16"/>
  <c r="M106" i="16"/>
  <c r="L106" i="16"/>
  <c r="K106" i="16"/>
  <c r="J106" i="16"/>
  <c r="I105" i="16"/>
  <c r="R304" i="14" s="1"/>
  <c r="N104" i="16"/>
  <c r="M104" i="16"/>
  <c r="L104" i="16"/>
  <c r="K104" i="16"/>
  <c r="J104" i="16"/>
  <c r="I103" i="16"/>
  <c r="R302" i="14" s="1"/>
  <c r="N102" i="16"/>
  <c r="M102" i="16"/>
  <c r="L102" i="16"/>
  <c r="K102" i="16"/>
  <c r="J102" i="16"/>
  <c r="I101" i="16"/>
  <c r="N100" i="16"/>
  <c r="M100" i="16"/>
  <c r="L100" i="16"/>
  <c r="K100" i="16"/>
  <c r="J100" i="16"/>
  <c r="I99" i="16"/>
  <c r="R296" i="14" s="1"/>
  <c r="N98" i="16"/>
  <c r="M98" i="16"/>
  <c r="L98" i="16"/>
  <c r="K98" i="16"/>
  <c r="J98" i="16"/>
  <c r="I97" i="16"/>
  <c r="N96" i="16"/>
  <c r="M96" i="16"/>
  <c r="L96" i="16"/>
  <c r="K96" i="16"/>
  <c r="J96" i="16"/>
  <c r="I95" i="16"/>
  <c r="R292" i="14" s="1"/>
  <c r="N94" i="16"/>
  <c r="M94" i="16"/>
  <c r="L94" i="16"/>
  <c r="K94" i="16"/>
  <c r="J94" i="16"/>
  <c r="I93" i="16"/>
  <c r="R288" i="14" s="1"/>
  <c r="N92" i="16"/>
  <c r="M92" i="16"/>
  <c r="L92" i="16"/>
  <c r="K92" i="16"/>
  <c r="J92" i="16"/>
  <c r="I91" i="16"/>
  <c r="R286" i="14" s="1"/>
  <c r="N90" i="16"/>
  <c r="M90" i="16"/>
  <c r="L90" i="16"/>
  <c r="K90" i="16"/>
  <c r="J90" i="16"/>
  <c r="I89" i="16"/>
  <c r="R283" i="14" s="1"/>
  <c r="N88" i="16"/>
  <c r="M88" i="16"/>
  <c r="L88" i="16"/>
  <c r="K88" i="16"/>
  <c r="J88" i="16"/>
  <c r="I87" i="16"/>
  <c r="N86" i="16"/>
  <c r="M86" i="16"/>
  <c r="L86" i="16"/>
  <c r="K86" i="16"/>
  <c r="J86" i="16"/>
  <c r="I85" i="16"/>
  <c r="R272" i="14" s="1"/>
  <c r="R271" i="14" s="1"/>
  <c r="N84" i="16"/>
  <c r="M84" i="16"/>
  <c r="L84" i="16"/>
  <c r="K84" i="16"/>
  <c r="J84" i="16"/>
  <c r="I83" i="16"/>
  <c r="N82" i="16"/>
  <c r="M82" i="16"/>
  <c r="L82" i="16"/>
  <c r="K82" i="16"/>
  <c r="J82" i="16"/>
  <c r="I81" i="16"/>
  <c r="R260" i="14" s="1"/>
  <c r="R259" i="14" s="1"/>
  <c r="K259" i="14" s="1"/>
  <c r="N80" i="16"/>
  <c r="M80" i="16"/>
  <c r="L80" i="16"/>
  <c r="K80" i="16"/>
  <c r="J80" i="16"/>
  <c r="I79" i="16"/>
  <c r="R255" i="14" s="1"/>
  <c r="N78" i="16"/>
  <c r="M78" i="16"/>
  <c r="L78" i="16"/>
  <c r="K78" i="16"/>
  <c r="J78" i="16"/>
  <c r="I77" i="16"/>
  <c r="R249" i="14" s="1"/>
  <c r="K249" i="14" s="1"/>
  <c r="N76" i="16"/>
  <c r="M76" i="16"/>
  <c r="L76" i="16"/>
  <c r="I75" i="16"/>
  <c r="R243" i="14" s="1"/>
  <c r="R242" i="14" s="1"/>
  <c r="N74" i="16"/>
  <c r="M74" i="16"/>
  <c r="L74" i="16"/>
  <c r="K74" i="16"/>
  <c r="J74" i="16"/>
  <c r="I73" i="16"/>
  <c r="N72" i="16"/>
  <c r="M72" i="16"/>
  <c r="L72" i="16"/>
  <c r="K72" i="16"/>
  <c r="J72" i="16"/>
  <c r="I71" i="16"/>
  <c r="R230" i="14" s="1"/>
  <c r="N70" i="16"/>
  <c r="M70" i="16"/>
  <c r="L70" i="16"/>
  <c r="K70" i="16"/>
  <c r="J70" i="16"/>
  <c r="I69" i="16"/>
  <c r="N68" i="16"/>
  <c r="M68" i="16"/>
  <c r="L68" i="16"/>
  <c r="K68" i="16"/>
  <c r="J68" i="16"/>
  <c r="I67" i="16"/>
  <c r="R218" i="14" s="1"/>
  <c r="N66" i="16"/>
  <c r="M66" i="16"/>
  <c r="L66" i="16"/>
  <c r="K66" i="16"/>
  <c r="J66" i="16"/>
  <c r="I65" i="16"/>
  <c r="R211" i="14" s="1"/>
  <c r="N64" i="16"/>
  <c r="M64" i="16"/>
  <c r="L64" i="16"/>
  <c r="K64" i="16"/>
  <c r="J64" i="16"/>
  <c r="I63" i="16"/>
  <c r="R205" i="14" s="1"/>
  <c r="R204" i="14" s="1"/>
  <c r="N62" i="16"/>
  <c r="M62" i="16"/>
  <c r="L62" i="16"/>
  <c r="K62" i="16"/>
  <c r="J62" i="16"/>
  <c r="I61" i="16"/>
  <c r="R202" i="14" s="1"/>
  <c r="N60" i="16"/>
  <c r="M60" i="16"/>
  <c r="L60" i="16"/>
  <c r="K60" i="16"/>
  <c r="J60" i="16"/>
  <c r="I59" i="16"/>
  <c r="N58" i="16"/>
  <c r="M58" i="16"/>
  <c r="L58" i="16"/>
  <c r="K58" i="16"/>
  <c r="J58" i="16"/>
  <c r="I57" i="16"/>
  <c r="R189" i="14" s="1"/>
  <c r="N56" i="16"/>
  <c r="M56" i="16"/>
  <c r="L56" i="16"/>
  <c r="K56" i="16"/>
  <c r="J56" i="16"/>
  <c r="I55" i="16"/>
  <c r="N54" i="16"/>
  <c r="M54" i="16"/>
  <c r="L54" i="16"/>
  <c r="K54" i="16"/>
  <c r="J54" i="16"/>
  <c r="I53" i="16"/>
  <c r="N52" i="16"/>
  <c r="M52" i="16"/>
  <c r="L52" i="16"/>
  <c r="K52" i="16"/>
  <c r="J52" i="16"/>
  <c r="I51" i="16"/>
  <c r="N50" i="16"/>
  <c r="M50" i="16"/>
  <c r="L50" i="16"/>
  <c r="K50" i="16"/>
  <c r="J50" i="16"/>
  <c r="I49" i="16"/>
  <c r="N48" i="16"/>
  <c r="M48" i="16"/>
  <c r="L48" i="16"/>
  <c r="K48" i="16"/>
  <c r="J48" i="16"/>
  <c r="I47" i="16"/>
  <c r="R164" i="14" s="1"/>
  <c r="N46" i="16"/>
  <c r="M46" i="16"/>
  <c r="L46" i="16"/>
  <c r="K46" i="16"/>
  <c r="I45" i="16"/>
  <c r="N44" i="16"/>
  <c r="M44" i="16"/>
  <c r="L44" i="16"/>
  <c r="I43" i="16"/>
  <c r="N42" i="16"/>
  <c r="M42" i="16"/>
  <c r="L42" i="16"/>
  <c r="I41" i="16"/>
  <c r="N40" i="16"/>
  <c r="M40" i="16"/>
  <c r="L40" i="16"/>
  <c r="I39" i="16"/>
  <c r="I38" i="16"/>
  <c r="N37" i="16"/>
  <c r="M37" i="16"/>
  <c r="L37" i="16"/>
  <c r="I36" i="16"/>
  <c r="I35" i="16"/>
  <c r="N34" i="16"/>
  <c r="M34" i="16"/>
  <c r="L34" i="16"/>
  <c r="I33" i="16"/>
  <c r="I32" i="16"/>
  <c r="N31" i="16"/>
  <c r="M31" i="16"/>
  <c r="L31" i="16"/>
  <c r="N28" i="16"/>
  <c r="M28" i="16"/>
  <c r="L28" i="16"/>
  <c r="N25" i="16"/>
  <c r="M25" i="16"/>
  <c r="L25" i="16"/>
  <c r="I24" i="16"/>
  <c r="N23" i="16"/>
  <c r="M23" i="16"/>
  <c r="L23" i="16"/>
  <c r="I22" i="16"/>
  <c r="R96" i="14" s="1"/>
  <c r="K96" i="14" s="1"/>
  <c r="I21" i="16"/>
  <c r="N20" i="16"/>
  <c r="M20" i="16"/>
  <c r="L20" i="16"/>
  <c r="K20" i="16"/>
  <c r="J20" i="16"/>
  <c r="I19" i="16"/>
  <c r="R68" i="14" s="1"/>
  <c r="K68" i="14" s="1"/>
  <c r="I18" i="16"/>
  <c r="R65" i="14" s="1"/>
  <c r="K65" i="14" s="1"/>
  <c r="I17" i="16"/>
  <c r="R62" i="14" s="1"/>
  <c r="R334" i="14" s="1"/>
  <c r="I16" i="16"/>
  <c r="R54" i="14" s="1"/>
  <c r="K54" i="14" s="1"/>
  <c r="I15" i="16"/>
  <c r="R53" i="14" s="1"/>
  <c r="I14" i="16"/>
  <c r="R44" i="14" s="1"/>
  <c r="I13" i="16"/>
  <c r="R15" i="14" s="1"/>
  <c r="K15" i="14" s="1"/>
  <c r="N12" i="16"/>
  <c r="M12" i="16"/>
  <c r="L12" i="16"/>
  <c r="K316" i="14" l="1"/>
  <c r="I86" i="16"/>
  <c r="O13" i="16"/>
  <c r="I54" i="16"/>
  <c r="I28" i="16"/>
  <c r="I84" i="16"/>
  <c r="I92" i="16"/>
  <c r="K319" i="14"/>
  <c r="K172" i="14"/>
  <c r="K334" i="14"/>
  <c r="R160" i="14"/>
  <c r="K160" i="14" s="1"/>
  <c r="K164" i="14"/>
  <c r="R287" i="14"/>
  <c r="K287" i="14" s="1"/>
  <c r="K288" i="14"/>
  <c r="R201" i="14"/>
  <c r="K201" i="14" s="1"/>
  <c r="K202" i="14"/>
  <c r="K53" i="14"/>
  <c r="R332" i="14"/>
  <c r="K332" i="14" s="1"/>
  <c r="I58" i="16"/>
  <c r="R298" i="14"/>
  <c r="R147" i="14"/>
  <c r="R115" i="14"/>
  <c r="K115" i="14" s="1"/>
  <c r="R224" i="14"/>
  <c r="R129" i="14"/>
  <c r="K129" i="14" s="1"/>
  <c r="R266" i="14"/>
  <c r="R295" i="14"/>
  <c r="K295" i="14" s="1"/>
  <c r="K296" i="14"/>
  <c r="R248" i="14"/>
  <c r="K248" i="14" s="1"/>
  <c r="I88" i="16"/>
  <c r="R305" i="14"/>
  <c r="K305" i="14" s="1"/>
  <c r="K306" i="14"/>
  <c r="K62" i="14"/>
  <c r="K243" i="14"/>
  <c r="R182" i="14"/>
  <c r="R101" i="14"/>
  <c r="K204" i="14"/>
  <c r="K327" i="14"/>
  <c r="I20" i="16"/>
  <c r="R193" i="14"/>
  <c r="R105" i="14"/>
  <c r="I72" i="16"/>
  <c r="K272" i="14"/>
  <c r="R14" i="14"/>
  <c r="K14" i="14" s="1"/>
  <c r="I68" i="16"/>
  <c r="I70" i="16"/>
  <c r="K271" i="14"/>
  <c r="K230" i="14"/>
  <c r="R229" i="14"/>
  <c r="K229" i="14" s="1"/>
  <c r="K309" i="14"/>
  <c r="R308" i="14"/>
  <c r="K308" i="14" s="1"/>
  <c r="R285" i="14"/>
  <c r="K285" i="14" s="1"/>
  <c r="K286" i="14"/>
  <c r="I56" i="16"/>
  <c r="K218" i="14"/>
  <c r="R217" i="14"/>
  <c r="K217" i="14" s="1"/>
  <c r="R282" i="14"/>
  <c r="K282" i="14" s="1"/>
  <c r="K283" i="14"/>
  <c r="R294" i="14"/>
  <c r="R143" i="14"/>
  <c r="K143" i="14" s="1"/>
  <c r="R303" i="14"/>
  <c r="K303" i="14" s="1"/>
  <c r="K304" i="14"/>
  <c r="K189" i="14"/>
  <c r="R188" i="14"/>
  <c r="K188" i="14" s="1"/>
  <c r="K211" i="14"/>
  <c r="R210" i="14"/>
  <c r="K210" i="14" s="1"/>
  <c r="R119" i="14"/>
  <c r="K119" i="14" s="1"/>
  <c r="R238" i="14"/>
  <c r="R254" i="14"/>
  <c r="K254" i="14" s="1"/>
  <c r="K255" i="14"/>
  <c r="R277" i="14"/>
  <c r="R133" i="14"/>
  <c r="R291" i="14"/>
  <c r="K291" i="14" s="1"/>
  <c r="K292" i="14"/>
  <c r="K302" i="14"/>
  <c r="R301" i="14"/>
  <c r="K301" i="14" s="1"/>
  <c r="R157" i="14"/>
  <c r="R311" i="14"/>
  <c r="R336" i="14" s="1"/>
  <c r="K336" i="14" s="1"/>
  <c r="I116" i="16"/>
  <c r="I23" i="16"/>
  <c r="K242" i="14"/>
  <c r="K260" i="14"/>
  <c r="K44" i="14"/>
  <c r="K205" i="14"/>
  <c r="N329" i="14"/>
  <c r="M329" i="14"/>
  <c r="H119" i="18"/>
  <c r="I100" i="16"/>
  <c r="J118" i="16"/>
  <c r="I52" i="16"/>
  <c r="R98" i="14" s="1"/>
  <c r="K98" i="14" s="1"/>
  <c r="I104" i="16"/>
  <c r="R150" i="14" s="1"/>
  <c r="K150" i="14" s="1"/>
  <c r="N118" i="16"/>
  <c r="L118" i="16"/>
  <c r="M118" i="16"/>
  <c r="I96" i="16"/>
  <c r="I98" i="16"/>
  <c r="K118" i="16"/>
  <c r="I102" i="16"/>
  <c r="I110" i="16"/>
  <c r="I64" i="16"/>
  <c r="I108" i="16"/>
  <c r="R154" i="14" s="1"/>
  <c r="K154" i="14" s="1"/>
  <c r="I82" i="16"/>
  <c r="I60" i="16"/>
  <c r="I106" i="16"/>
  <c r="I46" i="16"/>
  <c r="I94" i="16"/>
  <c r="R140" i="14" s="1"/>
  <c r="I62" i="16"/>
  <c r="R108" i="14" s="1"/>
  <c r="K108" i="14" s="1"/>
  <c r="I66" i="16"/>
  <c r="R112" i="14" s="1"/>
  <c r="I90" i="16"/>
  <c r="R136" i="14" s="1"/>
  <c r="K136" i="14" s="1"/>
  <c r="I78" i="16"/>
  <c r="I114" i="16"/>
  <c r="I112" i="16"/>
  <c r="I80" i="16"/>
  <c r="R126" i="14" s="1"/>
  <c r="I76" i="16"/>
  <c r="R122" i="14" s="1"/>
  <c r="I74" i="16"/>
  <c r="I50" i="16"/>
  <c r="I48" i="16"/>
  <c r="I44" i="16"/>
  <c r="R93" i="14" s="1"/>
  <c r="I42" i="16"/>
  <c r="I40" i="16"/>
  <c r="I37" i="16"/>
  <c r="I34" i="16"/>
  <c r="I31" i="16"/>
  <c r="I25" i="16"/>
  <c r="I12" i="16"/>
  <c r="R335" i="14" l="1"/>
  <c r="K335" i="14" s="1"/>
  <c r="R139" i="14"/>
  <c r="K139" i="14" s="1"/>
  <c r="K140" i="14"/>
  <c r="R132" i="14"/>
  <c r="K132" i="14" s="1"/>
  <c r="K133" i="14"/>
  <c r="R330" i="14"/>
  <c r="K330" i="14" s="1"/>
  <c r="R223" i="14"/>
  <c r="K223" i="14" s="1"/>
  <c r="K224" i="14"/>
  <c r="R276" i="14"/>
  <c r="K276" i="14" s="1"/>
  <c r="K277" i="14"/>
  <c r="R97" i="14"/>
  <c r="K97" i="14" s="1"/>
  <c r="K101" i="14"/>
  <c r="R181" i="14"/>
  <c r="K181" i="14" s="1"/>
  <c r="K182" i="14"/>
  <c r="R297" i="14"/>
  <c r="K297" i="14" s="1"/>
  <c r="K298" i="14"/>
  <c r="R111" i="14"/>
  <c r="K111" i="14" s="1"/>
  <c r="K112" i="14"/>
  <c r="R192" i="14"/>
  <c r="K192" i="14" s="1"/>
  <c r="K193" i="14"/>
  <c r="R125" i="14"/>
  <c r="K125" i="14" s="1"/>
  <c r="K126" i="14"/>
  <c r="R293" i="14"/>
  <c r="K293" i="14" s="1"/>
  <c r="K294" i="14"/>
  <c r="R92" i="14"/>
  <c r="K92" i="14" s="1"/>
  <c r="K93" i="14"/>
  <c r="R310" i="14"/>
  <c r="K310" i="14" s="1"/>
  <c r="K311" i="14"/>
  <c r="R331" i="14"/>
  <c r="K331" i="14" s="1"/>
  <c r="R146" i="14"/>
  <c r="K146" i="14" s="1"/>
  <c r="K147" i="14"/>
  <c r="R153" i="14"/>
  <c r="K153" i="14" s="1"/>
  <c r="K157" i="14"/>
  <c r="R237" i="14"/>
  <c r="K237" i="14" s="1"/>
  <c r="K238" i="14"/>
  <c r="R104" i="14"/>
  <c r="K104" i="14" s="1"/>
  <c r="K105" i="14"/>
  <c r="R333" i="14"/>
  <c r="K333" i="14" s="1"/>
  <c r="R118" i="14"/>
  <c r="K118" i="14" s="1"/>
  <c r="K122" i="14"/>
  <c r="R265" i="14"/>
  <c r="K265" i="14" s="1"/>
  <c r="K266" i="14"/>
  <c r="I118" i="16"/>
  <c r="R329" i="14" l="1"/>
  <c r="K329" i="14" s="1"/>
  <c r="T15" i="14"/>
  <c r="T44" i="14"/>
  <c r="W44" i="14"/>
  <c r="X44" i="14"/>
  <c r="Y44" i="14"/>
  <c r="T45" i="14"/>
  <c r="U45" i="14"/>
  <c r="V45" i="14"/>
  <c r="W45" i="14"/>
  <c r="X45" i="14"/>
  <c r="Y45" i="14"/>
  <c r="Z45" i="14"/>
  <c r="T46" i="14"/>
  <c r="U46" i="14"/>
  <c r="V46" i="14"/>
  <c r="W46" i="14"/>
  <c r="X46" i="14"/>
  <c r="Y46" i="14"/>
  <c r="Z46" i="14"/>
  <c r="T47" i="14"/>
  <c r="U47" i="14"/>
  <c r="V47" i="14"/>
  <c r="W47" i="14"/>
  <c r="X47" i="14"/>
  <c r="Y47" i="14"/>
  <c r="Z47" i="14"/>
  <c r="T48" i="14"/>
  <c r="U48" i="14"/>
  <c r="V48" i="14"/>
  <c r="W48" i="14"/>
  <c r="X48" i="14"/>
  <c r="Y48" i="14"/>
  <c r="Z48" i="14"/>
  <c r="T49" i="14"/>
  <c r="U49" i="14"/>
  <c r="V49" i="14"/>
  <c r="W49" i="14"/>
  <c r="X49" i="14"/>
  <c r="Y49" i="14"/>
  <c r="Z49" i="14"/>
  <c r="T50" i="14"/>
  <c r="U50" i="14"/>
  <c r="V50" i="14"/>
  <c r="W50" i="14"/>
  <c r="X50" i="14"/>
  <c r="Y50" i="14"/>
  <c r="Z50" i="14"/>
  <c r="T51" i="14"/>
  <c r="U51" i="14"/>
  <c r="V51" i="14"/>
  <c r="W51" i="14"/>
  <c r="X51" i="14"/>
  <c r="Y51" i="14"/>
  <c r="Z51" i="14"/>
  <c r="T52" i="14"/>
  <c r="U52" i="14"/>
  <c r="V52" i="14"/>
  <c r="W52" i="14"/>
  <c r="X52" i="14"/>
  <c r="Y52" i="14"/>
  <c r="Z52" i="14"/>
  <c r="T53" i="14"/>
  <c r="U53" i="14"/>
  <c r="V53" i="14"/>
  <c r="W53" i="14"/>
  <c r="X53" i="14"/>
  <c r="Y53" i="14"/>
  <c r="T54" i="14"/>
  <c r="W54" i="14"/>
  <c r="X54" i="14"/>
  <c r="Y54" i="14"/>
  <c r="T55" i="14"/>
  <c r="U55" i="14"/>
  <c r="V55" i="14"/>
  <c r="W55" i="14"/>
  <c r="X55" i="14"/>
  <c r="Y55" i="14"/>
  <c r="Z55" i="14"/>
  <c r="T56" i="14"/>
  <c r="U56" i="14"/>
  <c r="V56" i="14"/>
  <c r="W56" i="14"/>
  <c r="X56" i="14"/>
  <c r="Y56" i="14"/>
  <c r="Z56" i="14"/>
  <c r="T57" i="14"/>
  <c r="U57" i="14"/>
  <c r="V57" i="14"/>
  <c r="W57" i="14"/>
  <c r="X57" i="14"/>
  <c r="Y57" i="14"/>
  <c r="Z57" i="14"/>
  <c r="T58" i="14"/>
  <c r="U58" i="14"/>
  <c r="V58" i="14"/>
  <c r="W58" i="14"/>
  <c r="X58" i="14"/>
  <c r="Y58" i="14"/>
  <c r="Z58" i="14"/>
  <c r="T59" i="14"/>
  <c r="U59" i="14"/>
  <c r="V59" i="14"/>
  <c r="W59" i="14"/>
  <c r="X59" i="14"/>
  <c r="Y59" i="14"/>
  <c r="Z59" i="14"/>
  <c r="T60" i="14"/>
  <c r="U60" i="14"/>
  <c r="V60" i="14"/>
  <c r="W60" i="14"/>
  <c r="X60" i="14"/>
  <c r="Y60" i="14"/>
  <c r="Z60" i="14"/>
  <c r="T61" i="14"/>
  <c r="U61" i="14"/>
  <c r="V61" i="14"/>
  <c r="W61" i="14"/>
  <c r="X61" i="14"/>
  <c r="Y61" i="14"/>
  <c r="Z61" i="14"/>
  <c r="T62" i="14"/>
  <c r="V62" i="14"/>
  <c r="W62" i="14"/>
  <c r="X62" i="14"/>
  <c r="Y62" i="14"/>
  <c r="T63" i="14"/>
  <c r="U63" i="14"/>
  <c r="V63" i="14"/>
  <c r="W63" i="14"/>
  <c r="X63" i="14"/>
  <c r="Y63" i="14"/>
  <c r="Z63" i="14"/>
  <c r="T64" i="14"/>
  <c r="U64" i="14"/>
  <c r="V64" i="14"/>
  <c r="W64" i="14"/>
  <c r="X64" i="14"/>
  <c r="Y64" i="14"/>
  <c r="Z64" i="14"/>
  <c r="T65" i="14"/>
  <c r="U65" i="14"/>
  <c r="W65" i="14"/>
  <c r="X65" i="14"/>
  <c r="Y65" i="14"/>
  <c r="T66" i="14"/>
  <c r="U66" i="14"/>
  <c r="V66" i="14"/>
  <c r="W66" i="14"/>
  <c r="X66" i="14"/>
  <c r="Y66" i="14"/>
  <c r="Z66" i="14"/>
  <c r="T67" i="14"/>
  <c r="U67" i="14"/>
  <c r="V67" i="14"/>
  <c r="W67" i="14"/>
  <c r="X67" i="14"/>
  <c r="Y67" i="14"/>
  <c r="Z67" i="14"/>
  <c r="T68" i="14"/>
  <c r="W68" i="14"/>
  <c r="X68" i="14"/>
  <c r="Y68" i="14"/>
  <c r="T69" i="14"/>
  <c r="U69" i="14"/>
  <c r="V69" i="14"/>
  <c r="W69" i="14"/>
  <c r="X69" i="14"/>
  <c r="Y69" i="14"/>
  <c r="Z69" i="14"/>
  <c r="T70" i="14"/>
  <c r="U70" i="14"/>
  <c r="V70" i="14"/>
  <c r="W70" i="14"/>
  <c r="X70" i="14"/>
  <c r="Y70" i="14"/>
  <c r="Z70" i="14"/>
  <c r="T71" i="14"/>
  <c r="U71" i="14"/>
  <c r="V71" i="14"/>
  <c r="W71" i="14"/>
  <c r="X71" i="14"/>
  <c r="Y71" i="14"/>
  <c r="Z71" i="14"/>
  <c r="T72" i="14"/>
  <c r="U72" i="14"/>
  <c r="V72" i="14"/>
  <c r="W72" i="14"/>
  <c r="X72" i="14"/>
  <c r="Y72" i="14"/>
  <c r="Z72" i="14"/>
  <c r="T73" i="14"/>
  <c r="U73" i="14"/>
  <c r="V73" i="14"/>
  <c r="W73" i="14"/>
  <c r="X73" i="14"/>
  <c r="Y73" i="14"/>
  <c r="Z73" i="14"/>
  <c r="T74" i="14"/>
  <c r="U74" i="14"/>
  <c r="V74" i="14"/>
  <c r="W74" i="14"/>
  <c r="X74" i="14"/>
  <c r="Y74" i="14"/>
  <c r="Z74" i="14"/>
  <c r="T75" i="14"/>
  <c r="U75" i="14"/>
  <c r="V75" i="14"/>
  <c r="W75" i="14"/>
  <c r="X75" i="14"/>
  <c r="Y75" i="14"/>
  <c r="Z75" i="14"/>
  <c r="T76" i="14"/>
  <c r="U76" i="14"/>
  <c r="V76" i="14"/>
  <c r="W76" i="14"/>
  <c r="X76" i="14"/>
  <c r="Y76" i="14"/>
  <c r="Z76" i="14"/>
  <c r="T77" i="14"/>
  <c r="U77" i="14"/>
  <c r="V77" i="14"/>
  <c r="W77" i="14"/>
  <c r="X77" i="14"/>
  <c r="Y77" i="14"/>
  <c r="Z77" i="14"/>
  <c r="T78" i="14"/>
  <c r="U78" i="14"/>
  <c r="V78" i="14"/>
  <c r="W78" i="14"/>
  <c r="X78" i="14"/>
  <c r="Y78" i="14"/>
  <c r="Z78" i="14"/>
  <c r="T79" i="14"/>
  <c r="U79" i="14"/>
  <c r="V79" i="14"/>
  <c r="W79" i="14"/>
  <c r="X79" i="14"/>
  <c r="Y79" i="14"/>
  <c r="Z79" i="14"/>
  <c r="T80" i="14"/>
  <c r="U80" i="14"/>
  <c r="V80" i="14"/>
  <c r="W80" i="14"/>
  <c r="X80" i="14"/>
  <c r="Y80" i="14"/>
  <c r="Z80" i="14"/>
  <c r="T81" i="14"/>
  <c r="U81" i="14"/>
  <c r="V81" i="14"/>
  <c r="W81" i="14"/>
  <c r="X81" i="14"/>
  <c r="Y81" i="14"/>
  <c r="Z81" i="14"/>
  <c r="T82" i="14"/>
  <c r="U82" i="14"/>
  <c r="V82" i="14"/>
  <c r="W82" i="14"/>
  <c r="X82" i="14"/>
  <c r="Y82" i="14"/>
  <c r="Z82" i="14"/>
  <c r="T83" i="14"/>
  <c r="U83" i="14"/>
  <c r="V83" i="14"/>
  <c r="W83" i="14"/>
  <c r="X83" i="14"/>
  <c r="Y83" i="14"/>
  <c r="Z83" i="14"/>
  <c r="T84" i="14"/>
  <c r="U84" i="14"/>
  <c r="V84" i="14"/>
  <c r="W84" i="14"/>
  <c r="X84" i="14"/>
  <c r="Y84" i="14"/>
  <c r="Z84" i="14"/>
  <c r="T85" i="14"/>
  <c r="U85" i="14"/>
  <c r="V85" i="14"/>
  <c r="W85" i="14"/>
  <c r="X85" i="14"/>
  <c r="Y85" i="14"/>
  <c r="Z85" i="14"/>
  <c r="T86" i="14"/>
  <c r="U86" i="14"/>
  <c r="V86" i="14"/>
  <c r="W86" i="14"/>
  <c r="X86" i="14"/>
  <c r="Y86" i="14"/>
  <c r="Z86" i="14"/>
  <c r="T87" i="14"/>
  <c r="U87" i="14"/>
  <c r="V87" i="14"/>
  <c r="W87" i="14"/>
  <c r="X87" i="14"/>
  <c r="Y87" i="14"/>
  <c r="Z87" i="14"/>
  <c r="T88" i="14"/>
  <c r="U88" i="14"/>
  <c r="V88" i="14"/>
  <c r="W88" i="14"/>
  <c r="X88" i="14"/>
  <c r="Y88" i="14"/>
  <c r="Z88" i="14"/>
  <c r="T89" i="14"/>
  <c r="U89" i="14"/>
  <c r="V89" i="14"/>
  <c r="W89" i="14"/>
  <c r="X89" i="14"/>
  <c r="Y89" i="14"/>
  <c r="Z89" i="14"/>
  <c r="T90" i="14"/>
  <c r="U90" i="14"/>
  <c r="V90" i="14"/>
  <c r="W90" i="14"/>
  <c r="X90" i="14"/>
  <c r="Y90" i="14"/>
  <c r="Z90" i="14"/>
  <c r="T91" i="14"/>
  <c r="U91" i="14"/>
  <c r="V91" i="14"/>
  <c r="W91" i="14"/>
  <c r="X91" i="14"/>
  <c r="Y91" i="14"/>
  <c r="Z91" i="14"/>
  <c r="T93" i="14"/>
  <c r="W93" i="14"/>
  <c r="X93" i="14"/>
  <c r="Y93" i="14"/>
  <c r="T94" i="14"/>
  <c r="U94" i="14"/>
  <c r="W94" i="14"/>
  <c r="X94" i="14"/>
  <c r="Y94" i="14"/>
  <c r="Z94" i="14"/>
  <c r="T95" i="14"/>
  <c r="U95" i="14"/>
  <c r="W95" i="14"/>
  <c r="X95" i="14"/>
  <c r="Y95" i="14"/>
  <c r="Z95" i="14"/>
  <c r="T96" i="14"/>
  <c r="W96" i="14"/>
  <c r="X96" i="14"/>
  <c r="Y96" i="14"/>
  <c r="T98" i="14"/>
  <c r="W98" i="14"/>
  <c r="X98" i="14"/>
  <c r="Y98" i="14"/>
  <c r="Z98" i="14"/>
  <c r="T99" i="14"/>
  <c r="U99" i="14"/>
  <c r="V99" i="14"/>
  <c r="W99" i="14"/>
  <c r="X99" i="14"/>
  <c r="Y99" i="14"/>
  <c r="Z99" i="14"/>
  <c r="T100" i="14"/>
  <c r="U100" i="14"/>
  <c r="V100" i="14"/>
  <c r="W100" i="14"/>
  <c r="X100" i="14"/>
  <c r="Y100" i="14"/>
  <c r="Z100" i="14"/>
  <c r="T101" i="14"/>
  <c r="W101" i="14"/>
  <c r="X101" i="14"/>
  <c r="Y101" i="14"/>
  <c r="T102" i="14"/>
  <c r="V102" i="14"/>
  <c r="W102" i="14"/>
  <c r="X102" i="14"/>
  <c r="Y102" i="14"/>
  <c r="Z102" i="14"/>
  <c r="T103" i="14"/>
  <c r="U103" i="14"/>
  <c r="V103" i="14"/>
  <c r="W103" i="14"/>
  <c r="X103" i="14"/>
  <c r="Y103" i="14"/>
  <c r="Z103" i="14"/>
  <c r="T105" i="14"/>
  <c r="W105" i="14"/>
  <c r="X105" i="14"/>
  <c r="Y105" i="14"/>
  <c r="T106" i="14"/>
  <c r="U106" i="14"/>
  <c r="V106" i="14"/>
  <c r="W106" i="14"/>
  <c r="X106" i="14"/>
  <c r="Y106" i="14"/>
  <c r="Z106" i="14"/>
  <c r="T107" i="14"/>
  <c r="U107" i="14"/>
  <c r="V107" i="14"/>
  <c r="W107" i="14"/>
  <c r="X107" i="14"/>
  <c r="Y107" i="14"/>
  <c r="Z107" i="14"/>
  <c r="T108" i="14"/>
  <c r="W108" i="14"/>
  <c r="X108" i="14"/>
  <c r="Y108" i="14"/>
  <c r="T109" i="14"/>
  <c r="V109" i="14"/>
  <c r="W109" i="14"/>
  <c r="X109" i="14"/>
  <c r="Y109" i="14"/>
  <c r="Z109" i="14"/>
  <c r="T110" i="14"/>
  <c r="U110" i="14"/>
  <c r="V110" i="14"/>
  <c r="W110" i="14"/>
  <c r="X110" i="14"/>
  <c r="Y110" i="14"/>
  <c r="Z110" i="14"/>
  <c r="T112" i="14"/>
  <c r="W112" i="14"/>
  <c r="X112" i="14"/>
  <c r="Y112" i="14"/>
  <c r="T113" i="14"/>
  <c r="U113" i="14"/>
  <c r="V113" i="14"/>
  <c r="W113" i="14"/>
  <c r="X113" i="14"/>
  <c r="Y113" i="14"/>
  <c r="Z113" i="14"/>
  <c r="T114" i="14"/>
  <c r="U114" i="14"/>
  <c r="V114" i="14"/>
  <c r="W114" i="14"/>
  <c r="X114" i="14"/>
  <c r="Y114" i="14"/>
  <c r="Z114" i="14"/>
  <c r="T115" i="14"/>
  <c r="W115" i="14"/>
  <c r="X115" i="14"/>
  <c r="Y115" i="14"/>
  <c r="T116" i="14"/>
  <c r="V116" i="14"/>
  <c r="W116" i="14"/>
  <c r="X116" i="14"/>
  <c r="Y116" i="14"/>
  <c r="Z116" i="14"/>
  <c r="T117" i="14"/>
  <c r="U117" i="14"/>
  <c r="V117" i="14"/>
  <c r="W117" i="14"/>
  <c r="X117" i="14"/>
  <c r="Y117" i="14"/>
  <c r="Z117" i="14"/>
  <c r="T119" i="14"/>
  <c r="W119" i="14"/>
  <c r="X119" i="14"/>
  <c r="Y119" i="14"/>
  <c r="T120" i="14"/>
  <c r="U120" i="14"/>
  <c r="V120" i="14"/>
  <c r="W120" i="14"/>
  <c r="X120" i="14"/>
  <c r="Y120" i="14"/>
  <c r="Z120" i="14"/>
  <c r="T121" i="14"/>
  <c r="U121" i="14"/>
  <c r="V121" i="14"/>
  <c r="W121" i="14"/>
  <c r="X121" i="14"/>
  <c r="Y121" i="14"/>
  <c r="Z121" i="14"/>
  <c r="T122" i="14"/>
  <c r="W122" i="14"/>
  <c r="X122" i="14"/>
  <c r="Y122" i="14"/>
  <c r="T123" i="14"/>
  <c r="V123" i="14"/>
  <c r="W123" i="14"/>
  <c r="X123" i="14"/>
  <c r="Y123" i="14"/>
  <c r="Z123" i="14"/>
  <c r="T124" i="14"/>
  <c r="U124" i="14"/>
  <c r="V124" i="14"/>
  <c r="W124" i="14"/>
  <c r="X124" i="14"/>
  <c r="Y124" i="14"/>
  <c r="Z124" i="14"/>
  <c r="T126" i="14"/>
  <c r="W126" i="14"/>
  <c r="X126" i="14"/>
  <c r="Y126" i="14"/>
  <c r="T127" i="14"/>
  <c r="U127" i="14"/>
  <c r="V127" i="14"/>
  <c r="W127" i="14"/>
  <c r="X127" i="14"/>
  <c r="Y127" i="14"/>
  <c r="Z127" i="14"/>
  <c r="T128" i="14"/>
  <c r="U128" i="14"/>
  <c r="V128" i="14"/>
  <c r="W128" i="14"/>
  <c r="X128" i="14"/>
  <c r="Y128" i="14"/>
  <c r="Z128" i="14"/>
  <c r="T129" i="14"/>
  <c r="W129" i="14"/>
  <c r="X129" i="14"/>
  <c r="Y129" i="14"/>
  <c r="T130" i="14"/>
  <c r="V130" i="14"/>
  <c r="W130" i="14"/>
  <c r="X130" i="14"/>
  <c r="Y130" i="14"/>
  <c r="Z130" i="14"/>
  <c r="T131" i="14"/>
  <c r="U131" i="14"/>
  <c r="V131" i="14"/>
  <c r="W131" i="14"/>
  <c r="X131" i="14"/>
  <c r="Y131" i="14"/>
  <c r="Z131" i="14"/>
  <c r="T133" i="14"/>
  <c r="W133" i="14"/>
  <c r="X133" i="14"/>
  <c r="Y133" i="14"/>
  <c r="T134" i="14"/>
  <c r="U134" i="14"/>
  <c r="V134" i="14"/>
  <c r="W134" i="14"/>
  <c r="X134" i="14"/>
  <c r="Y134" i="14"/>
  <c r="Z134" i="14"/>
  <c r="T135" i="14"/>
  <c r="U135" i="14"/>
  <c r="V135" i="14"/>
  <c r="W135" i="14"/>
  <c r="X135" i="14"/>
  <c r="Y135" i="14"/>
  <c r="Z135" i="14"/>
  <c r="T136" i="14"/>
  <c r="W136" i="14"/>
  <c r="X136" i="14"/>
  <c r="Y136" i="14"/>
  <c r="T137" i="14"/>
  <c r="V137" i="14"/>
  <c r="W137" i="14"/>
  <c r="X137" i="14"/>
  <c r="Y137" i="14"/>
  <c r="Z137" i="14"/>
  <c r="T138" i="14"/>
  <c r="U138" i="14"/>
  <c r="V138" i="14"/>
  <c r="W138" i="14"/>
  <c r="X138" i="14"/>
  <c r="Y138" i="14"/>
  <c r="Z138" i="14"/>
  <c r="T140" i="14"/>
  <c r="W140" i="14"/>
  <c r="X140" i="14"/>
  <c r="Y140" i="14"/>
  <c r="Z140" i="14"/>
  <c r="T141" i="14"/>
  <c r="U141" i="14"/>
  <c r="V141" i="14"/>
  <c r="W141" i="14"/>
  <c r="X141" i="14"/>
  <c r="Y141" i="14"/>
  <c r="Z141" i="14"/>
  <c r="T142" i="14"/>
  <c r="U142" i="14"/>
  <c r="V142" i="14"/>
  <c r="W142" i="14"/>
  <c r="X142" i="14"/>
  <c r="Y142" i="14"/>
  <c r="Z142" i="14"/>
  <c r="T143" i="14"/>
  <c r="W143" i="14"/>
  <c r="X143" i="14"/>
  <c r="Y143" i="14"/>
  <c r="T144" i="14"/>
  <c r="V144" i="14"/>
  <c r="W144" i="14"/>
  <c r="X144" i="14"/>
  <c r="Y144" i="14"/>
  <c r="Z144" i="14"/>
  <c r="T145" i="14"/>
  <c r="U145" i="14"/>
  <c r="V145" i="14"/>
  <c r="W145" i="14"/>
  <c r="X145" i="14"/>
  <c r="Y145" i="14"/>
  <c r="Z145" i="14"/>
  <c r="T147" i="14"/>
  <c r="W147" i="14"/>
  <c r="X147" i="14"/>
  <c r="Y147" i="14"/>
  <c r="Z147" i="14"/>
  <c r="T148" i="14"/>
  <c r="U148" i="14"/>
  <c r="V148" i="14"/>
  <c r="W148" i="14"/>
  <c r="X148" i="14"/>
  <c r="Y148" i="14"/>
  <c r="Z148" i="14"/>
  <c r="T149" i="14"/>
  <c r="U149" i="14"/>
  <c r="V149" i="14"/>
  <c r="W149" i="14"/>
  <c r="X149" i="14"/>
  <c r="Y149" i="14"/>
  <c r="Z149" i="14"/>
  <c r="T150" i="14"/>
  <c r="W150" i="14"/>
  <c r="X150" i="14"/>
  <c r="Y150" i="14"/>
  <c r="T151" i="14"/>
  <c r="V151" i="14"/>
  <c r="W151" i="14"/>
  <c r="X151" i="14"/>
  <c r="Y151" i="14"/>
  <c r="Z151" i="14"/>
  <c r="T152" i="14"/>
  <c r="U152" i="14"/>
  <c r="V152" i="14"/>
  <c r="W152" i="14"/>
  <c r="X152" i="14"/>
  <c r="Y152" i="14"/>
  <c r="Z152" i="14"/>
  <c r="T154" i="14"/>
  <c r="W154" i="14"/>
  <c r="X154" i="14"/>
  <c r="Y154" i="14"/>
  <c r="Z154" i="14"/>
  <c r="T155" i="14"/>
  <c r="U155" i="14"/>
  <c r="V155" i="14"/>
  <c r="W155" i="14"/>
  <c r="X155" i="14"/>
  <c r="Y155" i="14"/>
  <c r="Z155" i="14"/>
  <c r="T156" i="14"/>
  <c r="U156" i="14"/>
  <c r="V156" i="14"/>
  <c r="W156" i="14"/>
  <c r="X156" i="14"/>
  <c r="Y156" i="14"/>
  <c r="Z156" i="14"/>
  <c r="T157" i="14"/>
  <c r="W157" i="14"/>
  <c r="X157" i="14"/>
  <c r="Y157" i="14"/>
  <c r="T158" i="14"/>
  <c r="V158" i="14"/>
  <c r="W158" i="14"/>
  <c r="X158" i="14"/>
  <c r="Y158" i="14"/>
  <c r="Z158" i="14"/>
  <c r="T159" i="14"/>
  <c r="U159" i="14"/>
  <c r="V159" i="14"/>
  <c r="W159" i="14"/>
  <c r="X159" i="14"/>
  <c r="Y159" i="14"/>
  <c r="Z159" i="14"/>
  <c r="T161" i="14"/>
  <c r="V161" i="14"/>
  <c r="W161" i="14"/>
  <c r="X161" i="14"/>
  <c r="Y161" i="14"/>
  <c r="Z161" i="14"/>
  <c r="T162" i="14"/>
  <c r="U162" i="14"/>
  <c r="V162" i="14"/>
  <c r="W162" i="14"/>
  <c r="X162" i="14"/>
  <c r="Y162" i="14"/>
  <c r="Z162" i="14"/>
  <c r="T163" i="14"/>
  <c r="U163" i="14"/>
  <c r="V163" i="14"/>
  <c r="W163" i="14"/>
  <c r="X163" i="14"/>
  <c r="Y163" i="14"/>
  <c r="Z163" i="14"/>
  <c r="T164" i="14"/>
  <c r="U164" i="14"/>
  <c r="V164" i="14"/>
  <c r="W164" i="14"/>
  <c r="X164" i="14"/>
  <c r="Y164" i="14"/>
  <c r="T165" i="14"/>
  <c r="V165" i="14"/>
  <c r="W165" i="14"/>
  <c r="X165" i="14"/>
  <c r="Y165" i="14"/>
  <c r="Z165" i="14"/>
  <c r="T166" i="14"/>
  <c r="U166" i="14"/>
  <c r="V166" i="14"/>
  <c r="W166" i="14"/>
  <c r="X166" i="14"/>
  <c r="Y166" i="14"/>
  <c r="Z166" i="14"/>
  <c r="T168" i="14"/>
  <c r="T167" i="14" s="1"/>
  <c r="U168" i="14"/>
  <c r="U167" i="14" s="1"/>
  <c r="V168" i="14"/>
  <c r="V167" i="14" s="1"/>
  <c r="W168" i="14"/>
  <c r="W167" i="14" s="1"/>
  <c r="X168" i="14"/>
  <c r="X167" i="14" s="1"/>
  <c r="Y168" i="14"/>
  <c r="Y167" i="14" s="1"/>
  <c r="Z168" i="14"/>
  <c r="Z167" i="14" s="1"/>
  <c r="T170" i="14"/>
  <c r="T169" i="14" s="1"/>
  <c r="V170" i="14"/>
  <c r="V169" i="14" s="1"/>
  <c r="W170" i="14"/>
  <c r="W169" i="14" s="1"/>
  <c r="X170" i="14"/>
  <c r="X169" i="14" s="1"/>
  <c r="Y170" i="14"/>
  <c r="Y169" i="14" s="1"/>
  <c r="T171" i="14"/>
  <c r="U171" i="14"/>
  <c r="V171" i="14"/>
  <c r="W171" i="14"/>
  <c r="X171" i="14"/>
  <c r="Y171" i="14"/>
  <c r="Z171" i="14"/>
  <c r="T173" i="14"/>
  <c r="T172" i="14" s="1"/>
  <c r="W173" i="14"/>
  <c r="W172" i="14" s="1"/>
  <c r="X173" i="14"/>
  <c r="X172" i="14" s="1"/>
  <c r="Y173" i="14"/>
  <c r="Y172" i="14" s="1"/>
  <c r="T174" i="14"/>
  <c r="U174" i="14"/>
  <c r="V174" i="14"/>
  <c r="W174" i="14"/>
  <c r="X174" i="14"/>
  <c r="Y174" i="14"/>
  <c r="Z174" i="14"/>
  <c r="T175" i="14"/>
  <c r="U175" i="14"/>
  <c r="V175" i="14"/>
  <c r="W175" i="14"/>
  <c r="X175" i="14"/>
  <c r="Y175" i="14"/>
  <c r="Z175" i="14"/>
  <c r="T176" i="14"/>
  <c r="U176" i="14"/>
  <c r="V176" i="14"/>
  <c r="W176" i="14"/>
  <c r="X176" i="14"/>
  <c r="Y176" i="14"/>
  <c r="Z176" i="14"/>
  <c r="T178" i="14"/>
  <c r="T177" i="14" s="1"/>
  <c r="U178" i="14"/>
  <c r="U177" i="14" s="1"/>
  <c r="W178" i="14"/>
  <c r="W177" i="14" s="1"/>
  <c r="X178" i="14"/>
  <c r="X177" i="14" s="1"/>
  <c r="Y178" i="14"/>
  <c r="Y177" i="14" s="1"/>
  <c r="T179" i="14"/>
  <c r="U179" i="14"/>
  <c r="V179" i="14"/>
  <c r="W179" i="14"/>
  <c r="X179" i="14"/>
  <c r="Y179" i="14"/>
  <c r="Z179" i="14"/>
  <c r="T180" i="14"/>
  <c r="U180" i="14"/>
  <c r="V180" i="14"/>
  <c r="W180" i="14"/>
  <c r="X180" i="14"/>
  <c r="Y180" i="14"/>
  <c r="Z180" i="14"/>
  <c r="T182" i="14"/>
  <c r="T181" i="14" s="1"/>
  <c r="U182" i="14"/>
  <c r="U181" i="14" s="1"/>
  <c r="W182" i="14"/>
  <c r="W181" i="14" s="1"/>
  <c r="X182" i="14"/>
  <c r="X181" i="14" s="1"/>
  <c r="Y182" i="14"/>
  <c r="Y181" i="14" s="1"/>
  <c r="T183" i="14"/>
  <c r="U183" i="14"/>
  <c r="V183" i="14"/>
  <c r="W183" i="14"/>
  <c r="X183" i="14"/>
  <c r="Y183" i="14"/>
  <c r="Z183" i="14"/>
  <c r="T184" i="14"/>
  <c r="U184" i="14"/>
  <c r="V184" i="14"/>
  <c r="W184" i="14"/>
  <c r="X184" i="14"/>
  <c r="Y184" i="14"/>
  <c r="Z184" i="14"/>
  <c r="T185" i="14"/>
  <c r="U185" i="14"/>
  <c r="V185" i="14"/>
  <c r="W185" i="14"/>
  <c r="X185" i="14"/>
  <c r="Y185" i="14"/>
  <c r="Z185" i="14"/>
  <c r="T186" i="14"/>
  <c r="U186" i="14"/>
  <c r="V186" i="14"/>
  <c r="W186" i="14"/>
  <c r="X186" i="14"/>
  <c r="Y186" i="14"/>
  <c r="Z186" i="14"/>
  <c r="T187" i="14"/>
  <c r="U187" i="14"/>
  <c r="V187" i="14"/>
  <c r="W187" i="14"/>
  <c r="X187" i="14"/>
  <c r="Y187" i="14"/>
  <c r="Z187" i="14"/>
  <c r="T189" i="14"/>
  <c r="T188" i="14" s="1"/>
  <c r="U189" i="14"/>
  <c r="U188" i="14" s="1"/>
  <c r="W189" i="14"/>
  <c r="W188" i="14" s="1"/>
  <c r="X189" i="14"/>
  <c r="X188" i="14" s="1"/>
  <c r="Y189" i="14"/>
  <c r="Y188" i="14" s="1"/>
  <c r="T190" i="14"/>
  <c r="U190" i="14"/>
  <c r="V190" i="14"/>
  <c r="W190" i="14"/>
  <c r="X190" i="14"/>
  <c r="Y190" i="14"/>
  <c r="Z190" i="14"/>
  <c r="T191" i="14"/>
  <c r="U191" i="14"/>
  <c r="V191" i="14"/>
  <c r="W191" i="14"/>
  <c r="X191" i="14"/>
  <c r="Y191" i="14"/>
  <c r="Z191" i="14"/>
  <c r="T193" i="14"/>
  <c r="T192" i="14" s="1"/>
  <c r="U193" i="14"/>
  <c r="U192" i="14" s="1"/>
  <c r="W193" i="14"/>
  <c r="W192" i="14" s="1"/>
  <c r="X193" i="14"/>
  <c r="X192" i="14" s="1"/>
  <c r="Y193" i="14"/>
  <c r="Y192" i="14" s="1"/>
  <c r="T194" i="14"/>
  <c r="U194" i="14"/>
  <c r="V194" i="14"/>
  <c r="W194" i="14"/>
  <c r="X194" i="14"/>
  <c r="Y194" i="14"/>
  <c r="Z194" i="14"/>
  <c r="T195" i="14"/>
  <c r="U195" i="14"/>
  <c r="V195" i="14"/>
  <c r="W195" i="14"/>
  <c r="X195" i="14"/>
  <c r="Y195" i="14"/>
  <c r="Z195" i="14"/>
  <c r="T196" i="14"/>
  <c r="U196" i="14"/>
  <c r="V196" i="14"/>
  <c r="W196" i="14"/>
  <c r="X196" i="14"/>
  <c r="Y196" i="14"/>
  <c r="Z196" i="14"/>
  <c r="T197" i="14"/>
  <c r="U197" i="14"/>
  <c r="V197" i="14"/>
  <c r="W197" i="14"/>
  <c r="X197" i="14"/>
  <c r="Y197" i="14"/>
  <c r="Z197" i="14"/>
  <c r="T198" i="14"/>
  <c r="U198" i="14"/>
  <c r="V198" i="14"/>
  <c r="W198" i="14"/>
  <c r="X198" i="14"/>
  <c r="Y198" i="14"/>
  <c r="Z198" i="14"/>
  <c r="T199" i="14"/>
  <c r="U199" i="14"/>
  <c r="V199" i="14"/>
  <c r="W199" i="14"/>
  <c r="X199" i="14"/>
  <c r="Y199" i="14"/>
  <c r="Z199" i="14"/>
  <c r="T200" i="14"/>
  <c r="U200" i="14"/>
  <c r="V200" i="14"/>
  <c r="W200" i="14"/>
  <c r="X200" i="14"/>
  <c r="Y200" i="14"/>
  <c r="Z200" i="14"/>
  <c r="T202" i="14"/>
  <c r="T201" i="14" s="1"/>
  <c r="U202" i="14"/>
  <c r="U201" i="14" s="1"/>
  <c r="W202" i="14"/>
  <c r="W201" i="14" s="1"/>
  <c r="X202" i="14"/>
  <c r="X201" i="14" s="1"/>
  <c r="Y202" i="14"/>
  <c r="Y201" i="14" s="1"/>
  <c r="T203" i="14"/>
  <c r="U203" i="14"/>
  <c r="V203" i="14"/>
  <c r="W203" i="14"/>
  <c r="X203" i="14"/>
  <c r="Y203" i="14"/>
  <c r="Z203" i="14"/>
  <c r="T205" i="14"/>
  <c r="T204" i="14" s="1"/>
  <c r="U205" i="14"/>
  <c r="U204" i="14" s="1"/>
  <c r="W205" i="14"/>
  <c r="W204" i="14" s="1"/>
  <c r="X205" i="14"/>
  <c r="X204" i="14" s="1"/>
  <c r="Y205" i="14"/>
  <c r="Y204" i="14" s="1"/>
  <c r="T206" i="14"/>
  <c r="U206" i="14"/>
  <c r="V206" i="14"/>
  <c r="W206" i="14"/>
  <c r="X206" i="14"/>
  <c r="Y206" i="14"/>
  <c r="Z206" i="14"/>
  <c r="T207" i="14"/>
  <c r="U207" i="14"/>
  <c r="V207" i="14"/>
  <c r="W207" i="14"/>
  <c r="X207" i="14"/>
  <c r="Y207" i="14"/>
  <c r="Z207" i="14"/>
  <c r="T208" i="14"/>
  <c r="U208" i="14"/>
  <c r="V208" i="14"/>
  <c r="W208" i="14"/>
  <c r="X208" i="14"/>
  <c r="Y208" i="14"/>
  <c r="Z208" i="14"/>
  <c r="T209" i="14"/>
  <c r="U209" i="14"/>
  <c r="V209" i="14"/>
  <c r="W209" i="14"/>
  <c r="X209" i="14"/>
  <c r="Y209" i="14"/>
  <c r="Z209" i="14"/>
  <c r="T211" i="14"/>
  <c r="T210" i="14" s="1"/>
  <c r="U211" i="14"/>
  <c r="U210" i="14" s="1"/>
  <c r="W211" i="14"/>
  <c r="W210" i="14" s="1"/>
  <c r="X211" i="14"/>
  <c r="X210" i="14" s="1"/>
  <c r="Y211" i="14"/>
  <c r="Y210" i="14" s="1"/>
  <c r="T212" i="14"/>
  <c r="U212" i="14"/>
  <c r="V212" i="14"/>
  <c r="W212" i="14"/>
  <c r="X212" i="14"/>
  <c r="Y212" i="14"/>
  <c r="Z212" i="14"/>
  <c r="T213" i="14"/>
  <c r="U213" i="14"/>
  <c r="V213" i="14"/>
  <c r="W213" i="14"/>
  <c r="X213" i="14"/>
  <c r="Y213" i="14"/>
  <c r="Z213" i="14"/>
  <c r="T214" i="14"/>
  <c r="U214" i="14"/>
  <c r="V214" i="14"/>
  <c r="W214" i="14"/>
  <c r="X214" i="14"/>
  <c r="Y214" i="14"/>
  <c r="Z214" i="14"/>
  <c r="T215" i="14"/>
  <c r="U215" i="14"/>
  <c r="V215" i="14"/>
  <c r="W215" i="14"/>
  <c r="X215" i="14"/>
  <c r="Y215" i="14"/>
  <c r="Z215" i="14"/>
  <c r="T216" i="14"/>
  <c r="U216" i="14"/>
  <c r="V216" i="14"/>
  <c r="W216" i="14"/>
  <c r="X216" i="14"/>
  <c r="Y216" i="14"/>
  <c r="Z216" i="14"/>
  <c r="T218" i="14"/>
  <c r="T217" i="14" s="1"/>
  <c r="U218" i="14"/>
  <c r="U217" i="14" s="1"/>
  <c r="W218" i="14"/>
  <c r="W217" i="14" s="1"/>
  <c r="X218" i="14"/>
  <c r="X217" i="14" s="1"/>
  <c r="Y218" i="14"/>
  <c r="Y217" i="14" s="1"/>
  <c r="T219" i="14"/>
  <c r="U219" i="14"/>
  <c r="V219" i="14"/>
  <c r="W219" i="14"/>
  <c r="X219" i="14"/>
  <c r="Y219" i="14"/>
  <c r="Z219" i="14"/>
  <c r="T220" i="14"/>
  <c r="U220" i="14"/>
  <c r="V220" i="14"/>
  <c r="W220" i="14"/>
  <c r="X220" i="14"/>
  <c r="Y220" i="14"/>
  <c r="Z220" i="14"/>
  <c r="T221" i="14"/>
  <c r="U221" i="14"/>
  <c r="V221" i="14"/>
  <c r="W221" i="14"/>
  <c r="X221" i="14"/>
  <c r="Y221" i="14"/>
  <c r="Z221" i="14"/>
  <c r="T222" i="14"/>
  <c r="U222" i="14"/>
  <c r="V222" i="14"/>
  <c r="W222" i="14"/>
  <c r="X222" i="14"/>
  <c r="Y222" i="14"/>
  <c r="Z222" i="14"/>
  <c r="T224" i="14"/>
  <c r="T223" i="14" s="1"/>
  <c r="U224" i="14"/>
  <c r="U223" i="14" s="1"/>
  <c r="W224" i="14"/>
  <c r="W223" i="14" s="1"/>
  <c r="X224" i="14"/>
  <c r="X223" i="14" s="1"/>
  <c r="Y224" i="14"/>
  <c r="Y223" i="14" s="1"/>
  <c r="T225" i="14"/>
  <c r="U225" i="14"/>
  <c r="V225" i="14"/>
  <c r="W225" i="14"/>
  <c r="X225" i="14"/>
  <c r="Y225" i="14"/>
  <c r="Z225" i="14"/>
  <c r="T226" i="14"/>
  <c r="U226" i="14"/>
  <c r="V226" i="14"/>
  <c r="W226" i="14"/>
  <c r="X226" i="14"/>
  <c r="Y226" i="14"/>
  <c r="Z226" i="14"/>
  <c r="T227" i="14"/>
  <c r="U227" i="14"/>
  <c r="V227" i="14"/>
  <c r="W227" i="14"/>
  <c r="X227" i="14"/>
  <c r="Y227" i="14"/>
  <c r="Z227" i="14"/>
  <c r="T228" i="14"/>
  <c r="U228" i="14"/>
  <c r="V228" i="14"/>
  <c r="W228" i="14"/>
  <c r="X228" i="14"/>
  <c r="Y228" i="14"/>
  <c r="Z228" i="14"/>
  <c r="T230" i="14"/>
  <c r="T229" i="14" s="1"/>
  <c r="U230" i="14"/>
  <c r="U229" i="14" s="1"/>
  <c r="W230" i="14"/>
  <c r="W229" i="14" s="1"/>
  <c r="X230" i="14"/>
  <c r="X229" i="14" s="1"/>
  <c r="Y230" i="14"/>
  <c r="Y229" i="14" s="1"/>
  <c r="T231" i="14"/>
  <c r="U231" i="14"/>
  <c r="V231" i="14"/>
  <c r="W231" i="14"/>
  <c r="X231" i="14"/>
  <c r="Y231" i="14"/>
  <c r="Z231" i="14"/>
  <c r="T232" i="14"/>
  <c r="U232" i="14"/>
  <c r="V232" i="14"/>
  <c r="W232" i="14"/>
  <c r="X232" i="14"/>
  <c r="Y232" i="14"/>
  <c r="Z232" i="14"/>
  <c r="T233" i="14"/>
  <c r="U233" i="14"/>
  <c r="V233" i="14"/>
  <c r="W233" i="14"/>
  <c r="X233" i="14"/>
  <c r="Y233" i="14"/>
  <c r="Z233" i="14"/>
  <c r="T234" i="14"/>
  <c r="U234" i="14"/>
  <c r="V234" i="14"/>
  <c r="W234" i="14"/>
  <c r="X234" i="14"/>
  <c r="Y234" i="14"/>
  <c r="Z234" i="14"/>
  <c r="T235" i="14"/>
  <c r="U235" i="14"/>
  <c r="V235" i="14"/>
  <c r="W235" i="14"/>
  <c r="X235" i="14"/>
  <c r="Y235" i="14"/>
  <c r="Z235" i="14"/>
  <c r="T236" i="14"/>
  <c r="U236" i="14"/>
  <c r="V236" i="14"/>
  <c r="W236" i="14"/>
  <c r="X236" i="14"/>
  <c r="Y236" i="14"/>
  <c r="Z236" i="14"/>
  <c r="T238" i="14"/>
  <c r="T237" i="14" s="1"/>
  <c r="U238" i="14"/>
  <c r="U237" i="14" s="1"/>
  <c r="W238" i="14"/>
  <c r="W237" i="14" s="1"/>
  <c r="X238" i="14"/>
  <c r="X237" i="14" s="1"/>
  <c r="Y238" i="14"/>
  <c r="Y237" i="14" s="1"/>
  <c r="T239" i="14"/>
  <c r="U239" i="14"/>
  <c r="V239" i="14"/>
  <c r="W239" i="14"/>
  <c r="X239" i="14"/>
  <c r="Y239" i="14"/>
  <c r="Z239" i="14"/>
  <c r="T240" i="14"/>
  <c r="U240" i="14"/>
  <c r="V240" i="14"/>
  <c r="W240" i="14"/>
  <c r="X240" i="14"/>
  <c r="Y240" i="14"/>
  <c r="Z240" i="14"/>
  <c r="T241" i="14"/>
  <c r="U241" i="14"/>
  <c r="V241" i="14"/>
  <c r="W241" i="14"/>
  <c r="X241" i="14"/>
  <c r="Y241" i="14"/>
  <c r="Z241" i="14"/>
  <c r="T243" i="14"/>
  <c r="T242" i="14" s="1"/>
  <c r="U243" i="14"/>
  <c r="U242" i="14" s="1"/>
  <c r="W243" i="14"/>
  <c r="W242" i="14" s="1"/>
  <c r="X243" i="14"/>
  <c r="X242" i="14" s="1"/>
  <c r="Y243" i="14"/>
  <c r="Y242" i="14" s="1"/>
  <c r="T244" i="14"/>
  <c r="U244" i="14"/>
  <c r="V244" i="14"/>
  <c r="W244" i="14"/>
  <c r="X244" i="14"/>
  <c r="Y244" i="14"/>
  <c r="Z244" i="14"/>
  <c r="T245" i="14"/>
  <c r="U245" i="14"/>
  <c r="V245" i="14"/>
  <c r="W245" i="14"/>
  <c r="X245" i="14"/>
  <c r="Y245" i="14"/>
  <c r="Z245" i="14"/>
  <c r="T246" i="14"/>
  <c r="U246" i="14"/>
  <c r="V246" i="14"/>
  <c r="W246" i="14"/>
  <c r="X246" i="14"/>
  <c r="Y246" i="14"/>
  <c r="Z246" i="14"/>
  <c r="T247" i="14"/>
  <c r="U247" i="14"/>
  <c r="V247" i="14"/>
  <c r="W247" i="14"/>
  <c r="X247" i="14"/>
  <c r="Y247" i="14"/>
  <c r="Z247" i="14"/>
  <c r="T249" i="14"/>
  <c r="T248" i="14" s="1"/>
  <c r="U249" i="14"/>
  <c r="U248" i="14" s="1"/>
  <c r="W249" i="14"/>
  <c r="W248" i="14" s="1"/>
  <c r="X249" i="14"/>
  <c r="X248" i="14" s="1"/>
  <c r="Y249" i="14"/>
  <c r="Y248" i="14" s="1"/>
  <c r="T250" i="14"/>
  <c r="U250" i="14"/>
  <c r="V250" i="14"/>
  <c r="W250" i="14"/>
  <c r="X250" i="14"/>
  <c r="Y250" i="14"/>
  <c r="Z250" i="14"/>
  <c r="T251" i="14"/>
  <c r="U251" i="14"/>
  <c r="V251" i="14"/>
  <c r="W251" i="14"/>
  <c r="X251" i="14"/>
  <c r="Y251" i="14"/>
  <c r="Z251" i="14"/>
  <c r="T252" i="14"/>
  <c r="U252" i="14"/>
  <c r="V252" i="14"/>
  <c r="W252" i="14"/>
  <c r="X252" i="14"/>
  <c r="Y252" i="14"/>
  <c r="Z252" i="14"/>
  <c r="T253" i="14"/>
  <c r="U253" i="14"/>
  <c r="V253" i="14"/>
  <c r="W253" i="14"/>
  <c r="X253" i="14"/>
  <c r="Y253" i="14"/>
  <c r="Z253" i="14"/>
  <c r="T255" i="14"/>
  <c r="T254" i="14" s="1"/>
  <c r="U255" i="14"/>
  <c r="U254" i="14" s="1"/>
  <c r="W255" i="14"/>
  <c r="W254" i="14" s="1"/>
  <c r="X255" i="14"/>
  <c r="X254" i="14" s="1"/>
  <c r="Y255" i="14"/>
  <c r="Y254" i="14" s="1"/>
  <c r="T256" i="14"/>
  <c r="U256" i="14"/>
  <c r="V256" i="14"/>
  <c r="W256" i="14"/>
  <c r="X256" i="14"/>
  <c r="Y256" i="14"/>
  <c r="Z256" i="14"/>
  <c r="T257" i="14"/>
  <c r="U257" i="14"/>
  <c r="V257" i="14"/>
  <c r="W257" i="14"/>
  <c r="X257" i="14"/>
  <c r="Y257" i="14"/>
  <c r="Z257" i="14"/>
  <c r="T258" i="14"/>
  <c r="U258" i="14"/>
  <c r="V258" i="14"/>
  <c r="W258" i="14"/>
  <c r="X258" i="14"/>
  <c r="Y258" i="14"/>
  <c r="Z258" i="14"/>
  <c r="T260" i="14"/>
  <c r="T259" i="14" s="1"/>
  <c r="U260" i="14"/>
  <c r="U259" i="14" s="1"/>
  <c r="W260" i="14"/>
  <c r="W259" i="14" s="1"/>
  <c r="X260" i="14"/>
  <c r="X259" i="14" s="1"/>
  <c r="Y260" i="14"/>
  <c r="Y259" i="14" s="1"/>
  <c r="T261" i="14"/>
  <c r="U261" i="14"/>
  <c r="V261" i="14"/>
  <c r="W261" i="14"/>
  <c r="X261" i="14"/>
  <c r="Y261" i="14"/>
  <c r="Z261" i="14"/>
  <c r="T262" i="14"/>
  <c r="U262" i="14"/>
  <c r="V262" i="14"/>
  <c r="W262" i="14"/>
  <c r="X262" i="14"/>
  <c r="Y262" i="14"/>
  <c r="Z262" i="14"/>
  <c r="T263" i="14"/>
  <c r="U263" i="14"/>
  <c r="V263" i="14"/>
  <c r="W263" i="14"/>
  <c r="X263" i="14"/>
  <c r="Y263" i="14"/>
  <c r="Z263" i="14"/>
  <c r="T264" i="14"/>
  <c r="U264" i="14"/>
  <c r="V264" i="14"/>
  <c r="W264" i="14"/>
  <c r="X264" i="14"/>
  <c r="Y264" i="14"/>
  <c r="Z264" i="14"/>
  <c r="T266" i="14"/>
  <c r="T265" i="14" s="1"/>
  <c r="U266" i="14"/>
  <c r="U265" i="14" s="1"/>
  <c r="W266" i="14"/>
  <c r="W265" i="14" s="1"/>
  <c r="X266" i="14"/>
  <c r="X265" i="14" s="1"/>
  <c r="Y266" i="14"/>
  <c r="Y265" i="14" s="1"/>
  <c r="T267" i="14"/>
  <c r="U267" i="14"/>
  <c r="V267" i="14"/>
  <c r="W267" i="14"/>
  <c r="X267" i="14"/>
  <c r="Y267" i="14"/>
  <c r="Z267" i="14"/>
  <c r="T268" i="14"/>
  <c r="U268" i="14"/>
  <c r="V268" i="14"/>
  <c r="W268" i="14"/>
  <c r="X268" i="14"/>
  <c r="Y268" i="14"/>
  <c r="Z268" i="14"/>
  <c r="T269" i="14"/>
  <c r="U269" i="14"/>
  <c r="V269" i="14"/>
  <c r="W269" i="14"/>
  <c r="X269" i="14"/>
  <c r="Y269" i="14"/>
  <c r="Z269" i="14"/>
  <c r="T270" i="14"/>
  <c r="U270" i="14"/>
  <c r="V270" i="14"/>
  <c r="W270" i="14"/>
  <c r="X270" i="14"/>
  <c r="Y270" i="14"/>
  <c r="Z270" i="14"/>
  <c r="T272" i="14"/>
  <c r="T271" i="14" s="1"/>
  <c r="U272" i="14"/>
  <c r="U271" i="14" s="1"/>
  <c r="W272" i="14"/>
  <c r="W271" i="14" s="1"/>
  <c r="X272" i="14"/>
  <c r="X271" i="14" s="1"/>
  <c r="Y272" i="14"/>
  <c r="Y271" i="14" s="1"/>
  <c r="T273" i="14"/>
  <c r="U273" i="14"/>
  <c r="V273" i="14"/>
  <c r="W273" i="14"/>
  <c r="X273" i="14"/>
  <c r="Y273" i="14"/>
  <c r="Z273" i="14"/>
  <c r="T274" i="14"/>
  <c r="U274" i="14"/>
  <c r="V274" i="14"/>
  <c r="W274" i="14"/>
  <c r="X274" i="14"/>
  <c r="Y274" i="14"/>
  <c r="Z274" i="14"/>
  <c r="T275" i="14"/>
  <c r="U275" i="14"/>
  <c r="V275" i="14"/>
  <c r="W275" i="14"/>
  <c r="X275" i="14"/>
  <c r="Y275" i="14"/>
  <c r="Z275" i="14"/>
  <c r="T277" i="14"/>
  <c r="T276" i="14" s="1"/>
  <c r="U277" i="14"/>
  <c r="U276" i="14" s="1"/>
  <c r="W277" i="14"/>
  <c r="W276" i="14" s="1"/>
  <c r="X277" i="14"/>
  <c r="X276" i="14" s="1"/>
  <c r="Y277" i="14"/>
  <c r="Y276" i="14" s="1"/>
  <c r="T278" i="14"/>
  <c r="U278" i="14"/>
  <c r="V278" i="14"/>
  <c r="W278" i="14"/>
  <c r="X278" i="14"/>
  <c r="Y278" i="14"/>
  <c r="Z278" i="14"/>
  <c r="T279" i="14"/>
  <c r="U279" i="14"/>
  <c r="V279" i="14"/>
  <c r="W279" i="14"/>
  <c r="X279" i="14"/>
  <c r="Y279" i="14"/>
  <c r="Z279" i="14"/>
  <c r="T280" i="14"/>
  <c r="U280" i="14"/>
  <c r="V280" i="14"/>
  <c r="W280" i="14"/>
  <c r="X280" i="14"/>
  <c r="Y280" i="14"/>
  <c r="Z280" i="14"/>
  <c r="T281" i="14"/>
  <c r="U281" i="14"/>
  <c r="V281" i="14"/>
  <c r="W281" i="14"/>
  <c r="X281" i="14"/>
  <c r="Y281" i="14"/>
  <c r="Z281" i="14"/>
  <c r="T283" i="14"/>
  <c r="T282" i="14" s="1"/>
  <c r="U283" i="14"/>
  <c r="U282" i="14" s="1"/>
  <c r="W283" i="14"/>
  <c r="W282" i="14" s="1"/>
  <c r="X283" i="14"/>
  <c r="X282" i="14" s="1"/>
  <c r="Y283" i="14"/>
  <c r="Y282" i="14" s="1"/>
  <c r="T284" i="14"/>
  <c r="U284" i="14"/>
  <c r="V284" i="14"/>
  <c r="W284" i="14"/>
  <c r="X284" i="14"/>
  <c r="Y284" i="14"/>
  <c r="Z284" i="14"/>
  <c r="T286" i="14"/>
  <c r="T285" i="14" s="1"/>
  <c r="U286" i="14"/>
  <c r="U285" i="14" s="1"/>
  <c r="V286" i="14"/>
  <c r="V285" i="14" s="1"/>
  <c r="W286" i="14"/>
  <c r="W285" i="14" s="1"/>
  <c r="X286" i="14"/>
  <c r="X285" i="14" s="1"/>
  <c r="Y286" i="14"/>
  <c r="Y285" i="14" s="1"/>
  <c r="T288" i="14"/>
  <c r="T287" i="14" s="1"/>
  <c r="U288" i="14"/>
  <c r="U287" i="14" s="1"/>
  <c r="W288" i="14"/>
  <c r="W287" i="14" s="1"/>
  <c r="X288" i="14"/>
  <c r="X287" i="14" s="1"/>
  <c r="Y288" i="14"/>
  <c r="Y287" i="14" s="1"/>
  <c r="T289" i="14"/>
  <c r="U289" i="14"/>
  <c r="V289" i="14"/>
  <c r="W289" i="14"/>
  <c r="X289" i="14"/>
  <c r="Y289" i="14"/>
  <c r="Z289" i="14"/>
  <c r="T290" i="14"/>
  <c r="U290" i="14"/>
  <c r="V290" i="14"/>
  <c r="W290" i="14"/>
  <c r="X290" i="14"/>
  <c r="Y290" i="14"/>
  <c r="Z290" i="14"/>
  <c r="T292" i="14"/>
  <c r="T291" i="14" s="1"/>
  <c r="U292" i="14"/>
  <c r="U291" i="14" s="1"/>
  <c r="V292" i="14"/>
  <c r="V291" i="14" s="1"/>
  <c r="W292" i="14"/>
  <c r="W291" i="14" s="1"/>
  <c r="X292" i="14"/>
  <c r="X291" i="14" s="1"/>
  <c r="Y292" i="14"/>
  <c r="Y291" i="14" s="1"/>
  <c r="T294" i="14"/>
  <c r="T293" i="14" s="1"/>
  <c r="U294" i="14"/>
  <c r="U293" i="14" s="1"/>
  <c r="V294" i="14"/>
  <c r="V293" i="14" s="1"/>
  <c r="W294" i="14"/>
  <c r="W293" i="14" s="1"/>
  <c r="X294" i="14"/>
  <c r="X293" i="14" s="1"/>
  <c r="Y294" i="14"/>
  <c r="Y293" i="14" s="1"/>
  <c r="T296" i="14"/>
  <c r="T295" i="14" s="1"/>
  <c r="U296" i="14"/>
  <c r="U295" i="14" s="1"/>
  <c r="V296" i="14"/>
  <c r="V295" i="14" s="1"/>
  <c r="W296" i="14"/>
  <c r="W295" i="14" s="1"/>
  <c r="X296" i="14"/>
  <c r="X295" i="14" s="1"/>
  <c r="Y296" i="14"/>
  <c r="Y295" i="14" s="1"/>
  <c r="T298" i="14"/>
  <c r="T297" i="14" s="1"/>
  <c r="U298" i="14"/>
  <c r="U297" i="14" s="1"/>
  <c r="V298" i="14"/>
  <c r="V297" i="14" s="1"/>
  <c r="W298" i="14"/>
  <c r="W297" i="14" s="1"/>
  <c r="X298" i="14"/>
  <c r="X297" i="14" s="1"/>
  <c r="Y298" i="14"/>
  <c r="Y297" i="14" s="1"/>
  <c r="T300" i="14"/>
  <c r="T299" i="14" s="1"/>
  <c r="U300" i="14"/>
  <c r="U299" i="14" s="1"/>
  <c r="V300" i="14"/>
  <c r="V299" i="14" s="1"/>
  <c r="W300" i="14"/>
  <c r="W299" i="14" s="1"/>
  <c r="X300" i="14"/>
  <c r="X299" i="14" s="1"/>
  <c r="Y300" i="14"/>
  <c r="Y299" i="14" s="1"/>
  <c r="Z300" i="14"/>
  <c r="Z299" i="14" s="1"/>
  <c r="T302" i="14"/>
  <c r="T301" i="14" s="1"/>
  <c r="U302" i="14"/>
  <c r="U301" i="14" s="1"/>
  <c r="V302" i="14"/>
  <c r="V301" i="14" s="1"/>
  <c r="W302" i="14"/>
  <c r="W301" i="14" s="1"/>
  <c r="X302" i="14"/>
  <c r="X301" i="14" s="1"/>
  <c r="Y302" i="14"/>
  <c r="Y301" i="14" s="1"/>
  <c r="T304" i="14"/>
  <c r="T303" i="14" s="1"/>
  <c r="U304" i="14"/>
  <c r="U303" i="14" s="1"/>
  <c r="V304" i="14"/>
  <c r="V303" i="14" s="1"/>
  <c r="W304" i="14"/>
  <c r="W303" i="14" s="1"/>
  <c r="X304" i="14"/>
  <c r="X303" i="14" s="1"/>
  <c r="Y304" i="14"/>
  <c r="Y303" i="14" s="1"/>
  <c r="T306" i="14"/>
  <c r="T305" i="14" s="1"/>
  <c r="U306" i="14"/>
  <c r="U305" i="14" s="1"/>
  <c r="W306" i="14"/>
  <c r="W305" i="14" s="1"/>
  <c r="X306" i="14"/>
  <c r="X305" i="14" s="1"/>
  <c r="Y306" i="14"/>
  <c r="Y305" i="14" s="1"/>
  <c r="T307" i="14"/>
  <c r="U307" i="14"/>
  <c r="V307" i="14"/>
  <c r="W307" i="14"/>
  <c r="X307" i="14"/>
  <c r="Y307" i="14"/>
  <c r="Z307" i="14"/>
  <c r="T309" i="14"/>
  <c r="T308" i="14" s="1"/>
  <c r="U309" i="14"/>
  <c r="U308" i="14" s="1"/>
  <c r="V309" i="14"/>
  <c r="V308" i="14" s="1"/>
  <c r="W309" i="14"/>
  <c r="W308" i="14" s="1"/>
  <c r="X309" i="14"/>
  <c r="X308" i="14" s="1"/>
  <c r="Y309" i="14"/>
  <c r="Y308" i="14" s="1"/>
  <c r="T311" i="14"/>
  <c r="T310" i="14" s="1"/>
  <c r="U311" i="14"/>
  <c r="U310" i="14" s="1"/>
  <c r="W311" i="14"/>
  <c r="W310" i="14" s="1"/>
  <c r="X311" i="14"/>
  <c r="X310" i="14" s="1"/>
  <c r="Y311" i="14"/>
  <c r="Y310" i="14" s="1"/>
  <c r="T312" i="14"/>
  <c r="U312" i="14"/>
  <c r="V312" i="14"/>
  <c r="W312" i="14"/>
  <c r="X312" i="14"/>
  <c r="Y312" i="14"/>
  <c r="Z312" i="14"/>
  <c r="T313" i="14"/>
  <c r="U313" i="14"/>
  <c r="V313" i="14"/>
  <c r="W313" i="14"/>
  <c r="X313" i="14"/>
  <c r="Y313" i="14"/>
  <c r="Z313" i="14"/>
  <c r="T314" i="14"/>
  <c r="U314" i="14"/>
  <c r="V314" i="14"/>
  <c r="W314" i="14"/>
  <c r="X314" i="14"/>
  <c r="Y314" i="14"/>
  <c r="Z314" i="14"/>
  <c r="T316" i="14"/>
  <c r="T315" i="14" s="1"/>
  <c r="U316" i="14"/>
  <c r="U315" i="14" s="1"/>
  <c r="W316" i="14"/>
  <c r="W315" i="14" s="1"/>
  <c r="X316" i="14"/>
  <c r="X315" i="14" s="1"/>
  <c r="Y316" i="14"/>
  <c r="Y315" i="14" s="1"/>
  <c r="T317" i="14"/>
  <c r="U317" i="14"/>
  <c r="V317" i="14"/>
  <c r="W317" i="14"/>
  <c r="X317" i="14"/>
  <c r="Y317" i="14"/>
  <c r="Z317" i="14"/>
  <c r="T319" i="14"/>
  <c r="T318" i="14" s="1"/>
  <c r="W319" i="14"/>
  <c r="W318" i="14" s="1"/>
  <c r="X319" i="14"/>
  <c r="X318" i="14" s="1"/>
  <c r="Y319" i="14"/>
  <c r="Y318" i="14" s="1"/>
  <c r="T320" i="14"/>
  <c r="U320" i="14"/>
  <c r="V320" i="14"/>
  <c r="W320" i="14"/>
  <c r="X320" i="14"/>
  <c r="Y320" i="14"/>
  <c r="Z320" i="14"/>
  <c r="T321" i="14"/>
  <c r="U321" i="14"/>
  <c r="V321" i="14"/>
  <c r="W321" i="14"/>
  <c r="X321" i="14"/>
  <c r="Y321" i="14"/>
  <c r="Z321" i="14"/>
  <c r="T322" i="14"/>
  <c r="U322" i="14"/>
  <c r="V322" i="14"/>
  <c r="W322" i="14"/>
  <c r="X322" i="14"/>
  <c r="Y322" i="14"/>
  <c r="Z322" i="14"/>
  <c r="T323" i="14"/>
  <c r="U323" i="14"/>
  <c r="V323" i="14"/>
  <c r="W323" i="14"/>
  <c r="X323" i="14"/>
  <c r="Y323" i="14"/>
  <c r="Z323" i="14"/>
  <c r="T324" i="14"/>
  <c r="U324" i="14"/>
  <c r="V324" i="14"/>
  <c r="W324" i="14"/>
  <c r="X324" i="14"/>
  <c r="Y324" i="14"/>
  <c r="Z324" i="14"/>
  <c r="T325" i="14"/>
  <c r="U325" i="14"/>
  <c r="V325" i="14"/>
  <c r="W325" i="14"/>
  <c r="X325" i="14"/>
  <c r="Y325" i="14"/>
  <c r="Z325" i="14"/>
  <c r="T327" i="14"/>
  <c r="T326" i="14" s="1"/>
  <c r="U327" i="14"/>
  <c r="U326" i="14" s="1"/>
  <c r="W327" i="14"/>
  <c r="W326" i="14" s="1"/>
  <c r="X327" i="14"/>
  <c r="X326" i="14" s="1"/>
  <c r="Y327" i="14"/>
  <c r="Y326" i="14" s="1"/>
  <c r="T328" i="14"/>
  <c r="U328" i="14"/>
  <c r="V328" i="14"/>
  <c r="W328" i="14"/>
  <c r="X328" i="14"/>
  <c r="Y328" i="14"/>
  <c r="Z328" i="14"/>
  <c r="T17" i="14"/>
  <c r="U17" i="14"/>
  <c r="V17" i="14"/>
  <c r="W17" i="14"/>
  <c r="X17" i="14"/>
  <c r="Y17" i="14"/>
  <c r="Z17" i="14"/>
  <c r="T18" i="14"/>
  <c r="U18" i="14"/>
  <c r="V18" i="14"/>
  <c r="W18" i="14"/>
  <c r="X18" i="14"/>
  <c r="Y18" i="14"/>
  <c r="Z18" i="14"/>
  <c r="T19" i="14"/>
  <c r="U19" i="14"/>
  <c r="V19" i="14"/>
  <c r="W19" i="14"/>
  <c r="X19" i="14"/>
  <c r="Y19" i="14"/>
  <c r="Z19" i="14"/>
  <c r="T20" i="14"/>
  <c r="U20" i="14"/>
  <c r="V20" i="14"/>
  <c r="W20" i="14"/>
  <c r="X20" i="14"/>
  <c r="Y20" i="14"/>
  <c r="Z20" i="14"/>
  <c r="T21" i="14"/>
  <c r="U21" i="14"/>
  <c r="V21" i="14"/>
  <c r="W21" i="14"/>
  <c r="X21" i="14"/>
  <c r="Y21" i="14"/>
  <c r="Z21" i="14"/>
  <c r="T22" i="14"/>
  <c r="U22" i="14"/>
  <c r="V22" i="14"/>
  <c r="W22" i="14"/>
  <c r="X22" i="14"/>
  <c r="Y22" i="14"/>
  <c r="Z22" i="14"/>
  <c r="T23" i="14"/>
  <c r="U23" i="14"/>
  <c r="V23" i="14"/>
  <c r="W23" i="14"/>
  <c r="X23" i="14"/>
  <c r="Y23" i="14"/>
  <c r="Z23" i="14"/>
  <c r="T24" i="14"/>
  <c r="U24" i="14"/>
  <c r="V24" i="14"/>
  <c r="W24" i="14"/>
  <c r="X24" i="14"/>
  <c r="Y24" i="14"/>
  <c r="Z24" i="14"/>
  <c r="T25" i="14"/>
  <c r="U25" i="14"/>
  <c r="V25" i="14"/>
  <c r="W25" i="14"/>
  <c r="X25" i="14"/>
  <c r="Y25" i="14"/>
  <c r="Z25" i="14"/>
  <c r="T26" i="14"/>
  <c r="U26" i="14"/>
  <c r="V26" i="14"/>
  <c r="W26" i="14"/>
  <c r="X26" i="14"/>
  <c r="Y26" i="14"/>
  <c r="Z26" i="14"/>
  <c r="T27" i="14"/>
  <c r="U27" i="14"/>
  <c r="V27" i="14"/>
  <c r="W27" i="14"/>
  <c r="X27" i="14"/>
  <c r="Y27" i="14"/>
  <c r="Z27" i="14"/>
  <c r="T28" i="14"/>
  <c r="U28" i="14"/>
  <c r="V28" i="14"/>
  <c r="W28" i="14"/>
  <c r="X28" i="14"/>
  <c r="Y28" i="14"/>
  <c r="Z28" i="14"/>
  <c r="T29" i="14"/>
  <c r="U29" i="14"/>
  <c r="V29" i="14"/>
  <c r="W29" i="14"/>
  <c r="X29" i="14"/>
  <c r="Y29" i="14"/>
  <c r="Z29" i="14"/>
  <c r="T30" i="14"/>
  <c r="U30" i="14"/>
  <c r="V30" i="14"/>
  <c r="W30" i="14"/>
  <c r="X30" i="14"/>
  <c r="Y30" i="14"/>
  <c r="Z30" i="14"/>
  <c r="T31" i="14"/>
  <c r="U31" i="14"/>
  <c r="V31" i="14"/>
  <c r="W31" i="14"/>
  <c r="X31" i="14"/>
  <c r="Y31" i="14"/>
  <c r="Z31" i="14"/>
  <c r="T32" i="14"/>
  <c r="U32" i="14"/>
  <c r="V32" i="14"/>
  <c r="W32" i="14"/>
  <c r="X32" i="14"/>
  <c r="Y32" i="14"/>
  <c r="Z32" i="14"/>
  <c r="T33" i="14"/>
  <c r="U33" i="14"/>
  <c r="V33" i="14"/>
  <c r="W33" i="14"/>
  <c r="X33" i="14"/>
  <c r="Y33" i="14"/>
  <c r="Z33" i="14"/>
  <c r="T34" i="14"/>
  <c r="U34" i="14"/>
  <c r="V34" i="14"/>
  <c r="W34" i="14"/>
  <c r="X34" i="14"/>
  <c r="Y34" i="14"/>
  <c r="Z34" i="14"/>
  <c r="T35" i="14"/>
  <c r="U35" i="14"/>
  <c r="V35" i="14"/>
  <c r="W35" i="14"/>
  <c r="X35" i="14"/>
  <c r="Y35" i="14"/>
  <c r="Z35" i="14"/>
  <c r="T36" i="14"/>
  <c r="U36" i="14"/>
  <c r="V36" i="14"/>
  <c r="W36" i="14"/>
  <c r="X36" i="14"/>
  <c r="Y36" i="14"/>
  <c r="Z36" i="14"/>
  <c r="T37" i="14"/>
  <c r="U37" i="14"/>
  <c r="V37" i="14"/>
  <c r="W37" i="14"/>
  <c r="X37" i="14"/>
  <c r="Y37" i="14"/>
  <c r="Z37" i="14"/>
  <c r="T38" i="14"/>
  <c r="U38" i="14"/>
  <c r="V38" i="14"/>
  <c r="W38" i="14"/>
  <c r="X38" i="14"/>
  <c r="Y38" i="14"/>
  <c r="Z38" i="14"/>
  <c r="T39" i="14"/>
  <c r="U39" i="14"/>
  <c r="V39" i="14"/>
  <c r="W39" i="14"/>
  <c r="X39" i="14"/>
  <c r="Y39" i="14"/>
  <c r="Z39" i="14"/>
  <c r="T40" i="14"/>
  <c r="U40" i="14"/>
  <c r="V40" i="14"/>
  <c r="W40" i="14"/>
  <c r="X40" i="14"/>
  <c r="Y40" i="14"/>
  <c r="Z40" i="14"/>
  <c r="T41" i="14"/>
  <c r="U41" i="14"/>
  <c r="V41" i="14"/>
  <c r="W41" i="14"/>
  <c r="X41" i="14"/>
  <c r="Y41" i="14"/>
  <c r="Z41" i="14"/>
  <c r="T42" i="14"/>
  <c r="U42" i="14"/>
  <c r="V42" i="14"/>
  <c r="W42" i="14"/>
  <c r="X42" i="14"/>
  <c r="Y42" i="14"/>
  <c r="Z42" i="14"/>
  <c r="Z16" i="14"/>
  <c r="U16" i="14"/>
  <c r="V16" i="14"/>
  <c r="W16" i="14"/>
  <c r="X16" i="14"/>
  <c r="Y16" i="14"/>
  <c r="W15" i="14"/>
  <c r="X15" i="14"/>
  <c r="Y15" i="14"/>
  <c r="U13" i="14"/>
  <c r="V13" i="14"/>
  <c r="W13" i="14"/>
  <c r="X13" i="14"/>
  <c r="Y13" i="14"/>
  <c r="T13" i="14"/>
  <c r="T16" i="14"/>
  <c r="C16" i="14"/>
  <c r="C13" i="14"/>
  <c r="C68" i="19" l="1"/>
  <c r="C56" i="19"/>
  <c r="C45" i="19"/>
  <c r="C37" i="19"/>
  <c r="Y92" i="14"/>
  <c r="X92" i="14"/>
  <c r="W92" i="14"/>
  <c r="T92" i="14"/>
  <c r="Y118" i="14"/>
  <c r="W104" i="14"/>
  <c r="X118" i="14"/>
  <c r="Y104" i="14"/>
  <c r="Y139" i="14"/>
  <c r="X104" i="14"/>
  <c r="X132" i="14"/>
  <c r="W139" i="14"/>
  <c r="T118" i="14"/>
  <c r="W132" i="14"/>
  <c r="Y132" i="14"/>
  <c r="T146" i="14"/>
  <c r="W111" i="14"/>
  <c r="W125" i="14"/>
  <c r="T111" i="14"/>
  <c r="Y97" i="14"/>
  <c r="W146" i="14"/>
  <c r="T132" i="14"/>
  <c r="X139" i="14"/>
  <c r="X125" i="14"/>
  <c r="W160" i="14"/>
  <c r="T160" i="14"/>
  <c r="T97" i="14"/>
  <c r="Y125" i="14"/>
  <c r="Y160" i="14"/>
  <c r="T153" i="14"/>
  <c r="X160" i="14"/>
  <c r="V160" i="14"/>
  <c r="Y153" i="14"/>
  <c r="X153" i="14"/>
  <c r="W153" i="14"/>
  <c r="Y146" i="14"/>
  <c r="X146" i="14"/>
  <c r="T139" i="14"/>
  <c r="T125" i="14"/>
  <c r="W118" i="14"/>
  <c r="Y111" i="14"/>
  <c r="X111" i="14"/>
  <c r="T104" i="14"/>
  <c r="X97" i="14"/>
  <c r="W97" i="14"/>
  <c r="Y14" i="14"/>
  <c r="T14" i="14"/>
  <c r="X14" i="14"/>
  <c r="W14" i="14"/>
  <c r="U44" i="14"/>
  <c r="D127" i="11" l="1"/>
  <c r="G127" i="11" s="1"/>
  <c r="D126" i="11"/>
  <c r="G126" i="11" s="1"/>
  <c r="D122" i="11"/>
  <c r="G122" i="11" s="1"/>
  <c r="D119" i="11"/>
  <c r="D77" i="11"/>
  <c r="G77" i="11" s="1"/>
  <c r="D78" i="11"/>
  <c r="G78" i="11" s="1"/>
  <c r="D79" i="11"/>
  <c r="G79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6" i="11"/>
  <c r="G96" i="11" s="1"/>
  <c r="D97" i="11"/>
  <c r="G97" i="11" s="1"/>
  <c r="D98" i="11"/>
  <c r="G98" i="11" s="1"/>
  <c r="D99" i="11"/>
  <c r="G99" i="11" s="1"/>
  <c r="D100" i="11"/>
  <c r="G100" i="11" s="1"/>
  <c r="D101" i="11"/>
  <c r="G101" i="11" s="1"/>
  <c r="D102" i="11"/>
  <c r="G102" i="11" s="1"/>
  <c r="D103" i="11"/>
  <c r="G103" i="11" s="1"/>
  <c r="D104" i="11"/>
  <c r="G104" i="11" s="1"/>
  <c r="D105" i="11"/>
  <c r="G105" i="11" s="1"/>
  <c r="D106" i="11"/>
  <c r="G106" i="11" s="1"/>
  <c r="D107" i="11"/>
  <c r="G107" i="11" s="1"/>
  <c r="D108" i="11"/>
  <c r="G108" i="11" s="1"/>
  <c r="D109" i="11"/>
  <c r="G109" i="11" s="1"/>
  <c r="D110" i="11"/>
  <c r="D111" i="11"/>
  <c r="G111" i="11" s="1"/>
  <c r="D112" i="11"/>
  <c r="D113" i="11"/>
  <c r="D114" i="11"/>
  <c r="D76" i="11"/>
  <c r="G76" i="11" s="1"/>
  <c r="D74" i="11"/>
  <c r="G74" i="11" s="1"/>
  <c r="D51" i="11"/>
  <c r="G51" i="11" s="1"/>
  <c r="D52" i="11"/>
  <c r="G52" i="11" s="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50" i="11"/>
  <c r="G50" i="11" s="1"/>
  <c r="D44" i="11"/>
  <c r="G44" i="11" s="1"/>
  <c r="D43" i="11"/>
  <c r="D39" i="11"/>
  <c r="G39" i="11" s="1"/>
  <c r="D37" i="11"/>
  <c r="G37" i="11" s="1"/>
  <c r="D36" i="11"/>
  <c r="G36" i="11" s="1"/>
  <c r="D35" i="11"/>
  <c r="G35" i="11" s="1"/>
  <c r="D33" i="11"/>
  <c r="G33" i="11" s="1"/>
  <c r="D32" i="11"/>
  <c r="G32" i="11" s="1"/>
  <c r="D31" i="11"/>
  <c r="G31" i="11" s="1"/>
  <c r="D30" i="11"/>
  <c r="G30" i="11" s="1"/>
  <c r="D28" i="11"/>
  <c r="G28" i="11" s="1"/>
  <c r="D27" i="11"/>
  <c r="G27" i="11" s="1"/>
  <c r="D26" i="11"/>
  <c r="G26" i="11" s="1"/>
  <c r="D25" i="11"/>
  <c r="G25" i="11" s="1"/>
  <c r="D22" i="11"/>
  <c r="D20" i="11"/>
  <c r="G20" i="11" s="1"/>
  <c r="D19" i="11"/>
  <c r="G19" i="11" s="1"/>
  <c r="D18" i="11"/>
  <c r="D16" i="11"/>
  <c r="G16" i="11" s="1"/>
  <c r="D15" i="11"/>
  <c r="G15" i="11" s="1"/>
  <c r="G14" i="11" s="1"/>
  <c r="D125" i="11"/>
  <c r="E125" i="11"/>
  <c r="F125" i="11"/>
  <c r="D121" i="11"/>
  <c r="E121" i="11"/>
  <c r="F121" i="11"/>
  <c r="E117" i="11"/>
  <c r="F117" i="11"/>
  <c r="E75" i="11"/>
  <c r="F75" i="11"/>
  <c r="E49" i="11"/>
  <c r="F49" i="11"/>
  <c r="E42" i="11"/>
  <c r="E41" i="11" s="1"/>
  <c r="F42" i="11"/>
  <c r="F41" i="11" s="1"/>
  <c r="D34" i="11"/>
  <c r="E34" i="11"/>
  <c r="E29" i="11" s="1"/>
  <c r="F34" i="11"/>
  <c r="F29" i="11" s="1"/>
  <c r="E24" i="11"/>
  <c r="F24" i="11"/>
  <c r="E21" i="11"/>
  <c r="F21" i="11"/>
  <c r="E17" i="11"/>
  <c r="F17" i="11"/>
  <c r="E14" i="11"/>
  <c r="F14" i="11"/>
  <c r="D172" i="14"/>
  <c r="D97" i="14"/>
  <c r="C75" i="11"/>
  <c r="B35" i="19"/>
  <c r="H73" i="19"/>
  <c r="H75" i="19"/>
  <c r="D17" i="11" l="1"/>
  <c r="G18" i="11"/>
  <c r="D21" i="11"/>
  <c r="G22" i="11"/>
  <c r="D42" i="11"/>
  <c r="D41" i="11" s="1"/>
  <c r="G43" i="11"/>
  <c r="D117" i="11"/>
  <c r="D115" i="11" s="1"/>
  <c r="G119" i="11"/>
  <c r="D75" i="11"/>
  <c r="D29" i="11"/>
  <c r="D49" i="11"/>
  <c r="E115" i="11"/>
  <c r="E48" i="11" s="1"/>
  <c r="E13" i="11"/>
  <c r="D14" i="11"/>
  <c r="D24" i="11"/>
  <c r="F23" i="11"/>
  <c r="F115" i="11"/>
  <c r="E23" i="11"/>
  <c r="F13" i="11"/>
  <c r="F272" i="14"/>
  <c r="D23" i="11" l="1"/>
  <c r="D13" i="11"/>
  <c r="D48" i="11"/>
  <c r="E124" i="11"/>
  <c r="C63" i="14"/>
  <c r="C87" i="14"/>
  <c r="C36" i="14"/>
  <c r="C22" i="19"/>
  <c r="C34" i="14"/>
  <c r="E333" i="14"/>
  <c r="G333" i="14"/>
  <c r="H333" i="14"/>
  <c r="I333" i="14"/>
  <c r="D333" i="14"/>
  <c r="D332" i="14"/>
  <c r="G331" i="14"/>
  <c r="H331" i="14"/>
  <c r="I331" i="14"/>
  <c r="D331" i="14"/>
  <c r="D330" i="14"/>
  <c r="T330" i="14" s="1"/>
  <c r="D336" i="14"/>
  <c r="D335" i="14"/>
  <c r="G330" i="14"/>
  <c r="H330" i="14"/>
  <c r="I330" i="14"/>
  <c r="G336" i="14"/>
  <c r="H336" i="14"/>
  <c r="I336" i="14"/>
  <c r="Y336" i="14" s="1"/>
  <c r="E335" i="14"/>
  <c r="G335" i="14"/>
  <c r="H335" i="14"/>
  <c r="I335" i="14"/>
  <c r="F334" i="14"/>
  <c r="G334" i="14"/>
  <c r="H334" i="14"/>
  <c r="I334" i="14"/>
  <c r="D334" i="14"/>
  <c r="G332" i="14"/>
  <c r="W332" i="14" s="1"/>
  <c r="H332" i="14"/>
  <c r="I332" i="14"/>
  <c r="C35" i="19"/>
  <c r="X336" i="14" l="1"/>
  <c r="X334" i="14"/>
  <c r="V334" i="14"/>
  <c r="Y335" i="14"/>
  <c r="W336" i="14"/>
  <c r="X335" i="14"/>
  <c r="Y333" i="14"/>
  <c r="W335" i="14"/>
  <c r="T335" i="14"/>
  <c r="Y332" i="14"/>
  <c r="W334" i="14"/>
  <c r="T332" i="14"/>
  <c r="T333" i="14"/>
  <c r="T334" i="14"/>
  <c r="X333" i="14"/>
  <c r="U335" i="14"/>
  <c r="W333" i="14"/>
  <c r="T336" i="14"/>
  <c r="Y334" i="14"/>
  <c r="X332" i="14"/>
  <c r="X331" i="14"/>
  <c r="T331" i="14"/>
  <c r="Y331" i="14"/>
  <c r="X330" i="14"/>
  <c r="W331" i="14"/>
  <c r="Y330" i="14"/>
  <c r="W330" i="14"/>
  <c r="S280" i="14"/>
  <c r="D124" i="11"/>
  <c r="S63" i="14"/>
  <c r="C12" i="19"/>
  <c r="S36" i="14"/>
  <c r="C28" i="19"/>
  <c r="S87" i="14"/>
  <c r="S34" i="14"/>
  <c r="E15" i="14" l="1"/>
  <c r="U15" i="14" s="1"/>
  <c r="F15" i="14"/>
  <c r="F44" i="14"/>
  <c r="F54" i="14"/>
  <c r="E62" i="14"/>
  <c r="F65" i="14"/>
  <c r="V65" i="14" s="1"/>
  <c r="E68" i="14"/>
  <c r="U68" i="14" s="1"/>
  <c r="F68" i="14"/>
  <c r="V68" i="14" s="1"/>
  <c r="E326" i="14"/>
  <c r="G326" i="14"/>
  <c r="H326" i="14"/>
  <c r="I326" i="14"/>
  <c r="G318" i="14"/>
  <c r="H318" i="14"/>
  <c r="I318" i="14"/>
  <c r="E315" i="14"/>
  <c r="G315" i="14"/>
  <c r="H315" i="14"/>
  <c r="I315" i="14"/>
  <c r="E310" i="14"/>
  <c r="G310" i="14"/>
  <c r="H310" i="14"/>
  <c r="I310" i="14"/>
  <c r="E308" i="14"/>
  <c r="F308" i="14"/>
  <c r="G308" i="14"/>
  <c r="H308" i="14"/>
  <c r="I308" i="14"/>
  <c r="E305" i="14"/>
  <c r="G305" i="14"/>
  <c r="H305" i="14"/>
  <c r="I305" i="14"/>
  <c r="E303" i="14"/>
  <c r="F303" i="14"/>
  <c r="G303" i="14"/>
  <c r="H303" i="14"/>
  <c r="I303" i="14"/>
  <c r="E301" i="14"/>
  <c r="F301" i="14"/>
  <c r="G301" i="14"/>
  <c r="H301" i="14"/>
  <c r="I301" i="14"/>
  <c r="E299" i="14"/>
  <c r="F299" i="14"/>
  <c r="G299" i="14"/>
  <c r="H299" i="14"/>
  <c r="I299" i="14"/>
  <c r="E297" i="14"/>
  <c r="F297" i="14"/>
  <c r="G297" i="14"/>
  <c r="H297" i="14"/>
  <c r="I297" i="14"/>
  <c r="E295" i="14"/>
  <c r="F295" i="14"/>
  <c r="G295" i="14"/>
  <c r="H295" i="14"/>
  <c r="I295" i="14"/>
  <c r="E293" i="14"/>
  <c r="F293" i="14"/>
  <c r="G293" i="14"/>
  <c r="H293" i="14"/>
  <c r="I293" i="14"/>
  <c r="E291" i="14"/>
  <c r="F291" i="14"/>
  <c r="G291" i="14"/>
  <c r="H291" i="14"/>
  <c r="I291" i="14"/>
  <c r="E287" i="14"/>
  <c r="G287" i="14"/>
  <c r="H287" i="14"/>
  <c r="I287" i="14"/>
  <c r="E285" i="14"/>
  <c r="F285" i="14"/>
  <c r="G285" i="14"/>
  <c r="H285" i="14"/>
  <c r="I285" i="14"/>
  <c r="E282" i="14"/>
  <c r="G282" i="14"/>
  <c r="H282" i="14"/>
  <c r="I282" i="14"/>
  <c r="E276" i="14"/>
  <c r="G276" i="14"/>
  <c r="H276" i="14"/>
  <c r="I276" i="14"/>
  <c r="E271" i="14"/>
  <c r="G271" i="14"/>
  <c r="H271" i="14"/>
  <c r="I271" i="14"/>
  <c r="E265" i="14"/>
  <c r="G265" i="14"/>
  <c r="H265" i="14"/>
  <c r="I265" i="14"/>
  <c r="E259" i="14"/>
  <c r="G259" i="14"/>
  <c r="H259" i="14"/>
  <c r="I259" i="14"/>
  <c r="E254" i="14"/>
  <c r="G254" i="14"/>
  <c r="H254" i="14"/>
  <c r="I254" i="14"/>
  <c r="E248" i="14"/>
  <c r="G248" i="14"/>
  <c r="H248" i="14"/>
  <c r="I248" i="14"/>
  <c r="E242" i="14"/>
  <c r="G242" i="14"/>
  <c r="H242" i="14"/>
  <c r="I242" i="14"/>
  <c r="E237" i="14"/>
  <c r="G237" i="14"/>
  <c r="H237" i="14"/>
  <c r="I237" i="14"/>
  <c r="E229" i="14"/>
  <c r="G229" i="14"/>
  <c r="H229" i="14"/>
  <c r="I229" i="14"/>
  <c r="E223" i="14"/>
  <c r="G223" i="14"/>
  <c r="H223" i="14"/>
  <c r="I223" i="14"/>
  <c r="E217" i="14"/>
  <c r="G217" i="14"/>
  <c r="H217" i="14"/>
  <c r="I217" i="14"/>
  <c r="E210" i="14"/>
  <c r="G210" i="14"/>
  <c r="H210" i="14"/>
  <c r="I210" i="14"/>
  <c r="E204" i="14"/>
  <c r="G204" i="14"/>
  <c r="H204" i="14"/>
  <c r="I204" i="14"/>
  <c r="D204" i="14"/>
  <c r="E201" i="14"/>
  <c r="G201" i="14"/>
  <c r="H201" i="14"/>
  <c r="I201" i="14"/>
  <c r="E192" i="14"/>
  <c r="G192" i="14"/>
  <c r="H192" i="14"/>
  <c r="I192" i="14"/>
  <c r="E188" i="14"/>
  <c r="G188" i="14"/>
  <c r="H188" i="14"/>
  <c r="I188" i="14"/>
  <c r="E181" i="14"/>
  <c r="G181" i="14"/>
  <c r="H181" i="14"/>
  <c r="I181" i="14"/>
  <c r="E177" i="14"/>
  <c r="G177" i="14"/>
  <c r="H177" i="14"/>
  <c r="I177" i="14"/>
  <c r="G172" i="14"/>
  <c r="H172" i="14"/>
  <c r="I172" i="14"/>
  <c r="F169" i="14"/>
  <c r="G169" i="14"/>
  <c r="H169" i="14"/>
  <c r="I169" i="14"/>
  <c r="E167" i="14"/>
  <c r="F167" i="14"/>
  <c r="G167" i="14"/>
  <c r="H167" i="14"/>
  <c r="I167" i="14"/>
  <c r="F160" i="14"/>
  <c r="G160" i="14"/>
  <c r="H160" i="14"/>
  <c r="I160" i="14"/>
  <c r="F153" i="14"/>
  <c r="G153" i="14"/>
  <c r="H153" i="14"/>
  <c r="I153" i="14"/>
  <c r="F146" i="14"/>
  <c r="G146" i="14"/>
  <c r="H146" i="14"/>
  <c r="I146" i="14"/>
  <c r="F139" i="14"/>
  <c r="G139" i="14"/>
  <c r="H139" i="14"/>
  <c r="I139" i="14"/>
  <c r="F132" i="14"/>
  <c r="G132" i="14"/>
  <c r="H132" i="14"/>
  <c r="I132" i="14"/>
  <c r="F125" i="14"/>
  <c r="G125" i="14"/>
  <c r="H125" i="14"/>
  <c r="I125" i="14"/>
  <c r="F118" i="14"/>
  <c r="G118" i="14"/>
  <c r="H118" i="14"/>
  <c r="I118" i="14"/>
  <c r="F111" i="14"/>
  <c r="G111" i="14"/>
  <c r="H111" i="14"/>
  <c r="I111" i="14"/>
  <c r="F104" i="14"/>
  <c r="G104" i="14"/>
  <c r="H104" i="14"/>
  <c r="I104" i="14"/>
  <c r="F97" i="14"/>
  <c r="G97" i="14"/>
  <c r="H97" i="14"/>
  <c r="I97" i="14"/>
  <c r="G14" i="14"/>
  <c r="H14" i="14"/>
  <c r="I14" i="14"/>
  <c r="E12" i="14"/>
  <c r="F12" i="14"/>
  <c r="G12" i="14"/>
  <c r="H12" i="14"/>
  <c r="I12" i="14"/>
  <c r="D12" i="14"/>
  <c r="C35" i="16"/>
  <c r="J126" i="14" s="1"/>
  <c r="T116" i="16"/>
  <c r="S116" i="16"/>
  <c r="R116" i="16"/>
  <c r="Q116" i="16"/>
  <c r="P116" i="16"/>
  <c r="T114" i="16"/>
  <c r="S114" i="16"/>
  <c r="R114" i="16"/>
  <c r="P114" i="16"/>
  <c r="T112" i="16"/>
  <c r="S112" i="16"/>
  <c r="R112" i="16"/>
  <c r="Q112" i="16"/>
  <c r="T110" i="16"/>
  <c r="S110" i="16"/>
  <c r="R110" i="16"/>
  <c r="Q110" i="16"/>
  <c r="P110" i="16"/>
  <c r="T108" i="16"/>
  <c r="S108" i="16"/>
  <c r="R108" i="16"/>
  <c r="P108" i="16"/>
  <c r="T106" i="16"/>
  <c r="S106" i="16"/>
  <c r="R106" i="16"/>
  <c r="P106" i="16"/>
  <c r="T104" i="16"/>
  <c r="S104" i="16"/>
  <c r="R104" i="16"/>
  <c r="Q104" i="16"/>
  <c r="P104" i="16"/>
  <c r="T102" i="16"/>
  <c r="S102" i="16"/>
  <c r="R102" i="16"/>
  <c r="Q102" i="16"/>
  <c r="P102" i="16"/>
  <c r="T96" i="16"/>
  <c r="S96" i="16"/>
  <c r="R96" i="16"/>
  <c r="P96" i="16"/>
  <c r="T94" i="16"/>
  <c r="R94" i="16"/>
  <c r="Q94" i="16"/>
  <c r="P94" i="16"/>
  <c r="T92" i="16"/>
  <c r="S92" i="16"/>
  <c r="R92" i="16"/>
  <c r="P92" i="16"/>
  <c r="T90" i="16"/>
  <c r="S90" i="16"/>
  <c r="R90" i="16"/>
  <c r="Q90" i="16"/>
  <c r="P90" i="16"/>
  <c r="T88" i="16"/>
  <c r="S88" i="16"/>
  <c r="R88" i="16"/>
  <c r="Q88" i="16"/>
  <c r="P88" i="16"/>
  <c r="T86" i="16"/>
  <c r="S86" i="16"/>
  <c r="R86" i="16"/>
  <c r="Q86" i="16"/>
  <c r="P86" i="16"/>
  <c r="T84" i="16"/>
  <c r="S84" i="16"/>
  <c r="R84" i="16"/>
  <c r="P84" i="16"/>
  <c r="T82" i="16"/>
  <c r="S82" i="16"/>
  <c r="R82" i="16"/>
  <c r="P82" i="16"/>
  <c r="T80" i="16"/>
  <c r="S80" i="16"/>
  <c r="R80" i="16"/>
  <c r="Q80" i="16"/>
  <c r="P80" i="16"/>
  <c r="T78" i="16"/>
  <c r="S78" i="16"/>
  <c r="R78" i="16"/>
  <c r="Q78" i="16"/>
  <c r="P78" i="16"/>
  <c r="T76" i="16"/>
  <c r="S76" i="16"/>
  <c r="R76" i="16"/>
  <c r="P76" i="16"/>
  <c r="T74" i="16"/>
  <c r="S74" i="16"/>
  <c r="R74" i="16"/>
  <c r="Q74" i="16"/>
  <c r="T72" i="16"/>
  <c r="S72" i="16"/>
  <c r="R72" i="16"/>
  <c r="Q72" i="16"/>
  <c r="P72" i="16"/>
  <c r="T70" i="16"/>
  <c r="S70" i="16"/>
  <c r="R70" i="16"/>
  <c r="Q70" i="16"/>
  <c r="P70" i="16"/>
  <c r="T68" i="16"/>
  <c r="S68" i="16"/>
  <c r="R68" i="16"/>
  <c r="P68" i="16"/>
  <c r="T66" i="16"/>
  <c r="S66" i="16"/>
  <c r="R66" i="16"/>
  <c r="Q66" i="16"/>
  <c r="P66" i="16"/>
  <c r="T64" i="16"/>
  <c r="S64" i="16"/>
  <c r="R64" i="16"/>
  <c r="Q64" i="16"/>
  <c r="P64" i="16"/>
  <c r="T58" i="16"/>
  <c r="S58" i="16"/>
  <c r="R58" i="16"/>
  <c r="Q58" i="16"/>
  <c r="P58" i="16"/>
  <c r="T54" i="16"/>
  <c r="S54" i="16"/>
  <c r="R54" i="16"/>
  <c r="P54" i="16"/>
  <c r="T50" i="16"/>
  <c r="S50" i="16"/>
  <c r="R50" i="16"/>
  <c r="P50" i="16"/>
  <c r="T48" i="16"/>
  <c r="S48" i="16"/>
  <c r="R48" i="16"/>
  <c r="Q48" i="16"/>
  <c r="P48" i="16"/>
  <c r="T46" i="16"/>
  <c r="S46" i="16"/>
  <c r="R46" i="16"/>
  <c r="Q46" i="16"/>
  <c r="P46" i="16"/>
  <c r="T44" i="16"/>
  <c r="S44" i="16"/>
  <c r="R44" i="16"/>
  <c r="P44" i="16"/>
  <c r="T42" i="16"/>
  <c r="S42" i="16"/>
  <c r="R42" i="16"/>
  <c r="P42" i="16"/>
  <c r="T40" i="16"/>
  <c r="S40" i="16"/>
  <c r="R40" i="16"/>
  <c r="Q40" i="16"/>
  <c r="P40" i="16"/>
  <c r="T23" i="16"/>
  <c r="S23" i="16"/>
  <c r="R23" i="16"/>
  <c r="Q23" i="16"/>
  <c r="P23" i="16"/>
  <c r="U86" i="16"/>
  <c r="W86" i="16"/>
  <c r="X86" i="16"/>
  <c r="U23" i="16"/>
  <c r="W23" i="16"/>
  <c r="X23" i="16"/>
  <c r="E106" i="16"/>
  <c r="E34" i="16"/>
  <c r="F34" i="16"/>
  <c r="G34" i="16"/>
  <c r="H34" i="16"/>
  <c r="D34" i="16"/>
  <c r="E116" i="16"/>
  <c r="F116" i="16"/>
  <c r="G116" i="16"/>
  <c r="H116" i="16"/>
  <c r="E114" i="16"/>
  <c r="F114" i="16"/>
  <c r="G114" i="16"/>
  <c r="H114" i="16"/>
  <c r="E112" i="16"/>
  <c r="F112" i="16"/>
  <c r="G112" i="16"/>
  <c r="H112" i="16"/>
  <c r="E110" i="16"/>
  <c r="F110" i="16"/>
  <c r="G110" i="16"/>
  <c r="H110" i="16"/>
  <c r="E108" i="16"/>
  <c r="F108" i="16"/>
  <c r="G108" i="16"/>
  <c r="H108" i="16"/>
  <c r="E104" i="16"/>
  <c r="F104" i="16"/>
  <c r="G104" i="16"/>
  <c r="H104" i="16"/>
  <c r="E102" i="16"/>
  <c r="F102" i="16"/>
  <c r="G102" i="16"/>
  <c r="H102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8" i="16"/>
  <c r="F68" i="16"/>
  <c r="G68" i="16"/>
  <c r="H68" i="16"/>
  <c r="E66" i="16"/>
  <c r="F66" i="16"/>
  <c r="G66" i="16"/>
  <c r="H66" i="16"/>
  <c r="E64" i="16"/>
  <c r="F64" i="16"/>
  <c r="G64" i="16"/>
  <c r="H64" i="16"/>
  <c r="E58" i="16"/>
  <c r="F58" i="16"/>
  <c r="G58" i="16"/>
  <c r="H58" i="16"/>
  <c r="E54" i="16"/>
  <c r="F54" i="16"/>
  <c r="G54" i="16"/>
  <c r="H54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4" i="16"/>
  <c r="F44" i="16"/>
  <c r="G44" i="16"/>
  <c r="H44" i="16"/>
  <c r="E42" i="16"/>
  <c r="F42" i="16"/>
  <c r="G42" i="16"/>
  <c r="H42" i="16"/>
  <c r="E40" i="16"/>
  <c r="F40" i="16"/>
  <c r="G40" i="16"/>
  <c r="H40" i="16"/>
  <c r="E37" i="16"/>
  <c r="F37" i="16"/>
  <c r="G37" i="16"/>
  <c r="H37" i="16"/>
  <c r="E31" i="16"/>
  <c r="F31" i="16"/>
  <c r="G31" i="16"/>
  <c r="H31" i="16"/>
  <c r="E28" i="16"/>
  <c r="F28" i="16"/>
  <c r="G28" i="16"/>
  <c r="H28" i="16"/>
  <c r="E25" i="16"/>
  <c r="F25" i="16"/>
  <c r="G25" i="16"/>
  <c r="H25" i="16"/>
  <c r="E23" i="16"/>
  <c r="F23" i="16"/>
  <c r="G23" i="16"/>
  <c r="H23" i="16"/>
  <c r="E20" i="16"/>
  <c r="F20" i="16"/>
  <c r="G20" i="16"/>
  <c r="H20" i="16"/>
  <c r="E12" i="16"/>
  <c r="F12" i="16"/>
  <c r="G12" i="16"/>
  <c r="H12" i="16"/>
  <c r="R123" i="18"/>
  <c r="T123" i="18"/>
  <c r="U123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P111" i="18"/>
  <c r="O111" i="18"/>
  <c r="N111" i="18"/>
  <c r="Q109" i="18"/>
  <c r="P109" i="18"/>
  <c r="O109" i="18"/>
  <c r="P107" i="18"/>
  <c r="O107" i="18"/>
  <c r="Q105" i="18"/>
  <c r="P105" i="18"/>
  <c r="O105" i="18"/>
  <c r="P103" i="18"/>
  <c r="O103" i="18"/>
  <c r="Q101" i="18"/>
  <c r="P101" i="18"/>
  <c r="O101" i="18"/>
  <c r="Q99" i="18"/>
  <c r="P99" i="18"/>
  <c r="O99" i="18"/>
  <c r="Q97" i="18"/>
  <c r="P97" i="18"/>
  <c r="O97" i="18"/>
  <c r="P95" i="18"/>
  <c r="O95" i="18"/>
  <c r="Q93" i="18"/>
  <c r="P93" i="18"/>
  <c r="O93" i="18"/>
  <c r="P91" i="18"/>
  <c r="O91" i="18"/>
  <c r="Q89" i="18"/>
  <c r="P89" i="18"/>
  <c r="O89" i="18"/>
  <c r="Q87" i="18"/>
  <c r="O87" i="18"/>
  <c r="Q85" i="18"/>
  <c r="P85" i="18"/>
  <c r="O85" i="18"/>
  <c r="Q83" i="18"/>
  <c r="P83" i="18"/>
  <c r="O83" i="18"/>
  <c r="Q81" i="18"/>
  <c r="P81" i="18"/>
  <c r="O81" i="18"/>
  <c r="Q79" i="18"/>
  <c r="P79" i="18"/>
  <c r="O79" i="18"/>
  <c r="Q77" i="18"/>
  <c r="P77" i="18"/>
  <c r="O77" i="18"/>
  <c r="Q75" i="18"/>
  <c r="P75" i="18"/>
  <c r="O75" i="18"/>
  <c r="Q73" i="18"/>
  <c r="P73" i="18"/>
  <c r="O73" i="18"/>
  <c r="Q71" i="18"/>
  <c r="P71" i="18"/>
  <c r="O71" i="18"/>
  <c r="Q69" i="18"/>
  <c r="P69" i="18"/>
  <c r="O69" i="18"/>
  <c r="Q67" i="18"/>
  <c r="P67" i="18"/>
  <c r="O67" i="18"/>
  <c r="Q65" i="18"/>
  <c r="P65" i="18"/>
  <c r="O65" i="18"/>
  <c r="Q63" i="18"/>
  <c r="P63" i="18"/>
  <c r="O63" i="18"/>
  <c r="Q61" i="18"/>
  <c r="P61" i="18"/>
  <c r="O61" i="18"/>
  <c r="Q59" i="18"/>
  <c r="P59" i="18"/>
  <c r="O59" i="18"/>
  <c r="Q57" i="18"/>
  <c r="P57" i="18"/>
  <c r="O57" i="18"/>
  <c r="P55" i="18"/>
  <c r="O55" i="18"/>
  <c r="Q53" i="18"/>
  <c r="P53" i="18"/>
  <c r="O53" i="18"/>
  <c r="Q51" i="18"/>
  <c r="P51" i="18"/>
  <c r="O51" i="18"/>
  <c r="Q49" i="18"/>
  <c r="P49" i="18"/>
  <c r="O49" i="18"/>
  <c r="Q47" i="18"/>
  <c r="P47" i="18"/>
  <c r="O47" i="18"/>
  <c r="Q45" i="18"/>
  <c r="P45" i="18"/>
  <c r="O45" i="18"/>
  <c r="Q42" i="18"/>
  <c r="Q36" i="18"/>
  <c r="Q34" i="18"/>
  <c r="P34" i="18"/>
  <c r="O34" i="18"/>
  <c r="Q29" i="18"/>
  <c r="P29" i="18"/>
  <c r="O29" i="18"/>
  <c r="Q17" i="18"/>
  <c r="Q111" i="18"/>
  <c r="Q107" i="18"/>
  <c r="Q103" i="18"/>
  <c r="Q95" i="18"/>
  <c r="Q91" i="18"/>
  <c r="P87" i="18"/>
  <c r="R81" i="18"/>
  <c r="T81" i="18"/>
  <c r="U81" i="18"/>
  <c r="R61" i="18"/>
  <c r="T61" i="18"/>
  <c r="U61" i="18"/>
  <c r="Q55" i="18"/>
  <c r="E117" i="18"/>
  <c r="F117" i="18"/>
  <c r="G117" i="18"/>
  <c r="E115" i="18"/>
  <c r="F115" i="18"/>
  <c r="G115" i="18"/>
  <c r="E113" i="18"/>
  <c r="F113" i="18"/>
  <c r="G113" i="18"/>
  <c r="E111" i="18"/>
  <c r="F111" i="18"/>
  <c r="G111" i="18"/>
  <c r="E109" i="18"/>
  <c r="F109" i="18"/>
  <c r="G109" i="18"/>
  <c r="E107" i="18"/>
  <c r="F107" i="18"/>
  <c r="G107" i="18"/>
  <c r="E105" i="18"/>
  <c r="F105" i="18"/>
  <c r="G105" i="18"/>
  <c r="E103" i="18"/>
  <c r="F103" i="18"/>
  <c r="G103" i="18"/>
  <c r="E101" i="18"/>
  <c r="F101" i="18"/>
  <c r="G101" i="18"/>
  <c r="E99" i="18"/>
  <c r="F99" i="18"/>
  <c r="G99" i="18"/>
  <c r="E97" i="18"/>
  <c r="F97" i="18"/>
  <c r="G97" i="18"/>
  <c r="E95" i="18"/>
  <c r="F95" i="18"/>
  <c r="G95" i="18"/>
  <c r="E93" i="18"/>
  <c r="F93" i="18"/>
  <c r="G93" i="18"/>
  <c r="D93" i="18"/>
  <c r="D95" i="18"/>
  <c r="D97" i="18"/>
  <c r="D99" i="18"/>
  <c r="D101" i="18"/>
  <c r="D103" i="18"/>
  <c r="D105" i="18"/>
  <c r="D107" i="18"/>
  <c r="D109" i="18"/>
  <c r="D111" i="18"/>
  <c r="D113" i="18"/>
  <c r="D115" i="18"/>
  <c r="D117" i="18"/>
  <c r="E91" i="18"/>
  <c r="F91" i="18"/>
  <c r="G91" i="18"/>
  <c r="E89" i="18"/>
  <c r="F89" i="18"/>
  <c r="G89" i="18"/>
  <c r="E87" i="18"/>
  <c r="F87" i="18"/>
  <c r="G87" i="18"/>
  <c r="E85" i="18"/>
  <c r="F85" i="18"/>
  <c r="G85" i="18"/>
  <c r="E83" i="18"/>
  <c r="F83" i="18"/>
  <c r="G83" i="18"/>
  <c r="E81" i="18"/>
  <c r="F81" i="18"/>
  <c r="G81" i="18"/>
  <c r="E79" i="18"/>
  <c r="F79" i="18"/>
  <c r="G79" i="18"/>
  <c r="E77" i="18"/>
  <c r="F77" i="18"/>
  <c r="G77" i="18"/>
  <c r="E75" i="18"/>
  <c r="F75" i="18"/>
  <c r="G75" i="18"/>
  <c r="E73" i="18"/>
  <c r="F73" i="18"/>
  <c r="G73" i="18"/>
  <c r="E71" i="18"/>
  <c r="F71" i="18"/>
  <c r="G71" i="18"/>
  <c r="E69" i="18"/>
  <c r="F69" i="18"/>
  <c r="G69" i="18"/>
  <c r="E67" i="18"/>
  <c r="F67" i="18"/>
  <c r="G67" i="18"/>
  <c r="E65" i="18"/>
  <c r="F65" i="18"/>
  <c r="G65" i="18"/>
  <c r="E63" i="18"/>
  <c r="F63" i="18"/>
  <c r="G63" i="18"/>
  <c r="E61" i="18"/>
  <c r="F61" i="18"/>
  <c r="G61" i="18"/>
  <c r="E59" i="18"/>
  <c r="F59" i="18"/>
  <c r="G59" i="18"/>
  <c r="E57" i="18"/>
  <c r="F57" i="18"/>
  <c r="G57" i="18"/>
  <c r="E55" i="18"/>
  <c r="F55" i="18"/>
  <c r="G55" i="18"/>
  <c r="E53" i="18"/>
  <c r="F53" i="18"/>
  <c r="G53" i="18"/>
  <c r="E51" i="18"/>
  <c r="F51" i="18"/>
  <c r="G51" i="18"/>
  <c r="E49" i="18"/>
  <c r="F49" i="18"/>
  <c r="G49" i="18"/>
  <c r="E47" i="18"/>
  <c r="F47" i="18"/>
  <c r="G47" i="18"/>
  <c r="E45" i="18"/>
  <c r="F45" i="18"/>
  <c r="G45" i="18"/>
  <c r="E42" i="18"/>
  <c r="F42" i="18"/>
  <c r="G42" i="18"/>
  <c r="E39" i="18"/>
  <c r="F39" i="18"/>
  <c r="G39" i="18"/>
  <c r="E36" i="18"/>
  <c r="F36" i="18"/>
  <c r="G36" i="18"/>
  <c r="E34" i="18"/>
  <c r="F34" i="18"/>
  <c r="G34" i="18"/>
  <c r="E31" i="18"/>
  <c r="F31" i="18"/>
  <c r="G31" i="18"/>
  <c r="E29" i="18"/>
  <c r="F29" i="18"/>
  <c r="G29" i="18"/>
  <c r="E26" i="18"/>
  <c r="F26" i="18"/>
  <c r="G26" i="18"/>
  <c r="C118" i="18"/>
  <c r="C116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6" i="18"/>
  <c r="C64" i="18"/>
  <c r="C62" i="18"/>
  <c r="C60" i="18"/>
  <c r="C58" i="18"/>
  <c r="C56" i="18"/>
  <c r="C54" i="18"/>
  <c r="C52" i="18"/>
  <c r="C50" i="18"/>
  <c r="C48" i="18"/>
  <c r="C46" i="18"/>
  <c r="C35" i="18"/>
  <c r="C30" i="18"/>
  <c r="C44" i="18"/>
  <c r="C43" i="18"/>
  <c r="C41" i="18"/>
  <c r="C40" i="18"/>
  <c r="C38" i="18"/>
  <c r="C37" i="18"/>
  <c r="C33" i="18"/>
  <c r="C32" i="18"/>
  <c r="C28" i="18"/>
  <c r="C27" i="18"/>
  <c r="C25" i="18"/>
  <c r="C24" i="18"/>
  <c r="C22" i="18"/>
  <c r="C21" i="18"/>
  <c r="C19" i="18"/>
  <c r="C18" i="18"/>
  <c r="M111" i="18" l="1"/>
  <c r="M115" i="18"/>
  <c r="M117" i="18"/>
  <c r="M113" i="18"/>
  <c r="Q26" i="18"/>
  <c r="Q20" i="18"/>
  <c r="F331" i="14"/>
  <c r="V44" i="14"/>
  <c r="C12" i="14"/>
  <c r="E334" i="14"/>
  <c r="U62" i="14"/>
  <c r="O17" i="18"/>
  <c r="O20" i="18"/>
  <c r="O23" i="18"/>
  <c r="O26" i="18"/>
  <c r="O36" i="18"/>
  <c r="O39" i="18"/>
  <c r="L345" i="14"/>
  <c r="I345" i="14"/>
  <c r="Q345" i="14"/>
  <c r="O345" i="14"/>
  <c r="P345" i="14"/>
  <c r="E14" i="14"/>
  <c r="G345" i="14"/>
  <c r="H345" i="14"/>
  <c r="P34" i="16"/>
  <c r="T34" i="16"/>
  <c r="O95" i="16"/>
  <c r="O94" i="16" s="1"/>
  <c r="O113" i="16"/>
  <c r="O112" i="16" s="1"/>
  <c r="F14" i="14"/>
  <c r="P17" i="18"/>
  <c r="P23" i="18"/>
  <c r="P39" i="18"/>
  <c r="O31" i="18"/>
  <c r="F121" i="18"/>
  <c r="N120" i="16"/>
  <c r="L120" i="16"/>
  <c r="J120" i="16"/>
  <c r="E120" i="16"/>
  <c r="M120" i="16"/>
  <c r="K120" i="16"/>
  <c r="O93" i="16"/>
  <c r="O92" i="16" s="1"/>
  <c r="O30" i="16"/>
  <c r="S34" i="16"/>
  <c r="R34" i="16"/>
  <c r="O91" i="16"/>
  <c r="O90" i="16" s="1"/>
  <c r="S94" i="16"/>
  <c r="P112" i="16"/>
  <c r="O22" i="16"/>
  <c r="O33" i="16"/>
  <c r="O41" i="16"/>
  <c r="O49" i="16"/>
  <c r="O48" i="16" s="1"/>
  <c r="O65" i="16"/>
  <c r="O64" i="16" s="1"/>
  <c r="O67" i="16"/>
  <c r="O66" i="16" s="1"/>
  <c r="O73" i="16"/>
  <c r="O72" i="16" s="1"/>
  <c r="O75" i="16"/>
  <c r="O74" i="16" s="1"/>
  <c r="O81" i="16"/>
  <c r="O80" i="16" s="1"/>
  <c r="O89" i="16"/>
  <c r="O88" i="16" s="1"/>
  <c r="O105" i="16"/>
  <c r="O104" i="16" s="1"/>
  <c r="R12" i="16"/>
  <c r="O27" i="16"/>
  <c r="O43" i="16"/>
  <c r="O51" i="16"/>
  <c r="O50" i="16" s="1"/>
  <c r="O83" i="16"/>
  <c r="O82" i="16" s="1"/>
  <c r="O115" i="16"/>
  <c r="O114" i="16" s="1"/>
  <c r="O117" i="16"/>
  <c r="O116" i="16" s="1"/>
  <c r="O36" i="16"/>
  <c r="O45" i="16"/>
  <c r="O44" i="16" s="1"/>
  <c r="O55" i="16"/>
  <c r="O54" i="16" s="1"/>
  <c r="O69" i="16"/>
  <c r="O68" i="16" s="1"/>
  <c r="O71" i="16"/>
  <c r="O70" i="16" s="1"/>
  <c r="O77" i="16"/>
  <c r="O76" i="16" s="1"/>
  <c r="O79" i="16"/>
  <c r="O78" i="16" s="1"/>
  <c r="O85" i="16"/>
  <c r="O84" i="16" s="1"/>
  <c r="O97" i="16"/>
  <c r="O96" i="16" s="1"/>
  <c r="O109" i="16"/>
  <c r="O108" i="16" s="1"/>
  <c r="L121" i="18"/>
  <c r="K121" i="18"/>
  <c r="J121" i="18"/>
  <c r="Q23" i="18"/>
  <c r="Q31" i="18"/>
  <c r="P31" i="18"/>
  <c r="P42" i="18"/>
  <c r="O42" i="18"/>
  <c r="O107" i="16"/>
  <c r="O106" i="16" s="1"/>
  <c r="Q114" i="16"/>
  <c r="O111" i="16"/>
  <c r="O110" i="16" s="1"/>
  <c r="Q108" i="16"/>
  <c r="Q106" i="16"/>
  <c r="O103" i="16"/>
  <c r="O102" i="16" s="1"/>
  <c r="Q96" i="16"/>
  <c r="Q92" i="16"/>
  <c r="O87" i="16"/>
  <c r="O86" i="16" s="1"/>
  <c r="Q84" i="16"/>
  <c r="Q82" i="16"/>
  <c r="Q76" i="16"/>
  <c r="P74" i="16"/>
  <c r="Q68" i="16"/>
  <c r="O59" i="16"/>
  <c r="O58" i="16" s="1"/>
  <c r="Q54" i="16"/>
  <c r="Q50" i="16"/>
  <c r="O47" i="16"/>
  <c r="O46" i="16" s="1"/>
  <c r="Q44" i="16"/>
  <c r="Q42" i="16"/>
  <c r="O39" i="16"/>
  <c r="J136" i="14" s="1"/>
  <c r="Q34" i="16"/>
  <c r="O35" i="16"/>
  <c r="O24" i="16"/>
  <c r="O23" i="16" s="1"/>
  <c r="T12" i="16"/>
  <c r="S12" i="16"/>
  <c r="P12" i="16"/>
  <c r="Q12" i="16"/>
  <c r="I121" i="18"/>
  <c r="Q39" i="18"/>
  <c r="P36" i="18"/>
  <c r="P26" i="18"/>
  <c r="P20" i="18"/>
  <c r="N17" i="18"/>
  <c r="P13" i="18"/>
  <c r="F119" i="18"/>
  <c r="O42" i="16" l="1"/>
  <c r="J150" i="14"/>
  <c r="J146" i="14" s="1"/>
  <c r="O40" i="16"/>
  <c r="J143" i="14"/>
  <c r="J139" i="14" s="1"/>
  <c r="M17" i="18"/>
  <c r="K122" i="18"/>
  <c r="I122" i="18"/>
  <c r="Z126" i="14"/>
  <c r="P340" i="14"/>
  <c r="O340" i="14"/>
  <c r="Q340" i="14"/>
  <c r="L340" i="14"/>
  <c r="O34" i="16"/>
  <c r="P346" i="14"/>
  <c r="L346" i="14"/>
  <c r="O346" i="14"/>
  <c r="Q346" i="14"/>
  <c r="F122" i="18"/>
  <c r="J122" i="18"/>
  <c r="L122" i="18"/>
  <c r="P119" i="18"/>
  <c r="P121" i="18"/>
  <c r="C111" i="18"/>
  <c r="C113" i="18"/>
  <c r="C115" i="18"/>
  <c r="C117" i="18"/>
  <c r="C16" i="18"/>
  <c r="C14" i="18"/>
  <c r="C15" i="18"/>
  <c r="C125" i="11"/>
  <c r="P122" i="18" l="1"/>
  <c r="G125" i="11"/>
  <c r="R345" i="14"/>
  <c r="I120" i="16"/>
  <c r="H121" i="18"/>
  <c r="Q13" i="18"/>
  <c r="B28" i="19"/>
  <c r="H122" i="18" l="1"/>
  <c r="R346" i="14"/>
  <c r="R340" i="14"/>
  <c r="Q121" i="18"/>
  <c r="Q119" i="18"/>
  <c r="Q122" i="18" l="1"/>
  <c r="AF52" i="19"/>
  <c r="AE52" i="19"/>
  <c r="S84" i="14"/>
  <c r="C84" i="14"/>
  <c r="B61" i="19"/>
  <c r="E119" i="14"/>
  <c r="C61" i="19" l="1"/>
  <c r="D61" i="19" s="1"/>
  <c r="C51" i="14" l="1"/>
  <c r="S51" i="14"/>
  <c r="G112" i="11"/>
  <c r="B66" i="19" s="1"/>
  <c r="V15" i="14" l="1"/>
  <c r="C66" i="19"/>
  <c r="C41" i="14"/>
  <c r="C42" i="14"/>
  <c r="S41" i="14" l="1"/>
  <c r="S42" i="14"/>
  <c r="C235" i="14"/>
  <c r="F330" i="14"/>
  <c r="C58" i="19"/>
  <c r="C59" i="19"/>
  <c r="C63" i="19"/>
  <c r="C47" i="14"/>
  <c r="C48" i="14"/>
  <c r="C49" i="14"/>
  <c r="C50" i="14"/>
  <c r="C76" i="14"/>
  <c r="C77" i="14"/>
  <c r="C78" i="14"/>
  <c r="C79" i="14"/>
  <c r="C80" i="14"/>
  <c r="B58" i="19"/>
  <c r="B59" i="19"/>
  <c r="B60" i="19"/>
  <c r="B62" i="19"/>
  <c r="G110" i="11"/>
  <c r="B63" i="19" s="1"/>
  <c r="S77" i="14" l="1"/>
  <c r="B64" i="19"/>
  <c r="S80" i="14"/>
  <c r="C64" i="19"/>
  <c r="S79" i="14"/>
  <c r="S78" i="14"/>
  <c r="D59" i="19"/>
  <c r="S76" i="14"/>
  <c r="S235" i="14"/>
  <c r="C62" i="19"/>
  <c r="D62" i="19" s="1"/>
  <c r="C60" i="19"/>
  <c r="D60" i="19" s="1"/>
  <c r="AF53" i="19"/>
  <c r="AE53" i="19"/>
  <c r="D58" i="19"/>
  <c r="D63" i="19"/>
  <c r="S50" i="14"/>
  <c r="S48" i="14"/>
  <c r="S49" i="14"/>
  <c r="S47" i="14"/>
  <c r="C23" i="14"/>
  <c r="D64" i="19" l="1"/>
  <c r="S23" i="14"/>
  <c r="C22" i="14" l="1"/>
  <c r="D12" i="16"/>
  <c r="C17" i="16"/>
  <c r="C103" i="16"/>
  <c r="J302" i="14" s="1"/>
  <c r="D102" i="16"/>
  <c r="C97" i="16"/>
  <c r="J294" i="14" s="1"/>
  <c r="J293" i="14" s="1"/>
  <c r="D96" i="16"/>
  <c r="C121" i="11"/>
  <c r="B44" i="19"/>
  <c r="C25" i="14"/>
  <c r="U334" i="14"/>
  <c r="C90" i="14"/>
  <c r="E319" i="14"/>
  <c r="C321" i="14"/>
  <c r="S313" i="14"/>
  <c r="F311" i="14"/>
  <c r="C313" i="14"/>
  <c r="J301" i="14" l="1"/>
  <c r="V311" i="14"/>
  <c r="V310" i="14" s="1"/>
  <c r="E336" i="14"/>
  <c r="U319" i="14"/>
  <c r="U318" i="14" s="1"/>
  <c r="F310" i="14"/>
  <c r="E318" i="14"/>
  <c r="O17" i="16"/>
  <c r="Z302" i="14"/>
  <c r="S22" i="14"/>
  <c r="C102" i="16"/>
  <c r="Z294" i="14"/>
  <c r="Z293" i="14" s="1"/>
  <c r="C96" i="16"/>
  <c r="C44" i="19"/>
  <c r="D44" i="19" s="1"/>
  <c r="S90" i="14"/>
  <c r="S25" i="14"/>
  <c r="S321" i="14"/>
  <c r="E17" i="18"/>
  <c r="G17" i="18"/>
  <c r="D17" i="18"/>
  <c r="D84" i="16"/>
  <c r="J62" i="14" l="1"/>
  <c r="J334" i="14" s="1"/>
  <c r="Z301" i="14"/>
  <c r="V102" i="16" s="1"/>
  <c r="V103" i="16"/>
  <c r="C62" i="14"/>
  <c r="C17" i="18"/>
  <c r="B47" i="19"/>
  <c r="F224" i="14"/>
  <c r="F260" i="14"/>
  <c r="V260" i="14" s="1"/>
  <c r="V259" i="14" s="1"/>
  <c r="C262" i="14"/>
  <c r="F255" i="14"/>
  <c r="C257" i="14"/>
  <c r="F249" i="14"/>
  <c r="V249" i="14" s="1"/>
  <c r="V248" i="14" s="1"/>
  <c r="C251" i="14"/>
  <c r="F238" i="14"/>
  <c r="C240" i="14"/>
  <c r="F319" i="14"/>
  <c r="V319" i="14" s="1"/>
  <c r="V318" i="14" s="1"/>
  <c r="C322" i="14"/>
  <c r="C245" i="14"/>
  <c r="C233" i="14"/>
  <c r="C226" i="14"/>
  <c r="C220" i="14"/>
  <c r="C214" i="14"/>
  <c r="C207" i="14"/>
  <c r="C196" i="14"/>
  <c r="C185" i="14"/>
  <c r="B54" i="19"/>
  <c r="Z62" i="14" l="1"/>
  <c r="V224" i="14"/>
  <c r="V223" i="14" s="1"/>
  <c r="V238" i="14"/>
  <c r="V237" i="14" s="1"/>
  <c r="V255" i="14"/>
  <c r="V254" i="14" s="1"/>
  <c r="C334" i="14"/>
  <c r="Z334" i="14"/>
  <c r="S334" i="14" s="1"/>
  <c r="F237" i="14"/>
  <c r="F248" i="14"/>
  <c r="F259" i="14"/>
  <c r="F254" i="14"/>
  <c r="F223" i="14"/>
  <c r="F318" i="14"/>
  <c r="C47" i="19"/>
  <c r="D47" i="19" s="1"/>
  <c r="S262" i="14"/>
  <c r="S257" i="14"/>
  <c r="S251" i="14"/>
  <c r="S233" i="14"/>
  <c r="S240" i="14"/>
  <c r="C54" i="19"/>
  <c r="D54" i="19" s="1"/>
  <c r="S322" i="14"/>
  <c r="S245" i="14"/>
  <c r="S226" i="14"/>
  <c r="S220" i="14"/>
  <c r="S214" i="14"/>
  <c r="S207" i="14"/>
  <c r="S196" i="14"/>
  <c r="S185" i="14"/>
  <c r="C82" i="14"/>
  <c r="B53" i="19"/>
  <c r="C263" i="14"/>
  <c r="C38" i="16"/>
  <c r="T38" i="16"/>
  <c r="T37" i="16" s="1"/>
  <c r="S38" i="16"/>
  <c r="S37" i="16" s="1"/>
  <c r="R38" i="16"/>
  <c r="R37" i="16" s="1"/>
  <c r="Q38" i="16"/>
  <c r="Q37" i="16" s="1"/>
  <c r="P38" i="16"/>
  <c r="P37" i="16" s="1"/>
  <c r="C49" i="16"/>
  <c r="D48" i="16"/>
  <c r="S324" i="14"/>
  <c r="C324" i="14"/>
  <c r="C83" i="14"/>
  <c r="B46" i="19"/>
  <c r="J133" i="14" l="1"/>
  <c r="J132" i="14" s="1"/>
  <c r="J170" i="14"/>
  <c r="J169" i="14" s="1"/>
  <c r="S83" i="14"/>
  <c r="C46" i="19"/>
  <c r="D46" i="19" s="1"/>
  <c r="D53" i="19"/>
  <c r="S263" i="14"/>
  <c r="S82" i="14"/>
  <c r="O38" i="16"/>
  <c r="O37" i="16" s="1"/>
  <c r="C48" i="16"/>
  <c r="F48" i="11"/>
  <c r="F124" i="11" s="1"/>
  <c r="C14" i="11"/>
  <c r="C17" i="11"/>
  <c r="C81" i="14"/>
  <c r="S81" i="14"/>
  <c r="Z170" i="14" l="1"/>
  <c r="Z133" i="14"/>
  <c r="B65" i="19"/>
  <c r="C65" i="19"/>
  <c r="C221" i="14"/>
  <c r="F218" i="14"/>
  <c r="C40" i="14"/>
  <c r="S40" i="14"/>
  <c r="Z169" i="14" l="1"/>
  <c r="V48" i="16" s="1"/>
  <c r="V49" i="16"/>
  <c r="V218" i="14"/>
  <c r="V217" i="14" s="1"/>
  <c r="F217" i="14"/>
  <c r="D65" i="19"/>
  <c r="S221" i="14"/>
  <c r="F277" i="14"/>
  <c r="C280" i="14"/>
  <c r="F243" i="14"/>
  <c r="V243" i="14" s="1"/>
  <c r="V242" i="14" s="1"/>
  <c r="C246" i="14"/>
  <c r="F202" i="14"/>
  <c r="V202" i="14" s="1"/>
  <c r="V201" i="14" s="1"/>
  <c r="C203" i="14"/>
  <c r="V277" i="14" l="1"/>
  <c r="V276" i="14" s="1"/>
  <c r="F242" i="14"/>
  <c r="F201" i="14"/>
  <c r="F276" i="14"/>
  <c r="S246" i="14"/>
  <c r="S203" i="14"/>
  <c r="E173" i="14"/>
  <c r="F173" i="14"/>
  <c r="C175" i="14"/>
  <c r="B55" i="19"/>
  <c r="F332" i="14" l="1"/>
  <c r="V173" i="14"/>
  <c r="V172" i="14" s="1"/>
  <c r="E332" i="14"/>
  <c r="E172" i="14"/>
  <c r="F172" i="14"/>
  <c r="C55" i="19"/>
  <c r="D55" i="19" s="1"/>
  <c r="S175" i="14"/>
  <c r="C75" i="14"/>
  <c r="S39" i="14"/>
  <c r="C39" i="14"/>
  <c r="V332" i="14" l="1"/>
  <c r="B52" i="19"/>
  <c r="C52" i="19"/>
  <c r="S75" i="14"/>
  <c r="S289" i="14"/>
  <c r="C51" i="19" s="1"/>
  <c r="C289" i="14"/>
  <c r="F288" i="14"/>
  <c r="V288" i="14" s="1"/>
  <c r="V287" i="14" s="1"/>
  <c r="B51" i="19"/>
  <c r="C199" i="14"/>
  <c r="F287" i="14" l="1"/>
  <c r="D52" i="19"/>
  <c r="D51" i="19"/>
  <c r="S199" i="14"/>
  <c r="B56" i="19" l="1"/>
  <c r="J125" i="16"/>
  <c r="I125" i="16"/>
  <c r="C274" i="14"/>
  <c r="C269" i="14"/>
  <c r="C234" i="14"/>
  <c r="C215" i="14"/>
  <c r="C208" i="14"/>
  <c r="C198" i="14"/>
  <c r="C190" i="14"/>
  <c r="C179" i="14"/>
  <c r="C186" i="14"/>
  <c r="C66" i="14"/>
  <c r="C60" i="14"/>
  <c r="C59" i="14"/>
  <c r="F76" i="19" l="1"/>
  <c r="C49" i="19"/>
  <c r="V272" i="14"/>
  <c r="V271" i="14" s="1"/>
  <c r="F266" i="14"/>
  <c r="F230" i="14"/>
  <c r="V230" i="14" s="1"/>
  <c r="V229" i="14" s="1"/>
  <c r="F211" i="14"/>
  <c r="F205" i="14"/>
  <c r="F193" i="14"/>
  <c r="F189" i="14"/>
  <c r="F182" i="14"/>
  <c r="V182" i="14" s="1"/>
  <c r="V181" i="14" s="1"/>
  <c r="F178" i="14"/>
  <c r="V178" i="14" s="1"/>
  <c r="V177" i="14" s="1"/>
  <c r="C163" i="14"/>
  <c r="C162" i="14"/>
  <c r="D160" i="14"/>
  <c r="E161" i="14"/>
  <c r="U161" i="14" s="1"/>
  <c r="S317" i="14"/>
  <c r="C323" i="14"/>
  <c r="C312" i="14"/>
  <c r="F316" i="14"/>
  <c r="V316" i="14" s="1"/>
  <c r="V315" i="14" s="1"/>
  <c r="C317" i="14"/>
  <c r="F327" i="14"/>
  <c r="V327" i="14" s="1"/>
  <c r="V326" i="14" s="1"/>
  <c r="C328" i="14"/>
  <c r="V54" i="14" l="1"/>
  <c r="V14" i="14" s="1"/>
  <c r="V189" i="14"/>
  <c r="V188" i="14" s="1"/>
  <c r="U333" i="14"/>
  <c r="U54" i="14"/>
  <c r="U14" i="14" s="1"/>
  <c r="V266" i="14"/>
  <c r="V265" i="14" s="1"/>
  <c r="V193" i="14"/>
  <c r="V192" i="14" s="1"/>
  <c r="V211" i="14"/>
  <c r="V210" i="14" s="1"/>
  <c r="V205" i="14"/>
  <c r="V204" i="14" s="1"/>
  <c r="F336" i="14"/>
  <c r="V336" i="14" s="1"/>
  <c r="I76" i="19"/>
  <c r="F192" i="14"/>
  <c r="F265" i="14"/>
  <c r="F188" i="14"/>
  <c r="F229" i="14"/>
  <c r="F181" i="14"/>
  <c r="F315" i="14"/>
  <c r="F326" i="14"/>
  <c r="F210" i="14"/>
  <c r="E160" i="14"/>
  <c r="F177" i="14"/>
  <c r="F204" i="14"/>
  <c r="F271" i="14"/>
  <c r="B49" i="19"/>
  <c r="D49" i="19" s="1"/>
  <c r="C43" i="19"/>
  <c r="C48" i="19"/>
  <c r="B45" i="19"/>
  <c r="D45" i="19" s="1"/>
  <c r="B48" i="19"/>
  <c r="C161" i="14"/>
  <c r="S66" i="14"/>
  <c r="S186" i="14"/>
  <c r="S215" i="14"/>
  <c r="S234" i="14"/>
  <c r="S274" i="14"/>
  <c r="S179" i="14"/>
  <c r="S190" i="14"/>
  <c r="S60" i="14"/>
  <c r="S198" i="14"/>
  <c r="S208" i="14"/>
  <c r="S269" i="14"/>
  <c r="S312" i="14"/>
  <c r="S323" i="14"/>
  <c r="S59" i="14"/>
  <c r="S328" i="14"/>
  <c r="B43" i="19"/>
  <c r="V157" i="14" l="1"/>
  <c r="D43" i="19"/>
  <c r="D48" i="19"/>
  <c r="V154" i="14" l="1"/>
  <c r="V153" i="14" s="1"/>
  <c r="C42" i="19"/>
  <c r="C41" i="19"/>
  <c r="S72" i="14"/>
  <c r="C57" i="19"/>
  <c r="S74" i="14"/>
  <c r="S73" i="14"/>
  <c r="C72" i="14"/>
  <c r="C73" i="14"/>
  <c r="C74" i="14"/>
  <c r="B42" i="19"/>
  <c r="B40" i="19"/>
  <c r="C70" i="14"/>
  <c r="D326" i="14"/>
  <c r="D308" i="14"/>
  <c r="D167" i="14"/>
  <c r="C167" i="14" s="1"/>
  <c r="V150" i="14" l="1"/>
  <c r="B41" i="19"/>
  <c r="D41" i="19" s="1"/>
  <c r="D42" i="19"/>
  <c r="S70" i="14"/>
  <c r="D74" i="16"/>
  <c r="V147" i="14" l="1"/>
  <c r="V146" i="14" s="1"/>
  <c r="C55" i="14"/>
  <c r="V143" i="14" l="1"/>
  <c r="D55" i="18"/>
  <c r="C40" i="19"/>
  <c r="C67" i="14"/>
  <c r="Z13" i="14"/>
  <c r="C325" i="14"/>
  <c r="C320" i="14"/>
  <c r="D318" i="14"/>
  <c r="D315" i="14"/>
  <c r="C314" i="14"/>
  <c r="D310" i="14"/>
  <c r="C307" i="14"/>
  <c r="F306" i="14"/>
  <c r="D305" i="14"/>
  <c r="D303" i="14"/>
  <c r="C302" i="14"/>
  <c r="D301" i="14"/>
  <c r="C301" i="14" s="1"/>
  <c r="C300" i="14"/>
  <c r="D299" i="14"/>
  <c r="C299" i="14" s="1"/>
  <c r="D297" i="14"/>
  <c r="D295" i="14"/>
  <c r="C294" i="14"/>
  <c r="D293" i="14"/>
  <c r="C293" i="14" s="1"/>
  <c r="D291" i="14"/>
  <c r="C290" i="14"/>
  <c r="D287" i="14"/>
  <c r="D285" i="14"/>
  <c r="C284" i="14"/>
  <c r="F283" i="14"/>
  <c r="D282" i="14"/>
  <c r="C281" i="14"/>
  <c r="C279" i="14"/>
  <c r="C278" i="14"/>
  <c r="D276" i="14"/>
  <c r="C275" i="14"/>
  <c r="C273" i="14"/>
  <c r="D271" i="14"/>
  <c r="C270" i="14"/>
  <c r="C268" i="14"/>
  <c r="C267" i="14"/>
  <c r="D265" i="14"/>
  <c r="C264" i="14"/>
  <c r="C261" i="14"/>
  <c r="D259" i="14"/>
  <c r="C258" i="14"/>
  <c r="C256" i="14"/>
  <c r="D254" i="14"/>
  <c r="C253" i="14"/>
  <c r="C252" i="14"/>
  <c r="C250" i="14"/>
  <c r="D248" i="14"/>
  <c r="C247" i="14"/>
  <c r="C244" i="14"/>
  <c r="D242" i="14"/>
  <c r="C241" i="14"/>
  <c r="C239" i="14"/>
  <c r="D237" i="14"/>
  <c r="C236" i="14"/>
  <c r="C232" i="14"/>
  <c r="C231" i="14"/>
  <c r="D229" i="14"/>
  <c r="C228" i="14"/>
  <c r="C227" i="14"/>
  <c r="C225" i="14"/>
  <c r="D223" i="14"/>
  <c r="C222" i="14"/>
  <c r="C219" i="14"/>
  <c r="D217" i="14"/>
  <c r="C216" i="14"/>
  <c r="C213" i="14"/>
  <c r="C212" i="14"/>
  <c r="D210" i="14"/>
  <c r="C209" i="14"/>
  <c r="C206" i="14"/>
  <c r="D201" i="14"/>
  <c r="C200" i="14"/>
  <c r="C197" i="14"/>
  <c r="C195" i="14"/>
  <c r="C194" i="14"/>
  <c r="D192" i="14"/>
  <c r="C191" i="14"/>
  <c r="D188" i="14"/>
  <c r="C187" i="14"/>
  <c r="C184" i="14"/>
  <c r="C183" i="14"/>
  <c r="D181" i="14"/>
  <c r="C180" i="14"/>
  <c r="D177" i="14"/>
  <c r="C176" i="14"/>
  <c r="C174" i="14"/>
  <c r="C171" i="14"/>
  <c r="E170" i="14"/>
  <c r="D169" i="14"/>
  <c r="C168" i="14"/>
  <c r="C166" i="14"/>
  <c r="E165" i="14"/>
  <c r="C159" i="14"/>
  <c r="E158" i="14"/>
  <c r="U158" i="14" s="1"/>
  <c r="C156" i="14"/>
  <c r="C155" i="14"/>
  <c r="E154" i="14"/>
  <c r="D153" i="14"/>
  <c r="C152" i="14"/>
  <c r="E151" i="14"/>
  <c r="C149" i="14"/>
  <c r="C148" i="14"/>
  <c r="E147" i="14"/>
  <c r="D146" i="14"/>
  <c r="C145" i="14"/>
  <c r="E144" i="14"/>
  <c r="U144" i="14" s="1"/>
  <c r="C142" i="14"/>
  <c r="C141" i="14"/>
  <c r="E140" i="14"/>
  <c r="D139" i="14"/>
  <c r="C138" i="14"/>
  <c r="E137" i="14"/>
  <c r="C135" i="14"/>
  <c r="C134" i="14"/>
  <c r="E133" i="14"/>
  <c r="D132" i="14"/>
  <c r="C131" i="14"/>
  <c r="E130" i="14"/>
  <c r="C128" i="14"/>
  <c r="C127" i="14"/>
  <c r="E126" i="14"/>
  <c r="D125" i="14"/>
  <c r="C124" i="14"/>
  <c r="E123" i="14"/>
  <c r="C121" i="14"/>
  <c r="C120" i="14"/>
  <c r="D118" i="14"/>
  <c r="C117" i="14"/>
  <c r="E116" i="14"/>
  <c r="C114" i="14"/>
  <c r="C113" i="14"/>
  <c r="E112" i="14"/>
  <c r="D111" i="14"/>
  <c r="C110" i="14"/>
  <c r="E109" i="14"/>
  <c r="C107" i="14"/>
  <c r="C106" i="14"/>
  <c r="E105" i="14"/>
  <c r="D104" i="14"/>
  <c r="C103" i="14"/>
  <c r="E102" i="14"/>
  <c r="C100" i="14"/>
  <c r="C99" i="14"/>
  <c r="E98" i="14"/>
  <c r="C95" i="14"/>
  <c r="E93" i="14"/>
  <c r="E92" i="14" s="1"/>
  <c r="C91" i="14"/>
  <c r="C89" i="14"/>
  <c r="C88" i="14"/>
  <c r="C86" i="14"/>
  <c r="C85" i="14"/>
  <c r="C71" i="14"/>
  <c r="C69" i="14"/>
  <c r="C64" i="14"/>
  <c r="C61" i="14"/>
  <c r="C58" i="14"/>
  <c r="C57" i="14"/>
  <c r="C56" i="14"/>
  <c r="C52" i="14"/>
  <c r="C46" i="14"/>
  <c r="C45" i="14"/>
  <c r="C38" i="14"/>
  <c r="C37" i="14"/>
  <c r="C35" i="14"/>
  <c r="C33" i="14"/>
  <c r="C32" i="14"/>
  <c r="C31" i="14"/>
  <c r="C30" i="14"/>
  <c r="C29" i="14"/>
  <c r="C28" i="14"/>
  <c r="C27" i="14"/>
  <c r="C26" i="14"/>
  <c r="C24" i="14"/>
  <c r="C21" i="14"/>
  <c r="C20" i="14"/>
  <c r="C19" i="14"/>
  <c r="C18" i="14"/>
  <c r="C17" i="14"/>
  <c r="D14" i="14"/>
  <c r="U336" i="14"/>
  <c r="T101" i="16"/>
  <c r="T100" i="16" s="1"/>
  <c r="S101" i="16"/>
  <c r="S100" i="16" s="1"/>
  <c r="R101" i="16"/>
  <c r="R100" i="16" s="1"/>
  <c r="Q101" i="16"/>
  <c r="Q100" i="16" s="1"/>
  <c r="P101" i="16"/>
  <c r="P100" i="16" s="1"/>
  <c r="T99" i="16"/>
  <c r="T98" i="16" s="1"/>
  <c r="S99" i="16"/>
  <c r="S98" i="16" s="1"/>
  <c r="R99" i="16"/>
  <c r="R98" i="16" s="1"/>
  <c r="Q99" i="16"/>
  <c r="Q98" i="16" s="1"/>
  <c r="P99" i="16"/>
  <c r="P98" i="16" s="1"/>
  <c r="T63" i="16"/>
  <c r="T62" i="16" s="1"/>
  <c r="S63" i="16"/>
  <c r="S62" i="16" s="1"/>
  <c r="R63" i="16"/>
  <c r="R62" i="16" s="1"/>
  <c r="Q63" i="16"/>
  <c r="Q62" i="16" s="1"/>
  <c r="P63" i="16"/>
  <c r="P62" i="16" s="1"/>
  <c r="T61" i="16"/>
  <c r="T60" i="16" s="1"/>
  <c r="S61" i="16"/>
  <c r="S60" i="16" s="1"/>
  <c r="R61" i="16"/>
  <c r="R60" i="16" s="1"/>
  <c r="Q61" i="16"/>
  <c r="Q60" i="16" s="1"/>
  <c r="P61" i="16"/>
  <c r="P60" i="16" s="1"/>
  <c r="T57" i="16"/>
  <c r="T56" i="16" s="1"/>
  <c r="S57" i="16"/>
  <c r="S56" i="16" s="1"/>
  <c r="R57" i="16"/>
  <c r="R56" i="16" s="1"/>
  <c r="Q57" i="16"/>
  <c r="Q56" i="16" s="1"/>
  <c r="P57" i="16"/>
  <c r="T53" i="16"/>
  <c r="T52" i="16" s="1"/>
  <c r="S53" i="16"/>
  <c r="S52" i="16" s="1"/>
  <c r="R53" i="16"/>
  <c r="R52" i="16" s="1"/>
  <c r="Q53" i="16"/>
  <c r="Q52" i="16" s="1"/>
  <c r="P53" i="16"/>
  <c r="P52" i="16" s="1"/>
  <c r="T32" i="16"/>
  <c r="T31" i="16" s="1"/>
  <c r="S32" i="16"/>
  <c r="S31" i="16" s="1"/>
  <c r="R32" i="16"/>
  <c r="R31" i="16" s="1"/>
  <c r="Q32" i="16"/>
  <c r="Q31" i="16" s="1"/>
  <c r="P32" i="16"/>
  <c r="P31" i="16" s="1"/>
  <c r="T29" i="16"/>
  <c r="T28" i="16" s="1"/>
  <c r="S29" i="16"/>
  <c r="S28" i="16" s="1"/>
  <c r="R29" i="16"/>
  <c r="R28" i="16" s="1"/>
  <c r="Q29" i="16"/>
  <c r="Q28" i="16" s="1"/>
  <c r="P29" i="16"/>
  <c r="P28" i="16" s="1"/>
  <c r="T26" i="16"/>
  <c r="T25" i="16" s="1"/>
  <c r="S26" i="16"/>
  <c r="S25" i="16" s="1"/>
  <c r="R26" i="16"/>
  <c r="R25" i="16" s="1"/>
  <c r="Q26" i="16"/>
  <c r="Q25" i="16" s="1"/>
  <c r="P26" i="16"/>
  <c r="P25" i="16" s="1"/>
  <c r="T21" i="16"/>
  <c r="T20" i="16" s="1"/>
  <c r="S21" i="16"/>
  <c r="S20" i="16" s="1"/>
  <c r="R21" i="16"/>
  <c r="R20" i="16" s="1"/>
  <c r="Q21" i="16"/>
  <c r="Q20" i="16" s="1"/>
  <c r="P21" i="16"/>
  <c r="P20" i="16" s="1"/>
  <c r="C117" i="16"/>
  <c r="D116" i="16"/>
  <c r="C115" i="16"/>
  <c r="D114" i="16"/>
  <c r="C113" i="16"/>
  <c r="D112" i="16"/>
  <c r="C111" i="16"/>
  <c r="D110" i="16"/>
  <c r="C109" i="16"/>
  <c r="D108" i="16"/>
  <c r="C107" i="16"/>
  <c r="H106" i="16"/>
  <c r="H120" i="16" s="1"/>
  <c r="G106" i="16"/>
  <c r="G120" i="16" s="1"/>
  <c r="F106" i="16"/>
  <c r="F120" i="16" s="1"/>
  <c r="D106" i="16"/>
  <c r="C105" i="16"/>
  <c r="D104" i="16"/>
  <c r="C101" i="16"/>
  <c r="H100" i="16"/>
  <c r="G100" i="16"/>
  <c r="F100" i="16"/>
  <c r="E100" i="16"/>
  <c r="D100" i="16"/>
  <c r="C99" i="16"/>
  <c r="H98" i="16"/>
  <c r="G98" i="16"/>
  <c r="F98" i="16"/>
  <c r="E98" i="16"/>
  <c r="D98" i="16"/>
  <c r="C95" i="16"/>
  <c r="D94" i="16"/>
  <c r="C93" i="16"/>
  <c r="D92" i="16"/>
  <c r="C91" i="16"/>
  <c r="D90" i="16"/>
  <c r="C89" i="16"/>
  <c r="D88" i="16"/>
  <c r="C87" i="16"/>
  <c r="D86" i="16"/>
  <c r="C85" i="16"/>
  <c r="C83" i="16"/>
  <c r="D82" i="16"/>
  <c r="C81" i="16"/>
  <c r="D80" i="16"/>
  <c r="C79" i="16"/>
  <c r="D78" i="16"/>
  <c r="C77" i="16"/>
  <c r="D76" i="16"/>
  <c r="C75" i="16"/>
  <c r="C73" i="16"/>
  <c r="D72" i="16"/>
  <c r="C71" i="16"/>
  <c r="D70" i="16"/>
  <c r="C69" i="16"/>
  <c r="D68" i="16"/>
  <c r="C67" i="16"/>
  <c r="D66" i="16"/>
  <c r="C65" i="16"/>
  <c r="D64" i="16"/>
  <c r="C63" i="16"/>
  <c r="H62" i="16"/>
  <c r="G62" i="16"/>
  <c r="F62" i="16"/>
  <c r="E62" i="16"/>
  <c r="D62" i="16"/>
  <c r="C61" i="16"/>
  <c r="H60" i="16"/>
  <c r="G60" i="16"/>
  <c r="F60" i="16"/>
  <c r="E60" i="16"/>
  <c r="D60" i="16"/>
  <c r="C59" i="16"/>
  <c r="D58" i="16"/>
  <c r="C57" i="16"/>
  <c r="H56" i="16"/>
  <c r="G56" i="16"/>
  <c r="F56" i="16"/>
  <c r="E56" i="16"/>
  <c r="D56" i="16"/>
  <c r="C55" i="16"/>
  <c r="D54" i="16"/>
  <c r="C53" i="16"/>
  <c r="H52" i="16"/>
  <c r="G52" i="16"/>
  <c r="F52" i="16"/>
  <c r="E52" i="16"/>
  <c r="D52" i="16"/>
  <c r="C51" i="16"/>
  <c r="D50" i="16"/>
  <c r="C47" i="16"/>
  <c r="D46" i="16"/>
  <c r="C45" i="16"/>
  <c r="D44" i="16"/>
  <c r="C43" i="16"/>
  <c r="D42" i="16"/>
  <c r="C41" i="16"/>
  <c r="D40" i="16"/>
  <c r="C39" i="16"/>
  <c r="C36" i="16"/>
  <c r="C33" i="16"/>
  <c r="C32" i="16"/>
  <c r="D31" i="16"/>
  <c r="C30" i="16"/>
  <c r="C29" i="16"/>
  <c r="D28" i="16"/>
  <c r="C27" i="16"/>
  <c r="C26" i="16"/>
  <c r="D25" i="16"/>
  <c r="C24" i="16"/>
  <c r="D23" i="16"/>
  <c r="C22" i="16"/>
  <c r="C21" i="16"/>
  <c r="J93" i="14" s="1"/>
  <c r="D20" i="16"/>
  <c r="C19" i="16"/>
  <c r="C18" i="16"/>
  <c r="C16" i="16"/>
  <c r="C15" i="16"/>
  <c r="C14" i="16"/>
  <c r="C13" i="16"/>
  <c r="N47" i="18"/>
  <c r="M47" i="18" s="1"/>
  <c r="N49" i="18"/>
  <c r="M49" i="18" s="1"/>
  <c r="N51" i="18"/>
  <c r="M51" i="18" s="1"/>
  <c r="N53" i="18"/>
  <c r="M53" i="18" s="1"/>
  <c r="N55" i="18"/>
  <c r="M55" i="18" s="1"/>
  <c r="N57" i="18"/>
  <c r="M57" i="18" s="1"/>
  <c r="N59" i="18"/>
  <c r="M59" i="18" s="1"/>
  <c r="N61" i="18"/>
  <c r="M61" i="18" s="1"/>
  <c r="N63" i="18"/>
  <c r="M63" i="18" s="1"/>
  <c r="N65" i="18"/>
  <c r="M65" i="18" s="1"/>
  <c r="N67" i="18"/>
  <c r="M67" i="18" s="1"/>
  <c r="N69" i="18"/>
  <c r="M69" i="18" s="1"/>
  <c r="N71" i="18"/>
  <c r="M71" i="18" s="1"/>
  <c r="N73" i="18"/>
  <c r="M73" i="18" s="1"/>
  <c r="N75" i="18"/>
  <c r="M75" i="18" s="1"/>
  <c r="N77" i="18"/>
  <c r="M77" i="18" s="1"/>
  <c r="N79" i="18"/>
  <c r="M79" i="18" s="1"/>
  <c r="N81" i="18"/>
  <c r="M81" i="18" s="1"/>
  <c r="N83" i="18"/>
  <c r="M83" i="18" s="1"/>
  <c r="N85" i="18"/>
  <c r="M85" i="18" s="1"/>
  <c r="N87" i="18"/>
  <c r="M87" i="18" s="1"/>
  <c r="N89" i="18"/>
  <c r="M89" i="18" s="1"/>
  <c r="N91" i="18"/>
  <c r="M91" i="18" s="1"/>
  <c r="N93" i="18"/>
  <c r="M93" i="18" s="1"/>
  <c r="N95" i="18"/>
  <c r="M95" i="18" s="1"/>
  <c r="N97" i="18"/>
  <c r="M97" i="18" s="1"/>
  <c r="N99" i="18"/>
  <c r="M99" i="18" s="1"/>
  <c r="N101" i="18"/>
  <c r="M101" i="18" s="1"/>
  <c r="N103" i="18"/>
  <c r="M103" i="18" s="1"/>
  <c r="N105" i="18"/>
  <c r="M105" i="18" s="1"/>
  <c r="N107" i="18"/>
  <c r="M107" i="18" s="1"/>
  <c r="N109" i="18"/>
  <c r="M109" i="18" s="1"/>
  <c r="N45" i="18"/>
  <c r="M45" i="18" s="1"/>
  <c r="N34" i="18"/>
  <c r="M34" i="18" s="1"/>
  <c r="N29" i="18"/>
  <c r="M29" i="18" s="1"/>
  <c r="D49" i="18"/>
  <c r="D51" i="18"/>
  <c r="C51" i="18" s="1"/>
  <c r="D53" i="18"/>
  <c r="D57" i="18"/>
  <c r="D59" i="18"/>
  <c r="D61" i="18"/>
  <c r="D63" i="18"/>
  <c r="C63" i="18" s="1"/>
  <c r="D65" i="18"/>
  <c r="D67" i="18"/>
  <c r="D69" i="18"/>
  <c r="D71" i="18"/>
  <c r="D73" i="18"/>
  <c r="D75" i="18"/>
  <c r="D77" i="18"/>
  <c r="D79" i="18"/>
  <c r="D81" i="18"/>
  <c r="D83" i="18"/>
  <c r="D85" i="18"/>
  <c r="D87" i="18"/>
  <c r="D89" i="18"/>
  <c r="D91" i="18"/>
  <c r="D47" i="18"/>
  <c r="C47" i="18" s="1"/>
  <c r="D45" i="18"/>
  <c r="D42" i="18"/>
  <c r="D39" i="18"/>
  <c r="D36" i="18"/>
  <c r="C36" i="18" s="1"/>
  <c r="D34" i="18"/>
  <c r="D31" i="18"/>
  <c r="D29" i="18"/>
  <c r="D26" i="18"/>
  <c r="C26" i="18" s="1"/>
  <c r="E23" i="18"/>
  <c r="G23" i="18"/>
  <c r="D23" i="18"/>
  <c r="E20" i="18"/>
  <c r="G20" i="18"/>
  <c r="D20" i="18"/>
  <c r="D13" i="18"/>
  <c r="E13" i="18"/>
  <c r="G13" i="18"/>
  <c r="C93" i="14" l="1"/>
  <c r="J53" i="14"/>
  <c r="Z53" i="14" s="1"/>
  <c r="J119" i="14"/>
  <c r="J255" i="14"/>
  <c r="J254" i="14" s="1"/>
  <c r="C254" i="14" s="1"/>
  <c r="J316" i="14"/>
  <c r="J315" i="14" s="1"/>
  <c r="C315" i="14" s="1"/>
  <c r="J157" i="14"/>
  <c r="J153" i="14" s="1"/>
  <c r="J230" i="14"/>
  <c r="J229" i="14" s="1"/>
  <c r="C229" i="14" s="1"/>
  <c r="J283" i="14"/>
  <c r="J282" i="14" s="1"/>
  <c r="J129" i="14"/>
  <c r="J125" i="14" s="1"/>
  <c r="J306" i="14"/>
  <c r="J305" i="14" s="1"/>
  <c r="J178" i="14"/>
  <c r="J177" i="14" s="1"/>
  <c r="C177" i="14" s="1"/>
  <c r="J211" i="14"/>
  <c r="J210" i="14" s="1"/>
  <c r="C210" i="14" s="1"/>
  <c r="J286" i="14"/>
  <c r="J285" i="14" s="1"/>
  <c r="C285" i="14" s="1"/>
  <c r="J243" i="14"/>
  <c r="J242" i="14" s="1"/>
  <c r="J266" i="14"/>
  <c r="J265" i="14" s="1"/>
  <c r="C265" i="14" s="1"/>
  <c r="J309" i="14"/>
  <c r="J308" i="14" s="1"/>
  <c r="C308" i="14" s="1"/>
  <c r="J327" i="14"/>
  <c r="J326" i="14" s="1"/>
  <c r="C326" i="14" s="1"/>
  <c r="J101" i="14"/>
  <c r="J97" i="14" s="1"/>
  <c r="J54" i="14"/>
  <c r="Z54" i="14" s="1"/>
  <c r="J105" i="14"/>
  <c r="C105" i="14" s="1"/>
  <c r="J319" i="14"/>
  <c r="J318" i="14" s="1"/>
  <c r="C318" i="14" s="1"/>
  <c r="J68" i="14"/>
  <c r="C68" i="14" s="1"/>
  <c r="J164" i="14"/>
  <c r="J160" i="14" s="1"/>
  <c r="C160" i="14" s="1"/>
  <c r="J189" i="14"/>
  <c r="J188" i="14" s="1"/>
  <c r="C188" i="14" s="1"/>
  <c r="J238" i="14"/>
  <c r="J237" i="14" s="1"/>
  <c r="C237" i="14" s="1"/>
  <c r="J298" i="14"/>
  <c r="J297" i="14" s="1"/>
  <c r="C297" i="14" s="1"/>
  <c r="J112" i="14"/>
  <c r="C112" i="14" s="1"/>
  <c r="J173" i="14"/>
  <c r="Z173" i="14" s="1"/>
  <c r="Z172" i="14" s="1"/>
  <c r="J182" i="14"/>
  <c r="J181" i="14" s="1"/>
  <c r="C181" i="14" s="1"/>
  <c r="J193" i="14"/>
  <c r="J192" i="14" s="1"/>
  <c r="J218" i="14"/>
  <c r="J217" i="14" s="1"/>
  <c r="C217" i="14" s="1"/>
  <c r="J272" i="14"/>
  <c r="J271" i="14" s="1"/>
  <c r="C271" i="14" s="1"/>
  <c r="J288" i="14"/>
  <c r="J287" i="14" s="1"/>
  <c r="C287" i="14" s="1"/>
  <c r="J296" i="14"/>
  <c r="J295" i="14" s="1"/>
  <c r="C295" i="14" s="1"/>
  <c r="J304" i="14"/>
  <c r="J303" i="14" s="1"/>
  <c r="C303" i="14" s="1"/>
  <c r="J44" i="14"/>
  <c r="Z44" i="14" s="1"/>
  <c r="S44" i="14" s="1"/>
  <c r="J224" i="14"/>
  <c r="J223" i="14" s="1"/>
  <c r="C223" i="14" s="1"/>
  <c r="J277" i="14"/>
  <c r="J276" i="14" s="1"/>
  <c r="C276" i="14" s="1"/>
  <c r="J292" i="14"/>
  <c r="J291" i="14" s="1"/>
  <c r="J122" i="14"/>
  <c r="C122" i="14" s="1"/>
  <c r="J205" i="14"/>
  <c r="J204" i="14" s="1"/>
  <c r="C204" i="14" s="1"/>
  <c r="J65" i="14"/>
  <c r="C65" i="14" s="1"/>
  <c r="J260" i="14"/>
  <c r="J259" i="14" s="1"/>
  <c r="C259" i="14" s="1"/>
  <c r="J108" i="14"/>
  <c r="C108" i="14" s="1"/>
  <c r="J202" i="14"/>
  <c r="J201" i="14" s="1"/>
  <c r="C201" i="14" s="1"/>
  <c r="J15" i="14"/>
  <c r="Z15" i="14" s="1"/>
  <c r="J96" i="14"/>
  <c r="Z96" i="14" s="1"/>
  <c r="J115" i="14"/>
  <c r="J249" i="14"/>
  <c r="J248" i="14" s="1"/>
  <c r="C248" i="14" s="1"/>
  <c r="J311" i="14"/>
  <c r="J310" i="14" s="1"/>
  <c r="U116" i="14"/>
  <c r="U130" i="14"/>
  <c r="F333" i="14"/>
  <c r="V283" i="14"/>
  <c r="V282" i="14" s="1"/>
  <c r="F335" i="14"/>
  <c r="V335" i="14" s="1"/>
  <c r="V306" i="14"/>
  <c r="V305" i="14" s="1"/>
  <c r="U137" i="14"/>
  <c r="E331" i="14"/>
  <c r="U170" i="14"/>
  <c r="U169" i="14" s="1"/>
  <c r="U109" i="14"/>
  <c r="U102" i="14"/>
  <c r="E118" i="14"/>
  <c r="U123" i="14"/>
  <c r="U151" i="14"/>
  <c r="U165" i="14"/>
  <c r="U160" i="14" s="1"/>
  <c r="U332" i="14"/>
  <c r="U173" i="14"/>
  <c r="U172" i="14" s="1"/>
  <c r="V140" i="14"/>
  <c r="V139" i="14" s="1"/>
  <c r="T118" i="16"/>
  <c r="R118" i="16"/>
  <c r="S118" i="16"/>
  <c r="Q118" i="16"/>
  <c r="Z93" i="14"/>
  <c r="Q120" i="16"/>
  <c r="E330" i="14"/>
  <c r="D345" i="14"/>
  <c r="C53" i="14"/>
  <c r="E132" i="14"/>
  <c r="E146" i="14"/>
  <c r="E104" i="14"/>
  <c r="C291" i="14"/>
  <c r="C242" i="14"/>
  <c r="C192" i="14"/>
  <c r="E125" i="14"/>
  <c r="E139" i="14"/>
  <c r="E153" i="14"/>
  <c r="C310" i="14"/>
  <c r="E97" i="14"/>
  <c r="E111" i="14"/>
  <c r="E169" i="14"/>
  <c r="C169" i="14" s="1"/>
  <c r="F282" i="14"/>
  <c r="F305" i="14"/>
  <c r="S80" i="18"/>
  <c r="C39" i="19"/>
  <c r="D120" i="16"/>
  <c r="S120" i="16"/>
  <c r="R120" i="16"/>
  <c r="P120" i="16"/>
  <c r="C13" i="18"/>
  <c r="D121" i="18"/>
  <c r="G121" i="18"/>
  <c r="E121" i="18"/>
  <c r="C34" i="18"/>
  <c r="C45" i="18"/>
  <c r="C31" i="18"/>
  <c r="C42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1" i="18"/>
  <c r="C59" i="18"/>
  <c r="C53" i="18"/>
  <c r="C55" i="18"/>
  <c r="C57" i="18"/>
  <c r="C20" i="18"/>
  <c r="C29" i="18"/>
  <c r="C39" i="18"/>
  <c r="C49" i="18"/>
  <c r="D119" i="18"/>
  <c r="D124" i="18" s="1"/>
  <c r="C23" i="18"/>
  <c r="C65" i="18"/>
  <c r="E119" i="18"/>
  <c r="E124" i="18" s="1"/>
  <c r="C10" i="19"/>
  <c r="L121" i="16"/>
  <c r="G119" i="18"/>
  <c r="G124" i="18" s="1"/>
  <c r="V17" i="16"/>
  <c r="V97" i="16"/>
  <c r="G118" i="16"/>
  <c r="G124" i="16" s="1"/>
  <c r="E118" i="16"/>
  <c r="E121" i="16" s="1"/>
  <c r="F118" i="16"/>
  <c r="F124" i="16" s="1"/>
  <c r="H118" i="16"/>
  <c r="H124" i="16" s="1"/>
  <c r="D118" i="16"/>
  <c r="D124" i="16" s="1"/>
  <c r="C70" i="19"/>
  <c r="G329" i="14"/>
  <c r="I329" i="14"/>
  <c r="D329" i="14"/>
  <c r="H329" i="14"/>
  <c r="S66" i="18"/>
  <c r="S60" i="18"/>
  <c r="S58" i="18"/>
  <c r="S56" i="18"/>
  <c r="S30" i="18"/>
  <c r="S64" i="18"/>
  <c r="S62" i="18"/>
  <c r="S61" i="18" s="1"/>
  <c r="S19" i="18"/>
  <c r="S54" i="18"/>
  <c r="S52" i="18"/>
  <c r="S50" i="18"/>
  <c r="N20" i="18"/>
  <c r="M20" i="18" s="1"/>
  <c r="S43" i="18"/>
  <c r="S41" i="18"/>
  <c r="N42" i="18"/>
  <c r="M42" i="18" s="1"/>
  <c r="N36" i="18"/>
  <c r="M36" i="18" s="1"/>
  <c r="C5" i="19"/>
  <c r="C20" i="19"/>
  <c r="C17" i="19"/>
  <c r="C15" i="19"/>
  <c r="C6" i="19"/>
  <c r="C67" i="19"/>
  <c r="C19" i="19"/>
  <c r="C13" i="19"/>
  <c r="C31" i="19"/>
  <c r="C33" i="19"/>
  <c r="C14" i="19"/>
  <c r="C69" i="19"/>
  <c r="C36" i="19"/>
  <c r="C26" i="19"/>
  <c r="C38" i="19"/>
  <c r="C34" i="19"/>
  <c r="C27" i="19"/>
  <c r="C24" i="19"/>
  <c r="C21" i="19"/>
  <c r="C18" i="19"/>
  <c r="C16" i="19"/>
  <c r="C11" i="19"/>
  <c r="C7" i="19"/>
  <c r="C23" i="19"/>
  <c r="C32" i="19"/>
  <c r="C104" i="16"/>
  <c r="Z150" i="14"/>
  <c r="Z146" i="14" s="1"/>
  <c r="S16" i="18"/>
  <c r="O99" i="16"/>
  <c r="C74" i="16"/>
  <c r="C78" i="16"/>
  <c r="C82" i="16"/>
  <c r="P56" i="16"/>
  <c r="O56" i="16" s="1"/>
  <c r="O57" i="16"/>
  <c r="O18" i="16"/>
  <c r="C58" i="16"/>
  <c r="C60" i="16"/>
  <c r="C90" i="16"/>
  <c r="Z143" i="14"/>
  <c r="Z139" i="14" s="1"/>
  <c r="O63" i="16"/>
  <c r="S24" i="18"/>
  <c r="S35" i="18"/>
  <c r="S22" i="18"/>
  <c r="N23" i="18"/>
  <c r="M23" i="18" s="1"/>
  <c r="N31" i="18"/>
  <c r="M31" i="18" s="1"/>
  <c r="N39" i="18"/>
  <c r="M39" i="18" s="1"/>
  <c r="S40" i="18"/>
  <c r="S33" i="18"/>
  <c r="S21" i="18"/>
  <c r="N26" i="18"/>
  <c r="M26" i="18" s="1"/>
  <c r="S15" i="18"/>
  <c r="S48" i="18"/>
  <c r="S28" i="18"/>
  <c r="S46" i="18"/>
  <c r="S27" i="18"/>
  <c r="S14" i="18"/>
  <c r="S44" i="18"/>
  <c r="S32" i="18"/>
  <c r="S25" i="18"/>
  <c r="N13" i="18"/>
  <c r="C25" i="19"/>
  <c r="C9" i="19"/>
  <c r="C8" i="19"/>
  <c r="C40" i="16"/>
  <c r="C110" i="16"/>
  <c r="C23" i="16"/>
  <c r="C31" i="16"/>
  <c r="C56" i="16"/>
  <c r="C298" i="14"/>
  <c r="C193" i="14"/>
  <c r="O15" i="16"/>
  <c r="C101" i="14"/>
  <c r="S38" i="18"/>
  <c r="S37" i="18"/>
  <c r="D56" i="19"/>
  <c r="C76" i="19"/>
  <c r="D76" i="19" s="1"/>
  <c r="C108" i="16"/>
  <c r="C30" i="19"/>
  <c r="S55" i="14"/>
  <c r="C50" i="19"/>
  <c r="S120" i="14"/>
  <c r="S27" i="14"/>
  <c r="O16" i="16"/>
  <c r="C28" i="16"/>
  <c r="C44" i="16"/>
  <c r="C46" i="16"/>
  <c r="C62" i="16"/>
  <c r="C64" i="16"/>
  <c r="C72" i="16"/>
  <c r="C86" i="16"/>
  <c r="C92" i="16"/>
  <c r="C112" i="16"/>
  <c r="C114" i="16"/>
  <c r="O19" i="16"/>
  <c r="C42" i="16"/>
  <c r="C50" i="16"/>
  <c r="C52" i="16"/>
  <c r="C80" i="16"/>
  <c r="C100" i="16"/>
  <c r="O61" i="16"/>
  <c r="S187" i="14"/>
  <c r="S275" i="14"/>
  <c r="S183" i="14"/>
  <c r="S37" i="14"/>
  <c r="S252" i="14"/>
  <c r="S32" i="14"/>
  <c r="S21" i="14"/>
  <c r="S58" i="14"/>
  <c r="S20" i="14"/>
  <c r="S31" i="14"/>
  <c r="S194" i="14"/>
  <c r="S267" i="14"/>
  <c r="S38" i="14"/>
  <c r="S28" i="14"/>
  <c r="S17" i="14"/>
  <c r="S200" i="14"/>
  <c r="C311" i="14"/>
  <c r="S67" i="14"/>
  <c r="S72" i="18"/>
  <c r="S116" i="18"/>
  <c r="S98" i="18"/>
  <c r="S106" i="18"/>
  <c r="S108" i="18"/>
  <c r="S294" i="14"/>
  <c r="S124" i="14"/>
  <c r="S71" i="14"/>
  <c r="S35" i="14"/>
  <c r="S30" i="14"/>
  <c r="S26" i="14"/>
  <c r="S19" i="14"/>
  <c r="S138" i="14"/>
  <c r="S149" i="14"/>
  <c r="S197" i="14"/>
  <c r="S236" i="14"/>
  <c r="C109" i="14"/>
  <c r="C119" i="14"/>
  <c r="C133" i="14"/>
  <c r="C147" i="14"/>
  <c r="C158" i="14"/>
  <c r="C165" i="14"/>
  <c r="S74" i="18"/>
  <c r="S90" i="18"/>
  <c r="S96" i="18"/>
  <c r="S100" i="18"/>
  <c r="S104" i="18"/>
  <c r="S114" i="18"/>
  <c r="S110" i="18"/>
  <c r="S99" i="14"/>
  <c r="S100" i="14"/>
  <c r="S102" i="18"/>
  <c r="S118" i="18"/>
  <c r="S171" i="14"/>
  <c r="S110" i="14"/>
  <c r="S152" i="14"/>
  <c r="S216" i="14"/>
  <c r="S94" i="18"/>
  <c r="S33" i="14"/>
  <c r="S29" i="14"/>
  <c r="S24" i="14"/>
  <c r="S18" i="14"/>
  <c r="S174" i="14"/>
  <c r="S184" i="14"/>
  <c r="S227" i="14"/>
  <c r="S281" i="14"/>
  <c r="S239" i="14"/>
  <c r="S273" i="14"/>
  <c r="C218" i="14"/>
  <c r="S106" i="14"/>
  <c r="C144" i="14"/>
  <c r="S107" i="14"/>
  <c r="S162" i="14"/>
  <c r="S176" i="14"/>
  <c r="S213" i="14"/>
  <c r="S232" i="14"/>
  <c r="S247" i="14"/>
  <c r="S253" i="14"/>
  <c r="S270" i="14"/>
  <c r="S279" i="14"/>
  <c r="S16" i="14"/>
  <c r="S69" i="14"/>
  <c r="S241" i="14"/>
  <c r="S264" i="14"/>
  <c r="S268" i="14"/>
  <c r="S159" i="14"/>
  <c r="S166" i="14"/>
  <c r="S191" i="14"/>
  <c r="S244" i="14"/>
  <c r="S256" i="14"/>
  <c r="S290" i="14"/>
  <c r="S70" i="18"/>
  <c r="C116" i="16"/>
  <c r="C106" i="16"/>
  <c r="C98" i="16"/>
  <c r="C84" i="16"/>
  <c r="C76" i="16"/>
  <c r="C70" i="16"/>
  <c r="C66" i="16"/>
  <c r="C54" i="16"/>
  <c r="C37" i="16"/>
  <c r="C34" i="16"/>
  <c r="C25" i="16"/>
  <c r="C20" i="16"/>
  <c r="O26" i="16"/>
  <c r="O25" i="16" s="1"/>
  <c r="O14" i="16"/>
  <c r="C94" i="16"/>
  <c r="C88" i="16"/>
  <c r="C68" i="16"/>
  <c r="C178" i="14"/>
  <c r="C116" i="14"/>
  <c r="S209" i="14"/>
  <c r="S258" i="14"/>
  <c r="S127" i="14"/>
  <c r="S128" i="14"/>
  <c r="S134" i="14"/>
  <c r="S135" i="14"/>
  <c r="S155" i="14"/>
  <c r="S156" i="14"/>
  <c r="S206" i="14"/>
  <c r="S250" i="14"/>
  <c r="S261" i="14"/>
  <c r="S284" i="14"/>
  <c r="S163" i="14"/>
  <c r="S325" i="14"/>
  <c r="S78" i="18"/>
  <c r="S56" i="14"/>
  <c r="S103" i="14"/>
  <c r="S84" i="18"/>
  <c r="C102" i="14"/>
  <c r="C130" i="14"/>
  <c r="C154" i="14"/>
  <c r="C137" i="14"/>
  <c r="C151" i="14"/>
  <c r="C123" i="14"/>
  <c r="C140" i="14"/>
  <c r="S121" i="14"/>
  <c r="S82" i="18"/>
  <c r="S81" i="18" s="1"/>
  <c r="S88" i="18"/>
  <c r="S113" i="14"/>
  <c r="S114" i="14"/>
  <c r="S117" i="14"/>
  <c r="S145" i="14"/>
  <c r="S222" i="14"/>
  <c r="S228" i="14"/>
  <c r="S86" i="18"/>
  <c r="S131" i="14"/>
  <c r="S141" i="14"/>
  <c r="S142" i="14"/>
  <c r="S76" i="18"/>
  <c r="S92" i="18"/>
  <c r="S195" i="14"/>
  <c r="S112" i="18"/>
  <c r="S148" i="14"/>
  <c r="S180" i="14"/>
  <c r="S320" i="14"/>
  <c r="S314" i="14"/>
  <c r="S300" i="14"/>
  <c r="S307" i="14"/>
  <c r="S68" i="18"/>
  <c r="C126" i="14"/>
  <c r="C98" i="14"/>
  <c r="S278" i="14"/>
  <c r="S231" i="14"/>
  <c r="S225" i="14"/>
  <c r="S219" i="14"/>
  <c r="S212" i="14"/>
  <c r="S302" i="14"/>
  <c r="O13" i="18"/>
  <c r="C170" i="14"/>
  <c r="O101" i="16"/>
  <c r="O53" i="16"/>
  <c r="Z136" i="14"/>
  <c r="Z132" i="14" s="1"/>
  <c r="O32" i="16"/>
  <c r="O31" i="16" s="1"/>
  <c r="O29" i="16"/>
  <c r="O28" i="16" s="1"/>
  <c r="O21" i="16"/>
  <c r="O20" i="16" s="1"/>
  <c r="C12" i="16"/>
  <c r="O62" i="16"/>
  <c r="O98" i="16"/>
  <c r="O100" i="16"/>
  <c r="O60" i="16"/>
  <c r="O52" i="16"/>
  <c r="S168" i="14"/>
  <c r="S57" i="14"/>
  <c r="S61" i="14"/>
  <c r="S45" i="14"/>
  <c r="S46" i="14"/>
  <c r="S52" i="14"/>
  <c r="S85" i="14"/>
  <c r="S86" i="14"/>
  <c r="S88" i="14"/>
  <c r="S89" i="14"/>
  <c r="S91" i="14"/>
  <c r="S64" i="14"/>
  <c r="C306" i="14" l="1"/>
  <c r="C164" i="14"/>
  <c r="Y329" i="14"/>
  <c r="W329" i="14"/>
  <c r="C286" i="14"/>
  <c r="Z304" i="14"/>
  <c r="Z303" i="14" s="1"/>
  <c r="C260" i="14"/>
  <c r="C309" i="14"/>
  <c r="C304" i="14"/>
  <c r="X329" i="14"/>
  <c r="T329" i="14"/>
  <c r="C230" i="14"/>
  <c r="C266" i="14"/>
  <c r="Z112" i="14"/>
  <c r="C277" i="14"/>
  <c r="C157" i="14"/>
  <c r="Z292" i="14"/>
  <c r="Z291" i="14" s="1"/>
  <c r="Z218" i="14"/>
  <c r="Z217" i="14" s="1"/>
  <c r="V66" i="16" s="1"/>
  <c r="C243" i="14"/>
  <c r="C296" i="14"/>
  <c r="Z260" i="14"/>
  <c r="Z259" i="14" s="1"/>
  <c r="Z266" i="14"/>
  <c r="Z265" i="14" s="1"/>
  <c r="C283" i="14"/>
  <c r="C292" i="14"/>
  <c r="J111" i="14"/>
  <c r="C111" i="14" s="1"/>
  <c r="Z164" i="14"/>
  <c r="Z160" i="14" s="1"/>
  <c r="V46" i="16" s="1"/>
  <c r="Z205" i="14"/>
  <c r="Z204" i="14" s="1"/>
  <c r="Z224" i="14"/>
  <c r="Z223" i="14" s="1"/>
  <c r="V68" i="16" s="1"/>
  <c r="Z288" i="14"/>
  <c r="Z287" i="14" s="1"/>
  <c r="V92" i="16" s="1"/>
  <c r="Z182" i="14"/>
  <c r="Z181" i="14" s="1"/>
  <c r="Z238" i="14"/>
  <c r="Z237" i="14" s="1"/>
  <c r="Z319" i="14"/>
  <c r="Z318" i="14" s="1"/>
  <c r="Z316" i="14"/>
  <c r="Z315" i="14" s="1"/>
  <c r="V112" i="16" s="1"/>
  <c r="C249" i="14"/>
  <c r="C129" i="14"/>
  <c r="C189" i="14"/>
  <c r="Z115" i="14"/>
  <c r="V30" i="16" s="1"/>
  <c r="Z108" i="14"/>
  <c r="V27" i="16" s="1"/>
  <c r="Z122" i="14"/>
  <c r="V33" i="16" s="1"/>
  <c r="Z272" i="14"/>
  <c r="Z271" i="14" s="1"/>
  <c r="Z105" i="14"/>
  <c r="Z309" i="14"/>
  <c r="Z308" i="14" s="1"/>
  <c r="Z255" i="14"/>
  <c r="Z254" i="14" s="1"/>
  <c r="C272" i="14"/>
  <c r="J92" i="14"/>
  <c r="C92" i="14" s="1"/>
  <c r="C96" i="14"/>
  <c r="J333" i="14"/>
  <c r="Z333" i="14" s="1"/>
  <c r="J118" i="14"/>
  <c r="C118" i="14" s="1"/>
  <c r="C288" i="14"/>
  <c r="Z129" i="14"/>
  <c r="Z125" i="14" s="1"/>
  <c r="C205" i="14"/>
  <c r="C115" i="14"/>
  <c r="Z189" i="14"/>
  <c r="Z188" i="14" s="1"/>
  <c r="V56" i="16" s="1"/>
  <c r="Z178" i="14"/>
  <c r="Z230" i="14"/>
  <c r="Z229" i="14" s="1"/>
  <c r="Z119" i="14"/>
  <c r="C202" i="14"/>
  <c r="Z249" i="14"/>
  <c r="Z248" i="14" s="1"/>
  <c r="V76" i="16" s="1"/>
  <c r="Z286" i="14"/>
  <c r="Z285" i="14" s="1"/>
  <c r="J331" i="14"/>
  <c r="J332" i="14"/>
  <c r="C332" i="14" s="1"/>
  <c r="J172" i="14"/>
  <c r="C172" i="14" s="1"/>
  <c r="J330" i="14"/>
  <c r="Z330" i="14" s="1"/>
  <c r="J104" i="14"/>
  <c r="C104" i="14" s="1"/>
  <c r="Z283" i="14"/>
  <c r="Z282" i="14" s="1"/>
  <c r="V88" i="16" s="1"/>
  <c r="C255" i="14"/>
  <c r="C211" i="14"/>
  <c r="C224" i="14"/>
  <c r="C327" i="14"/>
  <c r="C44" i="14"/>
  <c r="Z92" i="14"/>
  <c r="J14" i="14"/>
  <c r="J335" i="14"/>
  <c r="Z335" i="14" s="1"/>
  <c r="S335" i="14" s="1"/>
  <c r="J336" i="14"/>
  <c r="C336" i="14" s="1"/>
  <c r="Z202" i="14"/>
  <c r="Z201" i="14" s="1"/>
  <c r="V60" i="16" s="1"/>
  <c r="Z327" i="14"/>
  <c r="Z326" i="14" s="1"/>
  <c r="V116" i="16" s="1"/>
  <c r="C182" i="14"/>
  <c r="Z211" i="14"/>
  <c r="C173" i="14"/>
  <c r="C238" i="14"/>
  <c r="C316" i="14"/>
  <c r="C319" i="14"/>
  <c r="C54" i="14"/>
  <c r="Z311" i="14"/>
  <c r="Z310" i="14" s="1"/>
  <c r="V110" i="16" s="1"/>
  <c r="C15" i="14"/>
  <c r="Z65" i="14"/>
  <c r="Z277" i="14"/>
  <c r="Z276" i="14" s="1"/>
  <c r="Z296" i="14"/>
  <c r="Z295" i="14" s="1"/>
  <c r="V98" i="16" s="1"/>
  <c r="Z193" i="14"/>
  <c r="Z192" i="14" s="1"/>
  <c r="V58" i="16" s="1"/>
  <c r="Z298" i="14"/>
  <c r="Z297" i="14" s="1"/>
  <c r="V100" i="16" s="1"/>
  <c r="Z68" i="14"/>
  <c r="S68" i="14" s="1"/>
  <c r="Z101" i="14"/>
  <c r="Z97" i="14" s="1"/>
  <c r="Z243" i="14"/>
  <c r="Z242" i="14" s="1"/>
  <c r="V74" i="16" s="1"/>
  <c r="Z306" i="14"/>
  <c r="Z305" i="14" s="1"/>
  <c r="V106" i="16" s="1"/>
  <c r="Z157" i="14"/>
  <c r="Z153" i="14" s="1"/>
  <c r="V44" i="16" s="1"/>
  <c r="M13" i="18"/>
  <c r="D122" i="18"/>
  <c r="V136" i="14"/>
  <c r="V333" i="14"/>
  <c r="P118" i="16"/>
  <c r="O118" i="16" s="1"/>
  <c r="C335" i="14"/>
  <c r="F125" i="16"/>
  <c r="C4" i="19"/>
  <c r="C153" i="14"/>
  <c r="C305" i="14"/>
  <c r="C282" i="14"/>
  <c r="F345" i="14"/>
  <c r="D343" i="14"/>
  <c r="D340" i="14"/>
  <c r="E345" i="14"/>
  <c r="D346" i="14"/>
  <c r="G343" i="14"/>
  <c r="G340" i="14"/>
  <c r="G346" i="14"/>
  <c r="I343" i="14"/>
  <c r="I340" i="14"/>
  <c r="I346" i="14"/>
  <c r="H343" i="14"/>
  <c r="H340" i="14"/>
  <c r="H346" i="14"/>
  <c r="C97" i="14"/>
  <c r="C125" i="14"/>
  <c r="C146" i="14"/>
  <c r="C132" i="14"/>
  <c r="C139" i="14"/>
  <c r="E122" i="18"/>
  <c r="G122" i="18"/>
  <c r="F121" i="16"/>
  <c r="G121" i="16"/>
  <c r="D125" i="16"/>
  <c r="J121" i="16"/>
  <c r="E125" i="16"/>
  <c r="K121" i="16"/>
  <c r="H125" i="16"/>
  <c r="N121" i="16"/>
  <c r="H121" i="16"/>
  <c r="G125" i="16"/>
  <c r="M121" i="16"/>
  <c r="D121" i="16"/>
  <c r="C120" i="16"/>
  <c r="O119" i="18"/>
  <c r="O121" i="18"/>
  <c r="C121" i="18"/>
  <c r="O12" i="16"/>
  <c r="O120" i="16" s="1"/>
  <c r="N119" i="18"/>
  <c r="N121" i="18"/>
  <c r="C119" i="18"/>
  <c r="C124" i="18" s="1"/>
  <c r="M121" i="18"/>
  <c r="C143" i="14"/>
  <c r="R121" i="16"/>
  <c r="C29" i="19"/>
  <c r="G35" i="19" s="1"/>
  <c r="C136" i="14"/>
  <c r="C150" i="14"/>
  <c r="V96" i="16"/>
  <c r="S121" i="16"/>
  <c r="Q121" i="16"/>
  <c r="E329" i="14"/>
  <c r="F329" i="14"/>
  <c r="T15" i="18"/>
  <c r="V59" i="16"/>
  <c r="S296" i="14"/>
  <c r="S295" i="14" s="1"/>
  <c r="V63" i="16"/>
  <c r="V105" i="16"/>
  <c r="V22" i="16"/>
  <c r="V18" i="16"/>
  <c r="V19" i="16"/>
  <c r="V15" i="16"/>
  <c r="V81" i="16"/>
  <c r="V104" i="16"/>
  <c r="V94" i="16"/>
  <c r="V29" i="16"/>
  <c r="V115" i="16"/>
  <c r="V109" i="16"/>
  <c r="S292" i="14"/>
  <c r="V75" i="16"/>
  <c r="V95" i="16"/>
  <c r="V21" i="16"/>
  <c r="V51" i="16"/>
  <c r="V16" i="16"/>
  <c r="V14" i="16"/>
  <c r="V108" i="16"/>
  <c r="V50" i="16"/>
  <c r="V80" i="16"/>
  <c r="C118" i="16"/>
  <c r="C124" i="16" s="1"/>
  <c r="E124" i="16"/>
  <c r="V13" i="16"/>
  <c r="S161" i="14"/>
  <c r="S144" i="14"/>
  <c r="S301" i="14"/>
  <c r="S173" i="14"/>
  <c r="S172" i="14" s="1"/>
  <c r="S299" i="14"/>
  <c r="S293" i="14"/>
  <c r="S102" i="14"/>
  <c r="S224" i="14"/>
  <c r="S223" i="14" s="1"/>
  <c r="S158" i="14"/>
  <c r="S109" i="14"/>
  <c r="S123" i="14"/>
  <c r="S165" i="14"/>
  <c r="S151" i="14"/>
  <c r="S283" i="14"/>
  <c r="S282" i="14" s="1"/>
  <c r="S170" i="14"/>
  <c r="S169" i="14" s="1"/>
  <c r="S311" i="14"/>
  <c r="S310" i="14" s="1"/>
  <c r="S116" i="14"/>
  <c r="S15" i="14"/>
  <c r="S167" i="14"/>
  <c r="S130" i="14"/>
  <c r="S319" i="14"/>
  <c r="S318" i="14" s="1"/>
  <c r="S137" i="14"/>
  <c r="S260" i="14"/>
  <c r="S259" i="14" s="1"/>
  <c r="S249" i="14"/>
  <c r="S248" i="14" s="1"/>
  <c r="S94" i="14"/>
  <c r="S95" i="14"/>
  <c r="T12" i="14"/>
  <c r="U12" i="14"/>
  <c r="V12" i="14"/>
  <c r="W12" i="14"/>
  <c r="X12" i="14"/>
  <c r="Y12" i="14"/>
  <c r="Z12" i="14"/>
  <c r="S53" i="14"/>
  <c r="S54" i="14"/>
  <c r="S62" i="14"/>
  <c r="S13" i="14"/>
  <c r="B39" i="19"/>
  <c r="D39" i="19" s="1"/>
  <c r="B38" i="19"/>
  <c r="B37" i="19"/>
  <c r="D37" i="19" s="1"/>
  <c r="B33" i="19"/>
  <c r="D33" i="19" s="1"/>
  <c r="B32" i="19"/>
  <c r="D32" i="19" s="1"/>
  <c r="B31" i="19"/>
  <c r="D31" i="19" s="1"/>
  <c r="B24" i="19"/>
  <c r="D24" i="19" s="1"/>
  <c r="B23" i="19"/>
  <c r="D23" i="19" s="1"/>
  <c r="V107" i="16" l="1"/>
  <c r="V83" i="16"/>
  <c r="C333" i="14"/>
  <c r="Z104" i="14"/>
  <c r="S266" i="14"/>
  <c r="V47" i="16"/>
  <c r="S327" i="14"/>
  <c r="S288" i="14"/>
  <c r="S287" i="14" s="1"/>
  <c r="S243" i="14"/>
  <c r="S242" i="14" s="1"/>
  <c r="V111" i="16"/>
  <c r="S304" i="14"/>
  <c r="S303" i="14" s="1"/>
  <c r="V24" i="16"/>
  <c r="V23" i="16" s="1"/>
  <c r="S189" i="14"/>
  <c r="S188" i="14" s="1"/>
  <c r="V57" i="16"/>
  <c r="Z332" i="14"/>
  <c r="S332" i="14" s="1"/>
  <c r="V117" i="16"/>
  <c r="V93" i="16"/>
  <c r="V69" i="16"/>
  <c r="Z336" i="14"/>
  <c r="S336" i="14" s="1"/>
  <c r="S205" i="14"/>
  <c r="S204" i="14" s="1"/>
  <c r="Z118" i="14"/>
  <c r="V31" i="16" s="1"/>
  <c r="S255" i="14"/>
  <c r="S254" i="14" s="1"/>
  <c r="V79" i="16"/>
  <c r="S218" i="14"/>
  <c r="S217" i="14" s="1"/>
  <c r="S298" i="14"/>
  <c r="S297" i="14" s="1"/>
  <c r="V61" i="16"/>
  <c r="Z14" i="14"/>
  <c r="V12" i="16" s="1"/>
  <c r="V91" i="16"/>
  <c r="S309" i="14"/>
  <c r="S308" i="14" s="1"/>
  <c r="V89" i="16"/>
  <c r="V71" i="16"/>
  <c r="S202" i="14"/>
  <c r="V101" i="16"/>
  <c r="Z111" i="14"/>
  <c r="V28" i="16" s="1"/>
  <c r="S286" i="14"/>
  <c r="S285" i="14" s="1"/>
  <c r="V67" i="16"/>
  <c r="V77" i="16"/>
  <c r="S193" i="14"/>
  <c r="S164" i="14"/>
  <c r="V36" i="16"/>
  <c r="S182" i="14"/>
  <c r="S181" i="14" s="1"/>
  <c r="J329" i="14"/>
  <c r="C14" i="14"/>
  <c r="C345" i="14" s="1"/>
  <c r="V32" i="16"/>
  <c r="Z177" i="14"/>
  <c r="V52" i="16" s="1"/>
  <c r="S178" i="14"/>
  <c r="S177" i="14" s="1"/>
  <c r="Z210" i="14"/>
  <c r="V64" i="16" s="1"/>
  <c r="S211" i="14"/>
  <c r="S210" i="14" s="1"/>
  <c r="S306" i="14"/>
  <c r="S305" i="14" s="1"/>
  <c r="S65" i="14"/>
  <c r="S14" i="14" s="1"/>
  <c r="S230" i="14"/>
  <c r="S229" i="14" s="1"/>
  <c r="V73" i="16"/>
  <c r="V26" i="16"/>
  <c r="C330" i="14"/>
  <c r="S272" i="14"/>
  <c r="S271" i="14" s="1"/>
  <c r="S238" i="14"/>
  <c r="S237" i="14" s="1"/>
  <c r="V113" i="16"/>
  <c r="V65" i="16"/>
  <c r="S316" i="14"/>
  <c r="S315" i="14" s="1"/>
  <c r="P121" i="16"/>
  <c r="V85" i="16"/>
  <c r="S277" i="14"/>
  <c r="S276" i="14" s="1"/>
  <c r="V53" i="16"/>
  <c r="V45" i="16"/>
  <c r="V87" i="16"/>
  <c r="V86" i="16" s="1"/>
  <c r="V99" i="16"/>
  <c r="M119" i="18"/>
  <c r="M122" i="18" s="1"/>
  <c r="N122" i="18"/>
  <c r="O122" i="18"/>
  <c r="S333" i="14"/>
  <c r="V133" i="14"/>
  <c r="V132" i="14" s="1"/>
  <c r="U157" i="14"/>
  <c r="S157" i="14" s="1"/>
  <c r="U154" i="14"/>
  <c r="C331" i="14"/>
  <c r="Z331" i="14"/>
  <c r="G75" i="11"/>
  <c r="V40" i="16"/>
  <c r="V41" i="16"/>
  <c r="E343" i="14"/>
  <c r="E340" i="14"/>
  <c r="E346" i="14"/>
  <c r="W345" i="14"/>
  <c r="F343" i="14"/>
  <c r="F340" i="14"/>
  <c r="F346" i="14"/>
  <c r="Y345" i="14"/>
  <c r="X345" i="14"/>
  <c r="J345" i="14"/>
  <c r="C122" i="18"/>
  <c r="C121" i="16"/>
  <c r="C125" i="16"/>
  <c r="I121" i="16"/>
  <c r="B36" i="19"/>
  <c r="D36" i="19" s="1"/>
  <c r="V39" i="16"/>
  <c r="B50" i="19"/>
  <c r="D50" i="19" s="1"/>
  <c r="Y340" i="14"/>
  <c r="W340" i="14"/>
  <c r="V25" i="16"/>
  <c r="B34" i="19"/>
  <c r="D34" i="19" s="1"/>
  <c r="V78" i="16"/>
  <c r="V62" i="16"/>
  <c r="V82" i="16"/>
  <c r="V70" i="16"/>
  <c r="V55" i="16"/>
  <c r="S291" i="14"/>
  <c r="V72" i="16"/>
  <c r="V114" i="16"/>
  <c r="V34" i="16"/>
  <c r="V84" i="16"/>
  <c r="S201" i="14"/>
  <c r="V90" i="16"/>
  <c r="S326" i="14"/>
  <c r="B57" i="19"/>
  <c r="D57" i="19" s="1"/>
  <c r="V20" i="16"/>
  <c r="S160" i="14"/>
  <c r="B77" i="19"/>
  <c r="F77" i="19" s="1"/>
  <c r="I77" i="19" s="1"/>
  <c r="S192" i="14"/>
  <c r="S12" i="14"/>
  <c r="S265" i="14"/>
  <c r="D40" i="19"/>
  <c r="C117" i="11"/>
  <c r="C115" i="11" s="1"/>
  <c r="V129" i="14" l="1"/>
  <c r="U150" i="14"/>
  <c r="S150" i="14" s="1"/>
  <c r="U153" i="14"/>
  <c r="S154" i="14"/>
  <c r="S153" i="14" s="1"/>
  <c r="J343" i="14"/>
  <c r="Z329" i="14"/>
  <c r="T345" i="14"/>
  <c r="W346" i="14"/>
  <c r="Y346" i="14"/>
  <c r="X340" i="14"/>
  <c r="X346" i="14"/>
  <c r="Z345" i="14"/>
  <c r="J346" i="14"/>
  <c r="J340" i="14"/>
  <c r="O121" i="16"/>
  <c r="C77" i="19"/>
  <c r="D77" i="19" s="1"/>
  <c r="V37" i="16"/>
  <c r="C329" i="14"/>
  <c r="C71" i="19"/>
  <c r="V54" i="16"/>
  <c r="G76" i="19"/>
  <c r="G70" i="19"/>
  <c r="K70" i="19" s="1"/>
  <c r="H41" i="19"/>
  <c r="S119" i="18"/>
  <c r="S123" i="18" s="1"/>
  <c r="G72" i="19"/>
  <c r="C72" i="19"/>
  <c r="G123" i="11"/>
  <c r="C343" i="14" l="1"/>
  <c r="C340" i="14"/>
  <c r="V126" i="14"/>
  <c r="V125" i="14" s="1"/>
  <c r="U147" i="14"/>
  <c r="Z340" i="14"/>
  <c r="K76" i="19"/>
  <c r="H76" i="19"/>
  <c r="T346" i="14"/>
  <c r="T340" i="14"/>
  <c r="V118" i="16"/>
  <c r="C346" i="14"/>
  <c r="Z346" i="14"/>
  <c r="G77" i="19"/>
  <c r="K72" i="19"/>
  <c r="G71" i="19"/>
  <c r="K71" i="19" s="1"/>
  <c r="C73" i="19"/>
  <c r="V122" i="14" l="1"/>
  <c r="U143" i="14"/>
  <c r="S143" i="14" s="1"/>
  <c r="S147" i="14"/>
  <c r="S146" i="14" s="1"/>
  <c r="U146" i="14"/>
  <c r="K77" i="19"/>
  <c r="H77" i="19"/>
  <c r="C78" i="19"/>
  <c r="B70" i="19"/>
  <c r="F70" i="19"/>
  <c r="H70" i="19" s="1"/>
  <c r="B13" i="19"/>
  <c r="D13" i="19" s="1"/>
  <c r="V119" i="14" l="1"/>
  <c r="V118" i="14" s="1"/>
  <c r="U140" i="14"/>
  <c r="I70" i="19"/>
  <c r="D70" i="19"/>
  <c r="C34" i="11"/>
  <c r="C29" i="11" s="1"/>
  <c r="V115" i="14" l="1"/>
  <c r="U136" i="14"/>
  <c r="S136" i="14" s="1"/>
  <c r="U139" i="14"/>
  <c r="S140" i="14"/>
  <c r="S139" i="14" s="1"/>
  <c r="C42" i="11"/>
  <c r="C41" i="11" s="1"/>
  <c r="V112" i="14" l="1"/>
  <c r="V111" i="14" s="1"/>
  <c r="U133" i="14"/>
  <c r="G45" i="11"/>
  <c r="G46" i="11"/>
  <c r="V108" i="14" l="1"/>
  <c r="S133" i="14"/>
  <c r="S132" i="14" s="1"/>
  <c r="U132" i="14"/>
  <c r="U129" i="14"/>
  <c r="S129" i="14" s="1"/>
  <c r="G120" i="11"/>
  <c r="G118" i="11"/>
  <c r="C113" i="11"/>
  <c r="G114" i="11"/>
  <c r="V105" i="14" l="1"/>
  <c r="V104" i="14" s="1"/>
  <c r="U126" i="14"/>
  <c r="G121" i="11"/>
  <c r="B69" i="19" s="1"/>
  <c r="D69" i="19" s="1"/>
  <c r="G117" i="11"/>
  <c r="G113" i="11"/>
  <c r="B67" i="19" s="1"/>
  <c r="D67" i="19" s="1"/>
  <c r="V101" i="14" l="1"/>
  <c r="U122" i="14"/>
  <c r="S122" i="14" s="1"/>
  <c r="S126" i="14"/>
  <c r="S125" i="14" s="1"/>
  <c r="U125" i="14"/>
  <c r="B68" i="19"/>
  <c r="D68" i="19" s="1"/>
  <c r="B10" i="19"/>
  <c r="D10" i="19" s="1"/>
  <c r="V98" i="14" l="1"/>
  <c r="V97" i="14" s="1"/>
  <c r="U119" i="14"/>
  <c r="B27" i="19"/>
  <c r="D27" i="19" s="1"/>
  <c r="V331" i="14" l="1"/>
  <c r="S119" i="14"/>
  <c r="S118" i="14" s="1"/>
  <c r="U118" i="14"/>
  <c r="U115" i="14"/>
  <c r="S115" i="14" s="1"/>
  <c r="C49" i="11"/>
  <c r="V345" i="14" l="1"/>
  <c r="U112" i="14"/>
  <c r="C21" i="11"/>
  <c r="C13" i="11" s="1"/>
  <c r="V329" i="14" l="1"/>
  <c r="G40" i="19" s="1"/>
  <c r="G41" i="19" s="1"/>
  <c r="N345" i="14"/>
  <c r="V330" i="14"/>
  <c r="S112" i="14"/>
  <c r="S111" i="14" s="1"/>
  <c r="U111" i="14"/>
  <c r="U108" i="14"/>
  <c r="S108" i="14" s="1"/>
  <c r="G34" i="11"/>
  <c r="V340" i="14" l="1"/>
  <c r="N346" i="14"/>
  <c r="N340" i="14"/>
  <c r="V346" i="14"/>
  <c r="U105" i="14"/>
  <c r="G116" i="11"/>
  <c r="G115" i="11" s="1"/>
  <c r="C48" i="1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47" i="11"/>
  <c r="G40" i="11"/>
  <c r="G38" i="11"/>
  <c r="G29" i="11"/>
  <c r="C24" i="11"/>
  <c r="C23" i="11" s="1"/>
  <c r="S105" i="14" l="1"/>
  <c r="S104" i="14" s="1"/>
  <c r="U104" i="14"/>
  <c r="U101" i="14"/>
  <c r="S101" i="14" s="1"/>
  <c r="B72" i="19"/>
  <c r="D72" i="19" s="1"/>
  <c r="F72" i="19"/>
  <c r="H72" i="19" s="1"/>
  <c r="G21" i="11"/>
  <c r="U15" i="18"/>
  <c r="G49" i="11"/>
  <c r="G42" i="11"/>
  <c r="G41" i="11" s="1"/>
  <c r="G17" i="11"/>
  <c r="G24" i="11"/>
  <c r="C124" i="11"/>
  <c r="C131" i="11" s="1"/>
  <c r="U98" i="14" l="1"/>
  <c r="B71" i="19"/>
  <c r="D71" i="19" s="1"/>
  <c r="B29" i="19"/>
  <c r="F35" i="19" s="1"/>
  <c r="I35" i="19" s="1"/>
  <c r="B4" i="19"/>
  <c r="D4" i="19" s="1"/>
  <c r="F4" i="19"/>
  <c r="I72" i="19"/>
  <c r="G13" i="11"/>
  <c r="B30" i="19"/>
  <c r="D30" i="19" s="1"/>
  <c r="D29" i="19" s="1"/>
  <c r="G23" i="11"/>
  <c r="U96" i="14" l="1"/>
  <c r="S96" i="14" s="1"/>
  <c r="U331" i="14"/>
  <c r="S331" i="14" s="1"/>
  <c r="S98" i="14"/>
  <c r="S97" i="14" s="1"/>
  <c r="U97" i="14"/>
  <c r="B73" i="19"/>
  <c r="U93" i="14" l="1"/>
  <c r="U92" i="14" s="1"/>
  <c r="B78" i="19"/>
  <c r="D73" i="19"/>
  <c r="G48" i="11"/>
  <c r="F40" i="19" s="1"/>
  <c r="K345" i="14" l="1"/>
  <c r="M345" i="14"/>
  <c r="U330" i="14"/>
  <c r="U345" i="14"/>
  <c r="S93" i="14"/>
  <c r="S92" i="14" s="1"/>
  <c r="S345" i="14" s="1"/>
  <c r="F41" i="19"/>
  <c r="I40" i="19"/>
  <c r="D78" i="19"/>
  <c r="G124" i="11"/>
  <c r="F71" i="19" s="1"/>
  <c r="M340" i="14" l="1"/>
  <c r="S330" i="14"/>
  <c r="U329" i="14"/>
  <c r="M346" i="14"/>
  <c r="H71" i="19"/>
  <c r="C133" i="11"/>
  <c r="B74" i="19"/>
  <c r="B75" i="19" s="1"/>
  <c r="K346" i="14" l="1"/>
  <c r="K340" i="14"/>
  <c r="C74" i="19"/>
  <c r="C75" i="19" s="1"/>
  <c r="S329" i="14"/>
  <c r="C134" i="11" s="1"/>
  <c r="G4" i="19"/>
  <c r="K4" i="19" s="1"/>
  <c r="U340" i="14"/>
  <c r="U346" i="14"/>
  <c r="I71" i="19"/>
  <c r="I4" i="19" l="1"/>
  <c r="S340" i="14"/>
  <c r="S346" i="14"/>
</calcChain>
</file>

<file path=xl/comments1.xml><?xml version="1.0" encoding="utf-8"?>
<comments xmlns="http://schemas.openxmlformats.org/spreadsheetml/2006/main">
  <authors>
    <author>vartotojas</author>
  </authors>
  <commentList>
    <comment ref="B77" authorId="0" shapeId="0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<sst xmlns="http://schemas.openxmlformats.org/spreadsheetml/2006/main" count="1120" uniqueCount="482">
  <si>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</si>
  <si>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</si>
  <si>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</si>
  <si>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</si>
  <si>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</si>
  <si>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</si>
  <si>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</si>
  <si>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</si>
  <si>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</si>
  <si>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</si>
  <si>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</si>
  <si>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</si>
  <si>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</si>
  <si>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</si>
  <si>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</si>
  <si>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</si>
  <si>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</si>
  <si>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</si>
  <si>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</si>
  <si>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</si>
  <si>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</si>
  <si>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</si>
  <si>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</si>
  <si>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</si>
  <si>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</si>
  <si>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</si>
  <si>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</si>
  <si>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</si>
  <si>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</si>
  <si>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</si>
  <si>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</si>
  <si>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</si>
  <si>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</si>
  <si>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</si>
  <si>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</si>
  <si>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</si>
  <si>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</si>
  <si>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</si>
  <si>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</si>
  <si>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</si>
  <si>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</si>
  <si>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</si>
  <si>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</si>
  <si>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</si>
  <si>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</si>
  <si>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</si>
  <si>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</si>
  <si>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</si>
  <si>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</si>
  <si>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</si>
  <si>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</si>
  <si>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</si>
  <si>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</si>
  <si>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</si>
  <si>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</si>
  <si>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</si>
  <si>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</si>
  <si>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</si>
  <si>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</si>
  <si>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</si>
  <si>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</si>
  <si>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</si>
  <si>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</si>
  <si>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</si>
  <si>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</si>
  <si>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</si>
  <si>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</si>
  <si>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</si>
  <si>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</si>
  <si>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</si>
  <si>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</si>
  <si>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</si>
  <si>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</si>
  <si>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</si>
  <si>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</si>
  <si>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</si>
  <si>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</si>
  <si>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</si>
  <si>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</si>
  <si>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</si>
  <si>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</si>
  <si>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</si>
  <si>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</si>
  <si>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</si>
  <si>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</si>
  <si>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</si>
  <si>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</si>
  <si>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</si>
  <si>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</si>
  <si>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</si>
  <si>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</si>
  <si>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</si>
  <si>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</si>
  <si>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</si>
  <si>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</si>
  <si>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</si>
  <si>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</si>
  <si>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</si>
  <si>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</si>
  <si>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</si>
  <si>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</si>
  <si>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</si>
  <si>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</si>
  <si>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</si>
  <si>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</si>
  <si>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</si>
  <si>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</si>
  <si>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</si>
  <si>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</si>
  <si>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</si>
  <si>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</si>
  <si>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</si>
  <si>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</si>
  <si>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</si>
  <si>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</si>
  <si>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</si>
  <si>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</si>
  <si>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</si>
  <si>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</si>
  <si>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</si>
  <si>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</si>
  <si>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</si>
  <si>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</si>
  <si>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</si>
  <si>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</si>
  <si>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</si>
  <si>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</si>
  <si>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</si>
  <si>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</si>
  <si>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</si>
  <si>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</si>
  <si>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</si>
  <si>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</si>
  <si>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</si>
  <si>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</si>
  <si>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</si>
  <si>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</si>
  <si>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</si>
  <si>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</si>
  <si>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</si>
  <si>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</si>
  <si>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</si>
  <si>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</si>
  <si>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</si>
  <si>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</si>
  <si>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</si>
  <si>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</si>
  <si>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</si>
  <si>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</si>
  <si>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</si>
  <si>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</si>
  <si>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</si>
  <si>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</si>
  <si>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</si>
  <si>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</si>
  <si>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</si>
  <si>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</si>
  <si>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</si>
  <si>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</si>
  <si>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</si>
  <si>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projektui „Tryškių miestelio viešųjų erdvių atnaujinimas“ įgyvendinti</t>
  </si>
  <si>
    <t>neformaliojo vaikų švietimo paslaugų plėtrai įgyvendinti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</si>
  <si>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</si>
  <si>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</si>
  <si>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</si>
  <si>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</si>
  <si>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</si>
  <si>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</si>
  <si>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</si>
  <si>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</si>
  <si>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</si>
  <si>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</si>
  <si>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</si>
  <si>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</si>
  <si>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</si>
  <si>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</si>
  <si>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</si>
  <si>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</si>
  <si>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</si>
  <si>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</si>
  <si>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</si>
  <si>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</si>
  <si>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</si>
  <si>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</si>
  <si>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</si>
  <si>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</si>
  <si>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</si>
  <si>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</si>
  <si>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</si>
  <si>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</si>
  <si>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</si>
  <si>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</si>
  <si>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</si>
  <si>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</si>
  <si>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</si>
  <si>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</si>
  <si>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</si>
  <si>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</si>
  <si>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</si>
  <si>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</si>
  <si>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</si>
  <si>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</si>
  <si>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</si>
  <si>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</si>
  <si>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</si>
  <si>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4.5.2.1.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</si>
  <si>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</si>
  <si>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</si>
  <si>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</si>
  <si>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</si>
  <si>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</si>
  <si>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</si>
  <si>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</si>
  <si>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</si>
  <si>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</si>
  <si>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</si>
  <si>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</si>
  <si>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</si>
  <si>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</si>
  <si>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</si>
  <si>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</si>
  <si>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</si>
  <si>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</si>
  <si>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</si>
  <si>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</si>
  <si>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</si>
  <si>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</si>
  <si>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</si>
  <si>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</si>
  <si>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</si>
  <si>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</si>
  <si>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</si>
  <si>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</si>
  <si>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</si>
  <si>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</si>
  <si>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</si>
  <si>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</si>
  <si>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</si>
  <si>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</si>
  <si>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</si>
  <si>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</si>
  <si>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</si>
  <si>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</si>
  <si>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</si>
  <si>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</si>
  <si>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</si>
  <si>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</si>
  <si>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</si>
  <si>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</si>
  <si>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</si>
  <si>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</si>
  <si>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</si>
  <si>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</si>
  <si>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</si>
  <si>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</si>
  <si>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</si>
  <si>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</si>
  <si>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</si>
  <si>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</si>
  <si>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</si>
  <si>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</si>
  <si>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</si>
  <si>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</si>
  <si>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</si>
  <si>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</si>
  <si>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</si>
  <si>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</si>
  <si>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</si>
  <si>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</si>
  <si>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</si>
  <si>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</si>
  <si>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</si>
  <si>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</si>
  <si>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</si>
  <si>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</si>
  <si>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</si>
  <si>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</si>
  <si>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</si>
  <si>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</si>
  <si>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</si>
  <si>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</si>
  <si>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</si>
  <si>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</si>
  <si>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</si>
  <si>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</si>
  <si>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</si>
  <si>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</si>
  <si>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</si>
  <si>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</si>
  <si>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</si>
  <si>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</si>
  <si>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</si>
  <si>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</si>
  <si>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</si>
  <si>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 xml:space="preserve">    Savivaldybės mokyklos (klasės) specialiųjų ugdymosi poreikių turintiems mokiniams išlaikyti</t>
  </si>
  <si>
    <t>akredituotai vaikų dienos socialinei priežiūrai organizuoti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</si>
  <si>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</si>
  <si>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</si>
  <si>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</si>
  <si>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</si>
  <si>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</si>
  <si>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</si>
  <si>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</si>
  <si>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</si>
  <si>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</si>
  <si>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</si>
  <si>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</si>
  <si>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</si>
  <si>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</si>
  <si>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socialinių paslaugų srities darbuotojų minimaliesiems pareiginės algos pastoviosios dalies koeficientams didinti</t>
  </si>
  <si>
    <t>pajamos</t>
  </si>
  <si>
    <t>asignavimai</t>
  </si>
  <si>
    <t xml:space="preserve">Bendrojo ugdymo mokyklų tinklo stiprinimo iniciatyvoms skatinti 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</si>
  <si>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</si>
  <si>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</si>
  <si>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</si>
  <si>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</si>
  <si>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</si>
  <si>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</si>
  <si>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</si>
  <si>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</si>
  <si>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</si>
  <si>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</si>
  <si>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</si>
  <si>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</si>
  <si>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</si>
  <si>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</si>
  <si>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</si>
  <si>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</si>
  <si>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</si>
  <si>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</si>
  <si>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</si>
  <si>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</si>
  <si>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</si>
  <si>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4.5.1.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</si>
  <si>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</si>
  <si>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</si>
  <si>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</si>
  <si>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</si>
  <si>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</si>
  <si>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</si>
  <si>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</si>
  <si>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</si>
  <si>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</si>
  <si>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</si>
  <si>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</si>
  <si>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</si>
  <si>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</si>
  <si>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</si>
  <si>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socialinių darbuotojų, teikiančių socialinę priežiūrą šeimoms, darbo užmokesčiui mokėti</t>
  </si>
  <si>
    <t>individualios priežiūros darbuotojų, teikiančių socialinę priežiūrą šeimoms, darbo užmokesčiui mokėti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</si>
  <si>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</si>
  <si>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</si>
  <si>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</si>
  <si>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</si>
  <si>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</si>
  <si>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</si>
  <si>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</si>
  <si>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</si>
  <si>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</si>
  <si>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</si>
  <si>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</si>
  <si>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</si>
  <si>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</si>
  <si>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</si>
  <si>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</si>
  <si>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</si>
  <si>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>iš jų 10.07.01.01</t>
  </si>
  <si>
    <t>iš jų 10.09.01.01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</si>
  <si>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</si>
  <si>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</si>
  <si>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</si>
  <si>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</si>
  <si>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</si>
  <si>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</si>
  <si>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</si>
  <si>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</si>
  <si>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>socialinei globai asmenims su sunkia negalia teikti ir socialinių darbuotojų, teikiančių socialinę priežiūrą šeimoms, darbo užmokesčiui mokėti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</si>
  <si>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</si>
  <si>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</si>
  <si>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</si>
  <si>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</si>
  <si>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</si>
  <si>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Telšių rajono savivaldybės tarybos 2024 m. vasario 29 d. </t>
  </si>
  <si>
    <t xml:space="preserve">  TELŠIŲ RAJONO SAVIVALDYBĖS 2024 METŲ BIUDŽETO PAJAMOS</t>
  </si>
  <si>
    <t>2.2.5.</t>
  </si>
  <si>
    <t>2.2.5.1.</t>
  </si>
  <si>
    <t>2.2.5.2.</t>
  </si>
  <si>
    <t>Infrastruktūros mokesčio pajamos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</si>
  <si>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</si>
  <si>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</si>
  <si>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</si>
  <si>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</si>
  <si>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</si>
  <si>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</si>
  <si>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</si>
  <si>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</si>
  <si>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</si>
  <si>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projektui Tryškių miestelio viešųjų erdvių atnaujinimas“ įgyvendinti</t>
  </si>
  <si>
    <t>tikslinę paskirtį turinčių lėšų likutis</t>
  </si>
  <si>
    <t>kitas lėšų likutis, nukreiptas išlaidoms</t>
  </si>
  <si>
    <t>4.3.8.</t>
  </si>
  <si>
    <t>4.4.1.1.</t>
  </si>
  <si>
    <t>4.4.2.</t>
  </si>
  <si>
    <t>4.4.2.1.</t>
  </si>
  <si>
    <t xml:space="preserve">BIUDŽETINIŲ ĮSTAIGŲ 2024 METŲ PAJAMŲ ĮMOKOS Į SAVIVALDYBĖS BIUDŽETĄ </t>
  </si>
  <si>
    <t>infrastruktūros mokesčio pajamos</t>
  </si>
  <si>
    <t>padidinta</t>
  </si>
  <si>
    <t>sumažinta</t>
  </si>
  <si>
    <t>kopijuoti reikšmę</t>
  </si>
  <si>
    <t>Pakeitimai (padidinta/ sumažinta)</t>
  </si>
  <si>
    <t>2024 METŲ BIUDŽETO ASIGNAVIMAI</t>
  </si>
  <si>
    <t>socialinių paslaugų srities darbuotojų pareiginei algai padidinti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</si>
  <si>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</si>
  <si>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</si>
  <si>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</si>
  <si>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</si>
  <si>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</si>
  <si>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</si>
  <si>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</si>
  <si>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</si>
  <si>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</si>
  <si>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</si>
  <si>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</si>
  <si>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</si>
  <si>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4.3.13.</t>
  </si>
  <si>
    <t>asmenų su negalia koordinavimo fukcijai atlikti</t>
  </si>
  <si>
    <t>Asmenų su negalia koordinavimo fukcijai atlikti</t>
  </si>
  <si>
    <t>4.3.14.</t>
  </si>
  <si>
    <t>4.3.15.</t>
  </si>
  <si>
    <t>4.3.16.</t>
  </si>
  <si>
    <t>4.3.17.</t>
  </si>
  <si>
    <t>Telšių „Atžalyno“ progimnazijos sporto aikštynui atnaujinti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</si>
  <si>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</si>
  <si>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</si>
  <si>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</si>
  <si>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</si>
  <si>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</si>
  <si>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</si>
  <si>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</si>
  <si>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</si>
  <si>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</si>
  <si>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</si>
  <si>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</si>
  <si>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</si>
  <si>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</si>
  <si>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</si>
  <si>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</si>
  <si>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</si>
  <si>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</si>
  <si>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</si>
  <si>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4.3.18.</t>
  </si>
  <si>
    <t>sprendimo Nr. T1-39</t>
  </si>
  <si>
    <t>(Telšių rajono savivaldybės tarybos 2024 m. birželio 27 d.</t>
  </si>
  <si>
    <t>4.3.19.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</si>
  <si>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</si>
  <si>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</si>
  <si>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</si>
  <si>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</si>
  <si>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</si>
  <si>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4.3.22.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</si>
  <si>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</si>
  <si>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</si>
  <si>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4.3.23.</t>
  </si>
  <si>
    <t>4.3.20</t>
  </si>
  <si>
    <t>4.3.21</t>
  </si>
  <si>
    <t>4.3.24.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</si>
  <si>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</si>
  <si>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</si>
  <si>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</si>
  <si>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</si>
  <si>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</si>
  <si>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</si>
  <si>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4.3.25.</t>
  </si>
  <si>
    <t>(Telšių rajono savivaldybės tarybos 2024 m.  birželio 27 d.</t>
  </si>
  <si>
    <t xml:space="preserve">(Telšių rajono savivaldybės tarybos 2024 m. birželio 27 d. 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</si>
  <si>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</si>
  <si>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>4.3.26.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</si>
  <si>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</si>
  <si>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</si>
  <si>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>sprendimo Nr. T1-255  redakcija)</t>
  </si>
  <si>
    <t>sprendimo Nr. T1-255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</si>
</sst>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</numFmts>
  <fonts count="47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theme="4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color theme="9" tint="-0.249977111117893"/>
      <name val="Times New Roman"/>
      <family val="1"/>
      <charset val="186"/>
    </font>
    <font>
      <sz val="10"/>
      <color theme="3" tint="0.39997558519241921"/>
      <name val="Times New Roman"/>
      <family val="1"/>
      <charset val="186"/>
    </font>
    <font>
      <sz val="8"/>
      <color theme="9" tint="-0.249977111117893"/>
      <name val="Times New Roman"/>
      <family val="1"/>
      <charset val="186"/>
    </font>
    <font>
      <sz val="8"/>
      <color theme="3" tint="0.3999755851924192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b/>
      <sz val="9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</cellStyleXfs>
  <cellXfs count="450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0" borderId="11" xfId="0" applyNumberFormat="1" applyFont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6" fillId="0" borderId="0" xfId="0" applyNumberFormat="1" applyFont="1"/>
    <xf numFmtId="164" fontId="10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 indent="1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1" xfId="0" applyNumberFormat="1" applyFont="1" applyBorder="1" applyAlignment="1">
      <alignment wrapText="1"/>
    </xf>
    <xf numFmtId="164" fontId="2" fillId="0" borderId="12" xfId="0" applyNumberFormat="1" applyFont="1" applyBorder="1"/>
    <xf numFmtId="164" fontId="3" fillId="0" borderId="11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5" fillId="0" borderId="11" xfId="0" applyNumberFormat="1" applyFont="1" applyBorder="1" applyAlignment="1">
      <alignment horizontal="center"/>
    </xf>
    <xf numFmtId="164" fontId="12" fillId="0" borderId="0" xfId="0" applyNumberFormat="1" applyFont="1"/>
    <xf numFmtId="164" fontId="3" fillId="7" borderId="1" xfId="0" applyNumberFormat="1" applyFont="1" applyFill="1" applyBorder="1"/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4" xfId="0" applyFont="1" applyBorder="1" applyAlignment="1">
      <alignment horizontal="left" wrapText="1" indent="1"/>
    </xf>
    <xf numFmtId="164" fontId="3" fillId="8" borderId="2" xfId="0" applyNumberFormat="1" applyFont="1" applyFill="1" applyBorder="1" applyAlignment="1">
      <alignment vertical="center" wrapText="1"/>
    </xf>
    <xf numFmtId="0" fontId="18" fillId="9" borderId="14" xfId="0" applyFont="1" applyFill="1" applyBorder="1" applyAlignment="1">
      <alignment horizontal="right"/>
    </xf>
    <xf numFmtId="164" fontId="22" fillId="0" borderId="0" xfId="0" applyNumberFormat="1" applyFont="1"/>
    <xf numFmtId="164" fontId="2" fillId="0" borderId="4" xfId="0" applyNumberFormat="1" applyFont="1" applyBorder="1" applyAlignment="1">
      <alignment horizontal="left" vertical="center" wrapText="1" indent="1"/>
    </xf>
    <xf numFmtId="0" fontId="11" fillId="0" borderId="0" xfId="0" applyFont="1" applyAlignment="1">
      <alignment horizontal="left" wrapText="1"/>
    </xf>
    <xf numFmtId="164" fontId="29" fillId="0" borderId="5" xfId="0" applyNumberFormat="1" applyFont="1" applyBorder="1" applyAlignment="1">
      <alignment horizontal="left" wrapText="1" indent="1"/>
    </xf>
    <xf numFmtId="164" fontId="28" fillId="0" borderId="1" xfId="0" applyNumberFormat="1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wrapText="1"/>
    </xf>
    <xf numFmtId="0" fontId="29" fillId="0" borderId="1" xfId="0" applyFont="1" applyBorder="1" applyAlignment="1">
      <alignment horizontal="left" wrapText="1" indent="1"/>
    </xf>
    <xf numFmtId="166" fontId="5" fillId="0" borderId="1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7" fontId="2" fillId="0" borderId="0" xfId="0" applyNumberFormat="1" applyFont="1"/>
    <xf numFmtId="167" fontId="9" fillId="0" borderId="0" xfId="0" applyNumberFormat="1" applyFont="1"/>
    <xf numFmtId="167" fontId="11" fillId="0" borderId="0" xfId="0" applyNumberFormat="1" applyFont="1"/>
    <xf numFmtId="167" fontId="11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1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7" borderId="10" xfId="0" applyNumberFormat="1" applyFont="1" applyFill="1" applyBorder="1"/>
    <xf numFmtId="167" fontId="3" fillId="4" borderId="10" xfId="0" applyNumberFormat="1" applyFont="1" applyFill="1" applyBorder="1"/>
    <xf numFmtId="167" fontId="3" fillId="7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22" fillId="0" borderId="0" xfId="0" applyNumberFormat="1" applyFont="1"/>
    <xf numFmtId="167" fontId="22" fillId="4" borderId="1" xfId="0" applyNumberFormat="1" applyFont="1" applyFill="1" applyBorder="1"/>
    <xf numFmtId="167" fontId="24" fillId="4" borderId="1" xfId="0" applyNumberFormat="1" applyFont="1" applyFill="1" applyBorder="1"/>
    <xf numFmtId="167" fontId="25" fillId="4" borderId="1" xfId="0" applyNumberFormat="1" applyFont="1" applyFill="1" applyBorder="1"/>
    <xf numFmtId="167" fontId="26" fillId="4" borderId="1" xfId="0" applyNumberFormat="1" applyFont="1" applyFill="1" applyBorder="1"/>
    <xf numFmtId="167" fontId="27" fillId="4" borderId="1" xfId="0" applyNumberFormat="1" applyFont="1" applyFill="1" applyBorder="1"/>
    <xf numFmtId="167" fontId="2" fillId="7" borderId="4" xfId="0" applyNumberFormat="1" applyFont="1" applyFill="1" applyBorder="1"/>
    <xf numFmtId="167" fontId="2" fillId="7" borderId="1" xfId="0" applyNumberFormat="1" applyFont="1" applyFill="1" applyBorder="1"/>
    <xf numFmtId="167" fontId="2" fillId="0" borderId="1" xfId="0" applyNumberFormat="1" applyFont="1" applyBorder="1"/>
    <xf numFmtId="167" fontId="5" fillId="4" borderId="1" xfId="0" applyNumberFormat="1" applyFont="1" applyFill="1" applyBorder="1"/>
    <xf numFmtId="167" fontId="1" fillId="4" borderId="1" xfId="0" applyNumberFormat="1" applyFont="1" applyFill="1" applyBorder="1"/>
    <xf numFmtId="167" fontId="6" fillId="4" borderId="1" xfId="0" applyNumberFormat="1" applyFont="1" applyFill="1" applyBorder="1"/>
    <xf numFmtId="167" fontId="12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3" fillId="0" borderId="1" xfId="0" applyNumberFormat="1" applyFont="1" applyBorder="1"/>
    <xf numFmtId="167" fontId="5" fillId="0" borderId="1" xfId="0" applyNumberFormat="1" applyFont="1" applyBorder="1"/>
    <xf numFmtId="167" fontId="16" fillId="8" borderId="1" xfId="0" applyNumberFormat="1" applyFont="1" applyFill="1" applyBorder="1"/>
    <xf numFmtId="167" fontId="18" fillId="9" borderId="15" xfId="0" applyNumberFormat="1" applyFont="1" applyFill="1" applyBorder="1"/>
    <xf numFmtId="167" fontId="18" fillId="9" borderId="16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8" borderId="1" xfId="0" applyNumberFormat="1" applyFont="1" applyFill="1" applyBorder="1"/>
    <xf numFmtId="167" fontId="3" fillId="8" borderId="2" xfId="0" applyNumberFormat="1" applyFont="1" applyFill="1" applyBorder="1"/>
    <xf numFmtId="2" fontId="2" fillId="0" borderId="1" xfId="0" applyNumberFormat="1" applyFont="1" applyBorder="1" applyAlignment="1">
      <alignment horizontal="right"/>
    </xf>
    <xf numFmtId="167" fontId="9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wrapText="1"/>
    </xf>
    <xf numFmtId="0" fontId="28" fillId="0" borderId="4" xfId="0" applyFont="1" applyBorder="1" applyAlignment="1">
      <alignment horizontal="left" wrapText="1" indent="1"/>
    </xf>
    <xf numFmtId="164" fontId="28" fillId="0" borderId="4" xfId="0" applyNumberFormat="1" applyFont="1" applyBorder="1" applyAlignment="1">
      <alignment horizontal="left" vertical="center" wrapText="1" indent="1"/>
    </xf>
    <xf numFmtId="164" fontId="28" fillId="0" borderId="1" xfId="0" applyNumberFormat="1" applyFont="1" applyBorder="1" applyAlignment="1">
      <alignment horizontal="left" vertical="center" wrapText="1" indent="1"/>
    </xf>
    <xf numFmtId="167" fontId="3" fillId="4" borderId="1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left" vertical="center" wrapText="1" indent="1"/>
    </xf>
    <xf numFmtId="164" fontId="30" fillId="5" borderId="0" xfId="0" applyNumberFormat="1" applyFont="1" applyFill="1" applyAlignment="1">
      <alignment vertical="center" wrapText="1"/>
    </xf>
    <xf numFmtId="164" fontId="31" fillId="5" borderId="0" xfId="0" applyNumberFormat="1" applyFont="1" applyFill="1" applyAlignment="1">
      <alignment vertical="center" wrapText="1"/>
    </xf>
    <xf numFmtId="167" fontId="2" fillId="4" borderId="10" xfId="0" applyNumberFormat="1" applyFont="1" applyFill="1" applyBorder="1" applyAlignment="1">
      <alignment horizontal="right"/>
    </xf>
    <xf numFmtId="164" fontId="28" fillId="0" borderId="10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" fontId="5" fillId="11" borderId="1" xfId="7" applyNumberFormat="1" applyFont="1" applyFill="1" applyBorder="1" applyAlignment="1" applyProtection="1">
      <alignment horizontal="left" vertical="center" wrapText="1" indent="1"/>
      <protection hidden="1"/>
    </xf>
    <xf numFmtId="0" fontId="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4" fontId="28" fillId="0" borderId="1" xfId="0" applyNumberFormat="1" applyFont="1" applyBorder="1" applyAlignment="1">
      <alignment vertical="center" wrapText="1"/>
    </xf>
    <xf numFmtId="0" fontId="32" fillId="0" borderId="0" xfId="0" applyFont="1" applyAlignment="1">
      <alignment wrapText="1"/>
    </xf>
    <xf numFmtId="164" fontId="29" fillId="0" borderId="1" xfId="0" applyNumberFormat="1" applyFont="1" applyBorder="1" applyAlignment="1">
      <alignment horizontal="left"/>
    </xf>
    <xf numFmtId="164" fontId="29" fillId="0" borderId="1" xfId="0" applyNumberFormat="1" applyFont="1" applyBorder="1" applyAlignment="1">
      <alignment horizontal="left" vertical="top" wrapText="1" indent="1"/>
    </xf>
    <xf numFmtId="164" fontId="28" fillId="0" borderId="1" xfId="0" applyNumberFormat="1" applyFont="1" applyBorder="1" applyAlignment="1">
      <alignment horizontal="left"/>
    </xf>
    <xf numFmtId="167" fontId="10" fillId="4" borderId="1" xfId="0" applyNumberFormat="1" applyFont="1" applyFill="1" applyBorder="1" applyAlignment="1">
      <alignment horizontal="right"/>
    </xf>
    <xf numFmtId="164" fontId="4" fillId="12" borderId="1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horizontal="right"/>
    </xf>
    <xf numFmtId="164" fontId="34" fillId="0" borderId="0" xfId="0" applyNumberFormat="1" applyFont="1"/>
    <xf numFmtId="167" fontId="3" fillId="12" borderId="1" xfId="0" applyNumberFormat="1" applyFont="1" applyFill="1" applyBorder="1"/>
    <xf numFmtId="167" fontId="2" fillId="6" borderId="1" xfId="0" applyNumberFormat="1" applyFont="1" applyFill="1" applyBorder="1"/>
    <xf numFmtId="167" fontId="3" fillId="10" borderId="1" xfId="0" applyNumberFormat="1" applyFont="1" applyFill="1" applyBorder="1" applyAlignment="1">
      <alignment vertical="distributed"/>
    </xf>
    <xf numFmtId="167" fontId="3" fillId="0" borderId="10" xfId="0" applyNumberFormat="1" applyFont="1" applyBorder="1"/>
    <xf numFmtId="167" fontId="5" fillId="0" borderId="0" xfId="0" applyNumberFormat="1" applyFont="1"/>
    <xf numFmtId="167" fontId="2" fillId="12" borderId="1" xfId="0" applyNumberFormat="1" applyFont="1" applyFill="1" applyBorder="1"/>
    <xf numFmtId="1" fontId="11" fillId="0" borderId="0" xfId="0" applyNumberFormat="1" applyFont="1"/>
    <xf numFmtId="167" fontId="5" fillId="6" borderId="1" xfId="0" applyNumberFormat="1" applyFont="1" applyFill="1" applyBorder="1"/>
    <xf numFmtId="167" fontId="6" fillId="6" borderId="1" xfId="0" applyNumberFormat="1" applyFont="1" applyFill="1" applyBorder="1"/>
    <xf numFmtId="167" fontId="5" fillId="6" borderId="1" xfId="0" applyNumberFormat="1" applyFont="1" applyFill="1" applyBorder="1" applyAlignment="1">
      <alignment horizontal="right"/>
    </xf>
    <xf numFmtId="167" fontId="23" fillId="10" borderId="1" xfId="0" applyNumberFormat="1" applyFont="1" applyFill="1" applyBorder="1" applyAlignment="1">
      <alignment vertical="distributed"/>
    </xf>
    <xf numFmtId="167" fontId="2" fillId="0" borderId="4" xfId="0" applyNumberFormat="1" applyFont="1" applyBorder="1"/>
    <xf numFmtId="167" fontId="5" fillId="0" borderId="4" xfId="0" applyNumberFormat="1" applyFont="1" applyBorder="1"/>
    <xf numFmtId="167" fontId="3" fillId="0" borderId="4" xfId="0" applyNumberFormat="1" applyFont="1" applyBorder="1"/>
    <xf numFmtId="164" fontId="34" fillId="0" borderId="0" xfId="0" applyNumberFormat="1" applyFont="1" applyAlignment="1">
      <alignment horizontal="right" vertical="center"/>
    </xf>
    <xf numFmtId="167" fontId="3" fillId="13" borderId="0" xfId="0" applyNumberFormat="1" applyFont="1" applyFill="1"/>
    <xf numFmtId="164" fontId="34" fillId="13" borderId="0" xfId="0" applyNumberFormat="1" applyFont="1" applyFill="1"/>
    <xf numFmtId="164" fontId="2" fillId="13" borderId="0" xfId="0" applyNumberFormat="1" applyFont="1" applyFill="1"/>
    <xf numFmtId="164" fontId="4" fillId="0" borderId="0" xfId="0" applyNumberFormat="1" applyFon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10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vertical="center"/>
    </xf>
    <xf numFmtId="167" fontId="5" fillId="14" borderId="0" xfId="0" applyNumberFormat="1" applyFont="1" applyFill="1"/>
    <xf numFmtId="167" fontId="3" fillId="14" borderId="0" xfId="0" applyNumberFormat="1" applyFont="1" applyFill="1"/>
    <xf numFmtId="167" fontId="6" fillId="0" borderId="0" xfId="0" applyNumberFormat="1" applyFont="1"/>
    <xf numFmtId="167" fontId="35" fillId="0" borderId="0" xfId="0" applyNumberFormat="1" applyFont="1"/>
    <xf numFmtId="167" fontId="35" fillId="13" borderId="0" xfId="0" applyNumberFormat="1" applyFont="1" applyFill="1"/>
    <xf numFmtId="164" fontId="5" fillId="0" borderId="5" xfId="0" applyNumberFormat="1" applyFont="1" applyBorder="1" applyAlignment="1">
      <alignment horizontal="center"/>
    </xf>
    <xf numFmtId="167" fontId="29" fillId="4" borderId="1" xfId="0" applyNumberFormat="1" applyFont="1" applyFill="1" applyBorder="1"/>
    <xf numFmtId="168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0" fillId="5" borderId="0" xfId="0" applyFont="1" applyFill="1"/>
    <xf numFmtId="0" fontId="31" fillId="5" borderId="0" xfId="0" applyFont="1" applyFill="1"/>
    <xf numFmtId="0" fontId="30" fillId="5" borderId="0" xfId="0" applyFont="1" applyFill="1" applyAlignment="1">
      <alignment horizontal="right" wrapText="1"/>
    </xf>
    <xf numFmtId="0" fontId="31" fillId="5" borderId="0" xfId="0" applyFont="1" applyFill="1" applyAlignment="1">
      <alignment horizontal="right" wrapText="1"/>
    </xf>
    <xf numFmtId="0" fontId="1" fillId="0" borderId="0" xfId="0" applyFont="1" applyAlignment="1">
      <alignment horizontal="right"/>
    </xf>
    <xf numFmtId="167" fontId="37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38" fillId="0" borderId="0" xfId="0" applyFont="1"/>
    <xf numFmtId="0" fontId="39" fillId="0" borderId="0" xfId="0" applyFont="1"/>
    <xf numFmtId="0" fontId="30" fillId="0" borderId="0" xfId="0" applyFont="1"/>
    <xf numFmtId="0" fontId="38" fillId="0" borderId="0" xfId="0" applyFont="1" applyAlignment="1">
      <alignment horizontal="right" wrapText="1"/>
    </xf>
    <xf numFmtId="0" fontId="39" fillId="0" borderId="0" xfId="0" applyFont="1" applyAlignment="1">
      <alignment horizontal="right" wrapText="1"/>
    </xf>
    <xf numFmtId="0" fontId="30" fillId="0" borderId="0" xfId="0" applyFont="1" applyAlignment="1">
      <alignment horizontal="right" wrapText="1"/>
    </xf>
    <xf numFmtId="0" fontId="40" fillId="0" borderId="0" xfId="0" applyFont="1" applyAlignment="1">
      <alignment horizontal="center" wrapText="1"/>
    </xf>
    <xf numFmtId="0" fontId="41" fillId="0" borderId="0" xfId="0" applyFont="1" applyAlignment="1">
      <alignment horizontal="center" wrapText="1"/>
    </xf>
    <xf numFmtId="0" fontId="42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9" fillId="4" borderId="1" xfId="0" applyNumberFormat="1" applyFont="1" applyFill="1" applyBorder="1" applyAlignment="1">
      <alignment horizontal="right"/>
    </xf>
    <xf numFmtId="167" fontId="14" fillId="4" borderId="1" xfId="0" applyNumberFormat="1" applyFont="1" applyFill="1" applyBorder="1" applyAlignment="1">
      <alignment horizontal="right"/>
    </xf>
    <xf numFmtId="167" fontId="12" fillId="4" borderId="1" xfId="0" applyNumberFormat="1" applyFont="1" applyFill="1" applyBorder="1" applyAlignment="1">
      <alignment horizontal="right"/>
    </xf>
    <xf numFmtId="167" fontId="5" fillId="4" borderId="1" xfId="0" applyNumberFormat="1" applyFont="1" applyFill="1" applyBorder="1" applyAlignment="1">
      <alignment horizontal="right"/>
    </xf>
    <xf numFmtId="167" fontId="3" fillId="4" borderId="10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4" fontId="24" fillId="0" borderId="1" xfId="0" applyNumberFormat="1" applyFont="1" applyBorder="1" applyAlignment="1">
      <alignment vertical="center" wrapText="1"/>
    </xf>
    <xf numFmtId="167" fontId="27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vertical="center"/>
    </xf>
    <xf numFmtId="167" fontId="3" fillId="15" borderId="1" xfId="0" applyNumberFormat="1" applyFont="1" applyFill="1" applyBorder="1"/>
    <xf numFmtId="167" fontId="2" fillId="15" borderId="1" xfId="0" applyNumberFormat="1" applyFont="1" applyFill="1" applyBorder="1"/>
    <xf numFmtId="167" fontId="3" fillId="15" borderId="10" xfId="0" applyNumberFormat="1" applyFont="1" applyFill="1" applyBorder="1"/>
    <xf numFmtId="164" fontId="9" fillId="0" borderId="1" xfId="0" applyNumberFormat="1" applyFont="1" applyBorder="1" applyAlignment="1">
      <alignment horizontal="left" vertical="center" wrapText="1" indent="1"/>
    </xf>
    <xf numFmtId="168" fontId="3" fillId="0" borderId="4" xfId="0" applyNumberFormat="1" applyFont="1" applyBorder="1"/>
    <xf numFmtId="168" fontId="2" fillId="0" borderId="4" xfId="0" applyNumberFormat="1" applyFont="1" applyBorder="1"/>
    <xf numFmtId="166" fontId="3" fillId="0" borderId="4" xfId="0" applyNumberFormat="1" applyFont="1" applyBorder="1"/>
    <xf numFmtId="166" fontId="2" fillId="0" borderId="4" xfId="0" applyNumberFormat="1" applyFont="1" applyBorder="1"/>
    <xf numFmtId="2" fontId="2" fillId="0" borderId="4" xfId="0" applyNumberFormat="1" applyFont="1" applyBorder="1"/>
    <xf numFmtId="164" fontId="3" fillId="0" borderId="4" xfId="0" applyNumberFormat="1" applyFont="1" applyBorder="1"/>
    <xf numFmtId="166" fontId="5" fillId="0" borderId="4" xfId="0" applyNumberFormat="1" applyFont="1" applyBorder="1"/>
    <xf numFmtId="2" fontId="5" fillId="0" borderId="4" xfId="0" applyNumberFormat="1" applyFont="1" applyBorder="1"/>
    <xf numFmtId="164" fontId="5" fillId="0" borderId="4" xfId="0" applyNumberFormat="1" applyFont="1" applyBorder="1"/>
    <xf numFmtId="166" fontId="5" fillId="0" borderId="1" xfId="0" applyNumberFormat="1" applyFont="1" applyBorder="1"/>
    <xf numFmtId="2" fontId="5" fillId="0" borderId="1" xfId="0" applyNumberFormat="1" applyFont="1" applyBorder="1"/>
    <xf numFmtId="164" fontId="5" fillId="0" borderId="1" xfId="0" applyNumberFormat="1" applyFont="1" applyBorder="1"/>
    <xf numFmtId="168" fontId="2" fillId="0" borderId="1" xfId="0" applyNumberFormat="1" applyFont="1" applyBorder="1"/>
    <xf numFmtId="166" fontId="2" fillId="0" borderId="1" xfId="0" applyNumberFormat="1" applyFont="1" applyBorder="1"/>
    <xf numFmtId="2" fontId="2" fillId="0" borderId="1" xfId="0" applyNumberFormat="1" applyFont="1" applyBorder="1"/>
    <xf numFmtId="168" fontId="3" fillId="0" borderId="1" xfId="0" applyNumberFormat="1" applyFont="1" applyBorder="1"/>
    <xf numFmtId="166" fontId="3" fillId="0" borderId="1" xfId="0" applyNumberFormat="1" applyFont="1" applyBorder="1"/>
    <xf numFmtId="2" fontId="3" fillId="0" borderId="1" xfId="0" applyNumberFormat="1" applyFont="1" applyBorder="1"/>
    <xf numFmtId="167" fontId="9" fillId="12" borderId="1" xfId="0" applyNumberFormat="1" applyFont="1" applyFill="1" applyBorder="1"/>
    <xf numFmtId="167" fontId="10" fillId="7" borderId="4" xfId="0" applyNumberFormat="1" applyFont="1" applyFill="1" applyBorder="1"/>
    <xf numFmtId="167" fontId="35" fillId="4" borderId="4" xfId="0" applyNumberFormat="1" applyFont="1" applyFill="1" applyBorder="1"/>
    <xf numFmtId="167" fontId="6" fillId="4" borderId="4" xfId="0" applyNumberFormat="1" applyFont="1" applyFill="1" applyBorder="1"/>
    <xf numFmtId="167" fontId="5" fillId="4" borderId="4" xfId="0" applyNumberFormat="1" applyFont="1" applyFill="1" applyBorder="1"/>
    <xf numFmtId="167" fontId="35" fillId="4" borderId="1" xfId="0" applyNumberFormat="1" applyFont="1" applyFill="1" applyBorder="1" applyAlignment="1">
      <alignment vertical="distributed"/>
    </xf>
    <xf numFmtId="167" fontId="3" fillId="4" borderId="4" xfId="0" applyNumberFormat="1" applyFont="1" applyFill="1" applyBorder="1"/>
    <xf numFmtId="167" fontId="5" fillId="12" borderId="1" xfId="0" applyNumberFormat="1" applyFont="1" applyFill="1" applyBorder="1"/>
    <xf numFmtId="167" fontId="6" fillId="12" borderId="1" xfId="0" applyNumberFormat="1" applyFont="1" applyFill="1" applyBorder="1"/>
    <xf numFmtId="167" fontId="1" fillId="12" borderId="1" xfId="0" applyNumberFormat="1" applyFont="1" applyFill="1" applyBorder="1"/>
    <xf numFmtId="167" fontId="22" fillId="7" borderId="1" xfId="0" applyNumberFormat="1" applyFont="1" applyFill="1" applyBorder="1"/>
    <xf numFmtId="167" fontId="24" fillId="7" borderId="1" xfId="0" applyNumberFormat="1" applyFont="1" applyFill="1" applyBorder="1"/>
    <xf numFmtId="167" fontId="25" fillId="7" borderId="1" xfId="0" applyNumberFormat="1" applyFont="1" applyFill="1" applyBorder="1"/>
    <xf numFmtId="167" fontId="26" fillId="7" borderId="1" xfId="0" applyNumberFormat="1" applyFont="1" applyFill="1" applyBorder="1"/>
    <xf numFmtId="167" fontId="27" fillId="7" borderId="1" xfId="0" applyNumberFormat="1" applyFont="1" applyFill="1" applyBorder="1"/>
    <xf numFmtId="167" fontId="5" fillId="7" borderId="1" xfId="0" applyNumberFormat="1" applyFont="1" applyFill="1" applyBorder="1"/>
    <xf numFmtId="168" fontId="2" fillId="0" borderId="1" xfId="0" applyNumberFormat="1" applyFont="1" applyBorder="1" applyAlignment="1">
      <alignment horizontal="right"/>
    </xf>
    <xf numFmtId="164" fontId="22" fillId="0" borderId="5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left" wrapText="1" indent="1"/>
    </xf>
    <xf numFmtId="167" fontId="24" fillId="6" borderId="1" xfId="0" applyNumberFormat="1" applyFont="1" applyFill="1" applyBorder="1"/>
    <xf numFmtId="167" fontId="22" fillId="7" borderId="4" xfId="0" applyNumberFormat="1" applyFont="1" applyFill="1" applyBorder="1"/>
    <xf numFmtId="167" fontId="22" fillId="12" borderId="1" xfId="0" applyNumberFormat="1" applyFont="1" applyFill="1" applyBorder="1"/>
    <xf numFmtId="164" fontId="24" fillId="0" borderId="1" xfId="0" applyNumberFormat="1" applyFont="1" applyBorder="1"/>
    <xf numFmtId="164" fontId="22" fillId="0" borderId="1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 wrapText="1" indent="1"/>
    </xf>
    <xf numFmtId="164" fontId="14" fillId="0" borderId="5" xfId="0" applyNumberFormat="1" applyFont="1" applyBorder="1" applyAlignment="1">
      <alignment horizontal="left" wrapText="1" indent="1"/>
    </xf>
    <xf numFmtId="164" fontId="9" fillId="0" borderId="11" xfId="0" applyNumberFormat="1" applyFont="1" applyBorder="1" applyAlignment="1">
      <alignment horizontal="center"/>
    </xf>
    <xf numFmtId="167" fontId="45" fillId="4" borderId="1" xfId="0" applyNumberFormat="1" applyFont="1" applyFill="1" applyBorder="1"/>
    <xf numFmtId="167" fontId="9" fillId="4" borderId="1" xfId="0" applyNumberFormat="1" applyFont="1" applyFill="1" applyBorder="1"/>
    <xf numFmtId="167" fontId="14" fillId="6" borderId="1" xfId="0" applyNumberFormat="1" applyFont="1" applyFill="1" applyBorder="1"/>
    <xf numFmtId="167" fontId="9" fillId="7" borderId="1" xfId="0" applyNumberFormat="1" applyFont="1" applyFill="1" applyBorder="1"/>
    <xf numFmtId="164" fontId="14" fillId="0" borderId="1" xfId="0" applyNumberFormat="1" applyFont="1" applyBorder="1"/>
    <xf numFmtId="167" fontId="24" fillId="4" borderId="4" xfId="0" applyNumberFormat="1" applyFont="1" applyFill="1" applyBorder="1"/>
    <xf numFmtId="167" fontId="25" fillId="6" borderId="1" xfId="0" applyNumberFormat="1" applyFont="1" applyFill="1" applyBorder="1"/>
    <xf numFmtId="167" fontId="22" fillId="6" borderId="1" xfId="0" applyNumberFormat="1" applyFont="1" applyFill="1" applyBorder="1"/>
    <xf numFmtId="167" fontId="24" fillId="0" borderId="4" xfId="0" applyNumberFormat="1" applyFont="1" applyBorder="1"/>
    <xf numFmtId="164" fontId="22" fillId="0" borderId="12" xfId="0" applyNumberFormat="1" applyFont="1" applyBorder="1" applyAlignment="1">
      <alignment horizontal="center"/>
    </xf>
    <xf numFmtId="164" fontId="24" fillId="0" borderId="10" xfId="0" applyNumberFormat="1" applyFont="1" applyBorder="1" applyAlignment="1">
      <alignment horizontal="left" wrapText="1" indent="1"/>
    </xf>
    <xf numFmtId="164" fontId="24" fillId="0" borderId="9" xfId="0" applyNumberFormat="1" applyFont="1" applyBorder="1" applyAlignment="1">
      <alignment horizontal="left" wrapText="1" indent="1"/>
    </xf>
    <xf numFmtId="167" fontId="27" fillId="6" borderId="1" xfId="0" applyNumberFormat="1" applyFont="1" applyFill="1" applyBorder="1"/>
    <xf numFmtId="167" fontId="22" fillId="0" borderId="1" xfId="0" applyNumberFormat="1" applyFont="1" applyBorder="1"/>
    <xf numFmtId="167" fontId="25" fillId="4" borderId="4" xfId="0" applyNumberFormat="1" applyFont="1" applyFill="1" applyBorder="1"/>
    <xf numFmtId="164" fontId="25" fillId="0" borderId="11" xfId="0" applyNumberFormat="1" applyFont="1" applyBorder="1" applyAlignment="1">
      <alignment horizontal="center"/>
    </xf>
    <xf numFmtId="167" fontId="24" fillId="12" borderId="1" xfId="0" applyNumberFormat="1" applyFont="1" applyFill="1" applyBorder="1"/>
    <xf numFmtId="164" fontId="24" fillId="0" borderId="4" xfId="0" applyNumberFormat="1" applyFont="1" applyBorder="1"/>
    <xf numFmtId="164" fontId="25" fillId="0" borderId="0" xfId="0" applyNumberFormat="1" applyFont="1"/>
    <xf numFmtId="167" fontId="24" fillId="6" borderId="1" xfId="0" applyNumberFormat="1" applyFont="1" applyFill="1" applyBorder="1" applyAlignment="1">
      <alignment horizontal="right"/>
    </xf>
    <xf numFmtId="167" fontId="24" fillId="0" borderId="1" xfId="0" applyNumberFormat="1" applyFont="1" applyBorder="1"/>
    <xf numFmtId="164" fontId="24" fillId="0" borderId="5" xfId="0" applyNumberFormat="1" applyFont="1" applyBorder="1" applyAlignment="1">
      <alignment horizontal="left" vertical="center" wrapText="1" indent="1"/>
    </xf>
    <xf numFmtId="164" fontId="5" fillId="0" borderId="10" xfId="0" applyNumberFormat="1" applyFont="1" applyBorder="1" applyAlignment="1">
      <alignment horizontal="left" vertical="center" wrapText="1" indent="1"/>
    </xf>
    <xf numFmtId="164" fontId="14" fillId="0" borderId="5" xfId="0" applyNumberFormat="1" applyFont="1" applyBorder="1" applyAlignment="1">
      <alignment horizontal="left" vertical="center" wrapText="1" indent="1"/>
    </xf>
    <xf numFmtId="167" fontId="14" fillId="4" borderId="4" xfId="0" applyNumberFormat="1" applyFont="1" applyFill="1" applyBorder="1"/>
    <xf numFmtId="167" fontId="14" fillId="4" borderId="1" xfId="0" applyNumberFormat="1" applyFont="1" applyFill="1" applyBorder="1"/>
    <xf numFmtId="167" fontId="14" fillId="6" borderId="1" xfId="0" applyNumberFormat="1" applyFont="1" applyFill="1" applyBorder="1" applyAlignment="1">
      <alignment horizontal="right"/>
    </xf>
    <xf numFmtId="167" fontId="14" fillId="12" borderId="1" xfId="0" applyNumberFormat="1" applyFont="1" applyFill="1" applyBorder="1"/>
    <xf numFmtId="167" fontId="14" fillId="7" borderId="1" xfId="0" applyNumberFormat="1" applyFont="1" applyFill="1" applyBorder="1"/>
    <xf numFmtId="167" fontId="26" fillId="6" borderId="1" xfId="0" applyNumberFormat="1" applyFont="1" applyFill="1" applyBorder="1"/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wrapText="1"/>
    </xf>
    <xf numFmtId="167" fontId="6" fillId="7" borderId="1" xfId="0" applyNumberFormat="1" applyFont="1" applyFill="1" applyBorder="1"/>
    <xf numFmtId="167" fontId="12" fillId="7" borderId="1" xfId="0" applyNumberFormat="1" applyFont="1" applyFill="1" applyBorder="1"/>
    <xf numFmtId="167" fontId="1" fillId="7" borderId="1" xfId="0" applyNumberFormat="1" applyFont="1" applyFill="1" applyBorder="1"/>
    <xf numFmtId="167" fontId="2" fillId="8" borderId="4" xfId="0" applyNumberFormat="1" applyFont="1" applyFill="1" applyBorder="1"/>
    <xf numFmtId="167" fontId="3" fillId="8" borderId="1" xfId="0" applyNumberFormat="1" applyFont="1" applyFill="1" applyBorder="1" applyAlignment="1">
      <alignment vertical="distributed"/>
    </xf>
    <xf numFmtId="2" fontId="14" fillId="0" borderId="1" xfId="0" applyNumberFormat="1" applyFont="1" applyBorder="1"/>
    <xf numFmtId="167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/>
    </xf>
    <xf numFmtId="167" fontId="21" fillId="6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/>
    </xf>
    <xf numFmtId="164" fontId="44" fillId="7" borderId="13" xfId="0" applyNumberFormat="1" applyFont="1" applyFill="1" applyBorder="1" applyAlignment="1">
      <alignment horizontal="center" vertical="center" wrapText="1"/>
    </xf>
    <xf numFmtId="164" fontId="44" fillId="7" borderId="13" xfId="0" applyNumberFormat="1" applyFont="1" applyFill="1" applyBorder="1" applyAlignment="1">
      <alignment horizontal="center" vertical="center"/>
    </xf>
    <xf numFmtId="167" fontId="1" fillId="15" borderId="13" xfId="0" applyNumberFormat="1" applyFont="1" applyFill="1" applyBorder="1" applyAlignment="1">
      <alignment horizontal="center"/>
    </xf>
    <xf numFmtId="167" fontId="1" fillId="15" borderId="7" xfId="0" applyNumberFormat="1" applyFont="1" applyFill="1" applyBorder="1" applyAlignment="1">
      <alignment horizontal="center"/>
    </xf>
    <xf numFmtId="167" fontId="1" fillId="15" borderId="4" xfId="0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left"/>
    </xf>
    <xf numFmtId="167" fontId="3" fillId="15" borderId="4" xfId="0" applyNumberFormat="1" applyFont="1" applyFill="1" applyBorder="1"/>
    <xf numFmtId="166" fontId="14" fillId="0" borderId="1" xfId="0" applyNumberFormat="1" applyFont="1" applyBorder="1"/>
    <xf numFmtId="167" fontId="10" fillId="15" borderId="1" xfId="0" applyNumberFormat="1" applyFont="1" applyFill="1" applyBorder="1"/>
    <xf numFmtId="0" fontId="21" fillId="0" borderId="0" xfId="0" applyFont="1" applyAlignment="1">
      <alignment horizontal="left" wrapText="1"/>
    </xf>
    <xf numFmtId="164" fontId="46" fillId="7" borderId="13" xfId="0" applyNumberFormat="1" applyFont="1" applyFill="1" applyBorder="1" applyAlignment="1">
      <alignment horizontal="center" vertical="center" wrapText="1"/>
    </xf>
    <xf numFmtId="167" fontId="23" fillId="7" borderId="1" xfId="0" applyNumberFormat="1" applyFont="1" applyFill="1" applyBorder="1"/>
    <xf numFmtId="167" fontId="23" fillId="8" borderId="1" xfId="0" applyNumberFormat="1" applyFont="1" applyFill="1" applyBorder="1" applyAlignment="1">
      <alignment vertical="distributed"/>
    </xf>
    <xf numFmtId="167" fontId="23" fillId="0" borderId="0" xfId="0" applyNumberFormat="1" applyFont="1"/>
    <xf numFmtId="167" fontId="23" fillId="13" borderId="0" xfId="0" applyNumberFormat="1" applyFont="1" applyFill="1"/>
    <xf numFmtId="167" fontId="4" fillId="7" borderId="2" xfId="0" applyNumberFormat="1" applyFont="1" applyFill="1" applyBorder="1" applyAlignment="1">
      <alignment horizontal="center" vertical="center" wrapText="1"/>
    </xf>
    <xf numFmtId="164" fontId="28" fillId="0" borderId="6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wrapText="1"/>
    </xf>
    <xf numFmtId="167" fontId="32" fillId="4" borderId="1" xfId="0" applyNumberFormat="1" applyFont="1" applyFill="1" applyBorder="1"/>
    <xf numFmtId="167" fontId="32" fillId="7" borderId="1" xfId="0" applyNumberFormat="1" applyFont="1" applyFill="1" applyBorder="1"/>
    <xf numFmtId="167" fontId="32" fillId="0" borderId="1" xfId="0" applyNumberFormat="1" applyFont="1" applyBorder="1"/>
    <xf numFmtId="167" fontId="32" fillId="15" borderId="1" xfId="0" applyNumberFormat="1" applyFont="1" applyFill="1" applyBorder="1"/>
    <xf numFmtId="164" fontId="28" fillId="0" borderId="0" xfId="0" applyNumberFormat="1" applyFont="1"/>
    <xf numFmtId="164" fontId="28" fillId="0" borderId="11" xfId="0" applyNumberFormat="1" applyFont="1" applyBorder="1" applyAlignment="1">
      <alignment horizontal="center"/>
    </xf>
    <xf numFmtId="164" fontId="28" fillId="0" borderId="5" xfId="0" applyNumberFormat="1" applyFont="1" applyBorder="1"/>
    <xf numFmtId="167" fontId="28" fillId="4" borderId="1" xfId="0" applyNumberFormat="1" applyFont="1" applyFill="1" applyBorder="1"/>
    <xf numFmtId="167" fontId="28" fillId="6" borderId="1" xfId="0" applyNumberFormat="1" applyFont="1" applyFill="1" applyBorder="1"/>
    <xf numFmtId="167" fontId="28" fillId="7" borderId="1" xfId="0" applyNumberFormat="1" applyFont="1" applyFill="1" applyBorder="1"/>
    <xf numFmtId="167" fontId="28" fillId="0" borderId="1" xfId="0" applyNumberFormat="1" applyFont="1" applyBorder="1"/>
    <xf numFmtId="167" fontId="28" fillId="15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2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/>
    <xf numFmtId="164" fontId="28" fillId="0" borderId="5" xfId="0" applyNumberFormat="1" applyFont="1" applyBorder="1" applyAlignment="1">
      <alignment horizontal="center"/>
    </xf>
    <xf numFmtId="164" fontId="28" fillId="0" borderId="11" xfId="0" applyNumberFormat="1" applyFont="1" applyBorder="1"/>
    <xf numFmtId="169" fontId="9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8" fillId="4" borderId="0" xfId="0" applyNumberFormat="1" applyFont="1" applyFill="1"/>
    <xf numFmtId="169" fontId="3" fillId="4" borderId="1" xfId="0" applyNumberFormat="1" applyFont="1" applyFill="1" applyBorder="1"/>
    <xf numFmtId="169" fontId="3" fillId="4" borderId="0" xfId="0" applyNumberFormat="1" applyFont="1" applyFill="1"/>
    <xf numFmtId="169" fontId="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2" borderId="1" xfId="0" applyNumberFormat="1" applyFont="1" applyFill="1" applyBorder="1"/>
    <xf numFmtId="167" fontId="13" fillId="12" borderId="1" xfId="0" applyNumberFormat="1" applyFont="1" applyFill="1" applyBorder="1"/>
    <xf numFmtId="167" fontId="10" fillId="12" borderId="1" xfId="0" applyNumberFormat="1" applyFont="1" applyFill="1" applyBorder="1"/>
    <xf numFmtId="164" fontId="9" fillId="0" borderId="10" xfId="0" applyNumberFormat="1" applyFont="1" applyBorder="1" applyAlignment="1">
      <alignment horizontal="left"/>
    </xf>
    <xf numFmtId="167" fontId="9" fillId="0" borderId="1" xfId="0" applyNumberFormat="1" applyFont="1" applyBorder="1" applyAlignment="1">
      <alignment horizontal="right"/>
    </xf>
    <xf numFmtId="166" fontId="10" fillId="7" borderId="4" xfId="0" applyNumberFormat="1" applyFont="1" applyFill="1" applyBorder="1"/>
    <xf numFmtId="166" fontId="9" fillId="12" borderId="1" xfId="0" applyNumberFormat="1" applyFont="1" applyFill="1" applyBorder="1"/>
    <xf numFmtId="164" fontId="10" fillId="7" borderId="4" xfId="0" applyNumberFormat="1" applyFont="1" applyFill="1" applyBorder="1"/>
    <xf numFmtId="164" fontId="9" fillId="12" borderId="1" xfId="0" applyNumberFormat="1" applyFont="1" applyFill="1" applyBorder="1"/>
    <xf numFmtId="164" fontId="10" fillId="12" borderId="1" xfId="0" applyNumberFormat="1" applyFont="1" applyFill="1" applyBorder="1"/>
    <xf numFmtId="164" fontId="9" fillId="0" borderId="0" xfId="0" applyNumberFormat="1" applyFont="1" applyAlignment="1">
      <alignment vertical="center"/>
    </xf>
    <xf numFmtId="167" fontId="23" fillId="4" borderId="1" xfId="0" applyNumberFormat="1" applyFont="1" applyFill="1" applyBorder="1"/>
    <xf numFmtId="167" fontId="22" fillId="15" borderId="1" xfId="0" applyNumberFormat="1" applyFont="1" applyFill="1" applyBorder="1"/>
    <xf numFmtId="167" fontId="9" fillId="15" borderId="1" xfId="0" applyNumberFormat="1" applyFont="1" applyFill="1" applyBorder="1"/>
    <xf numFmtId="167" fontId="14" fillId="0" borderId="4" xfId="0" applyNumberFormat="1" applyFont="1" applyBorder="1"/>
    <xf numFmtId="167" fontId="9" fillId="6" borderId="1" xfId="0" applyNumberFormat="1" applyFont="1" applyFill="1" applyBorder="1"/>
    <xf numFmtId="167" fontId="9" fillId="7" borderId="4" xfId="0" applyNumberFormat="1" applyFont="1" applyFill="1" applyBorder="1"/>
    <xf numFmtId="167" fontId="14" fillId="0" borderId="5" xfId="0" applyNumberFormat="1" applyFont="1" applyBorder="1" applyAlignment="1">
      <alignment horizontal="left" wrapText="1" indent="1"/>
    </xf>
    <xf numFmtId="167" fontId="9" fillId="0" borderId="12" xfId="0" applyNumberFormat="1" applyFont="1" applyBorder="1" applyAlignment="1">
      <alignment horizontal="center"/>
    </xf>
    <xf numFmtId="167" fontId="10" fillId="7" borderId="1" xfId="0" applyNumberFormat="1" applyFont="1" applyFill="1" applyBorder="1"/>
    <xf numFmtId="167" fontId="26" fillId="12" borderId="1" xfId="0" applyNumberFormat="1" applyFont="1" applyFill="1" applyBorder="1"/>
    <xf numFmtId="167" fontId="9" fillId="0" borderId="1" xfId="0" applyNumberFormat="1" applyFont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166" fontId="10" fillId="12" borderId="1" xfId="0" applyNumberFormat="1" applyFont="1" applyFill="1" applyBorder="1"/>
    <xf numFmtId="166" fontId="10" fillId="0" borderId="1" xfId="0" applyNumberFormat="1" applyFont="1" applyBorder="1" applyAlignment="1">
      <alignment horizontal="right"/>
    </xf>
    <xf numFmtId="164" fontId="11" fillId="0" borderId="0" xfId="0" applyNumberFormat="1" applyFont="1" applyAlignment="1">
      <alignment horizontal="left" indent="33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2" fillId="0" borderId="17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7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4" fillId="12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164" fontId="4" fillId="6" borderId="5" xfId="0" applyNumberFormat="1" applyFont="1" applyFill="1" applyBorder="1" applyAlignment="1">
      <alignment horizontal="center" vertical="center" wrapText="1"/>
    </xf>
    <xf numFmtId="164" fontId="44" fillId="7" borderId="2" xfId="0" applyNumberFormat="1" applyFont="1" applyFill="1" applyBorder="1" applyAlignment="1">
      <alignment horizontal="center" vertical="center" wrapText="1"/>
    </xf>
    <xf numFmtId="164" fontId="44" fillId="7" borderId="5" xfId="0" applyNumberFormat="1" applyFont="1" applyFill="1" applyBorder="1" applyAlignment="1">
      <alignment horizontal="center" vertical="center" wrapText="1"/>
    </xf>
    <xf numFmtId="164" fontId="44" fillId="7" borderId="10" xfId="0" applyNumberFormat="1" applyFont="1" applyFill="1" applyBorder="1" applyAlignment="1">
      <alignment horizontal="center" vertical="center" wrapText="1"/>
    </xf>
    <xf numFmtId="164" fontId="4" fillId="12" borderId="13" xfId="0" applyNumberFormat="1" applyFont="1" applyFill="1" applyBorder="1" applyAlignment="1">
      <alignment horizontal="center" vertical="center"/>
    </xf>
    <xf numFmtId="164" fontId="4" fillId="12" borderId="7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12" borderId="6" xfId="0" applyNumberFormat="1" applyFont="1" applyFill="1" applyBorder="1" applyAlignment="1">
      <alignment horizontal="center" vertical="center" wrapText="1"/>
    </xf>
    <xf numFmtId="164" fontId="4" fillId="12" borderId="1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2" fillId="0" borderId="0" xfId="0" applyNumberFormat="1" applyFont="1"/>
    <xf numFmtId="164" fontId="34" fillId="0" borderId="0" xfId="0" applyNumberFormat="1" applyFont="1" applyAlignment="1">
      <alignment horizontal="right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/>
    </xf>
    <xf numFmtId="167" fontId="11" fillId="0" borderId="0" xfId="0" applyNumberFormat="1" applyFont="1" applyAlignment="1">
      <alignment horizontal="left" wrapText="1"/>
    </xf>
    <xf numFmtId="167" fontId="11" fillId="0" borderId="0" xfId="0" applyNumberFormat="1" applyFont="1" applyAlignment="1">
      <alignment horizontal="left" indent="32"/>
    </xf>
    <xf numFmtId="167" fontId="11" fillId="0" borderId="0" xfId="0" applyNumberFormat="1" applyFont="1" applyAlignment="1">
      <alignment horizontal="left" wrapText="1" indent="32"/>
    </xf>
    <xf numFmtId="167" fontId="36" fillId="4" borderId="2" xfId="0" applyNumberFormat="1" applyFont="1" applyFill="1" applyBorder="1" applyAlignment="1">
      <alignment horizontal="center" vertical="center"/>
    </xf>
    <xf numFmtId="167" fontId="36" fillId="4" borderId="5" xfId="0" applyNumberFormat="1" applyFont="1" applyFill="1" applyBorder="1" applyAlignment="1">
      <alignment horizontal="center" vertical="center"/>
    </xf>
    <xf numFmtId="167" fontId="1" fillId="1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4" fontId="43" fillId="7" borderId="13" xfId="0" applyNumberFormat="1" applyFont="1" applyFill="1" applyBorder="1" applyAlignment="1">
      <alignment horizontal="center"/>
    </xf>
    <xf numFmtId="164" fontId="43" fillId="7" borderId="7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4" fontId="33" fillId="0" borderId="0" xfId="0" applyNumberFormat="1" applyFont="1" applyAlignment="1">
      <alignment horizontal="right" vertical="center"/>
    </xf>
    <xf numFmtId="167" fontId="7" fillId="7" borderId="2" xfId="0" applyNumberFormat="1" applyFont="1" applyFill="1" applyBorder="1" applyAlignment="1">
      <alignment horizontal="center" vertical="center" wrapText="1"/>
    </xf>
    <xf numFmtId="167" fontId="7" fillId="7" borderId="5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/>
    </xf>
    <xf numFmtId="167" fontId="7" fillId="4" borderId="2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left" indent="33"/>
    </xf>
    <xf numFmtId="0" fontId="1" fillId="0" borderId="0" xfId="0" applyFont="1" applyAlignment="1">
      <alignment horizontal="center"/>
    </xf>
  </cellXfs>
  <cellStyles count="8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  <cellStyle name="Normal_SAVAPYSsssss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J134"/>
  <sheetViews>
    <sheetView showZeros="0" zoomScaleNormal="100" workbookViewId="0">
      <selection activeCell="J11" sqref="J11"/>
    </sheetView>
  </sheetViews>
  <sheetFormatPr defaultColWidth="9.42578125" defaultRowHeight="15" x14ac:dyDescent="0.25"/>
  <cols>
    <col min="1" max="1" width="7.7109375" style="23" customWidth="1"/>
    <col min="2" max="2" width="74.7109375" style="25" customWidth="1"/>
    <col min="3" max="3" width="13.5703125" style="137" hidden="1" customWidth="1"/>
    <col min="4" max="5" width="13.5703125" style="375" hidden="1" customWidth="1"/>
    <col min="6" max="6" width="13.42578125" style="23" hidden="1" customWidth="1"/>
    <col min="7" max="7" width="14.7109375" style="23" customWidth="1"/>
    <col min="8" max="16384" width="9.42578125" style="23"/>
  </cols>
  <sheetData>
    <row r="1" spans="1:7" x14ac:dyDescent="0.25">
      <c r="A1" s="391" t="s">
        <v>124</v>
      </c>
      <c r="B1" s="391"/>
      <c r="C1" s="391"/>
      <c r="D1" s="391"/>
      <c r="E1" s="391"/>
      <c r="F1" s="391"/>
      <c r="G1" s="391"/>
    </row>
    <row r="2" spans="1:7" x14ac:dyDescent="0.25">
      <c r="A2" s="391" t="s">
        <v>383</v>
      </c>
      <c r="B2" s="391"/>
      <c r="C2" s="391"/>
      <c r="D2" s="391"/>
      <c r="E2" s="391"/>
      <c r="F2" s="391"/>
      <c r="G2" s="391"/>
    </row>
    <row r="3" spans="1:7" x14ac:dyDescent="0.25">
      <c r="A3" s="391" t="s">
        <v>452</v>
      </c>
      <c r="B3" s="391"/>
      <c r="C3" s="391"/>
      <c r="D3" s="391"/>
      <c r="E3" s="391"/>
      <c r="F3" s="391"/>
      <c r="G3" s="391"/>
    </row>
    <row r="4" spans="1:7" x14ac:dyDescent="0.25">
      <c r="A4" s="391" t="s">
        <v>125</v>
      </c>
      <c r="B4" s="391"/>
      <c r="C4" s="391"/>
      <c r="D4" s="391"/>
      <c r="E4" s="391"/>
      <c r="F4" s="391"/>
      <c r="G4" s="391"/>
    </row>
    <row r="5" spans="1:7" x14ac:dyDescent="0.25">
      <c r="A5" s="391" t="s">
        <v>453</v>
      </c>
      <c r="B5" s="391"/>
      <c r="C5" s="391"/>
      <c r="D5" s="391"/>
      <c r="E5" s="391"/>
      <c r="F5" s="391"/>
      <c r="G5" s="391"/>
    </row>
    <row r="6" spans="1:7" x14ac:dyDescent="0.25">
      <c r="A6" s="391" t="s">
        <v>481</v>
      </c>
      <c r="B6" s="391"/>
      <c r="C6" s="391"/>
      <c r="D6" s="391"/>
      <c r="E6" s="391"/>
      <c r="F6" s="391"/>
      <c r="G6" s="391"/>
    </row>
    <row r="7" spans="1:7" ht="12" customHeight="1" x14ac:dyDescent="0.25">
      <c r="B7" s="24"/>
      <c r="C7" s="104"/>
      <c r="D7" s="24"/>
      <c r="E7" s="24"/>
      <c r="F7" s="24"/>
      <c r="G7" s="24"/>
    </row>
    <row r="8" spans="1:7" ht="15" customHeight="1" x14ac:dyDescent="0.25">
      <c r="A8" s="393" t="s">
        <v>384</v>
      </c>
      <c r="B8" s="393"/>
      <c r="C8" s="393"/>
      <c r="D8" s="393"/>
      <c r="E8" s="393"/>
      <c r="F8" s="393"/>
      <c r="G8" s="393"/>
    </row>
    <row r="9" spans="1:7" ht="21" customHeight="1" x14ac:dyDescent="0.25">
      <c r="A9" s="394" t="s">
        <v>139</v>
      </c>
      <c r="B9" s="394"/>
      <c r="C9" s="394"/>
      <c r="D9" s="394"/>
      <c r="E9" s="394"/>
      <c r="F9" s="394"/>
      <c r="G9" s="394"/>
    </row>
    <row r="10" spans="1:7" ht="21" customHeight="1" x14ac:dyDescent="0.25">
      <c r="A10" s="395" t="s">
        <v>434</v>
      </c>
      <c r="B10" s="392" t="s">
        <v>76</v>
      </c>
      <c r="C10" s="396" t="s">
        <v>123</v>
      </c>
      <c r="D10" s="397" t="s">
        <v>410</v>
      </c>
      <c r="E10" s="398"/>
      <c r="F10" s="399"/>
      <c r="G10" s="392" t="s">
        <v>0</v>
      </c>
    </row>
    <row r="11" spans="1:7" ht="21" customHeight="1" x14ac:dyDescent="0.25">
      <c r="A11" s="395"/>
      <c r="B11" s="392"/>
      <c r="C11" s="396"/>
      <c r="D11" s="400" t="s">
        <v>0</v>
      </c>
      <c r="E11" s="401" t="s">
        <v>58</v>
      </c>
      <c r="F11" s="401"/>
      <c r="G11" s="392"/>
    </row>
    <row r="12" spans="1:7" x14ac:dyDescent="0.25">
      <c r="A12" s="395"/>
      <c r="B12" s="392"/>
      <c r="C12" s="396"/>
      <c r="D12" s="400"/>
      <c r="E12" s="160" t="s">
        <v>407</v>
      </c>
      <c r="F12" s="160" t="s">
        <v>408</v>
      </c>
      <c r="G12" s="392"/>
    </row>
    <row r="13" spans="1:7" x14ac:dyDescent="0.25">
      <c r="A13" s="26" t="s">
        <v>5</v>
      </c>
      <c r="B13" s="27" t="s">
        <v>77</v>
      </c>
      <c r="C13" s="159">
        <f>C14+C17+C21</f>
        <v>41279</v>
      </c>
      <c r="D13" s="372">
        <f>D14+D17+D21</f>
        <v>1700</v>
      </c>
      <c r="E13" s="373">
        <f t="shared" ref="E13:F13" si="0">E14+E17+E21</f>
        <v>1700</v>
      </c>
      <c r="F13" s="373">
        <f t="shared" si="0"/>
        <v>0</v>
      </c>
      <c r="G13" s="37">
        <f>G14+G17+G21</f>
        <v>42979</v>
      </c>
    </row>
    <row r="14" spans="1:7" x14ac:dyDescent="0.25">
      <c r="A14" s="26" t="s">
        <v>78</v>
      </c>
      <c r="B14" s="27" t="s">
        <v>79</v>
      </c>
      <c r="C14" s="159">
        <f>C15</f>
        <v>39685</v>
      </c>
      <c r="D14" s="372">
        <f t="shared" ref="D14:F14" si="1">D15</f>
        <v>1700</v>
      </c>
      <c r="E14" s="373">
        <f t="shared" si="1"/>
        <v>1700</v>
      </c>
      <c r="F14" s="373">
        <f t="shared" si="1"/>
        <v>0</v>
      </c>
      <c r="G14" s="37">
        <f>G15</f>
        <v>41385</v>
      </c>
    </row>
    <row r="15" spans="1:7" ht="15" customHeight="1" x14ac:dyDescent="0.25">
      <c r="A15" s="26" t="s">
        <v>80</v>
      </c>
      <c r="B15" s="28" t="s">
        <v>222</v>
      </c>
      <c r="C15" s="125">
        <v>39685</v>
      </c>
      <c r="D15" s="372">
        <f>E15-F15</f>
        <v>1700</v>
      </c>
      <c r="E15" s="373">
        <v>1700</v>
      </c>
      <c r="F15" s="373"/>
      <c r="G15" s="39">
        <f>C15+D15</f>
        <v>41385</v>
      </c>
    </row>
    <row r="16" spans="1:7" ht="25.5" x14ac:dyDescent="0.25">
      <c r="A16" s="26"/>
      <c r="B16" s="44" t="s">
        <v>223</v>
      </c>
      <c r="C16" s="125">
        <v>40</v>
      </c>
      <c r="D16" s="372">
        <f>E16-F16</f>
        <v>0</v>
      </c>
      <c r="E16" s="373"/>
      <c r="F16" s="373"/>
      <c r="G16" s="45">
        <f>C16+D16</f>
        <v>40</v>
      </c>
    </row>
    <row r="17" spans="1:9" x14ac:dyDescent="0.25">
      <c r="A17" s="26" t="s">
        <v>81</v>
      </c>
      <c r="B17" s="27" t="s">
        <v>82</v>
      </c>
      <c r="C17" s="159">
        <f>C18+C19+C20</f>
        <v>1420</v>
      </c>
      <c r="D17" s="372">
        <f t="shared" ref="D17:F17" si="2">D18+D19+D20</f>
        <v>0</v>
      </c>
      <c r="E17" s="373">
        <f t="shared" si="2"/>
        <v>0</v>
      </c>
      <c r="F17" s="373">
        <f t="shared" si="2"/>
        <v>0</v>
      </c>
      <c r="G17" s="37">
        <f>G18+G19+G20</f>
        <v>1420</v>
      </c>
    </row>
    <row r="18" spans="1:9" x14ac:dyDescent="0.25">
      <c r="A18" s="26" t="s">
        <v>83</v>
      </c>
      <c r="B18" s="28" t="s">
        <v>115</v>
      </c>
      <c r="C18" s="218">
        <v>700</v>
      </c>
      <c r="D18" s="372">
        <f>E18-F18</f>
        <v>0</v>
      </c>
      <c r="E18" s="373"/>
      <c r="F18" s="373"/>
      <c r="G18" s="39">
        <f>C18+D18</f>
        <v>700</v>
      </c>
    </row>
    <row r="19" spans="1:9" x14ac:dyDescent="0.25">
      <c r="A19" s="26" t="s">
        <v>84</v>
      </c>
      <c r="B19" s="28" t="s">
        <v>116</v>
      </c>
      <c r="C19" s="218">
        <v>20</v>
      </c>
      <c r="D19" s="372">
        <f>E19-F19</f>
        <v>0</v>
      </c>
      <c r="E19" s="373"/>
      <c r="F19" s="373"/>
      <c r="G19" s="39">
        <f>C19+D19</f>
        <v>20</v>
      </c>
    </row>
    <row r="20" spans="1:9" x14ac:dyDescent="0.25">
      <c r="A20" s="26" t="s">
        <v>85</v>
      </c>
      <c r="B20" s="28" t="s">
        <v>117</v>
      </c>
      <c r="C20" s="218">
        <v>700</v>
      </c>
      <c r="D20" s="372">
        <f>E20-F20</f>
        <v>0</v>
      </c>
      <c r="E20" s="373"/>
      <c r="F20" s="373"/>
      <c r="G20" s="39">
        <f>C20+D20</f>
        <v>700</v>
      </c>
    </row>
    <row r="21" spans="1:9" x14ac:dyDescent="0.25">
      <c r="A21" s="26" t="s">
        <v>86</v>
      </c>
      <c r="B21" s="29" t="s">
        <v>87</v>
      </c>
      <c r="C21" s="159">
        <f>C22</f>
        <v>174</v>
      </c>
      <c r="D21" s="372">
        <f t="shared" ref="D21:F21" si="3">D22</f>
        <v>0</v>
      </c>
      <c r="E21" s="373">
        <f t="shared" si="3"/>
        <v>0</v>
      </c>
      <c r="F21" s="373">
        <f t="shared" si="3"/>
        <v>0</v>
      </c>
      <c r="G21" s="37">
        <f t="shared" ref="G21" si="4">G22</f>
        <v>174</v>
      </c>
    </row>
    <row r="22" spans="1:9" x14ac:dyDescent="0.25">
      <c r="A22" s="26" t="s">
        <v>88</v>
      </c>
      <c r="B22" s="28" t="s">
        <v>118</v>
      </c>
      <c r="C22" s="218">
        <v>174</v>
      </c>
      <c r="D22" s="372">
        <f>E22-F22</f>
        <v>0</v>
      </c>
      <c r="E22" s="373"/>
      <c r="F22" s="373"/>
      <c r="G22" s="39">
        <f>C22+D22</f>
        <v>174</v>
      </c>
    </row>
    <row r="23" spans="1:9" x14ac:dyDescent="0.25">
      <c r="A23" s="26" t="s">
        <v>57</v>
      </c>
      <c r="B23" s="27" t="s">
        <v>89</v>
      </c>
      <c r="C23" s="159">
        <f>C24+C29+C37+C39</f>
        <v>4194.1000000000004</v>
      </c>
      <c r="D23" s="372">
        <f t="shared" ref="D23:F23" si="5">D24+D29+D37+D39</f>
        <v>85.1</v>
      </c>
      <c r="E23" s="373">
        <f t="shared" si="5"/>
        <v>85.1</v>
      </c>
      <c r="F23" s="373">
        <f t="shared" si="5"/>
        <v>0</v>
      </c>
      <c r="G23" s="37">
        <f>G24+G29+G37+G39</f>
        <v>4279.2</v>
      </c>
    </row>
    <row r="24" spans="1:9" x14ac:dyDescent="0.25">
      <c r="A24" s="26" t="s">
        <v>90</v>
      </c>
      <c r="B24" s="27" t="s">
        <v>91</v>
      </c>
      <c r="C24" s="159">
        <f>C25+C26+C27+C28</f>
        <v>437</v>
      </c>
      <c r="D24" s="372">
        <f t="shared" ref="D24:F24" si="6">D25+D26+D27+D28</f>
        <v>0</v>
      </c>
      <c r="E24" s="373">
        <f t="shared" si="6"/>
        <v>0</v>
      </c>
      <c r="F24" s="373">
        <f t="shared" si="6"/>
        <v>0</v>
      </c>
      <c r="G24" s="37">
        <f>G25+G26+G27+G28</f>
        <v>437</v>
      </c>
    </row>
    <row r="25" spans="1:9" ht="30" x14ac:dyDescent="0.25">
      <c r="A25" s="26" t="s">
        <v>92</v>
      </c>
      <c r="B25" s="28" t="s">
        <v>119</v>
      </c>
      <c r="C25" s="218">
        <v>260</v>
      </c>
      <c r="D25" s="372">
        <f>E25-F25</f>
        <v>0</v>
      </c>
      <c r="E25" s="373"/>
      <c r="F25" s="373"/>
      <c r="G25" s="39">
        <f>C25+D25</f>
        <v>260</v>
      </c>
    </row>
    <row r="26" spans="1:9" x14ac:dyDescent="0.25">
      <c r="A26" s="26" t="s">
        <v>93</v>
      </c>
      <c r="B26" s="28" t="s">
        <v>120</v>
      </c>
      <c r="C26" s="218">
        <v>47</v>
      </c>
      <c r="D26" s="372">
        <f>E26-F26</f>
        <v>0</v>
      </c>
      <c r="E26" s="373"/>
      <c r="F26" s="373"/>
      <c r="G26" s="39">
        <f>C26+D26</f>
        <v>47</v>
      </c>
    </row>
    <row r="27" spans="1:9" s="1" customFormat="1" x14ac:dyDescent="0.25">
      <c r="A27" s="22" t="s">
        <v>94</v>
      </c>
      <c r="B27" s="47" t="s">
        <v>121</v>
      </c>
      <c r="C27" s="125">
        <v>80</v>
      </c>
      <c r="D27" s="372">
        <f>E27-F27</f>
        <v>0</v>
      </c>
      <c r="E27" s="373"/>
      <c r="F27" s="373"/>
      <c r="G27" s="39">
        <f>C27+D27</f>
        <v>80</v>
      </c>
      <c r="I27" s="23"/>
    </row>
    <row r="28" spans="1:9" x14ac:dyDescent="0.25">
      <c r="A28" s="26" t="s">
        <v>145</v>
      </c>
      <c r="B28" s="28" t="s">
        <v>372</v>
      </c>
      <c r="C28" s="125">
        <v>50</v>
      </c>
      <c r="D28" s="372">
        <f>E28-F28</f>
        <v>0</v>
      </c>
      <c r="E28" s="373"/>
      <c r="F28" s="373"/>
      <c r="G28" s="39">
        <f>C28+D28</f>
        <v>50</v>
      </c>
    </row>
    <row r="29" spans="1:9" x14ac:dyDescent="0.25">
      <c r="A29" s="26" t="s">
        <v>95</v>
      </c>
      <c r="B29" s="27" t="s">
        <v>96</v>
      </c>
      <c r="C29" s="159">
        <f>C30+C31+C32+C33+C34</f>
        <v>3701.1000000000004</v>
      </c>
      <c r="D29" s="372">
        <f t="shared" ref="D29:F29" si="7">D30+D31+D32+D33+D34</f>
        <v>85.1</v>
      </c>
      <c r="E29" s="373">
        <f t="shared" si="7"/>
        <v>85.1</v>
      </c>
      <c r="F29" s="373">
        <f t="shared" si="7"/>
        <v>0</v>
      </c>
      <c r="G29" s="37">
        <f>G30+G31+G32+G33+G34</f>
        <v>3786.2</v>
      </c>
    </row>
    <row r="30" spans="1:9" ht="15.75" customHeight="1" x14ac:dyDescent="0.25">
      <c r="A30" s="26" t="s">
        <v>97</v>
      </c>
      <c r="B30" s="28" t="s">
        <v>96</v>
      </c>
      <c r="C30" s="125">
        <v>302.7</v>
      </c>
      <c r="D30" s="372">
        <f>E30-F30</f>
        <v>44.6</v>
      </c>
      <c r="E30" s="373">
        <v>44.6</v>
      </c>
      <c r="F30" s="373"/>
      <c r="G30" s="39">
        <f>C30+D30</f>
        <v>347.3</v>
      </c>
    </row>
    <row r="31" spans="1:9" x14ac:dyDescent="0.25">
      <c r="A31" s="26" t="s">
        <v>98</v>
      </c>
      <c r="B31" s="28" t="s">
        <v>148</v>
      </c>
      <c r="C31" s="125">
        <v>452</v>
      </c>
      <c r="D31" s="372">
        <f>E31-F31</f>
        <v>40.5</v>
      </c>
      <c r="E31" s="373">
        <v>40.5</v>
      </c>
      <c r="F31" s="373"/>
      <c r="G31" s="39">
        <f>C31+D31</f>
        <v>492.5</v>
      </c>
    </row>
    <row r="32" spans="1:9" x14ac:dyDescent="0.25">
      <c r="A32" s="26" t="s">
        <v>99</v>
      </c>
      <c r="B32" s="28" t="s">
        <v>126</v>
      </c>
      <c r="C32" s="218">
        <v>1361.4</v>
      </c>
      <c r="D32" s="372">
        <f>E32-F32</f>
        <v>0</v>
      </c>
      <c r="E32" s="373"/>
      <c r="F32" s="373"/>
      <c r="G32" s="39">
        <f>C32+D32</f>
        <v>1361.4</v>
      </c>
    </row>
    <row r="33" spans="1:9" x14ac:dyDescent="0.25">
      <c r="A33" s="26" t="s">
        <v>153</v>
      </c>
      <c r="B33" s="28" t="s">
        <v>388</v>
      </c>
      <c r="C33" s="218">
        <v>80</v>
      </c>
      <c r="D33" s="372">
        <f>E33-F33</f>
        <v>0</v>
      </c>
      <c r="E33" s="373"/>
      <c r="F33" s="373"/>
      <c r="G33" s="39">
        <f>C33+D33</f>
        <v>80</v>
      </c>
    </row>
    <row r="34" spans="1:9" x14ac:dyDescent="0.25">
      <c r="A34" s="26" t="s">
        <v>385</v>
      </c>
      <c r="B34" s="33" t="s">
        <v>188</v>
      </c>
      <c r="C34" s="125">
        <f>C35+C36</f>
        <v>1505</v>
      </c>
      <c r="D34" s="372">
        <f t="shared" ref="D34:F34" si="8">D35+D36</f>
        <v>0</v>
      </c>
      <c r="E34" s="373">
        <f t="shared" si="8"/>
        <v>0</v>
      </c>
      <c r="F34" s="373">
        <f t="shared" si="8"/>
        <v>0</v>
      </c>
      <c r="G34" s="39">
        <f t="shared" ref="G34" si="9">G35+G36</f>
        <v>1505</v>
      </c>
    </row>
    <row r="35" spans="1:9" x14ac:dyDescent="0.25">
      <c r="A35" s="43" t="s">
        <v>386</v>
      </c>
      <c r="B35" s="44" t="s">
        <v>189</v>
      </c>
      <c r="C35" s="219">
        <v>60</v>
      </c>
      <c r="D35" s="372">
        <f>E35-F35</f>
        <v>0</v>
      </c>
      <c r="E35" s="373"/>
      <c r="F35" s="373"/>
      <c r="G35" s="45">
        <f>C35+D35</f>
        <v>60</v>
      </c>
    </row>
    <row r="36" spans="1:9" x14ac:dyDescent="0.25">
      <c r="A36" s="43" t="s">
        <v>387</v>
      </c>
      <c r="B36" s="44" t="s">
        <v>190</v>
      </c>
      <c r="C36" s="219">
        <v>1445</v>
      </c>
      <c r="D36" s="372">
        <f>E36-F36</f>
        <v>0</v>
      </c>
      <c r="E36" s="373"/>
      <c r="F36" s="373"/>
      <c r="G36" s="45">
        <f>C36+D36</f>
        <v>1445</v>
      </c>
    </row>
    <row r="37" spans="1:9" x14ac:dyDescent="0.25">
      <c r="A37" s="26" t="s">
        <v>100</v>
      </c>
      <c r="B37" s="27" t="s">
        <v>101</v>
      </c>
      <c r="C37" s="159">
        <v>40</v>
      </c>
      <c r="D37" s="372">
        <f>E37-F37</f>
        <v>0</v>
      </c>
      <c r="E37" s="373"/>
      <c r="F37" s="373"/>
      <c r="G37" s="37">
        <f>C37+D37</f>
        <v>40</v>
      </c>
    </row>
    <row r="38" spans="1:9" ht="15" hidden="1" customHeight="1" x14ac:dyDescent="0.25">
      <c r="A38" s="26"/>
      <c r="B38" s="30" t="s">
        <v>134</v>
      </c>
      <c r="C38" s="220"/>
      <c r="D38" s="372"/>
      <c r="E38" s="373"/>
      <c r="F38" s="373"/>
      <c r="G38" s="45">
        <f t="shared" ref="G38:G40" si="10">C38+F38</f>
        <v>0</v>
      </c>
    </row>
    <row r="39" spans="1:9" x14ac:dyDescent="0.25">
      <c r="A39" s="26" t="s">
        <v>102</v>
      </c>
      <c r="B39" s="27" t="s">
        <v>103</v>
      </c>
      <c r="C39" s="143">
        <v>16</v>
      </c>
      <c r="D39" s="372">
        <f>E39-F39</f>
        <v>0</v>
      </c>
      <c r="E39" s="373"/>
      <c r="F39" s="373"/>
      <c r="G39" s="37">
        <f>C39+D39</f>
        <v>16</v>
      </c>
    </row>
    <row r="40" spans="1:9" s="32" customFormat="1" ht="15" hidden="1" customHeight="1" x14ac:dyDescent="0.25">
      <c r="A40" s="31"/>
      <c r="B40" s="225" t="s">
        <v>133</v>
      </c>
      <c r="C40" s="226">
        <v>10</v>
      </c>
      <c r="D40" s="372"/>
      <c r="E40" s="373"/>
      <c r="F40" s="373"/>
      <c r="G40" s="224">
        <f t="shared" si="10"/>
        <v>10</v>
      </c>
      <c r="I40" s="23"/>
    </row>
    <row r="41" spans="1:9" ht="28.5" x14ac:dyDescent="0.25">
      <c r="A41" s="26" t="s">
        <v>6</v>
      </c>
      <c r="B41" s="27" t="s">
        <v>104</v>
      </c>
      <c r="C41" s="143">
        <f>C42+C47</f>
        <v>140</v>
      </c>
      <c r="D41" s="372">
        <f t="shared" ref="D41:F41" si="11">D42+D47</f>
        <v>0</v>
      </c>
      <c r="E41" s="373">
        <f t="shared" si="11"/>
        <v>0</v>
      </c>
      <c r="F41" s="373">
        <f t="shared" si="11"/>
        <v>0</v>
      </c>
      <c r="G41" s="37">
        <f>G42+G47</f>
        <v>140</v>
      </c>
    </row>
    <row r="42" spans="1:9" x14ac:dyDescent="0.25">
      <c r="A42" s="26" t="s">
        <v>105</v>
      </c>
      <c r="B42" s="27" t="s">
        <v>106</v>
      </c>
      <c r="C42" s="143">
        <f>C43+C44+C46+C45</f>
        <v>140</v>
      </c>
      <c r="D42" s="372">
        <f t="shared" ref="D42:F42" si="12">D43+D44+D46+D45</f>
        <v>0</v>
      </c>
      <c r="E42" s="373">
        <f t="shared" si="12"/>
        <v>0</v>
      </c>
      <c r="F42" s="373">
        <f t="shared" si="12"/>
        <v>0</v>
      </c>
      <c r="G42" s="37">
        <f>G43+G44+G45</f>
        <v>140</v>
      </c>
    </row>
    <row r="43" spans="1:9" x14ac:dyDescent="0.25">
      <c r="A43" s="22" t="s">
        <v>107</v>
      </c>
      <c r="B43" s="47" t="s">
        <v>155</v>
      </c>
      <c r="C43" s="125">
        <v>20</v>
      </c>
      <c r="D43" s="372">
        <f>E43-F43</f>
        <v>0</v>
      </c>
      <c r="E43" s="373"/>
      <c r="F43" s="373"/>
      <c r="G43" s="39">
        <f>C43+D43</f>
        <v>20</v>
      </c>
    </row>
    <row r="44" spans="1:9" x14ac:dyDescent="0.25">
      <c r="A44" s="26" t="s">
        <v>108</v>
      </c>
      <c r="B44" s="33" t="s">
        <v>136</v>
      </c>
      <c r="C44" s="125">
        <v>120</v>
      </c>
      <c r="D44" s="372">
        <f>E44-F44</f>
        <v>0</v>
      </c>
      <c r="E44" s="373"/>
      <c r="F44" s="373"/>
      <c r="G44" s="39">
        <f>C44+D44</f>
        <v>120</v>
      </c>
    </row>
    <row r="45" spans="1:9" ht="15" hidden="1" customHeight="1" x14ac:dyDescent="0.25">
      <c r="A45" s="26" t="s">
        <v>135</v>
      </c>
      <c r="B45" s="33" t="s">
        <v>373</v>
      </c>
      <c r="C45" s="125"/>
      <c r="D45" s="372"/>
      <c r="E45" s="373"/>
      <c r="F45" s="373"/>
      <c r="G45" s="150">
        <f t="shared" ref="G45:G47" si="13">C45+F45</f>
        <v>0</v>
      </c>
    </row>
    <row r="46" spans="1:9" ht="15" hidden="1" customHeight="1" x14ac:dyDescent="0.25">
      <c r="A46" s="26" t="s">
        <v>195</v>
      </c>
      <c r="B46" s="33" t="s">
        <v>137</v>
      </c>
      <c r="C46" s="125"/>
      <c r="D46" s="372"/>
      <c r="E46" s="373"/>
      <c r="F46" s="373"/>
      <c r="G46" s="39">
        <f t="shared" si="13"/>
        <v>0</v>
      </c>
    </row>
    <row r="47" spans="1:9" ht="15" hidden="1" customHeight="1" x14ac:dyDescent="0.25">
      <c r="A47" s="22" t="s">
        <v>138</v>
      </c>
      <c r="B47" s="34" t="s">
        <v>374</v>
      </c>
      <c r="C47" s="143"/>
      <c r="D47" s="372"/>
      <c r="E47" s="373"/>
      <c r="F47" s="373"/>
      <c r="G47" s="149">
        <f t="shared" si="13"/>
        <v>0</v>
      </c>
    </row>
    <row r="48" spans="1:9" x14ac:dyDescent="0.25">
      <c r="A48" s="26" t="s">
        <v>7</v>
      </c>
      <c r="B48" s="27" t="s">
        <v>109</v>
      </c>
      <c r="C48" s="159">
        <f>C49+C74+C75+C113+C115</f>
        <v>28100.50332</v>
      </c>
      <c r="D48" s="251">
        <f t="shared" ref="D48:F48" si="14">D49+D74+D75+D113+D115</f>
        <v>135.66929000000002</v>
      </c>
      <c r="E48" s="367">
        <f t="shared" si="14"/>
        <v>154.66929000000002</v>
      </c>
      <c r="F48" s="374">
        <f t="shared" si="14"/>
        <v>19</v>
      </c>
      <c r="G48" s="138">
        <f>G49+G74+G75+G113+G115</f>
        <v>28236.172610000001</v>
      </c>
    </row>
    <row r="49" spans="1:10" s="1" customFormat="1" ht="28.5" x14ac:dyDescent="0.25">
      <c r="A49" s="22" t="s">
        <v>110</v>
      </c>
      <c r="B49" s="34" t="s">
        <v>165</v>
      </c>
      <c r="C49" s="143">
        <f>SUM(C50:C73)</f>
        <v>6274.630000000001</v>
      </c>
      <c r="D49" s="372">
        <f t="shared" ref="D49:F49" si="15">SUM(D50:D73)</f>
        <v>16.100000000000001</v>
      </c>
      <c r="E49" s="374">
        <f t="shared" si="15"/>
        <v>16.100000000000001</v>
      </c>
      <c r="F49" s="374">
        <f t="shared" si="15"/>
        <v>0</v>
      </c>
      <c r="G49" s="223">
        <f>SUM(G50:G73)</f>
        <v>6290.7300000000014</v>
      </c>
      <c r="I49" s="23"/>
      <c r="J49" s="53"/>
    </row>
    <row r="50" spans="1:10" x14ac:dyDescent="0.25">
      <c r="A50" s="31" t="s">
        <v>111</v>
      </c>
      <c r="B50" s="56" t="s">
        <v>213</v>
      </c>
      <c r="C50" s="221">
        <v>0.9</v>
      </c>
      <c r="D50" s="372">
        <f>E50-F50</f>
        <v>0</v>
      </c>
      <c r="E50" s="373"/>
      <c r="F50" s="373"/>
      <c r="G50" s="41">
        <f>C50+D50</f>
        <v>0.9</v>
      </c>
    </row>
    <row r="51" spans="1:10" x14ac:dyDescent="0.25">
      <c r="A51" s="31" t="s">
        <v>112</v>
      </c>
      <c r="B51" s="56" t="s">
        <v>60</v>
      </c>
      <c r="C51" s="221">
        <v>27.2</v>
      </c>
      <c r="D51" s="372">
        <f t="shared" ref="D51:D73" si="16">E51-F51</f>
        <v>2.8</v>
      </c>
      <c r="E51" s="373">
        <v>2.8</v>
      </c>
      <c r="F51" s="373"/>
      <c r="G51" s="41">
        <f t="shared" ref="G51:G73" si="17">C51+D51</f>
        <v>30</v>
      </c>
    </row>
    <row r="52" spans="1:10" x14ac:dyDescent="0.25">
      <c r="A52" s="31" t="s">
        <v>113</v>
      </c>
      <c r="B52" s="56" t="s">
        <v>67</v>
      </c>
      <c r="C52" s="221">
        <v>9</v>
      </c>
      <c r="D52" s="372">
        <f t="shared" si="16"/>
        <v>0</v>
      </c>
      <c r="E52" s="373"/>
      <c r="F52" s="373"/>
      <c r="G52" s="41">
        <f t="shared" si="17"/>
        <v>9</v>
      </c>
    </row>
    <row r="53" spans="1:10" ht="26.25" x14ac:dyDescent="0.25">
      <c r="A53" s="31" t="s">
        <v>166</v>
      </c>
      <c r="B53" s="56" t="s">
        <v>343</v>
      </c>
      <c r="C53" s="221">
        <v>329.4</v>
      </c>
      <c r="D53" s="372">
        <f t="shared" si="16"/>
        <v>0</v>
      </c>
      <c r="E53" s="373"/>
      <c r="F53" s="373"/>
      <c r="G53" s="41">
        <f t="shared" si="17"/>
        <v>329.4</v>
      </c>
    </row>
    <row r="54" spans="1:10" x14ac:dyDescent="0.25">
      <c r="A54" s="31" t="s">
        <v>167</v>
      </c>
      <c r="B54" s="56" t="s">
        <v>196</v>
      </c>
      <c r="C54" s="221">
        <v>658.1</v>
      </c>
      <c r="D54" s="372">
        <f t="shared" si="16"/>
        <v>0</v>
      </c>
      <c r="E54" s="373"/>
      <c r="F54" s="373"/>
      <c r="G54" s="41">
        <f t="shared" si="17"/>
        <v>658.1</v>
      </c>
    </row>
    <row r="55" spans="1:10" x14ac:dyDescent="0.25">
      <c r="A55" s="31" t="s">
        <v>168</v>
      </c>
      <c r="B55" s="56" t="s">
        <v>75</v>
      </c>
      <c r="C55" s="221">
        <v>3068.2</v>
      </c>
      <c r="D55" s="372">
        <f t="shared" si="16"/>
        <v>0</v>
      </c>
      <c r="E55" s="373"/>
      <c r="F55" s="373"/>
      <c r="G55" s="41">
        <f t="shared" si="17"/>
        <v>3068.2</v>
      </c>
    </row>
    <row r="56" spans="1:10" x14ac:dyDescent="0.25">
      <c r="A56" s="31" t="s">
        <v>169</v>
      </c>
      <c r="B56" s="56" t="s">
        <v>68</v>
      </c>
      <c r="C56" s="221">
        <v>21.2</v>
      </c>
      <c r="D56" s="372">
        <f t="shared" si="16"/>
        <v>0</v>
      </c>
      <c r="E56" s="373"/>
      <c r="F56" s="373"/>
      <c r="G56" s="41">
        <f t="shared" si="17"/>
        <v>21.2</v>
      </c>
    </row>
    <row r="57" spans="1:10" x14ac:dyDescent="0.25">
      <c r="A57" s="31" t="s">
        <v>170</v>
      </c>
      <c r="B57" s="56" t="s">
        <v>149</v>
      </c>
      <c r="C57" s="221">
        <v>153.1</v>
      </c>
      <c r="D57" s="372">
        <f t="shared" si="16"/>
        <v>0</v>
      </c>
      <c r="E57" s="373"/>
      <c r="F57" s="373"/>
      <c r="G57" s="41">
        <f t="shared" si="17"/>
        <v>153.1</v>
      </c>
    </row>
    <row r="58" spans="1:10" ht="26.25" x14ac:dyDescent="0.25">
      <c r="A58" s="31" t="s">
        <v>171</v>
      </c>
      <c r="B58" s="56" t="s">
        <v>214</v>
      </c>
      <c r="C58" s="221">
        <v>373.01</v>
      </c>
      <c r="D58" s="372">
        <f t="shared" si="16"/>
        <v>0</v>
      </c>
      <c r="E58" s="373"/>
      <c r="F58" s="373"/>
      <c r="G58" s="41">
        <f t="shared" si="17"/>
        <v>373.01</v>
      </c>
    </row>
    <row r="59" spans="1:10" ht="26.25" x14ac:dyDescent="0.25">
      <c r="A59" s="31" t="s">
        <v>172</v>
      </c>
      <c r="B59" s="56" t="s">
        <v>345</v>
      </c>
      <c r="C59" s="221">
        <v>108.82</v>
      </c>
      <c r="D59" s="372">
        <f t="shared" si="16"/>
        <v>0</v>
      </c>
      <c r="E59" s="373"/>
      <c r="F59" s="373"/>
      <c r="G59" s="41">
        <f t="shared" si="17"/>
        <v>108.82</v>
      </c>
    </row>
    <row r="60" spans="1:10" x14ac:dyDescent="0.25">
      <c r="A60" s="31" t="s">
        <v>173</v>
      </c>
      <c r="B60" s="56" t="s">
        <v>62</v>
      </c>
      <c r="C60" s="221">
        <v>32.6</v>
      </c>
      <c r="D60" s="372">
        <f t="shared" si="16"/>
        <v>0</v>
      </c>
      <c r="E60" s="373"/>
      <c r="F60" s="373"/>
      <c r="G60" s="41">
        <f t="shared" si="17"/>
        <v>32.6</v>
      </c>
    </row>
    <row r="61" spans="1:10" x14ac:dyDescent="0.25">
      <c r="A61" s="31" t="s">
        <v>174</v>
      </c>
      <c r="B61" s="56" t="s">
        <v>63</v>
      </c>
      <c r="C61" s="221">
        <v>10</v>
      </c>
      <c r="D61" s="372">
        <f t="shared" si="16"/>
        <v>0</v>
      </c>
      <c r="E61" s="373"/>
      <c r="F61" s="373"/>
      <c r="G61" s="41">
        <f t="shared" si="17"/>
        <v>10</v>
      </c>
    </row>
    <row r="62" spans="1:10" x14ac:dyDescent="0.25">
      <c r="A62" s="31" t="s">
        <v>175</v>
      </c>
      <c r="B62" s="56" t="s">
        <v>65</v>
      </c>
      <c r="C62" s="221">
        <v>0.7</v>
      </c>
      <c r="D62" s="372">
        <f t="shared" si="16"/>
        <v>0</v>
      </c>
      <c r="E62" s="373"/>
      <c r="F62" s="373"/>
      <c r="G62" s="41">
        <f t="shared" si="17"/>
        <v>0.7</v>
      </c>
    </row>
    <row r="63" spans="1:10" x14ac:dyDescent="0.25">
      <c r="A63" s="31" t="s">
        <v>176</v>
      </c>
      <c r="B63" s="56" t="s">
        <v>66</v>
      </c>
      <c r="C63" s="221">
        <v>0.9</v>
      </c>
      <c r="D63" s="372">
        <f t="shared" si="16"/>
        <v>13.3</v>
      </c>
      <c r="E63" s="373">
        <v>13.3</v>
      </c>
      <c r="F63" s="373"/>
      <c r="G63" s="41">
        <f t="shared" si="17"/>
        <v>14.200000000000001</v>
      </c>
    </row>
    <row r="64" spans="1:10" x14ac:dyDescent="0.25">
      <c r="A64" s="31" t="s">
        <v>177</v>
      </c>
      <c r="B64" s="56" t="s">
        <v>72</v>
      </c>
      <c r="C64" s="221">
        <v>824.2</v>
      </c>
      <c r="D64" s="372">
        <f t="shared" si="16"/>
        <v>0</v>
      </c>
      <c r="E64" s="373"/>
      <c r="F64" s="373"/>
      <c r="G64" s="41">
        <f t="shared" si="17"/>
        <v>824.2</v>
      </c>
    </row>
    <row r="65" spans="1:9" ht="26.25" x14ac:dyDescent="0.25">
      <c r="A65" s="31" t="s">
        <v>178</v>
      </c>
      <c r="B65" s="56" t="s">
        <v>198</v>
      </c>
      <c r="C65" s="221">
        <v>4.3</v>
      </c>
      <c r="D65" s="372">
        <f t="shared" si="16"/>
        <v>0</v>
      </c>
      <c r="E65" s="373"/>
      <c r="F65" s="373"/>
      <c r="G65" s="41">
        <f t="shared" si="17"/>
        <v>4.3</v>
      </c>
    </row>
    <row r="66" spans="1:9" x14ac:dyDescent="0.25">
      <c r="A66" s="31" t="s">
        <v>179</v>
      </c>
      <c r="B66" s="56" t="s">
        <v>191</v>
      </c>
      <c r="C66" s="221">
        <v>270.3</v>
      </c>
      <c r="D66" s="372">
        <f t="shared" si="16"/>
        <v>0</v>
      </c>
      <c r="E66" s="373"/>
      <c r="F66" s="373"/>
      <c r="G66" s="41">
        <f t="shared" si="17"/>
        <v>270.3</v>
      </c>
    </row>
    <row r="67" spans="1:9" ht="27.75" customHeight="1" x14ac:dyDescent="0.25">
      <c r="A67" s="31" t="s">
        <v>180</v>
      </c>
      <c r="B67" s="56" t="s">
        <v>394</v>
      </c>
      <c r="C67" s="221">
        <v>65.843999999999994</v>
      </c>
      <c r="D67" s="372">
        <f t="shared" si="16"/>
        <v>0</v>
      </c>
      <c r="E67" s="373"/>
      <c r="F67" s="373"/>
      <c r="G67" s="41">
        <f t="shared" si="17"/>
        <v>65.843999999999994</v>
      </c>
    </row>
    <row r="68" spans="1:9" ht="26.25" x14ac:dyDescent="0.25">
      <c r="A68" s="31" t="s">
        <v>181</v>
      </c>
      <c r="B68" s="50" t="s">
        <v>73</v>
      </c>
      <c r="C68" s="221">
        <v>221</v>
      </c>
      <c r="D68" s="372">
        <f t="shared" si="16"/>
        <v>0</v>
      </c>
      <c r="E68" s="373"/>
      <c r="F68" s="373"/>
      <c r="G68" s="41">
        <f t="shared" si="17"/>
        <v>221</v>
      </c>
    </row>
    <row r="69" spans="1:9" ht="15.75" customHeight="1" x14ac:dyDescent="0.25">
      <c r="A69" s="31" t="s">
        <v>182</v>
      </c>
      <c r="B69" s="56" t="s">
        <v>64</v>
      </c>
      <c r="C69" s="221">
        <v>30.7</v>
      </c>
      <c r="D69" s="372">
        <f t="shared" si="16"/>
        <v>0</v>
      </c>
      <c r="E69" s="373"/>
      <c r="F69" s="373"/>
      <c r="G69" s="41">
        <f t="shared" si="17"/>
        <v>30.7</v>
      </c>
    </row>
    <row r="70" spans="1:9" x14ac:dyDescent="0.25">
      <c r="A70" s="31" t="s">
        <v>183</v>
      </c>
      <c r="B70" s="56" t="s">
        <v>74</v>
      </c>
      <c r="C70" s="221">
        <v>9.3000000000000007</v>
      </c>
      <c r="D70" s="372">
        <f t="shared" si="16"/>
        <v>0</v>
      </c>
      <c r="E70" s="373"/>
      <c r="F70" s="373"/>
      <c r="G70" s="41">
        <f t="shared" si="17"/>
        <v>9.3000000000000007</v>
      </c>
    </row>
    <row r="71" spans="1:9" x14ac:dyDescent="0.25">
      <c r="A71" s="31" t="s">
        <v>184</v>
      </c>
      <c r="B71" s="56" t="s">
        <v>143</v>
      </c>
      <c r="C71" s="221">
        <v>5.0999999999999996</v>
      </c>
      <c r="D71" s="372">
        <f t="shared" si="16"/>
        <v>0</v>
      </c>
      <c r="E71" s="373"/>
      <c r="F71" s="373"/>
      <c r="G71" s="41">
        <f t="shared" si="17"/>
        <v>5.0999999999999996</v>
      </c>
    </row>
    <row r="72" spans="1:9" ht="39" x14ac:dyDescent="0.25">
      <c r="A72" s="31" t="s">
        <v>392</v>
      </c>
      <c r="B72" s="56" t="s">
        <v>393</v>
      </c>
      <c r="C72" s="221">
        <v>34.252000000000002</v>
      </c>
      <c r="D72" s="372">
        <f t="shared" si="16"/>
        <v>0</v>
      </c>
      <c r="E72" s="373"/>
      <c r="F72" s="373"/>
      <c r="G72" s="41">
        <f t="shared" si="17"/>
        <v>34.252000000000002</v>
      </c>
    </row>
    <row r="73" spans="1:9" x14ac:dyDescent="0.25">
      <c r="A73" s="31" t="s">
        <v>395</v>
      </c>
      <c r="B73" s="56" t="s">
        <v>156</v>
      </c>
      <c r="C73" s="221">
        <v>16.504000000000001</v>
      </c>
      <c r="D73" s="372">
        <f t="shared" si="16"/>
        <v>0</v>
      </c>
      <c r="E73" s="373"/>
      <c r="F73" s="373"/>
      <c r="G73" s="41">
        <f t="shared" si="17"/>
        <v>16.504000000000001</v>
      </c>
    </row>
    <row r="74" spans="1:9" s="1" customFormat="1" ht="15" customHeight="1" x14ac:dyDescent="0.25">
      <c r="A74" s="22" t="s">
        <v>152</v>
      </c>
      <c r="B74" s="34" t="s">
        <v>212</v>
      </c>
      <c r="C74" s="143">
        <v>16927.3</v>
      </c>
      <c r="D74" s="372">
        <f t="shared" ref="D74" si="18">E74-F74</f>
        <v>0</v>
      </c>
      <c r="E74" s="373"/>
      <c r="F74" s="373"/>
      <c r="G74" s="40">
        <f>C74+D74</f>
        <v>16927.3</v>
      </c>
      <c r="I74" s="23"/>
    </row>
    <row r="75" spans="1:9" s="1" customFormat="1" x14ac:dyDescent="0.25">
      <c r="A75" s="22" t="s">
        <v>154</v>
      </c>
      <c r="B75" s="34" t="s">
        <v>159</v>
      </c>
      <c r="C75" s="143">
        <f>SUM(C76:C112)</f>
        <v>4665.5733199999995</v>
      </c>
      <c r="D75" s="251">
        <f t="shared" ref="D75:F75" si="19">SUM(D76:D112)</f>
        <v>94.70429</v>
      </c>
      <c r="E75" s="367">
        <f t="shared" si="19"/>
        <v>94.70429</v>
      </c>
      <c r="F75" s="367">
        <f t="shared" si="19"/>
        <v>0</v>
      </c>
      <c r="G75" s="138">
        <f t="shared" ref="G75" si="20">SUM(G76:G112)</f>
        <v>4760.2776100000001</v>
      </c>
      <c r="I75" s="23"/>
    </row>
    <row r="76" spans="1:9" s="1" customFormat="1" x14ac:dyDescent="0.25">
      <c r="A76" s="22" t="s">
        <v>140</v>
      </c>
      <c r="B76" s="35" t="s">
        <v>432</v>
      </c>
      <c r="C76" s="125">
        <v>232</v>
      </c>
      <c r="D76" s="372">
        <f t="shared" ref="D76" si="21">E76-F76</f>
        <v>0</v>
      </c>
      <c r="E76" s="373"/>
      <c r="F76" s="373"/>
      <c r="G76" s="38">
        <f>C76+D76</f>
        <v>232</v>
      </c>
      <c r="I76" s="23"/>
    </row>
    <row r="77" spans="1:9" s="1" customFormat="1" ht="30" x14ac:dyDescent="0.25">
      <c r="A77" s="22" t="s">
        <v>141</v>
      </c>
      <c r="B77" s="48" t="s">
        <v>164</v>
      </c>
      <c r="C77" s="125">
        <v>195.2</v>
      </c>
      <c r="D77" s="372">
        <f t="shared" ref="D77:D114" si="22">E77-F77</f>
        <v>0</v>
      </c>
      <c r="E77" s="373"/>
      <c r="F77" s="373"/>
      <c r="G77" s="38">
        <f t="shared" ref="G77:G111" si="23">C77+D77</f>
        <v>195.2</v>
      </c>
      <c r="I77" s="23"/>
    </row>
    <row r="78" spans="1:9" s="1" customFormat="1" x14ac:dyDescent="0.25">
      <c r="A78" s="22" t="s">
        <v>352</v>
      </c>
      <c r="B78" s="49" t="s">
        <v>131</v>
      </c>
      <c r="C78" s="125">
        <v>22.2</v>
      </c>
      <c r="D78" s="372">
        <f t="shared" si="22"/>
        <v>0</v>
      </c>
      <c r="E78" s="373"/>
      <c r="F78" s="373"/>
      <c r="G78" s="38">
        <f t="shared" si="23"/>
        <v>22.2</v>
      </c>
      <c r="I78" s="23"/>
    </row>
    <row r="79" spans="1:9" s="1" customFormat="1" x14ac:dyDescent="0.25">
      <c r="A79" s="22" t="s">
        <v>201</v>
      </c>
      <c r="B79" s="47" t="s">
        <v>199</v>
      </c>
      <c r="C79" s="125">
        <v>50.752000000000002</v>
      </c>
      <c r="D79" s="372">
        <f t="shared" si="22"/>
        <v>0</v>
      </c>
      <c r="E79" s="373"/>
      <c r="F79" s="373"/>
      <c r="G79" s="98">
        <f t="shared" si="23"/>
        <v>50.752000000000002</v>
      </c>
      <c r="I79" s="23"/>
    </row>
    <row r="80" spans="1:9" s="1" customFormat="1" x14ac:dyDescent="0.25">
      <c r="A80" s="22" t="s">
        <v>202</v>
      </c>
      <c r="B80" s="47" t="s">
        <v>346</v>
      </c>
      <c r="C80" s="125">
        <v>260</v>
      </c>
      <c r="D80" s="372">
        <f t="shared" si="22"/>
        <v>0</v>
      </c>
      <c r="E80" s="373"/>
      <c r="F80" s="373"/>
      <c r="G80" s="38">
        <f t="shared" si="23"/>
        <v>260</v>
      </c>
      <c r="I80" s="23"/>
    </row>
    <row r="81" spans="1:9" s="1" customFormat="1" x14ac:dyDescent="0.25">
      <c r="A81" s="22" t="s">
        <v>203</v>
      </c>
      <c r="B81" s="47" t="s">
        <v>206</v>
      </c>
      <c r="C81" s="125">
        <v>252.5</v>
      </c>
      <c r="D81" s="372">
        <f t="shared" si="22"/>
        <v>0</v>
      </c>
      <c r="E81" s="373"/>
      <c r="F81" s="373"/>
      <c r="G81" s="38">
        <f t="shared" si="23"/>
        <v>252.5</v>
      </c>
      <c r="I81" s="23"/>
    </row>
    <row r="82" spans="1:9" s="1" customFormat="1" ht="30" hidden="1" customHeight="1" x14ac:dyDescent="0.25">
      <c r="A82" s="22"/>
      <c r="B82" s="94" t="s">
        <v>216</v>
      </c>
      <c r="C82" s="125"/>
      <c r="D82" s="372">
        <f t="shared" si="22"/>
        <v>0</v>
      </c>
      <c r="E82" s="373"/>
      <c r="F82" s="373"/>
      <c r="G82" s="126">
        <f t="shared" si="23"/>
        <v>0</v>
      </c>
      <c r="I82" s="23"/>
    </row>
    <row r="83" spans="1:9" s="1" customFormat="1" ht="45" hidden="1" customHeight="1" x14ac:dyDescent="0.25">
      <c r="A83" s="22"/>
      <c r="B83" s="153" t="s">
        <v>378</v>
      </c>
      <c r="C83" s="125"/>
      <c r="D83" s="372">
        <f t="shared" si="22"/>
        <v>0</v>
      </c>
      <c r="E83" s="373"/>
      <c r="F83" s="373"/>
      <c r="G83" s="126">
        <f t="shared" si="23"/>
        <v>0</v>
      </c>
      <c r="I83" s="23"/>
    </row>
    <row r="84" spans="1:9" s="1" customFormat="1" ht="30" x14ac:dyDescent="0.25">
      <c r="A84" s="22" t="s">
        <v>354</v>
      </c>
      <c r="B84" s="52" t="s">
        <v>210</v>
      </c>
      <c r="C84" s="125">
        <v>136.78800000000001</v>
      </c>
      <c r="D84" s="372">
        <f t="shared" si="22"/>
        <v>0</v>
      </c>
      <c r="E84" s="373"/>
      <c r="F84" s="373"/>
      <c r="G84" s="98">
        <f t="shared" si="23"/>
        <v>136.78800000000001</v>
      </c>
      <c r="I84" s="23"/>
    </row>
    <row r="85" spans="1:9" s="1" customFormat="1" x14ac:dyDescent="0.25">
      <c r="A85" s="22" t="s">
        <v>401</v>
      </c>
      <c r="B85" s="54" t="s">
        <v>424</v>
      </c>
      <c r="C85" s="125">
        <v>124.291</v>
      </c>
      <c r="D85" s="372">
        <f t="shared" si="22"/>
        <v>0</v>
      </c>
      <c r="E85" s="373"/>
      <c r="F85" s="373"/>
      <c r="G85" s="98">
        <f t="shared" si="23"/>
        <v>124.291</v>
      </c>
      <c r="I85" s="23"/>
    </row>
    <row r="86" spans="1:9" s="1" customFormat="1" x14ac:dyDescent="0.25">
      <c r="A86" s="22" t="s">
        <v>204</v>
      </c>
      <c r="B86" s="54" t="s">
        <v>304</v>
      </c>
      <c r="C86" s="125">
        <v>118.85</v>
      </c>
      <c r="D86" s="372">
        <f t="shared" si="22"/>
        <v>0</v>
      </c>
      <c r="E86" s="373"/>
      <c r="F86" s="373"/>
      <c r="G86" s="136">
        <f t="shared" si="23"/>
        <v>118.85</v>
      </c>
      <c r="I86" s="23"/>
    </row>
    <row r="87" spans="1:9" s="1" customFormat="1" ht="30" x14ac:dyDescent="0.25">
      <c r="A87" s="22" t="s">
        <v>208</v>
      </c>
      <c r="B87" s="54" t="s">
        <v>396</v>
      </c>
      <c r="C87" s="125">
        <v>115.657</v>
      </c>
      <c r="D87" s="372">
        <f t="shared" si="22"/>
        <v>0</v>
      </c>
      <c r="E87" s="373"/>
      <c r="F87" s="373"/>
      <c r="G87" s="98">
        <f t="shared" si="23"/>
        <v>115.657</v>
      </c>
      <c r="I87" s="23"/>
    </row>
    <row r="88" spans="1:9" s="1" customFormat="1" x14ac:dyDescent="0.25">
      <c r="A88" s="22" t="s">
        <v>209</v>
      </c>
      <c r="B88" s="54" t="s">
        <v>305</v>
      </c>
      <c r="C88" s="125">
        <v>165.52699999999999</v>
      </c>
      <c r="D88" s="372">
        <f t="shared" si="22"/>
        <v>0</v>
      </c>
      <c r="E88" s="373"/>
      <c r="F88" s="373"/>
      <c r="G88" s="98">
        <f t="shared" si="23"/>
        <v>165.52699999999999</v>
      </c>
      <c r="I88" s="23"/>
    </row>
    <row r="89" spans="1:9" s="1" customFormat="1" ht="30" x14ac:dyDescent="0.25">
      <c r="A89" s="22" t="s">
        <v>355</v>
      </c>
      <c r="B89" s="152" t="s">
        <v>397</v>
      </c>
      <c r="C89" s="125">
        <v>132</v>
      </c>
      <c r="D89" s="370">
        <f t="shared" si="22"/>
        <v>4.1070000000000002</v>
      </c>
      <c r="E89" s="371">
        <v>4.1070000000000002</v>
      </c>
      <c r="F89" s="373"/>
      <c r="G89" s="98">
        <f t="shared" si="23"/>
        <v>136.107</v>
      </c>
      <c r="I89" s="23"/>
    </row>
    <row r="90" spans="1:9" s="1" customFormat="1" x14ac:dyDescent="0.25">
      <c r="A90" s="22" t="s">
        <v>425</v>
      </c>
      <c r="B90" s="54" t="s">
        <v>351</v>
      </c>
      <c r="C90" s="125">
        <v>25.001000000000001</v>
      </c>
      <c r="D90" s="372">
        <f t="shared" si="22"/>
        <v>0</v>
      </c>
      <c r="E90" s="373"/>
      <c r="F90" s="373"/>
      <c r="G90" s="98">
        <f t="shared" si="23"/>
        <v>25.001000000000001</v>
      </c>
      <c r="I90" s="23"/>
    </row>
    <row r="91" spans="1:9" s="1" customFormat="1" ht="15" hidden="1" customHeight="1" x14ac:dyDescent="0.25">
      <c r="A91" s="22"/>
      <c r="B91" s="95" t="s">
        <v>312</v>
      </c>
      <c r="C91" s="125"/>
      <c r="D91" s="372">
        <f t="shared" si="22"/>
        <v>0</v>
      </c>
      <c r="E91" s="373"/>
      <c r="F91" s="373"/>
      <c r="G91" s="126">
        <f t="shared" si="23"/>
        <v>0</v>
      </c>
      <c r="I91" s="23"/>
    </row>
    <row r="92" spans="1:9" s="1" customFormat="1" ht="45" x14ac:dyDescent="0.25">
      <c r="A92" s="22" t="s">
        <v>428</v>
      </c>
      <c r="B92" s="54" t="s">
        <v>455</v>
      </c>
      <c r="C92" s="125"/>
      <c r="D92" s="372">
        <f t="shared" si="22"/>
        <v>14.4</v>
      </c>
      <c r="E92" s="373">
        <v>14.4</v>
      </c>
      <c r="F92" s="373"/>
      <c r="G92" s="38">
        <f t="shared" si="23"/>
        <v>14.4</v>
      </c>
      <c r="I92" s="23"/>
    </row>
    <row r="93" spans="1:9" s="1" customFormat="1" x14ac:dyDescent="0.25">
      <c r="A93" s="22" t="s">
        <v>429</v>
      </c>
      <c r="B93" s="54" t="s">
        <v>313</v>
      </c>
      <c r="C93" s="125">
        <v>27.085000000000001</v>
      </c>
      <c r="D93" s="372">
        <f t="shared" si="22"/>
        <v>0</v>
      </c>
      <c r="E93" s="373"/>
      <c r="F93" s="373"/>
      <c r="G93" s="98">
        <f t="shared" si="23"/>
        <v>27.085000000000001</v>
      </c>
      <c r="I93" s="23"/>
    </row>
    <row r="94" spans="1:9" s="1" customFormat="1" ht="30" hidden="1" customHeight="1" x14ac:dyDescent="0.25">
      <c r="A94" s="22"/>
      <c r="B94" s="95" t="s">
        <v>329</v>
      </c>
      <c r="C94" s="125"/>
      <c r="D94" s="372">
        <f t="shared" si="22"/>
        <v>0</v>
      </c>
      <c r="E94" s="373"/>
      <c r="F94" s="373"/>
      <c r="G94" s="126">
        <f t="shared" si="23"/>
        <v>0</v>
      </c>
      <c r="I94" s="23"/>
    </row>
    <row r="95" spans="1:9" s="1" customFormat="1" ht="45" x14ac:dyDescent="0.25">
      <c r="A95" s="22" t="s">
        <v>430</v>
      </c>
      <c r="B95" s="54" t="s">
        <v>457</v>
      </c>
      <c r="C95" s="125">
        <v>11.756640000000001</v>
      </c>
      <c r="D95" s="251">
        <f t="shared" si="22"/>
        <v>1.4361600000000001</v>
      </c>
      <c r="E95" s="250">
        <v>1.4361600000000001</v>
      </c>
      <c r="F95" s="373"/>
      <c r="G95" s="266">
        <f t="shared" si="23"/>
        <v>13.192800000000002</v>
      </c>
      <c r="I95" s="23"/>
    </row>
    <row r="96" spans="1:9" s="1" customFormat="1" ht="45" hidden="1" customHeight="1" x14ac:dyDescent="0.25">
      <c r="A96" s="22"/>
      <c r="B96" s="95" t="s">
        <v>335</v>
      </c>
      <c r="C96" s="125"/>
      <c r="D96" s="372">
        <f t="shared" si="22"/>
        <v>0</v>
      </c>
      <c r="E96" s="373"/>
      <c r="F96" s="373"/>
      <c r="G96" s="126">
        <f t="shared" si="23"/>
        <v>0</v>
      </c>
      <c r="I96" s="23"/>
    </row>
    <row r="97" spans="1:9" s="1" customFormat="1" ht="15" hidden="1" customHeight="1" x14ac:dyDescent="0.25">
      <c r="A97" s="22"/>
      <c r="B97" s="95" t="s">
        <v>339</v>
      </c>
      <c r="C97" s="125"/>
      <c r="D97" s="372">
        <f t="shared" si="22"/>
        <v>0</v>
      </c>
      <c r="E97" s="373"/>
      <c r="F97" s="373"/>
      <c r="G97" s="126">
        <f t="shared" si="23"/>
        <v>0</v>
      </c>
      <c r="I97" s="23"/>
    </row>
    <row r="98" spans="1:9" s="1" customFormat="1" ht="30" hidden="1" customHeight="1" x14ac:dyDescent="0.25">
      <c r="A98" s="51"/>
      <c r="B98" s="95" t="s">
        <v>342</v>
      </c>
      <c r="C98" s="125"/>
      <c r="D98" s="372">
        <f t="shared" si="22"/>
        <v>0</v>
      </c>
      <c r="E98" s="373"/>
      <c r="F98" s="373"/>
      <c r="G98" s="126">
        <f t="shared" si="23"/>
        <v>0</v>
      </c>
      <c r="I98" s="23"/>
    </row>
    <row r="99" spans="1:9" s="1" customFormat="1" ht="45" hidden="1" customHeight="1" x14ac:dyDescent="0.25">
      <c r="A99" s="51"/>
      <c r="B99" s="95" t="s">
        <v>379</v>
      </c>
      <c r="C99" s="125"/>
      <c r="D99" s="372">
        <f t="shared" si="22"/>
        <v>0</v>
      </c>
      <c r="E99" s="373"/>
      <c r="F99" s="373"/>
      <c r="G99" s="126">
        <f t="shared" si="23"/>
        <v>0</v>
      </c>
      <c r="I99" s="23"/>
    </row>
    <row r="100" spans="1:9" s="1" customFormat="1" ht="45" x14ac:dyDescent="0.25">
      <c r="A100" s="51" t="s">
        <v>431</v>
      </c>
      <c r="B100" s="54" t="s">
        <v>326</v>
      </c>
      <c r="C100" s="125"/>
      <c r="D100" s="370">
        <f t="shared" si="22"/>
        <v>12.034000000000001</v>
      </c>
      <c r="E100" s="371">
        <v>12.034000000000001</v>
      </c>
      <c r="F100" s="373"/>
      <c r="G100" s="98">
        <f t="shared" si="23"/>
        <v>12.034000000000001</v>
      </c>
      <c r="I100" s="23"/>
    </row>
    <row r="101" spans="1:9" s="1" customFormat="1" ht="30" hidden="1" customHeight="1" x14ac:dyDescent="0.25">
      <c r="A101" s="51"/>
      <c r="B101" s="95" t="s">
        <v>330</v>
      </c>
      <c r="C101" s="125"/>
      <c r="D101" s="372">
        <f t="shared" si="22"/>
        <v>0</v>
      </c>
      <c r="E101" s="373"/>
      <c r="F101" s="373"/>
      <c r="G101" s="126">
        <f t="shared" si="23"/>
        <v>0</v>
      </c>
      <c r="I101" s="23"/>
    </row>
    <row r="102" spans="1:9" s="1" customFormat="1" ht="30" x14ac:dyDescent="0.25">
      <c r="A102" s="51" t="s">
        <v>451</v>
      </c>
      <c r="B102" s="33" t="s">
        <v>130</v>
      </c>
      <c r="C102" s="125">
        <v>2725.6</v>
      </c>
      <c r="D102" s="372">
        <f t="shared" si="22"/>
        <v>0</v>
      </c>
      <c r="E102" s="373"/>
      <c r="F102" s="373"/>
      <c r="G102" s="38">
        <f t="shared" si="23"/>
        <v>2725.6</v>
      </c>
      <c r="I102" s="23"/>
    </row>
    <row r="103" spans="1:9" s="1" customFormat="1" x14ac:dyDescent="0.25">
      <c r="A103" s="51" t="s">
        <v>454</v>
      </c>
      <c r="B103" s="307" t="s">
        <v>357</v>
      </c>
      <c r="C103" s="147"/>
      <c r="D103" s="372">
        <f t="shared" si="22"/>
        <v>3.6</v>
      </c>
      <c r="E103" s="373">
        <v>3.6</v>
      </c>
      <c r="F103" s="373"/>
      <c r="G103" s="38">
        <f t="shared" si="23"/>
        <v>3.6</v>
      </c>
      <c r="I103" s="23"/>
    </row>
    <row r="104" spans="1:9" s="1" customFormat="1" ht="45" x14ac:dyDescent="0.25">
      <c r="A104" s="51" t="s">
        <v>464</v>
      </c>
      <c r="B104" s="308" t="s">
        <v>462</v>
      </c>
      <c r="C104" s="125"/>
      <c r="D104" s="370">
        <f t="shared" si="22"/>
        <v>1.5349999999999999</v>
      </c>
      <c r="E104" s="371">
        <v>1.5349999999999999</v>
      </c>
      <c r="F104" s="371"/>
      <c r="G104" s="98">
        <f t="shared" si="23"/>
        <v>1.5349999999999999</v>
      </c>
      <c r="I104" s="23"/>
    </row>
    <row r="105" spans="1:9" s="1" customFormat="1" ht="45" customHeight="1" x14ac:dyDescent="0.25">
      <c r="A105" s="51" t="s">
        <v>465</v>
      </c>
      <c r="B105" s="33" t="s">
        <v>380</v>
      </c>
      <c r="C105" s="125"/>
      <c r="D105" s="370">
        <f t="shared" si="22"/>
        <v>0.754</v>
      </c>
      <c r="E105" s="371">
        <v>0.754</v>
      </c>
      <c r="F105" s="373"/>
      <c r="G105" s="98">
        <f t="shared" si="23"/>
        <v>0.754</v>
      </c>
      <c r="I105" s="23"/>
    </row>
    <row r="106" spans="1:9" s="1" customFormat="1" ht="60" x14ac:dyDescent="0.25">
      <c r="A106" s="368" t="s">
        <v>460</v>
      </c>
      <c r="B106" s="308" t="s">
        <v>467</v>
      </c>
      <c r="C106" s="125"/>
      <c r="D106" s="370">
        <f t="shared" si="22"/>
        <v>13.763</v>
      </c>
      <c r="E106" s="371">
        <v>13.763</v>
      </c>
      <c r="F106" s="373"/>
      <c r="G106" s="98">
        <f t="shared" si="23"/>
        <v>13.763</v>
      </c>
      <c r="I106" s="23"/>
    </row>
    <row r="107" spans="1:9" ht="45" customHeight="1" x14ac:dyDescent="0.25">
      <c r="A107" s="51" t="s">
        <v>463</v>
      </c>
      <c r="B107" s="35" t="s">
        <v>478</v>
      </c>
      <c r="C107" s="218"/>
      <c r="D107" s="251">
        <f t="shared" si="22"/>
        <v>1.37513</v>
      </c>
      <c r="E107" s="250">
        <v>1.37513</v>
      </c>
      <c r="F107" s="373"/>
      <c r="G107" s="369">
        <f t="shared" si="23"/>
        <v>1.37513</v>
      </c>
    </row>
    <row r="108" spans="1:9" s="1" customFormat="1" ht="45" x14ac:dyDescent="0.25">
      <c r="A108" s="51" t="s">
        <v>466</v>
      </c>
      <c r="B108" s="33" t="s">
        <v>364</v>
      </c>
      <c r="C108" s="125">
        <v>45.946680000000001</v>
      </c>
      <c r="D108" s="372">
        <f t="shared" si="22"/>
        <v>0</v>
      </c>
      <c r="E108" s="373"/>
      <c r="F108" s="373"/>
      <c r="G108" s="126">
        <f t="shared" si="23"/>
        <v>45.946680000000001</v>
      </c>
      <c r="I108" s="23"/>
    </row>
    <row r="109" spans="1:9" s="1" customFormat="1" x14ac:dyDescent="0.25">
      <c r="A109" s="51" t="s">
        <v>473</v>
      </c>
      <c r="B109" s="33" t="s">
        <v>427</v>
      </c>
      <c r="C109" s="147">
        <v>24.419</v>
      </c>
      <c r="D109" s="372">
        <f t="shared" si="22"/>
        <v>0</v>
      </c>
      <c r="E109" s="373"/>
      <c r="F109" s="373"/>
      <c r="G109" s="98">
        <f t="shared" si="23"/>
        <v>24.419</v>
      </c>
      <c r="I109" s="23"/>
    </row>
    <row r="110" spans="1:9" s="1" customFormat="1" ht="30" hidden="1" customHeight="1" x14ac:dyDescent="0.25">
      <c r="A110" s="51"/>
      <c r="B110" s="154" t="s">
        <v>365</v>
      </c>
      <c r="C110" s="147"/>
      <c r="D110" s="372">
        <f t="shared" si="22"/>
        <v>0</v>
      </c>
      <c r="E110" s="373"/>
      <c r="F110" s="373"/>
      <c r="G110" s="126">
        <f t="shared" ref="G110:G112" si="24">C110+F110</f>
        <v>0</v>
      </c>
      <c r="I110" s="23"/>
    </row>
    <row r="111" spans="1:9" s="1" customFormat="1" ht="45" x14ac:dyDescent="0.25">
      <c r="A111" s="22" t="s">
        <v>477</v>
      </c>
      <c r="B111" s="308" t="s">
        <v>366</v>
      </c>
      <c r="C111" s="147"/>
      <c r="D111" s="372">
        <f t="shared" si="22"/>
        <v>41.7</v>
      </c>
      <c r="E111" s="373">
        <v>41.7</v>
      </c>
      <c r="F111" s="373"/>
      <c r="G111" s="38">
        <f t="shared" si="23"/>
        <v>41.7</v>
      </c>
      <c r="I111" s="23"/>
    </row>
    <row r="112" spans="1:9" s="1" customFormat="1" ht="15" hidden="1" customHeight="1" x14ac:dyDescent="0.25">
      <c r="A112" s="22"/>
      <c r="B112" s="154" t="s">
        <v>375</v>
      </c>
      <c r="C112" s="125"/>
      <c r="D112" s="372">
        <f t="shared" si="22"/>
        <v>0</v>
      </c>
      <c r="E112" s="373"/>
      <c r="F112" s="373"/>
      <c r="G112" s="126">
        <f t="shared" si="24"/>
        <v>0</v>
      </c>
      <c r="I112" s="23"/>
    </row>
    <row r="113" spans="1:9" s="1" customFormat="1" ht="29.25" hidden="1" customHeight="1" x14ac:dyDescent="0.25">
      <c r="A113" s="148" t="s">
        <v>185</v>
      </c>
      <c r="B113" s="155" t="s">
        <v>186</v>
      </c>
      <c r="C113" s="222">
        <f>SUM(C114:C114)</f>
        <v>0</v>
      </c>
      <c r="D113" s="372">
        <f t="shared" si="22"/>
        <v>0</v>
      </c>
      <c r="E113" s="373"/>
      <c r="F113" s="373"/>
      <c r="G113" s="55">
        <f>SUM(G114:G114)</f>
        <v>0</v>
      </c>
      <c r="I113" s="23"/>
    </row>
    <row r="114" spans="1:9" s="1" customFormat="1" ht="15" hidden="1" customHeight="1" x14ac:dyDescent="0.25">
      <c r="A114" s="156" t="s">
        <v>194</v>
      </c>
      <c r="B114" s="157" t="s">
        <v>398</v>
      </c>
      <c r="C114" s="221"/>
      <c r="D114" s="372">
        <f t="shared" si="22"/>
        <v>0</v>
      </c>
      <c r="E114" s="373"/>
      <c r="F114" s="373"/>
      <c r="G114" s="41">
        <f t="shared" ref="G114" si="25">C114+F114</f>
        <v>0</v>
      </c>
      <c r="I114" s="23"/>
    </row>
    <row r="115" spans="1:9" x14ac:dyDescent="0.25">
      <c r="A115" s="22" t="s">
        <v>185</v>
      </c>
      <c r="B115" s="34" t="s">
        <v>144</v>
      </c>
      <c r="C115" s="159">
        <f>C121+C117+C116+C123</f>
        <v>233</v>
      </c>
      <c r="D115" s="370">
        <f t="shared" ref="D115:G115" si="26">D121+D117+D116+D123</f>
        <v>24.865000000000002</v>
      </c>
      <c r="E115" s="389">
        <f t="shared" si="26"/>
        <v>43.865000000000002</v>
      </c>
      <c r="F115" s="374">
        <f t="shared" si="26"/>
        <v>19</v>
      </c>
      <c r="G115" s="390">
        <f t="shared" si="26"/>
        <v>257.86500000000001</v>
      </c>
    </row>
    <row r="116" spans="1:9" ht="30" hidden="1" customHeight="1" x14ac:dyDescent="0.25">
      <c r="A116" s="158" t="s">
        <v>334</v>
      </c>
      <c r="B116" s="154" t="s">
        <v>157</v>
      </c>
      <c r="C116" s="125"/>
      <c r="D116" s="370"/>
      <c r="E116" s="371"/>
      <c r="F116" s="373"/>
      <c r="G116" s="98">
        <f>C116+F116</f>
        <v>0</v>
      </c>
    </row>
    <row r="117" spans="1:9" x14ac:dyDescent="0.25">
      <c r="A117" s="22" t="s">
        <v>194</v>
      </c>
      <c r="B117" s="33" t="s">
        <v>162</v>
      </c>
      <c r="C117" s="125">
        <f>SUM(C118:C120)</f>
        <v>214</v>
      </c>
      <c r="D117" s="370">
        <f t="shared" ref="D117:F117" si="27">SUM(D118:D120)</f>
        <v>43.865000000000002</v>
      </c>
      <c r="E117" s="371">
        <f t="shared" si="27"/>
        <v>43.865000000000002</v>
      </c>
      <c r="F117" s="373">
        <f t="shared" si="27"/>
        <v>0</v>
      </c>
      <c r="G117" s="98">
        <f>SUM(G118:G120)</f>
        <v>257.86500000000001</v>
      </c>
    </row>
    <row r="118" spans="1:9" ht="15" hidden="1" customHeight="1" x14ac:dyDescent="0.25">
      <c r="A118" s="31" t="s">
        <v>205</v>
      </c>
      <c r="B118" s="50" t="s">
        <v>161</v>
      </c>
      <c r="C118" s="221">
        <v>0</v>
      </c>
      <c r="D118" s="370"/>
      <c r="E118" s="371"/>
      <c r="F118" s="373"/>
      <c r="G118" s="97">
        <f t="shared" ref="G118:G123" si="28">C118+F118</f>
        <v>0</v>
      </c>
    </row>
    <row r="119" spans="1:9" x14ac:dyDescent="0.25">
      <c r="A119" s="31" t="s">
        <v>402</v>
      </c>
      <c r="B119" s="50" t="s">
        <v>160</v>
      </c>
      <c r="C119" s="221">
        <v>214</v>
      </c>
      <c r="D119" s="370">
        <f t="shared" ref="D119" si="29">E119-F119</f>
        <v>43.865000000000002</v>
      </c>
      <c r="E119" s="371">
        <v>43.865000000000002</v>
      </c>
      <c r="F119" s="373"/>
      <c r="G119" s="97">
        <f>C119+D119</f>
        <v>257.86500000000001</v>
      </c>
    </row>
    <row r="120" spans="1:9" ht="25.5" hidden="1" customHeight="1" x14ac:dyDescent="0.25">
      <c r="A120" s="31"/>
      <c r="B120" s="96"/>
      <c r="C120" s="221"/>
      <c r="D120" s="372"/>
      <c r="E120" s="373"/>
      <c r="F120" s="373"/>
      <c r="G120" s="41">
        <f t="shared" si="28"/>
        <v>0</v>
      </c>
    </row>
    <row r="121" spans="1:9" ht="30" hidden="1" x14ac:dyDescent="0.25">
      <c r="A121" s="22" t="s">
        <v>403</v>
      </c>
      <c r="B121" s="33" t="s">
        <v>163</v>
      </c>
      <c r="C121" s="125">
        <f>SUM(C122:C122)</f>
        <v>19</v>
      </c>
      <c r="D121" s="372">
        <f t="shared" ref="D121:F121" si="30">SUM(D122:D122)</f>
        <v>-19</v>
      </c>
      <c r="E121" s="373">
        <f t="shared" si="30"/>
        <v>0</v>
      </c>
      <c r="F121" s="373">
        <f t="shared" si="30"/>
        <v>19</v>
      </c>
      <c r="G121" s="38">
        <f>SUM(G122:G122)</f>
        <v>0</v>
      </c>
    </row>
    <row r="122" spans="1:9" hidden="1" x14ac:dyDescent="0.25">
      <c r="A122" s="31" t="s">
        <v>404</v>
      </c>
      <c r="B122" s="50" t="s">
        <v>160</v>
      </c>
      <c r="C122" s="221">
        <v>19</v>
      </c>
      <c r="D122" s="372">
        <f t="shared" ref="D122" si="31">E122-F122</f>
        <v>-19</v>
      </c>
      <c r="E122" s="373"/>
      <c r="F122" s="373">
        <v>19</v>
      </c>
      <c r="G122" s="41">
        <f>C122+D122</f>
        <v>0</v>
      </c>
    </row>
    <row r="123" spans="1:9" ht="15" hidden="1" customHeight="1" x14ac:dyDescent="0.25">
      <c r="A123" s="31"/>
      <c r="B123" s="33"/>
      <c r="C123" s="221"/>
      <c r="D123" s="372"/>
      <c r="E123" s="373"/>
      <c r="F123" s="373"/>
      <c r="G123" s="41">
        <f t="shared" si="28"/>
        <v>0</v>
      </c>
    </row>
    <row r="124" spans="1:9" x14ac:dyDescent="0.25">
      <c r="A124" s="22" t="s">
        <v>8</v>
      </c>
      <c r="B124" s="27" t="s">
        <v>114</v>
      </c>
      <c r="C124" s="159">
        <f>C13+C23+C41+C48</f>
        <v>73713.603319999995</v>
      </c>
      <c r="D124" s="251">
        <f t="shared" ref="D124:F124" si="32">D13+D23+D41+D48</f>
        <v>1920.76929</v>
      </c>
      <c r="E124" s="367">
        <f t="shared" si="32"/>
        <v>1939.76929</v>
      </c>
      <c r="F124" s="374">
        <f t="shared" si="32"/>
        <v>19</v>
      </c>
      <c r="G124" s="184">
        <f>G13+G23+G41+G48</f>
        <v>75634.372609999991</v>
      </c>
    </row>
    <row r="125" spans="1:9" ht="15.75" customHeight="1" x14ac:dyDescent="0.25">
      <c r="A125" s="22" t="s">
        <v>9</v>
      </c>
      <c r="B125" s="47" t="s">
        <v>389</v>
      </c>
      <c r="C125" s="125">
        <f>C126+C127</f>
        <v>4700.3236299999999</v>
      </c>
      <c r="D125" s="372">
        <f t="shared" ref="D125:F125" si="33">D126+D127</f>
        <v>0</v>
      </c>
      <c r="E125" s="373">
        <f t="shared" si="33"/>
        <v>0</v>
      </c>
      <c r="F125" s="373">
        <f t="shared" si="33"/>
        <v>0</v>
      </c>
      <c r="G125" s="126">
        <f>G126+G127</f>
        <v>4700.3236299999999</v>
      </c>
    </row>
    <row r="126" spans="1:9" ht="15.75" customHeight="1" x14ac:dyDescent="0.25">
      <c r="A126" s="31" t="s">
        <v>390</v>
      </c>
      <c r="B126" s="151" t="s">
        <v>399</v>
      </c>
      <c r="C126" s="125">
        <v>1065.77757</v>
      </c>
      <c r="D126" s="372">
        <f t="shared" ref="D126:D127" si="34">E126-F126</f>
        <v>0</v>
      </c>
      <c r="E126" s="373"/>
      <c r="F126" s="373"/>
      <c r="G126" s="126">
        <f>C126+D126</f>
        <v>1065.77757</v>
      </c>
    </row>
    <row r="127" spans="1:9" ht="15.75" customHeight="1" x14ac:dyDescent="0.25">
      <c r="A127" s="31" t="s">
        <v>391</v>
      </c>
      <c r="B127" s="151" t="s">
        <v>400</v>
      </c>
      <c r="C127" s="125">
        <v>3634.5460600000001</v>
      </c>
      <c r="D127" s="372">
        <f t="shared" si="34"/>
        <v>0</v>
      </c>
      <c r="E127" s="373"/>
      <c r="F127" s="373"/>
      <c r="G127" s="126">
        <f>C127+D127</f>
        <v>3634.5460600000001</v>
      </c>
    </row>
    <row r="129" spans="2:6" x14ac:dyDescent="0.25">
      <c r="C129" s="137" t="s">
        <v>301</v>
      </c>
    </row>
    <row r="130" spans="2:6" x14ac:dyDescent="0.25">
      <c r="B130" s="227"/>
      <c r="C130" s="137">
        <v>73713.603319999995</v>
      </c>
      <c r="F130" s="227"/>
    </row>
    <row r="131" spans="2:6" x14ac:dyDescent="0.25">
      <c r="B131" s="227"/>
      <c r="C131" s="137">
        <f>C130-C124</f>
        <v>0</v>
      </c>
      <c r="F131" s="227"/>
    </row>
    <row r="132" spans="2:6" x14ac:dyDescent="0.25">
      <c r="C132" s="137" t="s">
        <v>300</v>
      </c>
    </row>
    <row r="133" spans="2:6" x14ac:dyDescent="0.25">
      <c r="C133" s="137">
        <f>G124+G125+'3 priedas_asignavimai'!Y329</f>
        <v>81357.69623999999</v>
      </c>
    </row>
    <row r="134" spans="2:6" x14ac:dyDescent="0.25">
      <c r="C134" s="137">
        <f>C133-'3 priedas_asignavimai'!S329</f>
        <v>0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G10:G12"/>
    <mergeCell ref="A8:G8"/>
    <mergeCell ref="A9:G9"/>
    <mergeCell ref="A10:A12"/>
    <mergeCell ref="B10:B12"/>
    <mergeCell ref="C10:C12"/>
    <mergeCell ref="D10:F10"/>
    <mergeCell ref="D11:D12"/>
    <mergeCell ref="E11:F11"/>
    <mergeCell ref="A6:G6"/>
    <mergeCell ref="A2:G2"/>
    <mergeCell ref="A1:G1"/>
    <mergeCell ref="A3:G3"/>
    <mergeCell ref="A4:G4"/>
    <mergeCell ref="A5:G5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G1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pageSetUpPr fitToPage="1"/>
  </sheetPr>
  <dimension ref="A1:U124"/>
  <sheetViews>
    <sheetView showZeros="0" zoomScaleNormal="100" workbookViewId="0">
      <pane xSplit="12" ySplit="12" topLeftCell="M13" activePane="bottomRight" state="frozen"/>
      <selection activeCell="A6" sqref="A6:O6"/>
      <selection pane="topRight" activeCell="A6" sqref="A6:O6"/>
      <selection pane="bottomLeft" activeCell="A6" sqref="A6:O6"/>
      <selection pane="bottomRight" activeCell="Z17" sqref="Z17"/>
    </sheetView>
  </sheetViews>
  <sheetFormatPr defaultColWidth="9.140625" defaultRowHeight="15" x14ac:dyDescent="0.25"/>
  <cols>
    <col min="1" max="1" width="5" style="1" customWidth="1"/>
    <col min="2" max="2" width="49.28515625" style="1" customWidth="1"/>
    <col min="3" max="12" width="11.28515625" style="1" hidden="1" customWidth="1"/>
    <col min="13" max="17" width="11.28515625" style="1" customWidth="1"/>
    <col min="18" max="21" width="9.140625" style="1" hidden="1" customWidth="1"/>
    <col min="22" max="22" width="9.140625" style="1" customWidth="1"/>
    <col min="23" max="16384" width="9.140625" style="1"/>
  </cols>
  <sheetData>
    <row r="1" spans="1:21" x14ac:dyDescent="0.25">
      <c r="A1" s="421" t="s">
        <v>435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</row>
    <row r="2" spans="1:21" x14ac:dyDescent="0.25">
      <c r="A2" s="421" t="s">
        <v>383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</row>
    <row r="3" spans="1:21" x14ac:dyDescent="0.25">
      <c r="A3" s="421" t="s">
        <v>452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</row>
    <row r="4" spans="1:21" x14ac:dyDescent="0.25">
      <c r="A4" s="421" t="s">
        <v>127</v>
      </c>
      <c r="B4" s="421"/>
      <c r="C4" s="421"/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</row>
    <row r="5" spans="1:21" x14ac:dyDescent="0.25">
      <c r="A5" s="421" t="s">
        <v>474</v>
      </c>
      <c r="B5" s="421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</row>
    <row r="6" spans="1:21" x14ac:dyDescent="0.25">
      <c r="A6" s="421" t="s">
        <v>480</v>
      </c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1:21" s="23" customFormat="1" x14ac:dyDescent="0.25">
      <c r="A7" s="1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</row>
    <row r="8" spans="1:21" x14ac:dyDescent="0.25">
      <c r="A8" s="422" t="s">
        <v>405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139</v>
      </c>
    </row>
    <row r="10" spans="1:21" ht="15" customHeight="1" x14ac:dyDescent="0.25">
      <c r="A10" s="395" t="s">
        <v>1</v>
      </c>
      <c r="B10" s="402" t="s">
        <v>287</v>
      </c>
      <c r="C10" s="423" t="s">
        <v>128</v>
      </c>
      <c r="D10" s="414" t="s">
        <v>58</v>
      </c>
      <c r="E10" s="415"/>
      <c r="F10" s="415"/>
      <c r="G10" s="416"/>
      <c r="H10" s="406" t="s">
        <v>472</v>
      </c>
      <c r="I10" s="409" t="s">
        <v>58</v>
      </c>
      <c r="J10" s="410"/>
      <c r="K10" s="410"/>
      <c r="L10" s="410"/>
      <c r="M10" s="419" t="s">
        <v>0</v>
      </c>
      <c r="N10" s="411" t="s">
        <v>58</v>
      </c>
      <c r="O10" s="412"/>
      <c r="P10" s="412"/>
      <c r="Q10" s="413"/>
    </row>
    <row r="11" spans="1:21" ht="15" customHeight="1" x14ac:dyDescent="0.25">
      <c r="A11" s="395"/>
      <c r="B11" s="403"/>
      <c r="C11" s="424"/>
      <c r="D11" s="404" t="s">
        <v>146</v>
      </c>
      <c r="E11" s="404" t="s">
        <v>147</v>
      </c>
      <c r="F11" s="404" t="s">
        <v>59</v>
      </c>
      <c r="G11" s="404" t="s">
        <v>406</v>
      </c>
      <c r="H11" s="407"/>
      <c r="I11" s="417" t="s">
        <v>146</v>
      </c>
      <c r="J11" s="417" t="s">
        <v>147</v>
      </c>
      <c r="K11" s="417" t="s">
        <v>59</v>
      </c>
      <c r="L11" s="417" t="s">
        <v>406</v>
      </c>
      <c r="M11" s="420"/>
      <c r="N11" s="402" t="s">
        <v>146</v>
      </c>
      <c r="O11" s="402" t="s">
        <v>147</v>
      </c>
      <c r="P11" s="402" t="s">
        <v>59</v>
      </c>
      <c r="Q11" s="402" t="s">
        <v>406</v>
      </c>
    </row>
    <row r="12" spans="1:21" ht="60" customHeight="1" x14ac:dyDescent="0.25">
      <c r="A12" s="395"/>
      <c r="B12" s="403"/>
      <c r="C12" s="424"/>
      <c r="D12" s="405"/>
      <c r="E12" s="405"/>
      <c r="F12" s="405"/>
      <c r="G12" s="405"/>
      <c r="H12" s="408"/>
      <c r="I12" s="418"/>
      <c r="J12" s="418"/>
      <c r="K12" s="418"/>
      <c r="L12" s="418"/>
      <c r="M12" s="420"/>
      <c r="N12" s="403"/>
      <c r="O12" s="403"/>
      <c r="P12" s="403"/>
      <c r="Q12" s="403"/>
      <c r="S12" s="80" t="s">
        <v>289</v>
      </c>
      <c r="T12" s="1" t="s">
        <v>323</v>
      </c>
    </row>
    <row r="13" spans="1:21" ht="15" customHeight="1" x14ac:dyDescent="0.25">
      <c r="A13" s="17" t="s">
        <v>5</v>
      </c>
      <c r="B13" s="62" t="s">
        <v>218</v>
      </c>
      <c r="C13" s="75">
        <f t="shared" ref="C13:C44" si="0">D13+E13+F13+G13</f>
        <v>343.2</v>
      </c>
      <c r="D13" s="75">
        <f>D14+D15+D16</f>
        <v>263.2</v>
      </c>
      <c r="E13" s="75">
        <f t="shared" ref="E13:G13" si="1">E14+E15+E16</f>
        <v>0</v>
      </c>
      <c r="F13" s="75"/>
      <c r="G13" s="75">
        <f t="shared" si="1"/>
        <v>80</v>
      </c>
      <c r="H13" s="78">
        <f t="shared" ref="H13:H76" si="2">I13+J13+K13+L13</f>
        <v>0</v>
      </c>
      <c r="I13" s="78">
        <f>I14+I15+I16</f>
        <v>0</v>
      </c>
      <c r="J13" s="78">
        <f t="shared" ref="J13" si="3">J14+J15+J16</f>
        <v>0</v>
      </c>
      <c r="K13" s="78"/>
      <c r="L13" s="78">
        <f t="shared" ref="L13" si="4">L14+L15+L16</f>
        <v>0</v>
      </c>
      <c r="M13" s="57">
        <f t="shared" ref="M13:M75" si="5">N13+O13+P13+Q13</f>
        <v>343.2</v>
      </c>
      <c r="N13" s="57">
        <f>N14+N15+N16</f>
        <v>263.2</v>
      </c>
      <c r="O13" s="57">
        <f t="shared" ref="O13:Q13" si="6">O14+O15+O16</f>
        <v>0</v>
      </c>
      <c r="P13" s="57">
        <f t="shared" si="6"/>
        <v>0</v>
      </c>
      <c r="Q13" s="57">
        <f t="shared" si="6"/>
        <v>80</v>
      </c>
      <c r="S13" s="81"/>
    </row>
    <row r="14" spans="1:21" x14ac:dyDescent="0.25">
      <c r="A14" s="17"/>
      <c r="B14" s="12" t="s">
        <v>437</v>
      </c>
      <c r="C14" s="363">
        <f t="shared" si="0"/>
        <v>23</v>
      </c>
      <c r="D14" s="72">
        <v>23</v>
      </c>
      <c r="E14" s="72"/>
      <c r="F14" s="72"/>
      <c r="G14" s="72"/>
      <c r="H14" s="78">
        <f t="shared" si="2"/>
        <v>0</v>
      </c>
      <c r="I14" s="365"/>
      <c r="J14" s="365"/>
      <c r="K14" s="365"/>
      <c r="L14" s="365"/>
      <c r="M14" s="5">
        <f t="shared" si="5"/>
        <v>23</v>
      </c>
      <c r="N14" s="5">
        <f>D14+I14</f>
        <v>23</v>
      </c>
      <c r="O14" s="5">
        <f t="shared" ref="O14:Q14" si="7">E14+J14</f>
        <v>0</v>
      </c>
      <c r="P14" s="5">
        <f t="shared" si="7"/>
        <v>0</v>
      </c>
      <c r="Q14" s="5">
        <f t="shared" si="7"/>
        <v>0</v>
      </c>
      <c r="S14" s="81">
        <f>M14-'3 priedas_asignavimai'!X15</f>
        <v>0</v>
      </c>
    </row>
    <row r="15" spans="1:21" x14ac:dyDescent="0.25">
      <c r="A15" s="17"/>
      <c r="B15" s="12" t="s">
        <v>438</v>
      </c>
      <c r="C15" s="363">
        <f t="shared" si="0"/>
        <v>230</v>
      </c>
      <c r="D15" s="72">
        <v>150</v>
      </c>
      <c r="E15" s="72"/>
      <c r="F15" s="72"/>
      <c r="G15" s="72">
        <v>80</v>
      </c>
      <c r="H15" s="78">
        <f t="shared" si="2"/>
        <v>0</v>
      </c>
      <c r="I15" s="365"/>
      <c r="J15" s="365"/>
      <c r="K15" s="365"/>
      <c r="L15" s="365"/>
      <c r="M15" s="5">
        <f t="shared" si="5"/>
        <v>230</v>
      </c>
      <c r="N15" s="5">
        <f>D15+I15</f>
        <v>150</v>
      </c>
      <c r="O15" s="5">
        <f t="shared" ref="O15:O16" si="8">E15+J15</f>
        <v>0</v>
      </c>
      <c r="P15" s="5">
        <f t="shared" ref="P15:P16" si="9">F15+K15</f>
        <v>0</v>
      </c>
      <c r="Q15" s="5">
        <f t="shared" ref="Q15:Q16" si="10">G15+L15</f>
        <v>80</v>
      </c>
      <c r="S15" s="81">
        <f>M15-'3 priedas_asignavimai'!X44</f>
        <v>-258.2</v>
      </c>
      <c r="T15" s="1">
        <f>S15+S16</f>
        <v>-311</v>
      </c>
      <c r="U15" s="1">
        <f>'1 priedas_pajamos'!G22+'1 priedas_pajamos'!G26+'1 priedas_pajamos'!G27+'1 priedas_pajamos'!G40</f>
        <v>311</v>
      </c>
    </row>
    <row r="16" spans="1:21" x14ac:dyDescent="0.25">
      <c r="A16" s="17"/>
      <c r="B16" s="12" t="s">
        <v>439</v>
      </c>
      <c r="C16" s="363">
        <f t="shared" si="0"/>
        <v>90.2</v>
      </c>
      <c r="D16" s="72">
        <v>90.2</v>
      </c>
      <c r="E16" s="72"/>
      <c r="F16" s="72"/>
      <c r="G16" s="72"/>
      <c r="H16" s="78">
        <f t="shared" si="2"/>
        <v>0</v>
      </c>
      <c r="I16" s="365"/>
      <c r="J16" s="365"/>
      <c r="K16" s="365"/>
      <c r="L16" s="365"/>
      <c r="M16" s="5">
        <f t="shared" si="5"/>
        <v>90.2</v>
      </c>
      <c r="N16" s="5">
        <f>D16+I16</f>
        <v>90.2</v>
      </c>
      <c r="O16" s="5">
        <f t="shared" si="8"/>
        <v>0</v>
      </c>
      <c r="P16" s="5">
        <f t="shared" si="9"/>
        <v>0</v>
      </c>
      <c r="Q16" s="5">
        <f t="shared" si="10"/>
        <v>0</v>
      </c>
      <c r="S16" s="81">
        <f>M16-'3 priedas_asignavimai'!X53</f>
        <v>-52.8</v>
      </c>
    </row>
    <row r="17" spans="1:19" x14ac:dyDescent="0.25">
      <c r="A17" s="16" t="s">
        <v>57</v>
      </c>
      <c r="B17" s="62" t="s">
        <v>232</v>
      </c>
      <c r="C17" s="75">
        <f t="shared" si="0"/>
        <v>5.0999999999999996</v>
      </c>
      <c r="D17" s="75">
        <f>D18+D19</f>
        <v>5.0999999999999996</v>
      </c>
      <c r="E17" s="75">
        <f t="shared" ref="E17:G17" si="11">E18+E19</f>
        <v>0</v>
      </c>
      <c r="F17" s="75"/>
      <c r="G17" s="75">
        <f t="shared" si="11"/>
        <v>0</v>
      </c>
      <c r="H17" s="78">
        <f t="shared" si="2"/>
        <v>0</v>
      </c>
      <c r="I17" s="78">
        <f>I18+I19</f>
        <v>0</v>
      </c>
      <c r="J17" s="78">
        <f t="shared" ref="J17" si="12">J18+J19</f>
        <v>0</v>
      </c>
      <c r="K17" s="78"/>
      <c r="L17" s="78">
        <f t="shared" ref="L17" si="13">L18+L19</f>
        <v>0</v>
      </c>
      <c r="M17" s="57">
        <f t="shared" si="5"/>
        <v>5.0999999999999996</v>
      </c>
      <c r="N17" s="57">
        <f>N18+N19</f>
        <v>5.0999999999999996</v>
      </c>
      <c r="O17" s="57">
        <f t="shared" ref="O17:Q17" si="14">O18+O19</f>
        <v>0</v>
      </c>
      <c r="P17" s="57">
        <f t="shared" si="14"/>
        <v>0</v>
      </c>
      <c r="Q17" s="57">
        <f t="shared" si="14"/>
        <v>0</v>
      </c>
      <c r="S17" s="81"/>
    </row>
    <row r="18" spans="1:19" x14ac:dyDescent="0.25">
      <c r="A18" s="17"/>
      <c r="B18" s="12" t="s">
        <v>437</v>
      </c>
      <c r="C18" s="363">
        <f t="shared" si="0"/>
        <v>1</v>
      </c>
      <c r="D18" s="72">
        <v>1</v>
      </c>
      <c r="E18" s="79"/>
      <c r="F18" s="79"/>
      <c r="G18" s="79"/>
      <c r="H18" s="78">
        <f t="shared" si="2"/>
        <v>0</v>
      </c>
      <c r="I18" s="365"/>
      <c r="J18" s="365"/>
      <c r="K18" s="365"/>
      <c r="L18" s="365"/>
      <c r="M18" s="5">
        <f t="shared" si="5"/>
        <v>1</v>
      </c>
      <c r="N18" s="5">
        <f>D18+I18</f>
        <v>1</v>
      </c>
      <c r="O18" s="5">
        <f t="shared" ref="O18:O19" si="15">E18+J18</f>
        <v>0</v>
      </c>
      <c r="P18" s="5">
        <f t="shared" ref="P18:P19" si="16">F18+K18</f>
        <v>0</v>
      </c>
      <c r="Q18" s="5">
        <f t="shared" ref="Q18:Q19" si="17">G18+L18</f>
        <v>0</v>
      </c>
      <c r="S18" s="81"/>
    </row>
    <row r="19" spans="1:19" x14ac:dyDescent="0.25">
      <c r="A19" s="17"/>
      <c r="B19" s="4" t="s">
        <v>438</v>
      </c>
      <c r="C19" s="363">
        <f t="shared" si="0"/>
        <v>4.0999999999999996</v>
      </c>
      <c r="D19" s="72">
        <v>4.0999999999999996</v>
      </c>
      <c r="E19" s="72"/>
      <c r="F19" s="72"/>
      <c r="G19" s="72"/>
      <c r="H19" s="78">
        <f t="shared" si="2"/>
        <v>0</v>
      </c>
      <c r="I19" s="365"/>
      <c r="J19" s="365"/>
      <c r="K19" s="365"/>
      <c r="L19" s="365"/>
      <c r="M19" s="5">
        <f t="shared" si="5"/>
        <v>4.0999999999999996</v>
      </c>
      <c r="N19" s="5">
        <f>D19+I19</f>
        <v>4.0999999999999996</v>
      </c>
      <c r="O19" s="5">
        <f t="shared" si="15"/>
        <v>0</v>
      </c>
      <c r="P19" s="5">
        <f t="shared" si="16"/>
        <v>0</v>
      </c>
      <c r="Q19" s="5">
        <f t="shared" si="17"/>
        <v>0</v>
      </c>
      <c r="S19" s="81">
        <f>M19-'3 priedas_asignavimai'!X96</f>
        <v>0</v>
      </c>
    </row>
    <row r="20" spans="1:19" x14ac:dyDescent="0.25">
      <c r="A20" s="3" t="s">
        <v>6</v>
      </c>
      <c r="B20" s="62" t="s">
        <v>234</v>
      </c>
      <c r="C20" s="75">
        <f t="shared" si="0"/>
        <v>0.8</v>
      </c>
      <c r="D20" s="75">
        <f>D21+D22</f>
        <v>0.6</v>
      </c>
      <c r="E20" s="75">
        <f t="shared" ref="E20:G20" si="18">E21+E22</f>
        <v>0.2</v>
      </c>
      <c r="F20" s="75"/>
      <c r="G20" s="75">
        <f t="shared" si="18"/>
        <v>0</v>
      </c>
      <c r="H20" s="78">
        <f t="shared" si="2"/>
        <v>0</v>
      </c>
      <c r="I20" s="78">
        <f>I21+I22</f>
        <v>0</v>
      </c>
      <c r="J20" s="78">
        <f t="shared" ref="J20" si="19">J21+J22</f>
        <v>0</v>
      </c>
      <c r="K20" s="78"/>
      <c r="L20" s="78">
        <f t="shared" ref="L20" si="20">L21+L22</f>
        <v>0</v>
      </c>
      <c r="M20" s="57">
        <f t="shared" si="5"/>
        <v>0.8</v>
      </c>
      <c r="N20" s="57">
        <f>N21+N22</f>
        <v>0.6</v>
      </c>
      <c r="O20" s="57">
        <f t="shared" ref="O20:Q20" si="21">O21+O22</f>
        <v>0.2</v>
      </c>
      <c r="P20" s="57">
        <f t="shared" si="21"/>
        <v>0</v>
      </c>
      <c r="Q20" s="57">
        <f t="shared" si="21"/>
        <v>0</v>
      </c>
      <c r="S20" s="81"/>
    </row>
    <row r="21" spans="1:19" x14ac:dyDescent="0.25">
      <c r="A21" s="8"/>
      <c r="B21" s="12" t="s">
        <v>437</v>
      </c>
      <c r="C21" s="363">
        <f t="shared" si="0"/>
        <v>0.1</v>
      </c>
      <c r="D21" s="72">
        <v>0.1</v>
      </c>
      <c r="E21" s="72"/>
      <c r="F21" s="72"/>
      <c r="G21" s="72"/>
      <c r="H21" s="78">
        <f t="shared" si="2"/>
        <v>0</v>
      </c>
      <c r="I21" s="365"/>
      <c r="J21" s="365"/>
      <c r="K21" s="365"/>
      <c r="L21" s="365"/>
      <c r="M21" s="5">
        <f t="shared" si="5"/>
        <v>0.1</v>
      </c>
      <c r="N21" s="5">
        <f>D21+I21</f>
        <v>0.1</v>
      </c>
      <c r="O21" s="5">
        <f t="shared" ref="O21:O22" si="22">E21+J21</f>
        <v>0</v>
      </c>
      <c r="P21" s="5">
        <f t="shared" ref="P21:P22" si="23">F21+K21</f>
        <v>0</v>
      </c>
      <c r="Q21" s="5">
        <f t="shared" ref="Q21:Q22" si="24">G21+L21</f>
        <v>0</v>
      </c>
      <c r="S21" s="81">
        <f>M21-'3 priedas_asignavimai'!X98</f>
        <v>0</v>
      </c>
    </row>
    <row r="22" spans="1:19" x14ac:dyDescent="0.25">
      <c r="A22" s="8"/>
      <c r="B22" s="12" t="s">
        <v>438</v>
      </c>
      <c r="C22" s="363">
        <f t="shared" si="0"/>
        <v>0.7</v>
      </c>
      <c r="D22" s="72">
        <v>0.5</v>
      </c>
      <c r="E22" s="72">
        <v>0.2</v>
      </c>
      <c r="F22" s="72"/>
      <c r="G22" s="72"/>
      <c r="H22" s="78">
        <f t="shared" si="2"/>
        <v>0</v>
      </c>
      <c r="I22" s="365"/>
      <c r="J22" s="365"/>
      <c r="K22" s="365"/>
      <c r="L22" s="365"/>
      <c r="M22" s="5">
        <f t="shared" si="5"/>
        <v>0.7</v>
      </c>
      <c r="N22" s="5">
        <f>D22+I22</f>
        <v>0.5</v>
      </c>
      <c r="O22" s="5">
        <f t="shared" si="22"/>
        <v>0.2</v>
      </c>
      <c r="P22" s="5">
        <f t="shared" si="23"/>
        <v>0</v>
      </c>
      <c r="Q22" s="5">
        <f t="shared" si="24"/>
        <v>0</v>
      </c>
      <c r="S22" s="81">
        <f>M22-'3 priedas_asignavimai'!X101</f>
        <v>0</v>
      </c>
    </row>
    <row r="23" spans="1:19" s="14" customFormat="1" x14ac:dyDescent="0.25">
      <c r="A23" s="3" t="s">
        <v>7</v>
      </c>
      <c r="B23" s="62" t="s">
        <v>235</v>
      </c>
      <c r="C23" s="75">
        <f t="shared" si="0"/>
        <v>12.299999999999999</v>
      </c>
      <c r="D23" s="75">
        <f>D24+D25</f>
        <v>12.2</v>
      </c>
      <c r="E23" s="75">
        <f t="shared" ref="E23:G23" si="25">E24+E25</f>
        <v>0.1</v>
      </c>
      <c r="F23" s="75"/>
      <c r="G23" s="75">
        <f t="shared" si="25"/>
        <v>0</v>
      </c>
      <c r="H23" s="78">
        <f t="shared" si="2"/>
        <v>0</v>
      </c>
      <c r="I23" s="78">
        <f>I24+I25</f>
        <v>0</v>
      </c>
      <c r="J23" s="78">
        <f t="shared" ref="J23" si="26">J24+J25</f>
        <v>0</v>
      </c>
      <c r="K23" s="78"/>
      <c r="L23" s="78">
        <f t="shared" ref="L23" si="27">L24+L25</f>
        <v>0</v>
      </c>
      <c r="M23" s="57">
        <f t="shared" si="5"/>
        <v>12.299999999999999</v>
      </c>
      <c r="N23" s="57">
        <f>N24+N25</f>
        <v>12.2</v>
      </c>
      <c r="O23" s="57">
        <f t="shared" ref="O23:Q23" si="28">O24+O25</f>
        <v>0.1</v>
      </c>
      <c r="P23" s="57">
        <f t="shared" si="28"/>
        <v>0</v>
      </c>
      <c r="Q23" s="57">
        <f t="shared" si="28"/>
        <v>0</v>
      </c>
      <c r="S23" s="82"/>
    </row>
    <row r="24" spans="1:19" x14ac:dyDescent="0.25">
      <c r="A24" s="8"/>
      <c r="B24" s="12" t="s">
        <v>437</v>
      </c>
      <c r="C24" s="363">
        <f t="shared" si="0"/>
        <v>1.2</v>
      </c>
      <c r="D24" s="72">
        <v>1.2</v>
      </c>
      <c r="E24" s="72"/>
      <c r="F24" s="72"/>
      <c r="G24" s="72"/>
      <c r="H24" s="78">
        <f t="shared" si="2"/>
        <v>0</v>
      </c>
      <c r="I24" s="365"/>
      <c r="J24" s="365"/>
      <c r="K24" s="365"/>
      <c r="L24" s="365"/>
      <c r="M24" s="5">
        <f t="shared" si="5"/>
        <v>1.2</v>
      </c>
      <c r="N24" s="5">
        <f>D24+I24</f>
        <v>1.2</v>
      </c>
      <c r="O24" s="5">
        <f t="shared" ref="O24:O25" si="29">E24+J24</f>
        <v>0</v>
      </c>
      <c r="P24" s="5">
        <f t="shared" ref="P24:P25" si="30">F24+K24</f>
        <v>0</v>
      </c>
      <c r="Q24" s="5">
        <f t="shared" ref="Q24:Q25" si="31">G24+L24</f>
        <v>0</v>
      </c>
      <c r="S24" s="81">
        <f>M24-'3 priedas_asignavimai'!X105</f>
        <v>0</v>
      </c>
    </row>
    <row r="25" spans="1:19" x14ac:dyDescent="0.25">
      <c r="A25" s="8"/>
      <c r="B25" s="12" t="s">
        <v>438</v>
      </c>
      <c r="C25" s="363">
        <f t="shared" si="0"/>
        <v>11.1</v>
      </c>
      <c r="D25" s="72">
        <v>11</v>
      </c>
      <c r="E25" s="72">
        <v>0.1</v>
      </c>
      <c r="F25" s="72"/>
      <c r="G25" s="72"/>
      <c r="H25" s="78">
        <f t="shared" si="2"/>
        <v>0</v>
      </c>
      <c r="I25" s="365"/>
      <c r="J25" s="365"/>
      <c r="K25" s="365"/>
      <c r="L25" s="365"/>
      <c r="M25" s="5">
        <f t="shared" si="5"/>
        <v>11.1</v>
      </c>
      <c r="N25" s="5">
        <f>D25+I25</f>
        <v>11</v>
      </c>
      <c r="O25" s="5">
        <f t="shared" si="29"/>
        <v>0.1</v>
      </c>
      <c r="P25" s="5">
        <f t="shared" si="30"/>
        <v>0</v>
      </c>
      <c r="Q25" s="5">
        <f t="shared" si="31"/>
        <v>0</v>
      </c>
      <c r="S25" s="81">
        <f>M25-'3 priedas_asignavimai'!X108</f>
        <v>0</v>
      </c>
    </row>
    <row r="26" spans="1:19" s="14" customFormat="1" x14ac:dyDescent="0.25">
      <c r="A26" s="3" t="s">
        <v>286</v>
      </c>
      <c r="B26" s="62" t="s">
        <v>236</v>
      </c>
      <c r="C26" s="75">
        <f t="shared" si="0"/>
        <v>2.8</v>
      </c>
      <c r="D26" s="75">
        <f>D27+D28</f>
        <v>2.8</v>
      </c>
      <c r="E26" s="75">
        <f t="shared" ref="E26:G26" si="32">E27+E28</f>
        <v>0</v>
      </c>
      <c r="F26" s="75">
        <f t="shared" si="32"/>
        <v>0</v>
      </c>
      <c r="G26" s="75">
        <f t="shared" si="32"/>
        <v>0</v>
      </c>
      <c r="H26" s="78">
        <f t="shared" si="2"/>
        <v>0</v>
      </c>
      <c r="I26" s="78">
        <f>I27+I28</f>
        <v>0</v>
      </c>
      <c r="J26" s="78">
        <f t="shared" ref="J26:L26" si="33">J27+J28</f>
        <v>0</v>
      </c>
      <c r="K26" s="78">
        <f t="shared" si="33"/>
        <v>0</v>
      </c>
      <c r="L26" s="78">
        <f t="shared" si="33"/>
        <v>0</v>
      </c>
      <c r="M26" s="57">
        <f t="shared" si="5"/>
        <v>2.8</v>
      </c>
      <c r="N26" s="57">
        <f>N27+N28</f>
        <v>2.8</v>
      </c>
      <c r="O26" s="57">
        <f t="shared" ref="O26:Q26" si="34">O27+O28</f>
        <v>0</v>
      </c>
      <c r="P26" s="57">
        <f t="shared" si="34"/>
        <v>0</v>
      </c>
      <c r="Q26" s="57">
        <f t="shared" si="34"/>
        <v>0</v>
      </c>
      <c r="S26" s="82"/>
    </row>
    <row r="27" spans="1:19" x14ac:dyDescent="0.25">
      <c r="A27" s="8"/>
      <c r="B27" s="12" t="s">
        <v>437</v>
      </c>
      <c r="C27" s="363">
        <f t="shared" si="0"/>
        <v>1.7</v>
      </c>
      <c r="D27" s="72">
        <v>1.7</v>
      </c>
      <c r="E27" s="72"/>
      <c r="F27" s="72"/>
      <c r="G27" s="72"/>
      <c r="H27" s="78">
        <f t="shared" si="2"/>
        <v>0</v>
      </c>
      <c r="I27" s="365"/>
      <c r="J27" s="365"/>
      <c r="K27" s="365"/>
      <c r="L27" s="365"/>
      <c r="M27" s="5">
        <f t="shared" si="5"/>
        <v>1.7</v>
      </c>
      <c r="N27" s="5">
        <f>D27+I27</f>
        <v>1.7</v>
      </c>
      <c r="O27" s="5">
        <f t="shared" ref="O27:O28" si="35">E27+J27</f>
        <v>0</v>
      </c>
      <c r="P27" s="5">
        <f t="shared" ref="P27:P28" si="36">F27+K27</f>
        <v>0</v>
      </c>
      <c r="Q27" s="5">
        <f t="shared" ref="Q27:Q28" si="37">G27+L27</f>
        <v>0</v>
      </c>
      <c r="S27" s="81">
        <f>M27-'3 priedas_asignavimai'!X112</f>
        <v>0</v>
      </c>
    </row>
    <row r="28" spans="1:19" x14ac:dyDescent="0.25">
      <c r="A28" s="8"/>
      <c r="B28" s="12" t="s">
        <v>438</v>
      </c>
      <c r="C28" s="363">
        <f t="shared" si="0"/>
        <v>1.1000000000000001</v>
      </c>
      <c r="D28" s="72">
        <v>1.1000000000000001</v>
      </c>
      <c r="E28" s="72"/>
      <c r="F28" s="72"/>
      <c r="G28" s="72"/>
      <c r="H28" s="78">
        <f t="shared" si="2"/>
        <v>0</v>
      </c>
      <c r="I28" s="365"/>
      <c r="J28" s="365"/>
      <c r="K28" s="365"/>
      <c r="L28" s="365"/>
      <c r="M28" s="5">
        <f t="shared" si="5"/>
        <v>1.1000000000000001</v>
      </c>
      <c r="N28" s="5">
        <f>D28+I28</f>
        <v>1.1000000000000001</v>
      </c>
      <c r="O28" s="5">
        <f t="shared" si="35"/>
        <v>0</v>
      </c>
      <c r="P28" s="5">
        <f t="shared" si="36"/>
        <v>0</v>
      </c>
      <c r="Q28" s="5">
        <f t="shared" si="37"/>
        <v>0</v>
      </c>
      <c r="S28" s="81">
        <f>M28-'3 priedas_asignavimai'!X115</f>
        <v>0</v>
      </c>
    </row>
    <row r="29" spans="1:19" s="14" customFormat="1" x14ac:dyDescent="0.25">
      <c r="A29" s="3" t="s">
        <v>9</v>
      </c>
      <c r="B29" s="62" t="s">
        <v>237</v>
      </c>
      <c r="C29" s="75">
        <f t="shared" si="0"/>
        <v>0.9</v>
      </c>
      <c r="D29" s="75">
        <f>D30</f>
        <v>0.9</v>
      </c>
      <c r="E29" s="75">
        <f t="shared" ref="E29:L29" si="38">E30</f>
        <v>0</v>
      </c>
      <c r="F29" s="75">
        <f t="shared" si="38"/>
        <v>0</v>
      </c>
      <c r="G29" s="75">
        <f t="shared" si="38"/>
        <v>0</v>
      </c>
      <c r="H29" s="78">
        <f t="shared" si="2"/>
        <v>0</v>
      </c>
      <c r="I29" s="78">
        <f>I30</f>
        <v>0</v>
      </c>
      <c r="J29" s="78">
        <f t="shared" si="38"/>
        <v>0</v>
      </c>
      <c r="K29" s="78">
        <f t="shared" si="38"/>
        <v>0</v>
      </c>
      <c r="L29" s="78">
        <f t="shared" si="38"/>
        <v>0</v>
      </c>
      <c r="M29" s="57">
        <f t="shared" si="5"/>
        <v>0.9</v>
      </c>
      <c r="N29" s="57">
        <f>N30</f>
        <v>0.9</v>
      </c>
      <c r="O29" s="57">
        <f t="shared" ref="O29:Q29" si="39">O30</f>
        <v>0</v>
      </c>
      <c r="P29" s="57">
        <f t="shared" si="39"/>
        <v>0</v>
      </c>
      <c r="Q29" s="57">
        <f t="shared" si="39"/>
        <v>0</v>
      </c>
      <c r="S29" s="82"/>
    </row>
    <row r="30" spans="1:19" x14ac:dyDescent="0.25">
      <c r="A30" s="8"/>
      <c r="B30" s="12" t="s">
        <v>438</v>
      </c>
      <c r="C30" s="363">
        <f t="shared" si="0"/>
        <v>0.9</v>
      </c>
      <c r="D30" s="72">
        <v>0.9</v>
      </c>
      <c r="E30" s="72"/>
      <c r="F30" s="72"/>
      <c r="G30" s="72"/>
      <c r="H30" s="78">
        <f t="shared" si="2"/>
        <v>0</v>
      </c>
      <c r="I30" s="365"/>
      <c r="J30" s="365"/>
      <c r="K30" s="365"/>
      <c r="L30" s="365"/>
      <c r="M30" s="5">
        <f t="shared" si="5"/>
        <v>0.9</v>
      </c>
      <c r="N30" s="5">
        <f>D30+I30</f>
        <v>0.9</v>
      </c>
      <c r="O30" s="5">
        <f t="shared" ref="O30" si="40">E30+J30</f>
        <v>0</v>
      </c>
      <c r="P30" s="5">
        <f t="shared" ref="P30" si="41">F30+K30</f>
        <v>0</v>
      </c>
      <c r="Q30" s="5">
        <f t="shared" ref="Q30" si="42">G30+L30</f>
        <v>0</v>
      </c>
      <c r="S30" s="81">
        <f>M30-'3 priedas_asignavimai'!X122</f>
        <v>0</v>
      </c>
    </row>
    <row r="31" spans="1:19" s="14" customFormat="1" x14ac:dyDescent="0.25">
      <c r="A31" s="3" t="s">
        <v>10</v>
      </c>
      <c r="B31" s="62" t="s">
        <v>238</v>
      </c>
      <c r="C31" s="75">
        <f t="shared" si="0"/>
        <v>17.7</v>
      </c>
      <c r="D31" s="75">
        <f>D32+D33</f>
        <v>17.5</v>
      </c>
      <c r="E31" s="75">
        <f t="shared" ref="E31:G31" si="43">E32+E33</f>
        <v>0.2</v>
      </c>
      <c r="F31" s="75">
        <f t="shared" si="43"/>
        <v>0</v>
      </c>
      <c r="G31" s="75">
        <f t="shared" si="43"/>
        <v>0</v>
      </c>
      <c r="H31" s="78">
        <f t="shared" si="2"/>
        <v>0</v>
      </c>
      <c r="I31" s="78">
        <f>I32+I33</f>
        <v>0</v>
      </c>
      <c r="J31" s="78">
        <f t="shared" ref="J31:L31" si="44">J32+J33</f>
        <v>0</v>
      </c>
      <c r="K31" s="78">
        <f t="shared" si="44"/>
        <v>0</v>
      </c>
      <c r="L31" s="78">
        <f t="shared" si="44"/>
        <v>0</v>
      </c>
      <c r="M31" s="57">
        <f t="shared" si="5"/>
        <v>17.7</v>
      </c>
      <c r="N31" s="57">
        <f>N32+N33</f>
        <v>17.5</v>
      </c>
      <c r="O31" s="57">
        <f t="shared" ref="O31:Q31" si="45">O32+O33</f>
        <v>0.2</v>
      </c>
      <c r="P31" s="57">
        <f t="shared" si="45"/>
        <v>0</v>
      </c>
      <c r="Q31" s="57">
        <f t="shared" si="45"/>
        <v>0</v>
      </c>
      <c r="S31" s="82"/>
    </row>
    <row r="32" spans="1:19" x14ac:dyDescent="0.25">
      <c r="A32" s="8"/>
      <c r="B32" s="12" t="s">
        <v>437</v>
      </c>
      <c r="C32" s="363">
        <f t="shared" si="0"/>
        <v>1</v>
      </c>
      <c r="D32" s="72">
        <v>1</v>
      </c>
      <c r="E32" s="72"/>
      <c r="F32" s="72"/>
      <c r="G32" s="72"/>
      <c r="H32" s="78">
        <f t="shared" si="2"/>
        <v>0</v>
      </c>
      <c r="I32" s="365"/>
      <c r="J32" s="365"/>
      <c r="K32" s="365"/>
      <c r="L32" s="365"/>
      <c r="M32" s="5">
        <f t="shared" si="5"/>
        <v>1</v>
      </c>
      <c r="N32" s="5">
        <f>D32+I32</f>
        <v>1</v>
      </c>
      <c r="O32" s="5">
        <f t="shared" ref="O32:O33" si="46">E32+J32</f>
        <v>0</v>
      </c>
      <c r="P32" s="5">
        <f t="shared" ref="P32:P33" si="47">F32+K32</f>
        <v>0</v>
      </c>
      <c r="Q32" s="5">
        <f t="shared" ref="Q32:Q33" si="48">G32+L32</f>
        <v>0</v>
      </c>
      <c r="S32" s="81">
        <f>M32-'3 priedas_asignavimai'!X126</f>
        <v>0</v>
      </c>
    </row>
    <row r="33" spans="1:19" x14ac:dyDescent="0.25">
      <c r="A33" s="8"/>
      <c r="B33" s="12" t="s">
        <v>438</v>
      </c>
      <c r="C33" s="363">
        <f t="shared" si="0"/>
        <v>16.7</v>
      </c>
      <c r="D33" s="72">
        <v>16.5</v>
      </c>
      <c r="E33" s="72">
        <v>0.2</v>
      </c>
      <c r="F33" s="72"/>
      <c r="G33" s="72"/>
      <c r="H33" s="78">
        <f t="shared" si="2"/>
        <v>0</v>
      </c>
      <c r="I33" s="365"/>
      <c r="J33" s="365"/>
      <c r="K33" s="365"/>
      <c r="L33" s="365"/>
      <c r="M33" s="5">
        <f t="shared" si="5"/>
        <v>16.7</v>
      </c>
      <c r="N33" s="5">
        <f>D33+I33</f>
        <v>16.5</v>
      </c>
      <c r="O33" s="5">
        <f t="shared" si="46"/>
        <v>0.2</v>
      </c>
      <c r="P33" s="5">
        <f t="shared" si="47"/>
        <v>0</v>
      </c>
      <c r="Q33" s="5">
        <f t="shared" si="48"/>
        <v>0</v>
      </c>
      <c r="S33" s="81">
        <f>M33-'3 priedas_asignavimai'!X129</f>
        <v>0</v>
      </c>
    </row>
    <row r="34" spans="1:19" s="14" customFormat="1" x14ac:dyDescent="0.25">
      <c r="A34" s="3" t="s">
        <v>11</v>
      </c>
      <c r="B34" s="62" t="s">
        <v>239</v>
      </c>
      <c r="C34" s="75">
        <f t="shared" si="0"/>
        <v>2.5</v>
      </c>
      <c r="D34" s="75">
        <f>D35</f>
        <v>1.9</v>
      </c>
      <c r="E34" s="75">
        <f t="shared" ref="E34:L34" si="49">E35</f>
        <v>0.6</v>
      </c>
      <c r="F34" s="75">
        <f t="shared" si="49"/>
        <v>0</v>
      </c>
      <c r="G34" s="75">
        <f t="shared" si="49"/>
        <v>0</v>
      </c>
      <c r="H34" s="78">
        <f t="shared" si="2"/>
        <v>0</v>
      </c>
      <c r="I34" s="78">
        <f>I35</f>
        <v>0</v>
      </c>
      <c r="J34" s="78">
        <f t="shared" si="49"/>
        <v>0</v>
      </c>
      <c r="K34" s="78">
        <f t="shared" si="49"/>
        <v>0</v>
      </c>
      <c r="L34" s="78">
        <f t="shared" si="49"/>
        <v>0</v>
      </c>
      <c r="M34" s="57">
        <f t="shared" si="5"/>
        <v>2.5</v>
      </c>
      <c r="N34" s="57">
        <f>N35</f>
        <v>1.9</v>
      </c>
      <c r="O34" s="57">
        <f t="shared" ref="O34:Q34" si="50">O35</f>
        <v>0.6</v>
      </c>
      <c r="P34" s="57">
        <f t="shared" si="50"/>
        <v>0</v>
      </c>
      <c r="Q34" s="57">
        <f t="shared" si="50"/>
        <v>0</v>
      </c>
      <c r="S34" s="82"/>
    </row>
    <row r="35" spans="1:19" x14ac:dyDescent="0.25">
      <c r="A35" s="8"/>
      <c r="B35" s="12" t="s">
        <v>438</v>
      </c>
      <c r="C35" s="363">
        <f t="shared" si="0"/>
        <v>2.5</v>
      </c>
      <c r="D35" s="72">
        <v>1.9</v>
      </c>
      <c r="E35" s="72">
        <v>0.6</v>
      </c>
      <c r="F35" s="72"/>
      <c r="G35" s="72"/>
      <c r="H35" s="78">
        <f t="shared" si="2"/>
        <v>0</v>
      </c>
      <c r="I35" s="365"/>
      <c r="J35" s="365"/>
      <c r="K35" s="365"/>
      <c r="L35" s="365"/>
      <c r="M35" s="5">
        <f t="shared" si="5"/>
        <v>2.5</v>
      </c>
      <c r="N35" s="5">
        <f>D35+I35</f>
        <v>1.9</v>
      </c>
      <c r="O35" s="5">
        <f t="shared" ref="O35" si="51">E35+J35</f>
        <v>0.6</v>
      </c>
      <c r="P35" s="5">
        <f t="shared" ref="P35" si="52">F35+K35</f>
        <v>0</v>
      </c>
      <c r="Q35" s="5">
        <f t="shared" ref="Q35" si="53">G35+L35</f>
        <v>0</v>
      </c>
      <c r="S35" s="81">
        <f>M35-'3 priedas_asignavimai'!X136</f>
        <v>0</v>
      </c>
    </row>
    <row r="36" spans="1:19" s="14" customFormat="1" x14ac:dyDescent="0.25">
      <c r="A36" s="3" t="s">
        <v>12</v>
      </c>
      <c r="B36" s="62" t="s">
        <v>240</v>
      </c>
      <c r="C36" s="75">
        <f t="shared" si="0"/>
        <v>18.8</v>
      </c>
      <c r="D36" s="75">
        <f>D37+D38</f>
        <v>18.3</v>
      </c>
      <c r="E36" s="75">
        <f t="shared" ref="E36:G36" si="54">E37+E38</f>
        <v>0.5</v>
      </c>
      <c r="F36" s="75">
        <f t="shared" si="54"/>
        <v>0</v>
      </c>
      <c r="G36" s="75">
        <f t="shared" si="54"/>
        <v>0</v>
      </c>
      <c r="H36" s="78">
        <f t="shared" si="2"/>
        <v>0</v>
      </c>
      <c r="I36" s="78">
        <f>I37+I38</f>
        <v>0</v>
      </c>
      <c r="J36" s="78">
        <f t="shared" ref="J36:L36" si="55">J37+J38</f>
        <v>0</v>
      </c>
      <c r="K36" s="78">
        <f t="shared" si="55"/>
        <v>0</v>
      </c>
      <c r="L36" s="78">
        <f t="shared" si="55"/>
        <v>0</v>
      </c>
      <c r="M36" s="57">
        <f t="shared" si="5"/>
        <v>18.8</v>
      </c>
      <c r="N36" s="57">
        <f>N37+N38</f>
        <v>18.3</v>
      </c>
      <c r="O36" s="57">
        <f t="shared" ref="O36:Q36" si="56">O37+O38</f>
        <v>0.5</v>
      </c>
      <c r="P36" s="57">
        <f t="shared" si="56"/>
        <v>0</v>
      </c>
      <c r="Q36" s="57">
        <f t="shared" si="56"/>
        <v>0</v>
      </c>
      <c r="S36" s="82"/>
    </row>
    <row r="37" spans="1:19" x14ac:dyDescent="0.25">
      <c r="A37" s="8"/>
      <c r="B37" s="12" t="s">
        <v>437</v>
      </c>
      <c r="C37" s="363">
        <f t="shared" si="0"/>
        <v>7</v>
      </c>
      <c r="D37" s="72">
        <v>7</v>
      </c>
      <c r="E37" s="72"/>
      <c r="F37" s="72"/>
      <c r="G37" s="72"/>
      <c r="H37" s="78">
        <f t="shared" si="2"/>
        <v>0</v>
      </c>
      <c r="I37" s="365"/>
      <c r="J37" s="365"/>
      <c r="K37" s="365"/>
      <c r="L37" s="365"/>
      <c r="M37" s="5">
        <f t="shared" ref="M37:M38" si="57">N37+O37+P37+Q37</f>
        <v>7</v>
      </c>
      <c r="N37" s="5">
        <f>D37+I37</f>
        <v>7</v>
      </c>
      <c r="O37" s="5">
        <f t="shared" ref="O37:O38" si="58">E37+J37</f>
        <v>0</v>
      </c>
      <c r="P37" s="5">
        <f t="shared" ref="P37:P38" si="59">F37+K37</f>
        <v>0</v>
      </c>
      <c r="Q37" s="5">
        <f t="shared" ref="Q37:Q38" si="60">G37+L37</f>
        <v>0</v>
      </c>
      <c r="S37" s="81">
        <f>M37-'3 priedas_asignavimai'!X140</f>
        <v>0</v>
      </c>
    </row>
    <row r="38" spans="1:19" x14ac:dyDescent="0.25">
      <c r="A38" s="8"/>
      <c r="B38" s="12" t="s">
        <v>438</v>
      </c>
      <c r="C38" s="363">
        <f t="shared" si="0"/>
        <v>11.8</v>
      </c>
      <c r="D38" s="72">
        <v>11.3</v>
      </c>
      <c r="E38" s="72">
        <v>0.5</v>
      </c>
      <c r="F38" s="72"/>
      <c r="G38" s="72"/>
      <c r="H38" s="78">
        <f t="shared" si="2"/>
        <v>0</v>
      </c>
      <c r="I38" s="365"/>
      <c r="J38" s="365"/>
      <c r="K38" s="365"/>
      <c r="L38" s="365"/>
      <c r="M38" s="5">
        <f t="shared" si="57"/>
        <v>11.8</v>
      </c>
      <c r="N38" s="5">
        <f>D38+I38</f>
        <v>11.3</v>
      </c>
      <c r="O38" s="5">
        <f t="shared" si="58"/>
        <v>0.5</v>
      </c>
      <c r="P38" s="5">
        <f t="shared" si="59"/>
        <v>0</v>
      </c>
      <c r="Q38" s="5">
        <f t="shared" si="60"/>
        <v>0</v>
      </c>
      <c r="S38" s="81">
        <f>M38-'3 priedas_asignavimai'!X143</f>
        <v>0</v>
      </c>
    </row>
    <row r="39" spans="1:19" s="14" customFormat="1" x14ac:dyDescent="0.25">
      <c r="A39" s="3" t="s">
        <v>13</v>
      </c>
      <c r="B39" s="62" t="s">
        <v>241</v>
      </c>
      <c r="C39" s="75">
        <f t="shared" si="0"/>
        <v>0.7</v>
      </c>
      <c r="D39" s="75">
        <f>D40+D41</f>
        <v>0.5</v>
      </c>
      <c r="E39" s="75">
        <f t="shared" ref="E39:G39" si="61">E40+E41</f>
        <v>0.2</v>
      </c>
      <c r="F39" s="75">
        <f t="shared" si="61"/>
        <v>0</v>
      </c>
      <c r="G39" s="75">
        <f t="shared" si="61"/>
        <v>0</v>
      </c>
      <c r="H39" s="78">
        <f t="shared" si="2"/>
        <v>0</v>
      </c>
      <c r="I39" s="78">
        <f>I40+I41</f>
        <v>0</v>
      </c>
      <c r="J39" s="78">
        <f t="shared" ref="J39:L39" si="62">J40+J41</f>
        <v>0</v>
      </c>
      <c r="K39" s="78">
        <f t="shared" si="62"/>
        <v>0</v>
      </c>
      <c r="L39" s="78">
        <f t="shared" si="62"/>
        <v>0</v>
      </c>
      <c r="M39" s="57">
        <f t="shared" si="5"/>
        <v>0.7</v>
      </c>
      <c r="N39" s="57">
        <f>N40+N41</f>
        <v>0.5</v>
      </c>
      <c r="O39" s="57">
        <f t="shared" ref="O39:Q39" si="63">O40+O41</f>
        <v>0.2</v>
      </c>
      <c r="P39" s="57">
        <f t="shared" si="63"/>
        <v>0</v>
      </c>
      <c r="Q39" s="57">
        <f t="shared" si="63"/>
        <v>0</v>
      </c>
      <c r="S39" s="82"/>
    </row>
    <row r="40" spans="1:19" x14ac:dyDescent="0.25">
      <c r="A40" s="8"/>
      <c r="B40" s="12" t="s">
        <v>437</v>
      </c>
      <c r="C40" s="363">
        <f t="shared" si="0"/>
        <v>0.5</v>
      </c>
      <c r="D40" s="72">
        <v>0.5</v>
      </c>
      <c r="E40" s="72"/>
      <c r="F40" s="72"/>
      <c r="G40" s="72"/>
      <c r="H40" s="78">
        <f t="shared" si="2"/>
        <v>0</v>
      </c>
      <c r="I40" s="365"/>
      <c r="J40" s="365"/>
      <c r="K40" s="365"/>
      <c r="L40" s="365"/>
      <c r="M40" s="5">
        <f t="shared" ref="M40:M41" si="64">N40+O40+P40+Q40</f>
        <v>0.5</v>
      </c>
      <c r="N40" s="5">
        <f>D40+I40</f>
        <v>0.5</v>
      </c>
      <c r="O40" s="5">
        <f t="shared" ref="O40:O41" si="65">E40+J40</f>
        <v>0</v>
      </c>
      <c r="P40" s="5">
        <f t="shared" ref="P40:P41" si="66">F40+K40</f>
        <v>0</v>
      </c>
      <c r="Q40" s="5">
        <f t="shared" ref="Q40:Q41" si="67">G40+L40</f>
        <v>0</v>
      </c>
      <c r="S40" s="81">
        <f>M40-'3 priedas_asignavimai'!X147</f>
        <v>0</v>
      </c>
    </row>
    <row r="41" spans="1:19" x14ac:dyDescent="0.25">
      <c r="A41" s="8"/>
      <c r="B41" s="12" t="s">
        <v>438</v>
      </c>
      <c r="C41" s="363">
        <f t="shared" si="0"/>
        <v>0.2</v>
      </c>
      <c r="D41" s="72"/>
      <c r="E41" s="72">
        <v>0.2</v>
      </c>
      <c r="F41" s="72"/>
      <c r="G41" s="72"/>
      <c r="H41" s="78">
        <f t="shared" si="2"/>
        <v>0</v>
      </c>
      <c r="I41" s="365"/>
      <c r="J41" s="365"/>
      <c r="K41" s="365"/>
      <c r="L41" s="365"/>
      <c r="M41" s="5">
        <f t="shared" si="64"/>
        <v>0.2</v>
      </c>
      <c r="N41" s="5">
        <f>D41+I41</f>
        <v>0</v>
      </c>
      <c r="O41" s="5">
        <f t="shared" si="65"/>
        <v>0.2</v>
      </c>
      <c r="P41" s="5">
        <f t="shared" si="66"/>
        <v>0</v>
      </c>
      <c r="Q41" s="5">
        <f t="shared" si="67"/>
        <v>0</v>
      </c>
      <c r="S41" s="81">
        <f>M41-'3 priedas_asignavimai'!X150</f>
        <v>0</v>
      </c>
    </row>
    <row r="42" spans="1:19" s="14" customFormat="1" x14ac:dyDescent="0.25">
      <c r="A42" s="3" t="s">
        <v>14</v>
      </c>
      <c r="B42" s="62" t="s">
        <v>242</v>
      </c>
      <c r="C42" s="75">
        <f t="shared" si="0"/>
        <v>1.6</v>
      </c>
      <c r="D42" s="75">
        <f>D43+D44</f>
        <v>1.4000000000000001</v>
      </c>
      <c r="E42" s="75">
        <f t="shared" ref="E42:G42" si="68">E43+E44</f>
        <v>0.2</v>
      </c>
      <c r="F42" s="75">
        <f t="shared" si="68"/>
        <v>0</v>
      </c>
      <c r="G42" s="75">
        <f t="shared" si="68"/>
        <v>0</v>
      </c>
      <c r="H42" s="78">
        <f t="shared" si="2"/>
        <v>0</v>
      </c>
      <c r="I42" s="78">
        <f>I43+I44</f>
        <v>0</v>
      </c>
      <c r="J42" s="78">
        <f t="shared" ref="J42:L42" si="69">J43+J44</f>
        <v>0</v>
      </c>
      <c r="K42" s="78">
        <f t="shared" si="69"/>
        <v>0</v>
      </c>
      <c r="L42" s="78">
        <f t="shared" si="69"/>
        <v>0</v>
      </c>
      <c r="M42" s="57">
        <f t="shared" si="5"/>
        <v>1.6</v>
      </c>
      <c r="N42" s="57">
        <f>N43+N44</f>
        <v>1.4000000000000001</v>
      </c>
      <c r="O42" s="57">
        <f t="shared" ref="O42:Q42" si="70">O43+O44</f>
        <v>0.2</v>
      </c>
      <c r="P42" s="57">
        <f t="shared" si="70"/>
        <v>0</v>
      </c>
      <c r="Q42" s="57">
        <f t="shared" si="70"/>
        <v>0</v>
      </c>
      <c r="S42" s="82"/>
    </row>
    <row r="43" spans="1:19" x14ac:dyDescent="0.25">
      <c r="A43" s="8"/>
      <c r="B43" s="12" t="s">
        <v>437</v>
      </c>
      <c r="C43" s="363">
        <f t="shared" si="0"/>
        <v>0.1</v>
      </c>
      <c r="D43" s="72">
        <v>0.1</v>
      </c>
      <c r="E43" s="72"/>
      <c r="F43" s="72"/>
      <c r="G43" s="72"/>
      <c r="H43" s="78">
        <f t="shared" si="2"/>
        <v>0</v>
      </c>
      <c r="I43" s="365"/>
      <c r="J43" s="365"/>
      <c r="K43" s="365"/>
      <c r="L43" s="365"/>
      <c r="M43" s="5">
        <f t="shared" ref="M43:M44" si="71">N43+O43+P43+Q43</f>
        <v>0.1</v>
      </c>
      <c r="N43" s="5">
        <f>D43+I43</f>
        <v>0.1</v>
      </c>
      <c r="O43" s="5">
        <f t="shared" ref="O43:O44" si="72">E43+J43</f>
        <v>0</v>
      </c>
      <c r="P43" s="5">
        <f t="shared" ref="P43:P44" si="73">F43+K43</f>
        <v>0</v>
      </c>
      <c r="Q43" s="5">
        <f t="shared" ref="Q43:Q44" si="74">G43+L43</f>
        <v>0</v>
      </c>
      <c r="S43" s="81">
        <f>M43-'3 priedas_asignavimai'!X154</f>
        <v>0</v>
      </c>
    </row>
    <row r="44" spans="1:19" x14ac:dyDescent="0.25">
      <c r="A44" s="8"/>
      <c r="B44" s="12" t="s">
        <v>438</v>
      </c>
      <c r="C44" s="363">
        <f t="shared" si="0"/>
        <v>1.5</v>
      </c>
      <c r="D44" s="72">
        <v>1.3</v>
      </c>
      <c r="E44" s="72">
        <v>0.2</v>
      </c>
      <c r="F44" s="72"/>
      <c r="G44" s="72"/>
      <c r="H44" s="78">
        <f t="shared" si="2"/>
        <v>0</v>
      </c>
      <c r="I44" s="365"/>
      <c r="J44" s="365"/>
      <c r="K44" s="365"/>
      <c r="L44" s="365"/>
      <c r="M44" s="5">
        <f t="shared" si="71"/>
        <v>1.5</v>
      </c>
      <c r="N44" s="5">
        <f>D44+I44</f>
        <v>1.3</v>
      </c>
      <c r="O44" s="5">
        <f t="shared" si="72"/>
        <v>0.2</v>
      </c>
      <c r="P44" s="5">
        <f t="shared" si="73"/>
        <v>0</v>
      </c>
      <c r="Q44" s="5">
        <f t="shared" si="74"/>
        <v>0</v>
      </c>
      <c r="S44" s="81">
        <f>M44-'3 priedas_asignavimai'!X157</f>
        <v>0</v>
      </c>
    </row>
    <row r="45" spans="1:19" s="14" customFormat="1" x14ac:dyDescent="0.25">
      <c r="A45" s="3" t="s">
        <v>15</v>
      </c>
      <c r="B45" s="62" t="s">
        <v>243</v>
      </c>
      <c r="C45" s="75">
        <f t="shared" ref="C45:C76" si="75">D45+E45+F45+G45</f>
        <v>0.9</v>
      </c>
      <c r="D45" s="75">
        <f>D46</f>
        <v>0</v>
      </c>
      <c r="E45" s="75">
        <f t="shared" ref="E45:L45" si="76">E46</f>
        <v>0.9</v>
      </c>
      <c r="F45" s="75">
        <f t="shared" si="76"/>
        <v>0</v>
      </c>
      <c r="G45" s="75">
        <f t="shared" si="76"/>
        <v>0</v>
      </c>
      <c r="H45" s="78">
        <f t="shared" si="2"/>
        <v>0</v>
      </c>
      <c r="I45" s="78">
        <f>I46</f>
        <v>0</v>
      </c>
      <c r="J45" s="78">
        <f t="shared" si="76"/>
        <v>0</v>
      </c>
      <c r="K45" s="78">
        <f t="shared" si="76"/>
        <v>0</v>
      </c>
      <c r="L45" s="78">
        <f t="shared" si="76"/>
        <v>0</v>
      </c>
      <c r="M45" s="57">
        <f t="shared" si="5"/>
        <v>0.9</v>
      </c>
      <c r="N45" s="57">
        <f>N46</f>
        <v>0</v>
      </c>
      <c r="O45" s="57">
        <f t="shared" ref="O45:Q45" si="77">O46</f>
        <v>0.9</v>
      </c>
      <c r="P45" s="57">
        <f t="shared" si="77"/>
        <v>0</v>
      </c>
      <c r="Q45" s="57">
        <f t="shared" si="77"/>
        <v>0</v>
      </c>
      <c r="S45" s="82"/>
    </row>
    <row r="46" spans="1:19" x14ac:dyDescent="0.25">
      <c r="A46" s="8"/>
      <c r="B46" s="12" t="s">
        <v>438</v>
      </c>
      <c r="C46" s="363">
        <f t="shared" si="75"/>
        <v>0.9</v>
      </c>
      <c r="D46" s="72"/>
      <c r="E46" s="72">
        <v>0.9</v>
      </c>
      <c r="F46" s="72"/>
      <c r="G46" s="72"/>
      <c r="H46" s="78">
        <f t="shared" si="2"/>
        <v>0</v>
      </c>
      <c r="I46" s="365"/>
      <c r="J46" s="365"/>
      <c r="K46" s="365"/>
      <c r="L46" s="365"/>
      <c r="M46" s="5">
        <f t="shared" ref="M46" si="78">N46+O46+P46+Q46</f>
        <v>0.9</v>
      </c>
      <c r="N46" s="5">
        <f>D46+I46</f>
        <v>0</v>
      </c>
      <c r="O46" s="5">
        <f t="shared" ref="O46" si="79">E46+J46</f>
        <v>0.9</v>
      </c>
      <c r="P46" s="5">
        <f t="shared" ref="P46" si="80">F46+K46</f>
        <v>0</v>
      </c>
      <c r="Q46" s="5">
        <f t="shared" ref="Q46" si="81">G46+L46</f>
        <v>0</v>
      </c>
      <c r="S46" s="81">
        <f>M46-'3 priedas_asignavimai'!X164</f>
        <v>0</v>
      </c>
    </row>
    <row r="47" spans="1:19" x14ac:dyDescent="0.25">
      <c r="A47" s="3" t="s">
        <v>16</v>
      </c>
      <c r="B47" s="62" t="s">
        <v>245</v>
      </c>
      <c r="C47" s="75">
        <f t="shared" si="75"/>
        <v>1.5</v>
      </c>
      <c r="D47" s="75">
        <f>D48</f>
        <v>1.5</v>
      </c>
      <c r="E47" s="75">
        <f t="shared" ref="E47:L47" si="82">E48</f>
        <v>0</v>
      </c>
      <c r="F47" s="75">
        <f t="shared" si="82"/>
        <v>0</v>
      </c>
      <c r="G47" s="75">
        <f t="shared" si="82"/>
        <v>0</v>
      </c>
      <c r="H47" s="78">
        <f t="shared" si="2"/>
        <v>0</v>
      </c>
      <c r="I47" s="78">
        <f>I48</f>
        <v>0</v>
      </c>
      <c r="J47" s="78">
        <f t="shared" si="82"/>
        <v>0</v>
      </c>
      <c r="K47" s="78">
        <f t="shared" si="82"/>
        <v>0</v>
      </c>
      <c r="L47" s="78">
        <f t="shared" si="82"/>
        <v>0</v>
      </c>
      <c r="M47" s="57">
        <f t="shared" si="5"/>
        <v>1.5</v>
      </c>
      <c r="N47" s="57">
        <f>N48</f>
        <v>1.5</v>
      </c>
      <c r="O47" s="57">
        <f t="shared" ref="O47:Q47" si="83">O48</f>
        <v>0</v>
      </c>
      <c r="P47" s="57">
        <f t="shared" si="83"/>
        <v>0</v>
      </c>
      <c r="Q47" s="57">
        <f t="shared" si="83"/>
        <v>0</v>
      </c>
      <c r="S47" s="81"/>
    </row>
    <row r="48" spans="1:19" x14ac:dyDescent="0.25">
      <c r="A48" s="15"/>
      <c r="B48" s="12" t="s">
        <v>438</v>
      </c>
      <c r="C48" s="363">
        <f t="shared" si="75"/>
        <v>1.5</v>
      </c>
      <c r="D48" s="72">
        <v>1.5</v>
      </c>
      <c r="E48" s="72"/>
      <c r="F48" s="72"/>
      <c r="G48" s="72"/>
      <c r="H48" s="78">
        <f t="shared" si="2"/>
        <v>0</v>
      </c>
      <c r="I48" s="365"/>
      <c r="J48" s="365"/>
      <c r="K48" s="365"/>
      <c r="L48" s="365"/>
      <c r="M48" s="5">
        <f t="shared" ref="M48" si="84">N48+O48+P48+Q48</f>
        <v>1.5</v>
      </c>
      <c r="N48" s="5">
        <f>D48+I48</f>
        <v>1.5</v>
      </c>
      <c r="O48" s="5">
        <f t="shared" ref="O48" si="85">E48+J48</f>
        <v>0</v>
      </c>
      <c r="P48" s="5">
        <f t="shared" ref="P48" si="86">F48+K48</f>
        <v>0</v>
      </c>
      <c r="Q48" s="5">
        <f t="shared" ref="Q48" si="87">G48+L48</f>
        <v>0</v>
      </c>
      <c r="S48" s="81">
        <f>M48-'3 priedas_asignavimai'!X170</f>
        <v>0</v>
      </c>
    </row>
    <row r="49" spans="1:21" x14ac:dyDescent="0.25">
      <c r="A49" s="17" t="s">
        <v>17</v>
      </c>
      <c r="B49" s="62" t="s">
        <v>246</v>
      </c>
      <c r="C49" s="75">
        <f t="shared" si="75"/>
        <v>4.0999999999999996</v>
      </c>
      <c r="D49" s="75">
        <f t="shared" ref="D49:L49" si="88">D50</f>
        <v>0</v>
      </c>
      <c r="E49" s="75">
        <f t="shared" si="88"/>
        <v>4.0999999999999996</v>
      </c>
      <c r="F49" s="75">
        <f t="shared" si="88"/>
        <v>0</v>
      </c>
      <c r="G49" s="75">
        <f t="shared" si="88"/>
        <v>0</v>
      </c>
      <c r="H49" s="78">
        <f t="shared" si="2"/>
        <v>0</v>
      </c>
      <c r="I49" s="78">
        <f t="shared" si="88"/>
        <v>0</v>
      </c>
      <c r="J49" s="78">
        <f t="shared" si="88"/>
        <v>0</v>
      </c>
      <c r="K49" s="78">
        <f t="shared" si="88"/>
        <v>0</v>
      </c>
      <c r="L49" s="78">
        <f t="shared" si="88"/>
        <v>0</v>
      </c>
      <c r="M49" s="57">
        <f t="shared" si="5"/>
        <v>4.0999999999999996</v>
      </c>
      <c r="N49" s="57">
        <f>N50</f>
        <v>0</v>
      </c>
      <c r="O49" s="57">
        <f t="shared" ref="O49:Q49" si="89">O50</f>
        <v>4.0999999999999996</v>
      </c>
      <c r="P49" s="57">
        <f t="shared" si="89"/>
        <v>0</v>
      </c>
      <c r="Q49" s="57">
        <f t="shared" si="89"/>
        <v>0</v>
      </c>
      <c r="S49" s="81"/>
    </row>
    <row r="50" spans="1:21" x14ac:dyDescent="0.25">
      <c r="A50" s="17"/>
      <c r="B50" s="4" t="s">
        <v>439</v>
      </c>
      <c r="C50" s="363">
        <f t="shared" si="75"/>
        <v>4.0999999999999996</v>
      </c>
      <c r="D50" s="72"/>
      <c r="E50" s="72">
        <v>4.0999999999999996</v>
      </c>
      <c r="F50" s="72"/>
      <c r="G50" s="72"/>
      <c r="H50" s="78">
        <f t="shared" si="2"/>
        <v>0</v>
      </c>
      <c r="I50" s="365"/>
      <c r="J50" s="365"/>
      <c r="K50" s="365"/>
      <c r="L50" s="365"/>
      <c r="M50" s="5">
        <f t="shared" ref="M50" si="90">N50+O50+P50+Q50</f>
        <v>4.0999999999999996</v>
      </c>
      <c r="N50" s="5">
        <f>D50+I50</f>
        <v>0</v>
      </c>
      <c r="O50" s="5">
        <f t="shared" ref="O50" si="91">E50+J50</f>
        <v>4.0999999999999996</v>
      </c>
      <c r="P50" s="5">
        <f t="shared" ref="P50" si="92">F50+K50</f>
        <v>0</v>
      </c>
      <c r="Q50" s="5">
        <f t="shared" ref="Q50" si="93">G50+L50</f>
        <v>0</v>
      </c>
      <c r="S50" s="81">
        <f>M50-'3 priedas_asignavimai'!X173</f>
        <v>0</v>
      </c>
    </row>
    <row r="51" spans="1:21" x14ac:dyDescent="0.25">
      <c r="A51" s="3" t="s">
        <v>18</v>
      </c>
      <c r="B51" s="64" t="s">
        <v>249</v>
      </c>
      <c r="C51" s="75">
        <f t="shared" si="75"/>
        <v>0.9</v>
      </c>
      <c r="D51" s="75">
        <f t="shared" ref="D51:L51" si="94">D52</f>
        <v>0.1</v>
      </c>
      <c r="E51" s="75">
        <f t="shared" si="94"/>
        <v>0.8</v>
      </c>
      <c r="F51" s="75">
        <f t="shared" si="94"/>
        <v>0</v>
      </c>
      <c r="G51" s="75">
        <f t="shared" si="94"/>
        <v>0</v>
      </c>
      <c r="H51" s="78">
        <f t="shared" si="2"/>
        <v>0</v>
      </c>
      <c r="I51" s="78">
        <f t="shared" si="94"/>
        <v>0</v>
      </c>
      <c r="J51" s="78">
        <f t="shared" si="94"/>
        <v>0</v>
      </c>
      <c r="K51" s="78">
        <f t="shared" si="94"/>
        <v>0</v>
      </c>
      <c r="L51" s="78">
        <f t="shared" si="94"/>
        <v>0</v>
      </c>
      <c r="M51" s="57">
        <f t="shared" si="5"/>
        <v>0.9</v>
      </c>
      <c r="N51" s="57">
        <f>N52</f>
        <v>0.1</v>
      </c>
      <c r="O51" s="57">
        <f t="shared" ref="O51:Q51" si="95">O52</f>
        <v>0.8</v>
      </c>
      <c r="P51" s="57">
        <f t="shared" si="95"/>
        <v>0</v>
      </c>
      <c r="Q51" s="57">
        <f t="shared" si="95"/>
        <v>0</v>
      </c>
      <c r="S51" s="81"/>
    </row>
    <row r="52" spans="1:21" x14ac:dyDescent="0.25">
      <c r="A52" s="15"/>
      <c r="B52" s="12" t="s">
        <v>440</v>
      </c>
      <c r="C52" s="363">
        <f t="shared" si="75"/>
        <v>0.9</v>
      </c>
      <c r="D52" s="72">
        <v>0.1</v>
      </c>
      <c r="E52" s="72">
        <v>0.8</v>
      </c>
      <c r="F52" s="72"/>
      <c r="G52" s="72"/>
      <c r="H52" s="78">
        <f t="shared" si="2"/>
        <v>0</v>
      </c>
      <c r="I52" s="365"/>
      <c r="J52" s="365"/>
      <c r="K52" s="365"/>
      <c r="L52" s="365"/>
      <c r="M52" s="5">
        <f t="shared" ref="M52" si="96">N52+O52+P52+Q52</f>
        <v>0.9</v>
      </c>
      <c r="N52" s="5">
        <f>D52+I52</f>
        <v>0.1</v>
      </c>
      <c r="O52" s="5">
        <f t="shared" ref="O52" si="97">E52+J52</f>
        <v>0.8</v>
      </c>
      <c r="P52" s="5">
        <f t="shared" ref="P52" si="98">F52+K52</f>
        <v>0</v>
      </c>
      <c r="Q52" s="5">
        <f t="shared" ref="Q52" si="99">G52+L52</f>
        <v>0</v>
      </c>
      <c r="S52" s="81">
        <f>M52-'3 priedas_asignavimai'!X178</f>
        <v>0</v>
      </c>
    </row>
    <row r="53" spans="1:21" x14ac:dyDescent="0.25">
      <c r="A53" s="17" t="s">
        <v>19</v>
      </c>
      <c r="B53" s="63" t="s">
        <v>250</v>
      </c>
      <c r="C53" s="75">
        <f t="shared" si="75"/>
        <v>19.100000000000001</v>
      </c>
      <c r="D53" s="75">
        <f t="shared" ref="D53:L53" si="100">D54</f>
        <v>0.1</v>
      </c>
      <c r="E53" s="75">
        <f t="shared" si="100"/>
        <v>0</v>
      </c>
      <c r="F53" s="75">
        <f t="shared" si="100"/>
        <v>19</v>
      </c>
      <c r="G53" s="75">
        <f t="shared" si="100"/>
        <v>0</v>
      </c>
      <c r="H53" s="78">
        <f t="shared" si="2"/>
        <v>0.2</v>
      </c>
      <c r="I53" s="78">
        <f t="shared" si="100"/>
        <v>0.2</v>
      </c>
      <c r="J53" s="78">
        <f t="shared" si="100"/>
        <v>0</v>
      </c>
      <c r="K53" s="78">
        <f t="shared" si="100"/>
        <v>0</v>
      </c>
      <c r="L53" s="78">
        <f t="shared" si="100"/>
        <v>0</v>
      </c>
      <c r="M53" s="57">
        <f t="shared" si="5"/>
        <v>19.3</v>
      </c>
      <c r="N53" s="57">
        <f>N54</f>
        <v>0.30000000000000004</v>
      </c>
      <c r="O53" s="57">
        <f t="shared" ref="O53:Q53" si="101">O54</f>
        <v>0</v>
      </c>
      <c r="P53" s="57">
        <f t="shared" si="101"/>
        <v>19</v>
      </c>
      <c r="Q53" s="57">
        <f t="shared" si="101"/>
        <v>0</v>
      </c>
      <c r="S53" s="81"/>
    </row>
    <row r="54" spans="1:21" x14ac:dyDescent="0.25">
      <c r="A54" s="17"/>
      <c r="B54" s="12" t="s">
        <v>440</v>
      </c>
      <c r="C54" s="363">
        <f t="shared" si="75"/>
        <v>19.100000000000001</v>
      </c>
      <c r="D54" s="72">
        <v>0.1</v>
      </c>
      <c r="E54" s="72"/>
      <c r="F54" s="72">
        <v>19</v>
      </c>
      <c r="G54" s="72"/>
      <c r="H54" s="78">
        <f t="shared" si="2"/>
        <v>0.2</v>
      </c>
      <c r="I54" s="365">
        <v>0.2</v>
      </c>
      <c r="J54" s="365"/>
      <c r="K54" s="365"/>
      <c r="L54" s="365"/>
      <c r="M54" s="5">
        <f t="shared" ref="M54" si="102">N54+O54+P54+Q54</f>
        <v>19.3</v>
      </c>
      <c r="N54" s="5">
        <f>D54+I54</f>
        <v>0.30000000000000004</v>
      </c>
      <c r="O54" s="5">
        <f t="shared" ref="O54" si="103">E54+J54</f>
        <v>0</v>
      </c>
      <c r="P54" s="5">
        <f t="shared" ref="P54" si="104">F54+K54</f>
        <v>19</v>
      </c>
      <c r="Q54" s="5">
        <f t="shared" ref="Q54" si="105">G54+L54</f>
        <v>0</v>
      </c>
      <c r="S54" s="81">
        <f>M54-'3 priedas_asignavimai'!X182</f>
        <v>0</v>
      </c>
    </row>
    <row r="55" spans="1:21" x14ac:dyDescent="0.25">
      <c r="A55" s="16" t="s">
        <v>20</v>
      </c>
      <c r="B55" s="63" t="s">
        <v>251</v>
      </c>
      <c r="C55" s="75">
        <f t="shared" si="75"/>
        <v>0.1</v>
      </c>
      <c r="D55" s="75">
        <f>D56</f>
        <v>0.1</v>
      </c>
      <c r="E55" s="75">
        <f t="shared" ref="E55:L55" si="106">E56</f>
        <v>0</v>
      </c>
      <c r="F55" s="75">
        <f t="shared" si="106"/>
        <v>0</v>
      </c>
      <c r="G55" s="75">
        <f t="shared" si="106"/>
        <v>0</v>
      </c>
      <c r="H55" s="78">
        <f t="shared" si="2"/>
        <v>0</v>
      </c>
      <c r="I55" s="78">
        <f>I56</f>
        <v>0</v>
      </c>
      <c r="J55" s="78">
        <f t="shared" si="106"/>
        <v>0</v>
      </c>
      <c r="K55" s="78">
        <f t="shared" si="106"/>
        <v>0</v>
      </c>
      <c r="L55" s="78">
        <f t="shared" si="106"/>
        <v>0</v>
      </c>
      <c r="M55" s="57">
        <f t="shared" si="5"/>
        <v>0.1</v>
      </c>
      <c r="N55" s="57">
        <f>N56</f>
        <v>0.1</v>
      </c>
      <c r="O55" s="57">
        <f t="shared" ref="O55:Q55" si="107">O56</f>
        <v>0</v>
      </c>
      <c r="P55" s="57">
        <f t="shared" si="107"/>
        <v>0</v>
      </c>
      <c r="Q55" s="57">
        <f t="shared" si="107"/>
        <v>0</v>
      </c>
      <c r="S55" s="81"/>
    </row>
    <row r="56" spans="1:21" x14ac:dyDescent="0.25">
      <c r="A56" s="17"/>
      <c r="B56" s="12" t="s">
        <v>440</v>
      </c>
      <c r="C56" s="363">
        <f t="shared" si="75"/>
        <v>0.1</v>
      </c>
      <c r="D56" s="72">
        <v>0.1</v>
      </c>
      <c r="E56" s="72"/>
      <c r="F56" s="72"/>
      <c r="G56" s="72"/>
      <c r="H56" s="78">
        <f t="shared" si="2"/>
        <v>0</v>
      </c>
      <c r="I56" s="365"/>
      <c r="J56" s="365"/>
      <c r="K56" s="365"/>
      <c r="L56" s="365"/>
      <c r="M56" s="5">
        <f t="shared" ref="M56" si="108">N56+O56+P56+Q56</f>
        <v>0.1</v>
      </c>
      <c r="N56" s="5">
        <f>D56+I56</f>
        <v>0.1</v>
      </c>
      <c r="O56" s="5">
        <f t="shared" ref="O56" si="109">E56+J56</f>
        <v>0</v>
      </c>
      <c r="P56" s="5">
        <f t="shared" ref="P56" si="110">F56+K56</f>
        <v>0</v>
      </c>
      <c r="Q56" s="5">
        <f t="shared" ref="Q56" si="111">G56+L56</f>
        <v>0</v>
      </c>
      <c r="S56" s="81">
        <f>M56-'3 priedas_asignavimai'!X189</f>
        <v>0</v>
      </c>
    </row>
    <row r="57" spans="1:21" x14ac:dyDescent="0.25">
      <c r="A57" s="16" t="s">
        <v>21</v>
      </c>
      <c r="B57" s="63" t="s">
        <v>252</v>
      </c>
      <c r="C57" s="75">
        <f t="shared" si="75"/>
        <v>17.3</v>
      </c>
      <c r="D57" s="75">
        <f t="shared" ref="D57:L57" si="112">D58</f>
        <v>1.7</v>
      </c>
      <c r="E57" s="75">
        <f t="shared" si="112"/>
        <v>0</v>
      </c>
      <c r="F57" s="75">
        <f t="shared" si="112"/>
        <v>15.6</v>
      </c>
      <c r="G57" s="75">
        <f t="shared" si="112"/>
        <v>0</v>
      </c>
      <c r="H57" s="78">
        <f t="shared" si="2"/>
        <v>0</v>
      </c>
      <c r="I57" s="78">
        <f t="shared" si="112"/>
        <v>0</v>
      </c>
      <c r="J57" s="78">
        <f t="shared" si="112"/>
        <v>0</v>
      </c>
      <c r="K57" s="78">
        <f t="shared" si="112"/>
        <v>0</v>
      </c>
      <c r="L57" s="78">
        <f t="shared" si="112"/>
        <v>0</v>
      </c>
      <c r="M57" s="57">
        <f t="shared" si="5"/>
        <v>17.3</v>
      </c>
      <c r="N57" s="57">
        <f>N58</f>
        <v>1.7</v>
      </c>
      <c r="O57" s="57">
        <f t="shared" ref="O57:Q57" si="113">O58</f>
        <v>0</v>
      </c>
      <c r="P57" s="57">
        <f t="shared" si="113"/>
        <v>15.6</v>
      </c>
      <c r="Q57" s="57">
        <f t="shared" si="113"/>
        <v>0</v>
      </c>
      <c r="S57" s="81"/>
    </row>
    <row r="58" spans="1:21" x14ac:dyDescent="0.25">
      <c r="A58" s="17"/>
      <c r="B58" s="12" t="s">
        <v>440</v>
      </c>
      <c r="C58" s="363">
        <f t="shared" si="75"/>
        <v>17.3</v>
      </c>
      <c r="D58" s="72">
        <v>1.7</v>
      </c>
      <c r="E58" s="72"/>
      <c r="F58" s="72">
        <v>15.6</v>
      </c>
      <c r="G58" s="72"/>
      <c r="H58" s="78">
        <f t="shared" si="2"/>
        <v>0</v>
      </c>
      <c r="I58" s="365"/>
      <c r="J58" s="365"/>
      <c r="K58" s="365"/>
      <c r="L58" s="365"/>
      <c r="M58" s="5">
        <f t="shared" ref="M58" si="114">N58+O58+P58+Q58</f>
        <v>17.3</v>
      </c>
      <c r="N58" s="5">
        <f>D58+I58</f>
        <v>1.7</v>
      </c>
      <c r="O58" s="5">
        <f t="shared" ref="O58" si="115">E58+J58</f>
        <v>0</v>
      </c>
      <c r="P58" s="5">
        <f t="shared" ref="P58" si="116">F58+K58</f>
        <v>15.6</v>
      </c>
      <c r="Q58" s="5">
        <f t="shared" ref="Q58" si="117">G58+L58</f>
        <v>0</v>
      </c>
      <c r="S58" s="81">
        <f>M58-'3 priedas_asignavimai'!X193</f>
        <v>0</v>
      </c>
    </row>
    <row r="59" spans="1:21" x14ac:dyDescent="0.25">
      <c r="A59" s="3" t="s">
        <v>22</v>
      </c>
      <c r="B59" s="63" t="s">
        <v>253</v>
      </c>
      <c r="C59" s="75">
        <f t="shared" si="75"/>
        <v>2</v>
      </c>
      <c r="D59" s="75">
        <f t="shared" ref="D59:L59" si="118">D60</f>
        <v>1.2</v>
      </c>
      <c r="E59" s="75">
        <f t="shared" si="118"/>
        <v>0.8</v>
      </c>
      <c r="F59" s="75">
        <f t="shared" si="118"/>
        <v>0</v>
      </c>
      <c r="G59" s="75">
        <f t="shared" si="118"/>
        <v>0</v>
      </c>
      <c r="H59" s="78">
        <f t="shared" si="2"/>
        <v>0</v>
      </c>
      <c r="I59" s="78">
        <f t="shared" si="118"/>
        <v>0</v>
      </c>
      <c r="J59" s="78">
        <f t="shared" si="118"/>
        <v>0</v>
      </c>
      <c r="K59" s="78">
        <f t="shared" si="118"/>
        <v>0</v>
      </c>
      <c r="L59" s="78">
        <f t="shared" si="118"/>
        <v>0</v>
      </c>
      <c r="M59" s="57">
        <f t="shared" si="5"/>
        <v>2</v>
      </c>
      <c r="N59" s="57">
        <f>N60</f>
        <v>1.2</v>
      </c>
      <c r="O59" s="57">
        <f t="shared" ref="O59:Q59" si="119">O60</f>
        <v>0.8</v>
      </c>
      <c r="P59" s="57">
        <f t="shared" si="119"/>
        <v>0</v>
      </c>
      <c r="Q59" s="57">
        <f t="shared" si="119"/>
        <v>0</v>
      </c>
      <c r="S59" s="81"/>
    </row>
    <row r="60" spans="1:21" x14ac:dyDescent="0.25">
      <c r="A60" s="17"/>
      <c r="B60" s="12" t="s">
        <v>440</v>
      </c>
      <c r="C60" s="363">
        <f t="shared" si="75"/>
        <v>2</v>
      </c>
      <c r="D60" s="72">
        <v>1.2</v>
      </c>
      <c r="E60" s="72">
        <v>0.8</v>
      </c>
      <c r="F60" s="72"/>
      <c r="G60" s="72"/>
      <c r="H60" s="78">
        <f t="shared" si="2"/>
        <v>0</v>
      </c>
      <c r="I60" s="365"/>
      <c r="J60" s="365"/>
      <c r="K60" s="365"/>
      <c r="L60" s="365"/>
      <c r="M60" s="5">
        <f t="shared" ref="M60" si="120">N60+O60+P60+Q60</f>
        <v>2</v>
      </c>
      <c r="N60" s="5">
        <f>D60+I60</f>
        <v>1.2</v>
      </c>
      <c r="O60" s="5">
        <f t="shared" ref="O60" si="121">E60+J60</f>
        <v>0.8</v>
      </c>
      <c r="P60" s="5">
        <f t="shared" ref="P60" si="122">F60+K60</f>
        <v>0</v>
      </c>
      <c r="Q60" s="5">
        <f t="shared" ref="Q60" si="123">G60+L60</f>
        <v>0</v>
      </c>
      <c r="S60" s="81">
        <f>M60-'3 priedas_asignavimai'!X202</f>
        <v>0</v>
      </c>
    </row>
    <row r="61" spans="1:21" x14ac:dyDescent="0.25">
      <c r="A61" s="16" t="s">
        <v>23</v>
      </c>
      <c r="B61" s="63" t="s">
        <v>132</v>
      </c>
      <c r="C61" s="75">
        <f t="shared" si="75"/>
        <v>7.3999999999999995</v>
      </c>
      <c r="D61" s="75">
        <f t="shared" ref="D61:L61" si="124">D62</f>
        <v>4.5999999999999996</v>
      </c>
      <c r="E61" s="75">
        <f t="shared" si="124"/>
        <v>0</v>
      </c>
      <c r="F61" s="75">
        <f t="shared" si="124"/>
        <v>2.8</v>
      </c>
      <c r="G61" s="75">
        <f t="shared" si="124"/>
        <v>0</v>
      </c>
      <c r="H61" s="78">
        <f t="shared" si="2"/>
        <v>0</v>
      </c>
      <c r="I61" s="78">
        <f t="shared" si="124"/>
        <v>0</v>
      </c>
      <c r="J61" s="78">
        <f t="shared" si="124"/>
        <v>0</v>
      </c>
      <c r="K61" s="78">
        <f t="shared" si="124"/>
        <v>0</v>
      </c>
      <c r="L61" s="78">
        <f t="shared" si="124"/>
        <v>0</v>
      </c>
      <c r="M61" s="57">
        <f t="shared" si="5"/>
        <v>7.3999999999999995</v>
      </c>
      <c r="N61" s="57">
        <f>N62</f>
        <v>4.5999999999999996</v>
      </c>
      <c r="O61" s="57">
        <f t="shared" ref="O61:U61" si="125">O62</f>
        <v>0</v>
      </c>
      <c r="P61" s="57">
        <f t="shared" si="125"/>
        <v>2.8</v>
      </c>
      <c r="Q61" s="57">
        <f t="shared" si="125"/>
        <v>0</v>
      </c>
      <c r="R61" s="57">
        <f t="shared" si="125"/>
        <v>0</v>
      </c>
      <c r="S61" s="57">
        <f t="shared" si="125"/>
        <v>0</v>
      </c>
      <c r="T61" s="57">
        <f t="shared" si="125"/>
        <v>0</v>
      </c>
      <c r="U61" s="57">
        <f t="shared" si="125"/>
        <v>0</v>
      </c>
    </row>
    <row r="62" spans="1:21" x14ac:dyDescent="0.25">
      <c r="A62" s="17"/>
      <c r="B62" s="12" t="s">
        <v>440</v>
      </c>
      <c r="C62" s="363">
        <f t="shared" si="75"/>
        <v>7.3999999999999995</v>
      </c>
      <c r="D62" s="72">
        <v>4.5999999999999996</v>
      </c>
      <c r="E62" s="72"/>
      <c r="F62" s="72">
        <v>2.8</v>
      </c>
      <c r="G62" s="72"/>
      <c r="H62" s="78">
        <f t="shared" si="2"/>
        <v>0</v>
      </c>
      <c r="I62" s="365"/>
      <c r="J62" s="365"/>
      <c r="K62" s="365"/>
      <c r="L62" s="365"/>
      <c r="M62" s="5">
        <f t="shared" ref="M62" si="126">N62+O62+P62+Q62</f>
        <v>7.3999999999999995</v>
      </c>
      <c r="N62" s="5">
        <f>D62+I62</f>
        <v>4.5999999999999996</v>
      </c>
      <c r="O62" s="5">
        <f t="shared" ref="O62" si="127">E62+J62</f>
        <v>0</v>
      </c>
      <c r="P62" s="5">
        <f t="shared" ref="P62" si="128">F62+K62</f>
        <v>2.8</v>
      </c>
      <c r="Q62" s="5">
        <f t="shared" ref="Q62" si="129">G62+L62</f>
        <v>0</v>
      </c>
      <c r="S62" s="81">
        <f>M62-'3 priedas_asignavimai'!X205</f>
        <v>0</v>
      </c>
    </row>
    <row r="63" spans="1:21" x14ac:dyDescent="0.25">
      <c r="A63" s="16" t="s">
        <v>24</v>
      </c>
      <c r="B63" s="63" t="s">
        <v>255</v>
      </c>
      <c r="C63" s="75">
        <f t="shared" si="75"/>
        <v>172.9</v>
      </c>
      <c r="D63" s="75">
        <f t="shared" ref="D63:L63" si="130">D64</f>
        <v>1.5</v>
      </c>
      <c r="E63" s="75">
        <f t="shared" si="130"/>
        <v>132</v>
      </c>
      <c r="F63" s="75">
        <f t="shared" si="130"/>
        <v>39.4</v>
      </c>
      <c r="G63" s="75">
        <f t="shared" si="130"/>
        <v>0</v>
      </c>
      <c r="H63" s="78">
        <f t="shared" si="2"/>
        <v>0</v>
      </c>
      <c r="I63" s="78">
        <f t="shared" si="130"/>
        <v>0</v>
      </c>
      <c r="J63" s="78">
        <f t="shared" si="130"/>
        <v>0</v>
      </c>
      <c r="K63" s="78">
        <f t="shared" si="130"/>
        <v>0</v>
      </c>
      <c r="L63" s="78">
        <f t="shared" si="130"/>
        <v>0</v>
      </c>
      <c r="M63" s="57">
        <f t="shared" si="5"/>
        <v>172.9</v>
      </c>
      <c r="N63" s="57">
        <f>N64</f>
        <v>1.5</v>
      </c>
      <c r="O63" s="57">
        <f t="shared" ref="O63:Q63" si="131">O64</f>
        <v>132</v>
      </c>
      <c r="P63" s="57">
        <f t="shared" si="131"/>
        <v>39.4</v>
      </c>
      <c r="Q63" s="57">
        <f t="shared" si="131"/>
        <v>0</v>
      </c>
      <c r="S63" s="81"/>
    </row>
    <row r="64" spans="1:21" x14ac:dyDescent="0.25">
      <c r="A64" s="17"/>
      <c r="B64" s="12" t="s">
        <v>440</v>
      </c>
      <c r="C64" s="363">
        <f t="shared" si="75"/>
        <v>172.9</v>
      </c>
      <c r="D64" s="72">
        <v>1.5</v>
      </c>
      <c r="E64" s="72">
        <v>132</v>
      </c>
      <c r="F64" s="72">
        <v>39.4</v>
      </c>
      <c r="G64" s="72"/>
      <c r="H64" s="78">
        <f t="shared" si="2"/>
        <v>0</v>
      </c>
      <c r="I64" s="365"/>
      <c r="J64" s="365"/>
      <c r="K64" s="365"/>
      <c r="L64" s="365"/>
      <c r="M64" s="5">
        <f t="shared" ref="M64" si="132">N64+O64+P64+Q64</f>
        <v>172.9</v>
      </c>
      <c r="N64" s="5">
        <f>D64+I64</f>
        <v>1.5</v>
      </c>
      <c r="O64" s="5">
        <f t="shared" ref="O64" si="133">E64+J64</f>
        <v>132</v>
      </c>
      <c r="P64" s="5">
        <f t="shared" ref="P64" si="134">F64+K64</f>
        <v>39.4</v>
      </c>
      <c r="Q64" s="5">
        <f t="shared" ref="Q64" si="135">G64+L64</f>
        <v>0</v>
      </c>
      <c r="S64" s="81">
        <f>M64-'3 priedas_asignavimai'!X211</f>
        <v>0</v>
      </c>
    </row>
    <row r="65" spans="1:19" x14ac:dyDescent="0.25">
      <c r="A65" s="16" t="s">
        <v>25</v>
      </c>
      <c r="B65" s="63" t="s">
        <v>257</v>
      </c>
      <c r="C65" s="75">
        <f t="shared" si="75"/>
        <v>11.7</v>
      </c>
      <c r="D65" s="75">
        <f t="shared" ref="D65:L65" si="136">D66</f>
        <v>0.1</v>
      </c>
      <c r="E65" s="75">
        <f t="shared" si="136"/>
        <v>0</v>
      </c>
      <c r="F65" s="75">
        <f t="shared" si="136"/>
        <v>11.6</v>
      </c>
      <c r="G65" s="75">
        <f t="shared" si="136"/>
        <v>0</v>
      </c>
      <c r="H65" s="78">
        <f t="shared" si="2"/>
        <v>0</v>
      </c>
      <c r="I65" s="78">
        <f t="shared" si="136"/>
        <v>0</v>
      </c>
      <c r="J65" s="78">
        <f t="shared" si="136"/>
        <v>0</v>
      </c>
      <c r="K65" s="78">
        <f t="shared" si="136"/>
        <v>0</v>
      </c>
      <c r="L65" s="78">
        <f t="shared" si="136"/>
        <v>0</v>
      </c>
      <c r="M65" s="57">
        <f t="shared" si="5"/>
        <v>11.7</v>
      </c>
      <c r="N65" s="57">
        <f>N66</f>
        <v>0.1</v>
      </c>
      <c r="O65" s="57">
        <f t="shared" ref="O65:Q65" si="137">O66</f>
        <v>0</v>
      </c>
      <c r="P65" s="57">
        <f t="shared" si="137"/>
        <v>11.6</v>
      </c>
      <c r="Q65" s="57">
        <f t="shared" si="137"/>
        <v>0</v>
      </c>
      <c r="S65" s="81"/>
    </row>
    <row r="66" spans="1:19" x14ac:dyDescent="0.25">
      <c r="A66" s="17"/>
      <c r="B66" s="12" t="s">
        <v>440</v>
      </c>
      <c r="C66" s="363">
        <f t="shared" si="75"/>
        <v>11.7</v>
      </c>
      <c r="D66" s="72">
        <v>0.1</v>
      </c>
      <c r="E66" s="72"/>
      <c r="F66" s="72">
        <v>11.6</v>
      </c>
      <c r="G66" s="72"/>
      <c r="H66" s="78">
        <f t="shared" si="2"/>
        <v>0</v>
      </c>
      <c r="I66" s="365"/>
      <c r="J66" s="365"/>
      <c r="K66" s="365"/>
      <c r="L66" s="365"/>
      <c r="M66" s="5">
        <f t="shared" ref="M66" si="138">N66+O66+P66+Q66</f>
        <v>11.7</v>
      </c>
      <c r="N66" s="5">
        <f>D66+I66</f>
        <v>0.1</v>
      </c>
      <c r="O66" s="5">
        <f t="shared" ref="O66" si="139">E66+J66</f>
        <v>0</v>
      </c>
      <c r="P66" s="5">
        <f t="shared" ref="P66" si="140">F66+K66</f>
        <v>11.6</v>
      </c>
      <c r="Q66" s="5">
        <f t="shared" ref="Q66" si="141">G66+L66</f>
        <v>0</v>
      </c>
      <c r="S66" s="81">
        <f>M66-'3 priedas_asignavimai'!X218</f>
        <v>0</v>
      </c>
    </row>
    <row r="67" spans="1:19" x14ac:dyDescent="0.25">
      <c r="A67" s="16" t="s">
        <v>254</v>
      </c>
      <c r="B67" s="63" t="s">
        <v>258</v>
      </c>
      <c r="C67" s="75">
        <f t="shared" si="75"/>
        <v>4.6999999999999993</v>
      </c>
      <c r="D67" s="75">
        <f t="shared" ref="D67:L67" si="142">D68</f>
        <v>0.1</v>
      </c>
      <c r="E67" s="75">
        <f t="shared" si="142"/>
        <v>0</v>
      </c>
      <c r="F67" s="75">
        <f t="shared" si="142"/>
        <v>4.5999999999999996</v>
      </c>
      <c r="G67" s="75">
        <f t="shared" si="142"/>
        <v>0</v>
      </c>
      <c r="H67" s="78">
        <f t="shared" si="2"/>
        <v>0</v>
      </c>
      <c r="I67" s="78">
        <f t="shared" si="142"/>
        <v>0</v>
      </c>
      <c r="J67" s="78">
        <f t="shared" si="142"/>
        <v>0</v>
      </c>
      <c r="K67" s="78">
        <f t="shared" si="142"/>
        <v>0</v>
      </c>
      <c r="L67" s="78">
        <f t="shared" si="142"/>
        <v>0</v>
      </c>
      <c r="M67" s="57">
        <f t="shared" si="5"/>
        <v>4.6999999999999993</v>
      </c>
      <c r="N67" s="57">
        <f>N68</f>
        <v>0.1</v>
      </c>
      <c r="O67" s="57">
        <f t="shared" ref="O67:Q67" si="143">O68</f>
        <v>0</v>
      </c>
      <c r="P67" s="57">
        <f t="shared" si="143"/>
        <v>4.5999999999999996</v>
      </c>
      <c r="Q67" s="57">
        <f t="shared" si="143"/>
        <v>0</v>
      </c>
      <c r="S67" s="81"/>
    </row>
    <row r="68" spans="1:19" x14ac:dyDescent="0.25">
      <c r="A68" s="17"/>
      <c r="B68" s="12" t="s">
        <v>440</v>
      </c>
      <c r="C68" s="363">
        <f t="shared" si="75"/>
        <v>4.6999999999999993</v>
      </c>
      <c r="D68" s="72">
        <v>0.1</v>
      </c>
      <c r="E68" s="72"/>
      <c r="F68" s="72">
        <v>4.5999999999999996</v>
      </c>
      <c r="G68" s="72"/>
      <c r="H68" s="78">
        <f t="shared" si="2"/>
        <v>0</v>
      </c>
      <c r="I68" s="365"/>
      <c r="J68" s="365"/>
      <c r="K68" s="365"/>
      <c r="L68" s="365"/>
      <c r="M68" s="5">
        <f t="shared" ref="M68" si="144">N68+O68+P68+Q68</f>
        <v>4.6999999999999993</v>
      </c>
      <c r="N68" s="5">
        <f>D68+I68</f>
        <v>0.1</v>
      </c>
      <c r="O68" s="5">
        <f t="shared" ref="O68" si="145">E68+J68</f>
        <v>0</v>
      </c>
      <c r="P68" s="5">
        <f t="shared" ref="P68" si="146">F68+K68</f>
        <v>4.5999999999999996</v>
      </c>
      <c r="Q68" s="5">
        <f t="shared" ref="Q68" si="147">G68+L68</f>
        <v>0</v>
      </c>
      <c r="S68" s="81">
        <f>M68-'3 priedas_asignavimai'!X224</f>
        <v>0</v>
      </c>
    </row>
    <row r="69" spans="1:19" x14ac:dyDescent="0.25">
      <c r="A69" s="16" t="s">
        <v>26</v>
      </c>
      <c r="B69" s="63" t="s">
        <v>260</v>
      </c>
      <c r="C69" s="75">
        <f t="shared" si="75"/>
        <v>11.7</v>
      </c>
      <c r="D69" s="75">
        <f t="shared" ref="D69:L69" si="148">D70</f>
        <v>0.1</v>
      </c>
      <c r="E69" s="75">
        <f t="shared" si="148"/>
        <v>0</v>
      </c>
      <c r="F69" s="75">
        <f t="shared" si="148"/>
        <v>11.6</v>
      </c>
      <c r="G69" s="75">
        <f t="shared" si="148"/>
        <v>0</v>
      </c>
      <c r="H69" s="78">
        <f t="shared" si="2"/>
        <v>0</v>
      </c>
      <c r="I69" s="78">
        <f t="shared" si="148"/>
        <v>0</v>
      </c>
      <c r="J69" s="78">
        <f t="shared" si="148"/>
        <v>0</v>
      </c>
      <c r="K69" s="78">
        <f t="shared" si="148"/>
        <v>0</v>
      </c>
      <c r="L69" s="78">
        <f t="shared" si="148"/>
        <v>0</v>
      </c>
      <c r="M69" s="57">
        <f t="shared" si="5"/>
        <v>11.7</v>
      </c>
      <c r="N69" s="57">
        <f>N70</f>
        <v>0.1</v>
      </c>
      <c r="O69" s="57">
        <f t="shared" ref="O69:Q69" si="149">O70</f>
        <v>0</v>
      </c>
      <c r="P69" s="57">
        <f t="shared" si="149"/>
        <v>11.6</v>
      </c>
      <c r="Q69" s="57">
        <f t="shared" si="149"/>
        <v>0</v>
      </c>
      <c r="S69" s="81"/>
    </row>
    <row r="70" spans="1:19" x14ac:dyDescent="0.25">
      <c r="A70" s="17"/>
      <c r="B70" s="12" t="s">
        <v>440</v>
      </c>
      <c r="C70" s="363">
        <f t="shared" si="75"/>
        <v>11.7</v>
      </c>
      <c r="D70" s="72">
        <v>0.1</v>
      </c>
      <c r="E70" s="72"/>
      <c r="F70" s="72">
        <v>11.6</v>
      </c>
      <c r="G70" s="72"/>
      <c r="H70" s="78">
        <f t="shared" si="2"/>
        <v>0</v>
      </c>
      <c r="I70" s="365"/>
      <c r="J70" s="365"/>
      <c r="K70" s="365"/>
      <c r="L70" s="365"/>
      <c r="M70" s="5">
        <f t="shared" ref="M70" si="150">N70+O70+P70+Q70</f>
        <v>11.7</v>
      </c>
      <c r="N70" s="5">
        <f>D70+I70</f>
        <v>0.1</v>
      </c>
      <c r="O70" s="5">
        <f t="shared" ref="O70" si="151">E70+J70</f>
        <v>0</v>
      </c>
      <c r="P70" s="5">
        <f t="shared" ref="P70" si="152">F70+K70</f>
        <v>11.6</v>
      </c>
      <c r="Q70" s="5">
        <f t="shared" ref="Q70" si="153">G70+L70</f>
        <v>0</v>
      </c>
      <c r="S70" s="81">
        <f>M70-'3 priedas_asignavimai'!X230</f>
        <v>0</v>
      </c>
    </row>
    <row r="71" spans="1:19" x14ac:dyDescent="0.25">
      <c r="A71" s="16" t="s">
        <v>27</v>
      </c>
      <c r="B71" s="63" t="s">
        <v>261</v>
      </c>
      <c r="C71" s="75">
        <f t="shared" si="75"/>
        <v>14.3</v>
      </c>
      <c r="D71" s="75">
        <f t="shared" ref="D71:L71" si="154">D72</f>
        <v>7</v>
      </c>
      <c r="E71" s="75">
        <f t="shared" si="154"/>
        <v>0</v>
      </c>
      <c r="F71" s="75">
        <f t="shared" si="154"/>
        <v>7.3</v>
      </c>
      <c r="G71" s="75">
        <f t="shared" si="154"/>
        <v>0</v>
      </c>
      <c r="H71" s="78">
        <f t="shared" si="2"/>
        <v>0</v>
      </c>
      <c r="I71" s="78">
        <f t="shared" si="154"/>
        <v>0</v>
      </c>
      <c r="J71" s="78">
        <f t="shared" si="154"/>
        <v>0</v>
      </c>
      <c r="K71" s="78">
        <f t="shared" si="154"/>
        <v>0</v>
      </c>
      <c r="L71" s="78">
        <f t="shared" si="154"/>
        <v>0</v>
      </c>
      <c r="M71" s="57">
        <f t="shared" si="5"/>
        <v>14.3</v>
      </c>
      <c r="N71" s="57">
        <f>N72</f>
        <v>7</v>
      </c>
      <c r="O71" s="57">
        <f t="shared" ref="O71:Q71" si="155">O72</f>
        <v>0</v>
      </c>
      <c r="P71" s="57">
        <f t="shared" si="155"/>
        <v>7.3</v>
      </c>
      <c r="Q71" s="57">
        <f t="shared" si="155"/>
        <v>0</v>
      </c>
      <c r="S71" s="81"/>
    </row>
    <row r="72" spans="1:19" x14ac:dyDescent="0.25">
      <c r="A72" s="17"/>
      <c r="B72" s="12" t="s">
        <v>440</v>
      </c>
      <c r="C72" s="363">
        <f t="shared" si="75"/>
        <v>14.3</v>
      </c>
      <c r="D72" s="72">
        <v>7</v>
      </c>
      <c r="E72" s="72"/>
      <c r="F72" s="72">
        <v>7.3</v>
      </c>
      <c r="G72" s="72"/>
      <c r="H72" s="78">
        <f t="shared" si="2"/>
        <v>0</v>
      </c>
      <c r="I72" s="365"/>
      <c r="J72" s="365"/>
      <c r="K72" s="365"/>
      <c r="L72" s="365"/>
      <c r="M72" s="5">
        <f t="shared" ref="M72" si="156">N72+O72+P72+Q72</f>
        <v>14.3</v>
      </c>
      <c r="N72" s="5">
        <f>D72+I72</f>
        <v>7</v>
      </c>
      <c r="O72" s="5">
        <f t="shared" ref="O72" si="157">E72+J72</f>
        <v>0</v>
      </c>
      <c r="P72" s="5">
        <f t="shared" ref="P72" si="158">F72+K72</f>
        <v>7.3</v>
      </c>
      <c r="Q72" s="5">
        <f t="shared" ref="Q72" si="159">G72+L72</f>
        <v>0</v>
      </c>
      <c r="S72" s="81">
        <f>M72-'3 priedas_asignavimai'!X238</f>
        <v>0</v>
      </c>
    </row>
    <row r="73" spans="1:19" x14ac:dyDescent="0.25">
      <c r="A73" s="16" t="s">
        <v>28</v>
      </c>
      <c r="B73" s="63" t="s">
        <v>263</v>
      </c>
      <c r="C73" s="75">
        <f t="shared" si="75"/>
        <v>17.600000000000001</v>
      </c>
      <c r="D73" s="75">
        <f t="shared" ref="D73:L73" si="160">D74</f>
        <v>0.1</v>
      </c>
      <c r="E73" s="75">
        <f t="shared" si="160"/>
        <v>0</v>
      </c>
      <c r="F73" s="75">
        <f t="shared" si="160"/>
        <v>17.5</v>
      </c>
      <c r="G73" s="75">
        <f t="shared" si="160"/>
        <v>0</v>
      </c>
      <c r="H73" s="78">
        <f t="shared" si="2"/>
        <v>0</v>
      </c>
      <c r="I73" s="78">
        <f t="shared" si="160"/>
        <v>0</v>
      </c>
      <c r="J73" s="78">
        <f t="shared" si="160"/>
        <v>0</v>
      </c>
      <c r="K73" s="78">
        <f t="shared" si="160"/>
        <v>0</v>
      </c>
      <c r="L73" s="78">
        <f t="shared" si="160"/>
        <v>0</v>
      </c>
      <c r="M73" s="57">
        <f t="shared" si="5"/>
        <v>17.600000000000001</v>
      </c>
      <c r="N73" s="57">
        <f>N74</f>
        <v>0.1</v>
      </c>
      <c r="O73" s="57">
        <f t="shared" ref="O73:Q73" si="161">O74</f>
        <v>0</v>
      </c>
      <c r="P73" s="57">
        <f t="shared" si="161"/>
        <v>17.5</v>
      </c>
      <c r="Q73" s="57">
        <f t="shared" si="161"/>
        <v>0</v>
      </c>
      <c r="S73" s="81"/>
    </row>
    <row r="74" spans="1:19" x14ac:dyDescent="0.25">
      <c r="A74" s="17"/>
      <c r="B74" s="12" t="s">
        <v>440</v>
      </c>
      <c r="C74" s="363">
        <f t="shared" si="75"/>
        <v>17.600000000000001</v>
      </c>
      <c r="D74" s="72">
        <v>0.1</v>
      </c>
      <c r="E74" s="72"/>
      <c r="F74" s="72">
        <v>17.5</v>
      </c>
      <c r="G74" s="72"/>
      <c r="H74" s="78">
        <f t="shared" si="2"/>
        <v>0</v>
      </c>
      <c r="I74" s="365"/>
      <c r="J74" s="365"/>
      <c r="K74" s="365"/>
      <c r="L74" s="365"/>
      <c r="M74" s="5">
        <f t="shared" ref="M74" si="162">N74+O74+P74+Q74</f>
        <v>17.600000000000001</v>
      </c>
      <c r="N74" s="5">
        <f>D74+I74</f>
        <v>0.1</v>
      </c>
      <c r="O74" s="5">
        <f t="shared" ref="O74" si="163">E74+J74</f>
        <v>0</v>
      </c>
      <c r="P74" s="5">
        <f t="shared" ref="P74" si="164">F74+K74</f>
        <v>17.5</v>
      </c>
      <c r="Q74" s="5">
        <f t="shared" ref="Q74" si="165">G74+L74</f>
        <v>0</v>
      </c>
      <c r="S74" s="81">
        <f>M74-'3 priedas_asignavimai'!X243</f>
        <v>0</v>
      </c>
    </row>
    <row r="75" spans="1:19" x14ac:dyDescent="0.25">
      <c r="A75" s="16" t="s">
        <v>29</v>
      </c>
      <c r="B75" s="63" t="s">
        <v>262</v>
      </c>
      <c r="C75" s="75">
        <f t="shared" si="75"/>
        <v>80.399999999999991</v>
      </c>
      <c r="D75" s="75">
        <f t="shared" ref="D75:L75" si="166">D76</f>
        <v>0.1</v>
      </c>
      <c r="E75" s="75">
        <f t="shared" si="166"/>
        <v>0</v>
      </c>
      <c r="F75" s="75">
        <f t="shared" si="166"/>
        <v>80.3</v>
      </c>
      <c r="G75" s="75">
        <f t="shared" si="166"/>
        <v>0</v>
      </c>
      <c r="H75" s="78">
        <f t="shared" si="2"/>
        <v>0</v>
      </c>
      <c r="I75" s="78">
        <f t="shared" si="166"/>
        <v>0</v>
      </c>
      <c r="J75" s="78">
        <f t="shared" si="166"/>
        <v>0</v>
      </c>
      <c r="K75" s="78">
        <f t="shared" si="166"/>
        <v>0</v>
      </c>
      <c r="L75" s="78">
        <f t="shared" si="166"/>
        <v>0</v>
      </c>
      <c r="M75" s="57">
        <f t="shared" si="5"/>
        <v>80.399999999999991</v>
      </c>
      <c r="N75" s="57">
        <f>N76</f>
        <v>0.1</v>
      </c>
      <c r="O75" s="57">
        <f t="shared" ref="O75:Q75" si="167">O76</f>
        <v>0</v>
      </c>
      <c r="P75" s="57">
        <f t="shared" si="167"/>
        <v>80.3</v>
      </c>
      <c r="Q75" s="57">
        <f t="shared" si="167"/>
        <v>0</v>
      </c>
      <c r="S75" s="81"/>
    </row>
    <row r="76" spans="1:19" x14ac:dyDescent="0.25">
      <c r="A76" s="17"/>
      <c r="B76" s="12" t="s">
        <v>440</v>
      </c>
      <c r="C76" s="363">
        <f t="shared" si="75"/>
        <v>80.399999999999991</v>
      </c>
      <c r="D76" s="72">
        <v>0.1</v>
      </c>
      <c r="E76" s="72"/>
      <c r="F76" s="72">
        <v>80.3</v>
      </c>
      <c r="G76" s="72"/>
      <c r="H76" s="78">
        <f t="shared" si="2"/>
        <v>0</v>
      </c>
      <c r="I76" s="365"/>
      <c r="J76" s="365"/>
      <c r="K76" s="365"/>
      <c r="L76" s="365"/>
      <c r="M76" s="5">
        <f t="shared" ref="M76" si="168">N76+O76+P76+Q76</f>
        <v>80.399999999999991</v>
      </c>
      <c r="N76" s="5">
        <f>D76+I76</f>
        <v>0.1</v>
      </c>
      <c r="O76" s="5">
        <f t="shared" ref="O76" si="169">E76+J76</f>
        <v>0</v>
      </c>
      <c r="P76" s="5">
        <f t="shared" ref="P76" si="170">F76+K76</f>
        <v>80.3</v>
      </c>
      <c r="Q76" s="5">
        <f t="shared" ref="Q76" si="171">G76+L76</f>
        <v>0</v>
      </c>
      <c r="S76" s="81">
        <f>M76-'3 priedas_asignavimai'!X249</f>
        <v>0</v>
      </c>
    </row>
    <row r="77" spans="1:19" x14ac:dyDescent="0.25">
      <c r="A77" s="16" t="s">
        <v>30</v>
      </c>
      <c r="B77" s="63" t="s">
        <v>264</v>
      </c>
      <c r="C77" s="75">
        <f t="shared" ref="C77:C108" si="172">D77+E77+F77+G77</f>
        <v>40</v>
      </c>
      <c r="D77" s="75">
        <f t="shared" ref="D77:L77" si="173">D78</f>
        <v>0.1</v>
      </c>
      <c r="E77" s="75">
        <f t="shared" si="173"/>
        <v>0</v>
      </c>
      <c r="F77" s="75">
        <f t="shared" si="173"/>
        <v>39.9</v>
      </c>
      <c r="G77" s="75">
        <f t="shared" si="173"/>
        <v>0</v>
      </c>
      <c r="H77" s="78">
        <f t="shared" ref="H77:H119" si="174">I77+J77+K77+L77</f>
        <v>0</v>
      </c>
      <c r="I77" s="78">
        <f t="shared" si="173"/>
        <v>0</v>
      </c>
      <c r="J77" s="78">
        <f t="shared" si="173"/>
        <v>0</v>
      </c>
      <c r="K77" s="78">
        <f t="shared" si="173"/>
        <v>0</v>
      </c>
      <c r="L77" s="78">
        <f t="shared" si="173"/>
        <v>0</v>
      </c>
      <c r="M77" s="57">
        <f t="shared" ref="M77:M119" si="175">N77+O77+P77+Q77</f>
        <v>40</v>
      </c>
      <c r="N77" s="57">
        <f>N78</f>
        <v>0.1</v>
      </c>
      <c r="O77" s="57">
        <f t="shared" ref="O77:Q77" si="176">O78</f>
        <v>0</v>
      </c>
      <c r="P77" s="57">
        <f t="shared" si="176"/>
        <v>39.9</v>
      </c>
      <c r="Q77" s="57">
        <f t="shared" si="176"/>
        <v>0</v>
      </c>
      <c r="S77" s="81"/>
    </row>
    <row r="78" spans="1:19" x14ac:dyDescent="0.25">
      <c r="A78" s="17"/>
      <c r="B78" s="12" t="s">
        <v>440</v>
      </c>
      <c r="C78" s="363">
        <f t="shared" si="172"/>
        <v>40</v>
      </c>
      <c r="D78" s="72">
        <v>0.1</v>
      </c>
      <c r="E78" s="72"/>
      <c r="F78" s="72">
        <v>39.9</v>
      </c>
      <c r="G78" s="72"/>
      <c r="H78" s="78">
        <f t="shared" si="174"/>
        <v>0</v>
      </c>
      <c r="I78" s="365"/>
      <c r="J78" s="365"/>
      <c r="K78" s="365"/>
      <c r="L78" s="365"/>
      <c r="M78" s="5">
        <f t="shared" si="175"/>
        <v>40</v>
      </c>
      <c r="N78" s="5">
        <f>D78+I78</f>
        <v>0.1</v>
      </c>
      <c r="O78" s="5">
        <f t="shared" ref="O78" si="177">E78+J78</f>
        <v>0</v>
      </c>
      <c r="P78" s="5">
        <f t="shared" ref="P78" si="178">F78+K78</f>
        <v>39.9</v>
      </c>
      <c r="Q78" s="5">
        <f t="shared" ref="Q78" si="179">G78+L78</f>
        <v>0</v>
      </c>
      <c r="S78" s="81">
        <f>M78-'3 priedas_asignavimai'!X255</f>
        <v>0</v>
      </c>
    </row>
    <row r="79" spans="1:19" x14ac:dyDescent="0.25">
      <c r="A79" s="16" t="s">
        <v>31</v>
      </c>
      <c r="B79" s="63" t="s">
        <v>265</v>
      </c>
      <c r="C79" s="75">
        <f t="shared" si="172"/>
        <v>71.5</v>
      </c>
      <c r="D79" s="75">
        <f t="shared" ref="D79:L79" si="180">D80</f>
        <v>0.1</v>
      </c>
      <c r="E79" s="75">
        <f t="shared" si="180"/>
        <v>0</v>
      </c>
      <c r="F79" s="75">
        <f t="shared" si="180"/>
        <v>71.400000000000006</v>
      </c>
      <c r="G79" s="75">
        <f t="shared" si="180"/>
        <v>0</v>
      </c>
      <c r="H79" s="78">
        <f t="shared" si="174"/>
        <v>0</v>
      </c>
      <c r="I79" s="78">
        <f t="shared" si="180"/>
        <v>0</v>
      </c>
      <c r="J79" s="78">
        <f t="shared" si="180"/>
        <v>0</v>
      </c>
      <c r="K79" s="78">
        <f t="shared" si="180"/>
        <v>0</v>
      </c>
      <c r="L79" s="78">
        <f t="shared" si="180"/>
        <v>0</v>
      </c>
      <c r="M79" s="57">
        <f t="shared" si="175"/>
        <v>71.5</v>
      </c>
      <c r="N79" s="57">
        <f>N80</f>
        <v>0.1</v>
      </c>
      <c r="O79" s="57">
        <f t="shared" ref="O79:Q79" si="181">O80</f>
        <v>0</v>
      </c>
      <c r="P79" s="57">
        <f t="shared" si="181"/>
        <v>71.400000000000006</v>
      </c>
      <c r="Q79" s="57">
        <f t="shared" si="181"/>
        <v>0</v>
      </c>
      <c r="S79" s="81"/>
    </row>
    <row r="80" spans="1:19" x14ac:dyDescent="0.25">
      <c r="A80" s="17"/>
      <c r="B80" s="12" t="s">
        <v>440</v>
      </c>
      <c r="C80" s="363">
        <f t="shared" si="172"/>
        <v>71.5</v>
      </c>
      <c r="D80" s="72">
        <v>0.1</v>
      </c>
      <c r="E80" s="72"/>
      <c r="F80" s="72">
        <v>71.400000000000006</v>
      </c>
      <c r="G80" s="72"/>
      <c r="H80" s="78">
        <f t="shared" si="174"/>
        <v>0</v>
      </c>
      <c r="I80" s="365"/>
      <c r="J80" s="365"/>
      <c r="K80" s="365"/>
      <c r="L80" s="365"/>
      <c r="M80" s="5">
        <f t="shared" si="175"/>
        <v>71.5</v>
      </c>
      <c r="N80" s="5">
        <f>D80+I80</f>
        <v>0.1</v>
      </c>
      <c r="O80" s="5">
        <f t="shared" ref="O80" si="182">E80+J80</f>
        <v>0</v>
      </c>
      <c r="P80" s="5">
        <f t="shared" ref="P80" si="183">F80+K80</f>
        <v>71.400000000000006</v>
      </c>
      <c r="Q80" s="5">
        <f t="shared" ref="Q80" si="184">G80+L80</f>
        <v>0</v>
      </c>
      <c r="S80" s="81">
        <f>M80-'3 priedas_asignavimai'!X260</f>
        <v>0</v>
      </c>
    </row>
    <row r="81" spans="1:21" x14ac:dyDescent="0.25">
      <c r="A81" s="16" t="s">
        <v>32</v>
      </c>
      <c r="B81" s="63" t="s">
        <v>266</v>
      </c>
      <c r="C81" s="75">
        <f t="shared" si="172"/>
        <v>40</v>
      </c>
      <c r="D81" s="75">
        <f t="shared" ref="D81:L81" si="185">D82</f>
        <v>0.1</v>
      </c>
      <c r="E81" s="75">
        <f t="shared" si="185"/>
        <v>0</v>
      </c>
      <c r="F81" s="75">
        <f t="shared" si="185"/>
        <v>39.9</v>
      </c>
      <c r="G81" s="75">
        <f t="shared" si="185"/>
        <v>0</v>
      </c>
      <c r="H81" s="78">
        <f t="shared" si="174"/>
        <v>0</v>
      </c>
      <c r="I81" s="78">
        <f t="shared" si="185"/>
        <v>0</v>
      </c>
      <c r="J81" s="78">
        <f t="shared" si="185"/>
        <v>0</v>
      </c>
      <c r="K81" s="78">
        <f t="shared" si="185"/>
        <v>0</v>
      </c>
      <c r="L81" s="78">
        <f t="shared" si="185"/>
        <v>0</v>
      </c>
      <c r="M81" s="57">
        <f t="shared" si="175"/>
        <v>40</v>
      </c>
      <c r="N81" s="57">
        <f>N82</f>
        <v>0.1</v>
      </c>
      <c r="O81" s="57">
        <f t="shared" ref="O81:U81" si="186">O82</f>
        <v>0</v>
      </c>
      <c r="P81" s="57">
        <f t="shared" si="186"/>
        <v>39.9</v>
      </c>
      <c r="Q81" s="57">
        <f t="shared" si="186"/>
        <v>0</v>
      </c>
      <c r="R81" s="57">
        <f t="shared" si="186"/>
        <v>0</v>
      </c>
      <c r="S81" s="57">
        <f t="shared" si="186"/>
        <v>0</v>
      </c>
      <c r="T81" s="57">
        <f t="shared" si="186"/>
        <v>0</v>
      </c>
      <c r="U81" s="57">
        <f t="shared" si="186"/>
        <v>0</v>
      </c>
    </row>
    <row r="82" spans="1:21" x14ac:dyDescent="0.25">
      <c r="A82" s="17"/>
      <c r="B82" s="12" t="s">
        <v>440</v>
      </c>
      <c r="C82" s="363">
        <f t="shared" si="172"/>
        <v>40</v>
      </c>
      <c r="D82" s="72">
        <v>0.1</v>
      </c>
      <c r="E82" s="72"/>
      <c r="F82" s="72">
        <v>39.9</v>
      </c>
      <c r="G82" s="72"/>
      <c r="H82" s="78">
        <f t="shared" si="174"/>
        <v>0</v>
      </c>
      <c r="I82" s="365"/>
      <c r="J82" s="365"/>
      <c r="K82" s="365"/>
      <c r="L82" s="365"/>
      <c r="M82" s="5">
        <f t="shared" si="175"/>
        <v>40</v>
      </c>
      <c r="N82" s="5">
        <f>D82+I82</f>
        <v>0.1</v>
      </c>
      <c r="O82" s="5">
        <f t="shared" ref="O82" si="187">E82+J82</f>
        <v>0</v>
      </c>
      <c r="P82" s="5">
        <f t="shared" ref="P82" si="188">F82+K82</f>
        <v>39.9</v>
      </c>
      <c r="Q82" s="5">
        <f t="shared" ref="Q82" si="189">G82+L82</f>
        <v>0</v>
      </c>
      <c r="S82" s="81">
        <f>M82-'3 priedas_asignavimai'!X266</f>
        <v>0</v>
      </c>
    </row>
    <row r="83" spans="1:21" x14ac:dyDescent="0.25">
      <c r="A83" s="16" t="s">
        <v>33</v>
      </c>
      <c r="B83" s="63" t="s">
        <v>267</v>
      </c>
      <c r="C83" s="75">
        <f t="shared" si="172"/>
        <v>44.1</v>
      </c>
      <c r="D83" s="75">
        <f t="shared" ref="D83:L83" si="190">D84</f>
        <v>0.1</v>
      </c>
      <c r="E83" s="75">
        <f t="shared" si="190"/>
        <v>0</v>
      </c>
      <c r="F83" s="75">
        <f t="shared" si="190"/>
        <v>44</v>
      </c>
      <c r="G83" s="75">
        <f t="shared" si="190"/>
        <v>0</v>
      </c>
      <c r="H83" s="78">
        <f t="shared" si="174"/>
        <v>0</v>
      </c>
      <c r="I83" s="78">
        <f t="shared" si="190"/>
        <v>0</v>
      </c>
      <c r="J83" s="78">
        <f t="shared" si="190"/>
        <v>0</v>
      </c>
      <c r="K83" s="78">
        <f t="shared" si="190"/>
        <v>0</v>
      </c>
      <c r="L83" s="78">
        <f t="shared" si="190"/>
        <v>0</v>
      </c>
      <c r="M83" s="57">
        <f t="shared" si="175"/>
        <v>44.1</v>
      </c>
      <c r="N83" s="57">
        <f>N84</f>
        <v>0.1</v>
      </c>
      <c r="O83" s="57">
        <f t="shared" ref="O83:Q83" si="191">O84</f>
        <v>0</v>
      </c>
      <c r="P83" s="57">
        <f t="shared" si="191"/>
        <v>44</v>
      </c>
      <c r="Q83" s="57">
        <f t="shared" si="191"/>
        <v>0</v>
      </c>
      <c r="S83" s="81"/>
    </row>
    <row r="84" spans="1:21" x14ac:dyDescent="0.25">
      <c r="A84" s="17"/>
      <c r="B84" s="12" t="s">
        <v>440</v>
      </c>
      <c r="C84" s="363">
        <f t="shared" si="172"/>
        <v>44.1</v>
      </c>
      <c r="D84" s="72">
        <v>0.1</v>
      </c>
      <c r="E84" s="72"/>
      <c r="F84" s="72">
        <v>44</v>
      </c>
      <c r="G84" s="72"/>
      <c r="H84" s="78">
        <f t="shared" si="174"/>
        <v>0</v>
      </c>
      <c r="I84" s="365"/>
      <c r="J84" s="365"/>
      <c r="K84" s="365"/>
      <c r="L84" s="365"/>
      <c r="M84" s="5">
        <f t="shared" si="175"/>
        <v>44.1</v>
      </c>
      <c r="N84" s="5">
        <f>D84+I84</f>
        <v>0.1</v>
      </c>
      <c r="O84" s="5">
        <f t="shared" ref="O84" si="192">E84+J84</f>
        <v>0</v>
      </c>
      <c r="P84" s="5">
        <f t="shared" ref="P84" si="193">F84+K84</f>
        <v>44</v>
      </c>
      <c r="Q84" s="5">
        <f t="shared" ref="Q84" si="194">G84+L84</f>
        <v>0</v>
      </c>
      <c r="S84" s="81">
        <f>M84-'3 priedas_asignavimai'!X272</f>
        <v>0</v>
      </c>
    </row>
    <row r="85" spans="1:21" x14ac:dyDescent="0.25">
      <c r="A85" s="16" t="s">
        <v>34</v>
      </c>
      <c r="B85" s="63" t="s">
        <v>268</v>
      </c>
      <c r="C85" s="75">
        <f t="shared" si="172"/>
        <v>95.6</v>
      </c>
      <c r="D85" s="75">
        <f t="shared" ref="D85:L85" si="195">D86</f>
        <v>0.1</v>
      </c>
      <c r="E85" s="75">
        <f t="shared" si="195"/>
        <v>0</v>
      </c>
      <c r="F85" s="75">
        <f t="shared" si="195"/>
        <v>95.5</v>
      </c>
      <c r="G85" s="75">
        <f t="shared" si="195"/>
        <v>0</v>
      </c>
      <c r="H85" s="78">
        <f t="shared" si="174"/>
        <v>0</v>
      </c>
      <c r="I85" s="78">
        <f t="shared" si="195"/>
        <v>0</v>
      </c>
      <c r="J85" s="78">
        <f t="shared" si="195"/>
        <v>0</v>
      </c>
      <c r="K85" s="78">
        <f t="shared" si="195"/>
        <v>0</v>
      </c>
      <c r="L85" s="78">
        <f t="shared" si="195"/>
        <v>0</v>
      </c>
      <c r="M85" s="57">
        <f t="shared" si="175"/>
        <v>95.6</v>
      </c>
      <c r="N85" s="57">
        <f>N86</f>
        <v>0.1</v>
      </c>
      <c r="O85" s="57">
        <f t="shared" ref="O85:Q85" si="196">O86</f>
        <v>0</v>
      </c>
      <c r="P85" s="57">
        <f t="shared" si="196"/>
        <v>95.5</v>
      </c>
      <c r="Q85" s="57">
        <f t="shared" si="196"/>
        <v>0</v>
      </c>
      <c r="S85" s="81"/>
    </row>
    <row r="86" spans="1:21" x14ac:dyDescent="0.25">
      <c r="A86" s="17"/>
      <c r="B86" s="12" t="s">
        <v>440</v>
      </c>
      <c r="C86" s="363">
        <f t="shared" si="172"/>
        <v>95.6</v>
      </c>
      <c r="D86" s="72">
        <v>0.1</v>
      </c>
      <c r="E86" s="72"/>
      <c r="F86" s="72">
        <v>95.5</v>
      </c>
      <c r="G86" s="72"/>
      <c r="H86" s="78">
        <f t="shared" si="174"/>
        <v>0</v>
      </c>
      <c r="I86" s="365"/>
      <c r="J86" s="365"/>
      <c r="K86" s="365"/>
      <c r="L86" s="365"/>
      <c r="M86" s="5">
        <f t="shared" si="175"/>
        <v>95.6</v>
      </c>
      <c r="N86" s="5">
        <f>D86+I86</f>
        <v>0.1</v>
      </c>
      <c r="O86" s="5">
        <f t="shared" ref="O86" si="197">E86+J86</f>
        <v>0</v>
      </c>
      <c r="P86" s="5">
        <f t="shared" ref="P86" si="198">F86+K86</f>
        <v>95.5</v>
      </c>
      <c r="Q86" s="5">
        <f t="shared" ref="Q86" si="199">G86+L86</f>
        <v>0</v>
      </c>
      <c r="S86" s="81">
        <f>M86-'3 priedas_asignavimai'!X277</f>
        <v>0</v>
      </c>
    </row>
    <row r="87" spans="1:21" x14ac:dyDescent="0.25">
      <c r="A87" s="16" t="s">
        <v>35</v>
      </c>
      <c r="B87" s="63" t="s">
        <v>269</v>
      </c>
      <c r="C87" s="75">
        <f t="shared" si="172"/>
        <v>87.5</v>
      </c>
      <c r="D87" s="75">
        <f t="shared" ref="D87:L87" si="200">D88</f>
        <v>0.5</v>
      </c>
      <c r="E87" s="75">
        <f t="shared" si="200"/>
        <v>0</v>
      </c>
      <c r="F87" s="75">
        <f t="shared" si="200"/>
        <v>87</v>
      </c>
      <c r="G87" s="75">
        <f t="shared" si="200"/>
        <v>0</v>
      </c>
      <c r="H87" s="78">
        <f t="shared" si="174"/>
        <v>0</v>
      </c>
      <c r="I87" s="78">
        <f t="shared" si="200"/>
        <v>0</v>
      </c>
      <c r="J87" s="78">
        <f t="shared" si="200"/>
        <v>0</v>
      </c>
      <c r="K87" s="78">
        <f t="shared" si="200"/>
        <v>0</v>
      </c>
      <c r="L87" s="78">
        <f t="shared" si="200"/>
        <v>0</v>
      </c>
      <c r="M87" s="57">
        <f t="shared" si="175"/>
        <v>87.5</v>
      </c>
      <c r="N87" s="57">
        <f>N88</f>
        <v>0.5</v>
      </c>
      <c r="O87" s="57">
        <f t="shared" ref="O87:Q87" si="201">O88</f>
        <v>0</v>
      </c>
      <c r="P87" s="57">
        <f t="shared" si="201"/>
        <v>87</v>
      </c>
      <c r="Q87" s="57">
        <f t="shared" si="201"/>
        <v>0</v>
      </c>
      <c r="S87" s="81"/>
    </row>
    <row r="88" spans="1:21" x14ac:dyDescent="0.25">
      <c r="A88" s="17"/>
      <c r="B88" s="12" t="s">
        <v>440</v>
      </c>
      <c r="C88" s="363">
        <f t="shared" si="172"/>
        <v>87.5</v>
      </c>
      <c r="D88" s="72">
        <v>0.5</v>
      </c>
      <c r="E88" s="72"/>
      <c r="F88" s="72">
        <v>87</v>
      </c>
      <c r="G88" s="72"/>
      <c r="H88" s="78">
        <f t="shared" si="174"/>
        <v>0</v>
      </c>
      <c r="I88" s="365"/>
      <c r="J88" s="365"/>
      <c r="K88" s="365"/>
      <c r="L88" s="365"/>
      <c r="M88" s="5">
        <f t="shared" si="175"/>
        <v>87.5</v>
      </c>
      <c r="N88" s="5">
        <f>D88+I88</f>
        <v>0.5</v>
      </c>
      <c r="O88" s="5">
        <f t="shared" ref="O88" si="202">E88+J88</f>
        <v>0</v>
      </c>
      <c r="P88" s="5">
        <f t="shared" ref="P88" si="203">F88+K88</f>
        <v>87</v>
      </c>
      <c r="Q88" s="5">
        <f t="shared" ref="Q88" si="204">G88+L88</f>
        <v>0</v>
      </c>
      <c r="S88" s="81">
        <f>M88-'3 priedas_asignavimai'!X283</f>
        <v>0</v>
      </c>
    </row>
    <row r="89" spans="1:21" x14ac:dyDescent="0.25">
      <c r="A89" s="16" t="s">
        <v>36</v>
      </c>
      <c r="B89" s="63" t="s">
        <v>270</v>
      </c>
      <c r="C89" s="75">
        <f t="shared" si="172"/>
        <v>62</v>
      </c>
      <c r="D89" s="75">
        <f t="shared" ref="D89:L89" si="205">D90</f>
        <v>35</v>
      </c>
      <c r="E89" s="75">
        <f t="shared" si="205"/>
        <v>3</v>
      </c>
      <c r="F89" s="75">
        <f t="shared" si="205"/>
        <v>24</v>
      </c>
      <c r="G89" s="75">
        <f t="shared" si="205"/>
        <v>0</v>
      </c>
      <c r="H89" s="78">
        <f t="shared" si="174"/>
        <v>0.6</v>
      </c>
      <c r="I89" s="78">
        <f t="shared" si="205"/>
        <v>0</v>
      </c>
      <c r="J89" s="78">
        <f t="shared" si="205"/>
        <v>0.6</v>
      </c>
      <c r="K89" s="78">
        <f t="shared" si="205"/>
        <v>0</v>
      </c>
      <c r="L89" s="78">
        <f t="shared" si="205"/>
        <v>0</v>
      </c>
      <c r="M89" s="57">
        <f t="shared" si="175"/>
        <v>62.6</v>
      </c>
      <c r="N89" s="57">
        <f>N90</f>
        <v>35</v>
      </c>
      <c r="O89" s="57">
        <f t="shared" ref="O89:Q89" si="206">O90</f>
        <v>3.6</v>
      </c>
      <c r="P89" s="57">
        <f t="shared" si="206"/>
        <v>24</v>
      </c>
      <c r="Q89" s="57">
        <f t="shared" si="206"/>
        <v>0</v>
      </c>
      <c r="S89" s="81"/>
    </row>
    <row r="90" spans="1:21" x14ac:dyDescent="0.25">
      <c r="A90" s="17"/>
      <c r="B90" s="12" t="s">
        <v>440</v>
      </c>
      <c r="C90" s="363">
        <f t="shared" si="172"/>
        <v>62</v>
      </c>
      <c r="D90" s="72">
        <v>35</v>
      </c>
      <c r="E90" s="72">
        <v>3</v>
      </c>
      <c r="F90" s="72">
        <v>24</v>
      </c>
      <c r="G90" s="72"/>
      <c r="H90" s="78">
        <f t="shared" si="174"/>
        <v>0.6</v>
      </c>
      <c r="I90" s="365"/>
      <c r="J90" s="365">
        <v>0.6</v>
      </c>
      <c r="K90" s="365"/>
      <c r="L90" s="365"/>
      <c r="M90" s="5">
        <f t="shared" si="175"/>
        <v>62.6</v>
      </c>
      <c r="N90" s="5">
        <f>D90+I90</f>
        <v>35</v>
      </c>
      <c r="O90" s="5">
        <f t="shared" ref="O90" si="207">E90+J90</f>
        <v>3.6</v>
      </c>
      <c r="P90" s="5">
        <f t="shared" ref="P90" si="208">F90+K90</f>
        <v>24</v>
      </c>
      <c r="Q90" s="5">
        <f t="shared" ref="Q90" si="209">G90+L90</f>
        <v>0</v>
      </c>
      <c r="S90" s="81">
        <f>M90-'3 priedas_asignavimai'!X286</f>
        <v>0</v>
      </c>
    </row>
    <row r="91" spans="1:21" x14ac:dyDescent="0.25">
      <c r="A91" s="16" t="s">
        <v>37</v>
      </c>
      <c r="B91" s="63" t="s">
        <v>271</v>
      </c>
      <c r="C91" s="75">
        <f t="shared" si="172"/>
        <v>68</v>
      </c>
      <c r="D91" s="75">
        <f t="shared" ref="D91:L91" si="210">D92</f>
        <v>1</v>
      </c>
      <c r="E91" s="75">
        <f t="shared" si="210"/>
        <v>67</v>
      </c>
      <c r="F91" s="75">
        <f t="shared" si="210"/>
        <v>0</v>
      </c>
      <c r="G91" s="75">
        <f t="shared" si="210"/>
        <v>0</v>
      </c>
      <c r="H91" s="78">
        <f t="shared" si="174"/>
        <v>0</v>
      </c>
      <c r="I91" s="78">
        <f t="shared" si="210"/>
        <v>0</v>
      </c>
      <c r="J91" s="78">
        <f t="shared" si="210"/>
        <v>0</v>
      </c>
      <c r="K91" s="78">
        <f t="shared" si="210"/>
        <v>0</v>
      </c>
      <c r="L91" s="78">
        <f t="shared" si="210"/>
        <v>0</v>
      </c>
      <c r="M91" s="57">
        <f t="shared" si="175"/>
        <v>68</v>
      </c>
      <c r="N91" s="57">
        <f>N92</f>
        <v>1</v>
      </c>
      <c r="O91" s="57">
        <f t="shared" ref="O91:Q91" si="211">O92</f>
        <v>67</v>
      </c>
      <c r="P91" s="57">
        <f t="shared" si="211"/>
        <v>0</v>
      </c>
      <c r="Q91" s="57">
        <f t="shared" si="211"/>
        <v>0</v>
      </c>
      <c r="S91" s="81"/>
    </row>
    <row r="92" spans="1:21" x14ac:dyDescent="0.25">
      <c r="A92" s="17"/>
      <c r="B92" s="12" t="s">
        <v>440</v>
      </c>
      <c r="C92" s="363">
        <f t="shared" si="172"/>
        <v>68</v>
      </c>
      <c r="D92" s="72">
        <v>1</v>
      </c>
      <c r="E92" s="72">
        <v>67</v>
      </c>
      <c r="F92" s="72"/>
      <c r="G92" s="72"/>
      <c r="H92" s="78">
        <f t="shared" si="174"/>
        <v>0</v>
      </c>
      <c r="I92" s="365"/>
      <c r="J92" s="365"/>
      <c r="K92" s="365"/>
      <c r="L92" s="365"/>
      <c r="M92" s="5">
        <f t="shared" si="175"/>
        <v>68</v>
      </c>
      <c r="N92" s="5">
        <f>D92+I92</f>
        <v>1</v>
      </c>
      <c r="O92" s="5">
        <f t="shared" ref="O92" si="212">E92+J92</f>
        <v>67</v>
      </c>
      <c r="P92" s="5">
        <f t="shared" ref="P92" si="213">F92+K92</f>
        <v>0</v>
      </c>
      <c r="Q92" s="5">
        <f t="shared" ref="Q92" si="214">G92+L92</f>
        <v>0</v>
      </c>
      <c r="S92" s="81">
        <f>M92-'3 priedas_asignavimai'!X288</f>
        <v>0</v>
      </c>
    </row>
    <row r="93" spans="1:21" x14ac:dyDescent="0.25">
      <c r="A93" s="16" t="s">
        <v>38</v>
      </c>
      <c r="B93" s="63" t="s">
        <v>272</v>
      </c>
      <c r="C93" s="75">
        <f t="shared" si="172"/>
        <v>103.5</v>
      </c>
      <c r="D93" s="75">
        <f t="shared" ref="D93:L93" si="215">D94</f>
        <v>55</v>
      </c>
      <c r="E93" s="75">
        <f t="shared" si="215"/>
        <v>40</v>
      </c>
      <c r="F93" s="75">
        <f t="shared" si="215"/>
        <v>8.5</v>
      </c>
      <c r="G93" s="75">
        <f t="shared" si="215"/>
        <v>0</v>
      </c>
      <c r="H93" s="78">
        <f t="shared" si="174"/>
        <v>80</v>
      </c>
      <c r="I93" s="78">
        <f t="shared" si="215"/>
        <v>40</v>
      </c>
      <c r="J93" s="78">
        <f t="shared" si="215"/>
        <v>40</v>
      </c>
      <c r="K93" s="78">
        <f t="shared" si="215"/>
        <v>0</v>
      </c>
      <c r="L93" s="78">
        <f t="shared" si="215"/>
        <v>0</v>
      </c>
      <c r="M93" s="57">
        <f t="shared" si="175"/>
        <v>183.5</v>
      </c>
      <c r="N93" s="57">
        <f>N94</f>
        <v>95</v>
      </c>
      <c r="O93" s="57">
        <f t="shared" ref="O93:Q93" si="216">O94</f>
        <v>80</v>
      </c>
      <c r="P93" s="57">
        <f t="shared" si="216"/>
        <v>8.5</v>
      </c>
      <c r="Q93" s="57">
        <f t="shared" si="216"/>
        <v>0</v>
      </c>
      <c r="S93" s="81"/>
    </row>
    <row r="94" spans="1:21" x14ac:dyDescent="0.25">
      <c r="A94" s="17"/>
      <c r="B94" s="12" t="s">
        <v>442</v>
      </c>
      <c r="C94" s="363">
        <f t="shared" si="172"/>
        <v>103.5</v>
      </c>
      <c r="D94" s="72">
        <v>55</v>
      </c>
      <c r="E94" s="72">
        <v>40</v>
      </c>
      <c r="F94" s="72">
        <v>8.5</v>
      </c>
      <c r="G94" s="72"/>
      <c r="H94" s="78">
        <f t="shared" si="174"/>
        <v>80</v>
      </c>
      <c r="I94" s="365">
        <v>40</v>
      </c>
      <c r="J94" s="365">
        <v>40</v>
      </c>
      <c r="K94" s="365"/>
      <c r="L94" s="365"/>
      <c r="M94" s="5">
        <f t="shared" si="175"/>
        <v>183.5</v>
      </c>
      <c r="N94" s="5">
        <f>D94+I94</f>
        <v>95</v>
      </c>
      <c r="O94" s="5">
        <f t="shared" ref="O94" si="217">E94+J94</f>
        <v>80</v>
      </c>
      <c r="P94" s="5">
        <f t="shared" ref="P94" si="218">F94+K94</f>
        <v>8.5</v>
      </c>
      <c r="Q94" s="5">
        <f t="shared" ref="Q94" si="219">G94+L94</f>
        <v>0</v>
      </c>
      <c r="S94" s="81">
        <f>M94-'3 priedas_asignavimai'!X292</f>
        <v>0</v>
      </c>
    </row>
    <row r="95" spans="1:21" x14ac:dyDescent="0.25">
      <c r="A95" s="16" t="s">
        <v>39</v>
      </c>
      <c r="B95" s="63" t="s">
        <v>273</v>
      </c>
      <c r="C95" s="75">
        <f t="shared" si="172"/>
        <v>3.5</v>
      </c>
      <c r="D95" s="75">
        <f t="shared" ref="D95:L95" si="220">D96</f>
        <v>0.2</v>
      </c>
      <c r="E95" s="75">
        <f t="shared" si="220"/>
        <v>3.3</v>
      </c>
      <c r="F95" s="75">
        <f t="shared" si="220"/>
        <v>0</v>
      </c>
      <c r="G95" s="75">
        <f t="shared" si="220"/>
        <v>0</v>
      </c>
      <c r="H95" s="78">
        <f t="shared" si="174"/>
        <v>0</v>
      </c>
      <c r="I95" s="78">
        <f t="shared" si="220"/>
        <v>0</v>
      </c>
      <c r="J95" s="78">
        <f t="shared" si="220"/>
        <v>0</v>
      </c>
      <c r="K95" s="78">
        <f t="shared" si="220"/>
        <v>0</v>
      </c>
      <c r="L95" s="78">
        <f t="shared" si="220"/>
        <v>0</v>
      </c>
      <c r="M95" s="57">
        <f t="shared" si="175"/>
        <v>3.5</v>
      </c>
      <c r="N95" s="57">
        <f>N96</f>
        <v>0.2</v>
      </c>
      <c r="O95" s="57">
        <f t="shared" ref="O95:Q95" si="221">O96</f>
        <v>3.3</v>
      </c>
      <c r="P95" s="57">
        <f t="shared" si="221"/>
        <v>0</v>
      </c>
      <c r="Q95" s="57">
        <f t="shared" si="221"/>
        <v>0</v>
      </c>
      <c r="S95" s="81"/>
    </row>
    <row r="96" spans="1:21" x14ac:dyDescent="0.25">
      <c r="A96" s="17"/>
      <c r="B96" s="12" t="s">
        <v>442</v>
      </c>
      <c r="C96" s="363">
        <f t="shared" si="172"/>
        <v>3.5</v>
      </c>
      <c r="D96" s="72">
        <v>0.2</v>
      </c>
      <c r="E96" s="72">
        <v>3.3</v>
      </c>
      <c r="F96" s="72"/>
      <c r="G96" s="72"/>
      <c r="H96" s="78">
        <f t="shared" si="174"/>
        <v>0</v>
      </c>
      <c r="I96" s="365"/>
      <c r="J96" s="365"/>
      <c r="K96" s="365"/>
      <c r="L96" s="365"/>
      <c r="M96" s="5">
        <f t="shared" si="175"/>
        <v>3.5</v>
      </c>
      <c r="N96" s="5">
        <f>D96+I96</f>
        <v>0.2</v>
      </c>
      <c r="O96" s="5">
        <f t="shared" ref="O96" si="222">E96+J96</f>
        <v>3.3</v>
      </c>
      <c r="P96" s="5">
        <f t="shared" ref="P96" si="223">F96+K96</f>
        <v>0</v>
      </c>
      <c r="Q96" s="5">
        <f t="shared" ref="Q96" si="224">G96+L96</f>
        <v>0</v>
      </c>
      <c r="S96" s="81">
        <f>M96-'3 priedas_asignavimai'!X294</f>
        <v>0</v>
      </c>
    </row>
    <row r="97" spans="1:19" x14ac:dyDescent="0.25">
      <c r="A97" s="16" t="s">
        <v>40</v>
      </c>
      <c r="B97" s="63" t="s">
        <v>274</v>
      </c>
      <c r="C97" s="75">
        <f t="shared" si="172"/>
        <v>6</v>
      </c>
      <c r="D97" s="75">
        <f t="shared" ref="D97:L97" si="225">D98</f>
        <v>1</v>
      </c>
      <c r="E97" s="75">
        <f t="shared" si="225"/>
        <v>5</v>
      </c>
      <c r="F97" s="75">
        <f t="shared" si="225"/>
        <v>0</v>
      </c>
      <c r="G97" s="75">
        <f t="shared" si="225"/>
        <v>0</v>
      </c>
      <c r="H97" s="78">
        <f t="shared" si="174"/>
        <v>4</v>
      </c>
      <c r="I97" s="78">
        <f t="shared" si="225"/>
        <v>0</v>
      </c>
      <c r="J97" s="78">
        <f t="shared" si="225"/>
        <v>4</v>
      </c>
      <c r="K97" s="78">
        <f t="shared" si="225"/>
        <v>0</v>
      </c>
      <c r="L97" s="78">
        <f t="shared" si="225"/>
        <v>0</v>
      </c>
      <c r="M97" s="57">
        <f t="shared" si="175"/>
        <v>10</v>
      </c>
      <c r="N97" s="57">
        <f>N98</f>
        <v>1</v>
      </c>
      <c r="O97" s="57">
        <f t="shared" ref="O97:Q97" si="226">O98</f>
        <v>9</v>
      </c>
      <c r="P97" s="57">
        <f t="shared" si="226"/>
        <v>0</v>
      </c>
      <c r="Q97" s="57">
        <f t="shared" si="226"/>
        <v>0</v>
      </c>
      <c r="S97" s="81"/>
    </row>
    <row r="98" spans="1:19" x14ac:dyDescent="0.25">
      <c r="A98" s="17"/>
      <c r="B98" s="12" t="s">
        <v>442</v>
      </c>
      <c r="C98" s="363">
        <f t="shared" si="172"/>
        <v>6</v>
      </c>
      <c r="D98" s="72">
        <v>1</v>
      </c>
      <c r="E98" s="72">
        <v>5</v>
      </c>
      <c r="F98" s="72"/>
      <c r="G98" s="72"/>
      <c r="H98" s="78">
        <f t="shared" si="174"/>
        <v>4</v>
      </c>
      <c r="I98" s="365"/>
      <c r="J98" s="365">
        <v>4</v>
      </c>
      <c r="K98" s="365"/>
      <c r="L98" s="365"/>
      <c r="M98" s="5">
        <f t="shared" si="175"/>
        <v>10</v>
      </c>
      <c r="N98" s="5">
        <f>D98+I98</f>
        <v>1</v>
      </c>
      <c r="O98" s="5">
        <f t="shared" ref="O98" si="227">E98+J98</f>
        <v>9</v>
      </c>
      <c r="P98" s="5">
        <f t="shared" ref="P98" si="228">F98+K98</f>
        <v>0</v>
      </c>
      <c r="Q98" s="5">
        <f t="shared" ref="Q98" si="229">G98+L98</f>
        <v>0</v>
      </c>
      <c r="S98" s="81">
        <f>M98-'3 priedas_asignavimai'!X296</f>
        <v>0</v>
      </c>
    </row>
    <row r="99" spans="1:19" x14ac:dyDescent="0.25">
      <c r="A99" s="16" t="s">
        <v>41</v>
      </c>
      <c r="B99" s="63" t="s">
        <v>275</v>
      </c>
      <c r="C99" s="75">
        <f t="shared" si="172"/>
        <v>4.0999999999999996</v>
      </c>
      <c r="D99" s="75">
        <f t="shared" ref="D99:L99" si="230">D100</f>
        <v>0.6</v>
      </c>
      <c r="E99" s="75">
        <f t="shared" si="230"/>
        <v>3.5</v>
      </c>
      <c r="F99" s="75">
        <f t="shared" si="230"/>
        <v>0</v>
      </c>
      <c r="G99" s="75">
        <f t="shared" si="230"/>
        <v>0</v>
      </c>
      <c r="H99" s="78">
        <f t="shared" si="174"/>
        <v>0</v>
      </c>
      <c r="I99" s="78">
        <f t="shared" si="230"/>
        <v>0</v>
      </c>
      <c r="J99" s="78">
        <f t="shared" si="230"/>
        <v>0</v>
      </c>
      <c r="K99" s="78">
        <f t="shared" si="230"/>
        <v>0</v>
      </c>
      <c r="L99" s="78">
        <f t="shared" si="230"/>
        <v>0</v>
      </c>
      <c r="M99" s="57">
        <f t="shared" si="175"/>
        <v>4.0999999999999996</v>
      </c>
      <c r="N99" s="57">
        <f>N100</f>
        <v>0.6</v>
      </c>
      <c r="O99" s="57">
        <f t="shared" ref="O99:Q99" si="231">O100</f>
        <v>3.5</v>
      </c>
      <c r="P99" s="57">
        <f t="shared" si="231"/>
        <v>0</v>
      </c>
      <c r="Q99" s="57">
        <f t="shared" si="231"/>
        <v>0</v>
      </c>
      <c r="S99" s="81"/>
    </row>
    <row r="100" spans="1:19" x14ac:dyDescent="0.25">
      <c r="A100" s="17"/>
      <c r="B100" s="12" t="s">
        <v>442</v>
      </c>
      <c r="C100" s="363">
        <f t="shared" si="172"/>
        <v>4.0999999999999996</v>
      </c>
      <c r="D100" s="72">
        <v>0.6</v>
      </c>
      <c r="E100" s="72">
        <v>3.5</v>
      </c>
      <c r="F100" s="72"/>
      <c r="G100" s="72"/>
      <c r="H100" s="78">
        <f t="shared" si="174"/>
        <v>0</v>
      </c>
      <c r="I100" s="365"/>
      <c r="J100" s="365"/>
      <c r="K100" s="365"/>
      <c r="L100" s="365"/>
      <c r="M100" s="5">
        <f t="shared" si="175"/>
        <v>4.0999999999999996</v>
      </c>
      <c r="N100" s="5">
        <f>D100+I100</f>
        <v>0.6</v>
      </c>
      <c r="O100" s="5">
        <f t="shared" ref="O100" si="232">E100+J100</f>
        <v>3.5</v>
      </c>
      <c r="P100" s="5">
        <f t="shared" ref="P100" si="233">F100+K100</f>
        <v>0</v>
      </c>
      <c r="Q100" s="5">
        <f t="shared" ref="Q100" si="234">G100+L100</f>
        <v>0</v>
      </c>
      <c r="S100" s="81">
        <f>M100-'3 priedas_asignavimai'!X298</f>
        <v>0</v>
      </c>
    </row>
    <row r="101" spans="1:19" x14ac:dyDescent="0.25">
      <c r="A101" s="16" t="s">
        <v>42</v>
      </c>
      <c r="B101" s="63" t="s">
        <v>276</v>
      </c>
      <c r="C101" s="75">
        <f t="shared" si="172"/>
        <v>5.0999999999999996</v>
      </c>
      <c r="D101" s="75">
        <f t="shared" ref="D101:L101" si="235">D102</f>
        <v>0.1</v>
      </c>
      <c r="E101" s="75">
        <f t="shared" si="235"/>
        <v>5</v>
      </c>
      <c r="F101" s="75">
        <f t="shared" si="235"/>
        <v>0</v>
      </c>
      <c r="G101" s="75">
        <f t="shared" si="235"/>
        <v>0</v>
      </c>
      <c r="H101" s="78">
        <f t="shared" si="174"/>
        <v>0</v>
      </c>
      <c r="I101" s="78">
        <f t="shared" si="235"/>
        <v>0</v>
      </c>
      <c r="J101" s="78">
        <f t="shared" si="235"/>
        <v>0</v>
      </c>
      <c r="K101" s="78">
        <f t="shared" si="235"/>
        <v>0</v>
      </c>
      <c r="L101" s="78">
        <f t="shared" si="235"/>
        <v>0</v>
      </c>
      <c r="M101" s="57">
        <f t="shared" si="175"/>
        <v>5.0999999999999996</v>
      </c>
      <c r="N101" s="57">
        <f>N102</f>
        <v>0.1</v>
      </c>
      <c r="O101" s="57">
        <f t="shared" ref="O101:Q101" si="236">O102</f>
        <v>5</v>
      </c>
      <c r="P101" s="57">
        <f t="shared" si="236"/>
        <v>0</v>
      </c>
      <c r="Q101" s="57">
        <f t="shared" si="236"/>
        <v>0</v>
      </c>
      <c r="S101" s="81"/>
    </row>
    <row r="102" spans="1:19" x14ac:dyDescent="0.25">
      <c r="A102" s="17"/>
      <c r="B102" s="12" t="s">
        <v>442</v>
      </c>
      <c r="C102" s="363">
        <f t="shared" si="172"/>
        <v>5.0999999999999996</v>
      </c>
      <c r="D102" s="72">
        <v>0.1</v>
      </c>
      <c r="E102" s="72">
        <v>5</v>
      </c>
      <c r="F102" s="72"/>
      <c r="G102" s="72"/>
      <c r="H102" s="78">
        <f t="shared" si="174"/>
        <v>0</v>
      </c>
      <c r="I102" s="365"/>
      <c r="J102" s="365"/>
      <c r="K102" s="365"/>
      <c r="L102" s="365"/>
      <c r="M102" s="5">
        <f t="shared" si="175"/>
        <v>5.0999999999999996</v>
      </c>
      <c r="N102" s="5">
        <f>D102+I102</f>
        <v>0.1</v>
      </c>
      <c r="O102" s="5">
        <f t="shared" ref="O102" si="237">E102+J102</f>
        <v>5</v>
      </c>
      <c r="P102" s="5">
        <f t="shared" ref="P102" si="238">F102+K102</f>
        <v>0</v>
      </c>
      <c r="Q102" s="5">
        <f t="shared" ref="Q102" si="239">G102+L102</f>
        <v>0</v>
      </c>
      <c r="S102" s="81">
        <f>M102-'3 priedas_asignavimai'!X300</f>
        <v>0</v>
      </c>
    </row>
    <row r="103" spans="1:19" x14ac:dyDescent="0.25">
      <c r="A103" s="16" t="s">
        <v>49</v>
      </c>
      <c r="B103" s="63" t="s">
        <v>277</v>
      </c>
      <c r="C103" s="75">
        <f t="shared" si="172"/>
        <v>2.1</v>
      </c>
      <c r="D103" s="75">
        <f t="shared" ref="D103:L103" si="240">D104</f>
        <v>0.5</v>
      </c>
      <c r="E103" s="75">
        <f t="shared" si="240"/>
        <v>1.6</v>
      </c>
      <c r="F103" s="75">
        <f t="shared" si="240"/>
        <v>0</v>
      </c>
      <c r="G103" s="75">
        <f t="shared" si="240"/>
        <v>0</v>
      </c>
      <c r="H103" s="78">
        <f t="shared" si="174"/>
        <v>0.3</v>
      </c>
      <c r="I103" s="78">
        <f t="shared" si="240"/>
        <v>0.3</v>
      </c>
      <c r="J103" s="78">
        <f t="shared" si="240"/>
        <v>0</v>
      </c>
      <c r="K103" s="78">
        <f t="shared" si="240"/>
        <v>0</v>
      </c>
      <c r="L103" s="78">
        <f t="shared" si="240"/>
        <v>0</v>
      </c>
      <c r="M103" s="57">
        <f t="shared" si="175"/>
        <v>2.4000000000000004</v>
      </c>
      <c r="N103" s="57">
        <f>N104</f>
        <v>0.8</v>
      </c>
      <c r="O103" s="57">
        <f t="shared" ref="O103:Q103" si="241">O104</f>
        <v>1.6</v>
      </c>
      <c r="P103" s="57">
        <f t="shared" si="241"/>
        <v>0</v>
      </c>
      <c r="Q103" s="57">
        <f t="shared" si="241"/>
        <v>0</v>
      </c>
      <c r="S103" s="81"/>
    </row>
    <row r="104" spans="1:19" x14ac:dyDescent="0.25">
      <c r="A104" s="17"/>
      <c r="B104" s="12" t="s">
        <v>442</v>
      </c>
      <c r="C104" s="363">
        <f t="shared" si="172"/>
        <v>2.1</v>
      </c>
      <c r="D104" s="72">
        <v>0.5</v>
      </c>
      <c r="E104" s="72">
        <v>1.6</v>
      </c>
      <c r="F104" s="72"/>
      <c r="G104" s="72"/>
      <c r="H104" s="78">
        <f t="shared" si="174"/>
        <v>0.3</v>
      </c>
      <c r="I104" s="365">
        <v>0.3</v>
      </c>
      <c r="J104" s="365"/>
      <c r="K104" s="365"/>
      <c r="L104" s="365"/>
      <c r="M104" s="5">
        <f t="shared" si="175"/>
        <v>2.4000000000000004</v>
      </c>
      <c r="N104" s="5">
        <f>D104+I104</f>
        <v>0.8</v>
      </c>
      <c r="O104" s="5">
        <f t="shared" ref="O104" si="242">E104+J104</f>
        <v>1.6</v>
      </c>
      <c r="P104" s="5">
        <f t="shared" ref="P104" si="243">F104+K104</f>
        <v>0</v>
      </c>
      <c r="Q104" s="5">
        <f t="shared" ref="Q104" si="244">G104+L104</f>
        <v>0</v>
      </c>
      <c r="S104" s="81">
        <f>M104-'3 priedas_asignavimai'!X302</f>
        <v>0</v>
      </c>
    </row>
    <row r="105" spans="1:19" x14ac:dyDescent="0.25">
      <c r="A105" s="16" t="s">
        <v>50</v>
      </c>
      <c r="B105" s="63" t="s">
        <v>278</v>
      </c>
      <c r="C105" s="75">
        <f t="shared" si="172"/>
        <v>1.8</v>
      </c>
      <c r="D105" s="75">
        <f t="shared" ref="D105:L105" si="245">D106</f>
        <v>0.7</v>
      </c>
      <c r="E105" s="75">
        <f t="shared" si="245"/>
        <v>1.1000000000000001</v>
      </c>
      <c r="F105" s="75">
        <f t="shared" si="245"/>
        <v>0</v>
      </c>
      <c r="G105" s="75">
        <f t="shared" si="245"/>
        <v>0</v>
      </c>
      <c r="H105" s="78">
        <f t="shared" si="174"/>
        <v>0</v>
      </c>
      <c r="I105" s="78">
        <f t="shared" si="245"/>
        <v>0</v>
      </c>
      <c r="J105" s="78">
        <f t="shared" si="245"/>
        <v>0</v>
      </c>
      <c r="K105" s="78">
        <f t="shared" si="245"/>
        <v>0</v>
      </c>
      <c r="L105" s="78">
        <f t="shared" si="245"/>
        <v>0</v>
      </c>
      <c r="M105" s="57">
        <f t="shared" si="175"/>
        <v>1.8</v>
      </c>
      <c r="N105" s="57">
        <f>N106</f>
        <v>0.7</v>
      </c>
      <c r="O105" s="57">
        <f t="shared" ref="O105:Q105" si="246">O106</f>
        <v>1.1000000000000001</v>
      </c>
      <c r="P105" s="57">
        <f t="shared" si="246"/>
        <v>0</v>
      </c>
      <c r="Q105" s="57">
        <f t="shared" si="246"/>
        <v>0</v>
      </c>
      <c r="S105" s="81"/>
    </row>
    <row r="106" spans="1:19" x14ac:dyDescent="0.25">
      <c r="A106" s="17"/>
      <c r="B106" s="12" t="s">
        <v>442</v>
      </c>
      <c r="C106" s="363">
        <f t="shared" si="172"/>
        <v>1.8</v>
      </c>
      <c r="D106" s="72">
        <v>0.7</v>
      </c>
      <c r="E106" s="72">
        <v>1.1000000000000001</v>
      </c>
      <c r="F106" s="72"/>
      <c r="G106" s="72"/>
      <c r="H106" s="78">
        <f t="shared" si="174"/>
        <v>0</v>
      </c>
      <c r="I106" s="365"/>
      <c r="J106" s="365"/>
      <c r="K106" s="365"/>
      <c r="L106" s="365"/>
      <c r="M106" s="5">
        <f t="shared" si="175"/>
        <v>1.8</v>
      </c>
      <c r="N106" s="5">
        <f>D106+I106</f>
        <v>0.7</v>
      </c>
      <c r="O106" s="5">
        <f t="shared" ref="O106" si="247">E106+J106</f>
        <v>1.1000000000000001</v>
      </c>
      <c r="P106" s="5">
        <f t="shared" ref="P106" si="248">F106+K106</f>
        <v>0</v>
      </c>
      <c r="Q106" s="5">
        <f t="shared" ref="Q106" si="249">G106+L106</f>
        <v>0</v>
      </c>
      <c r="S106" s="81">
        <f>M106-'3 priedas_asignavimai'!X304</f>
        <v>0</v>
      </c>
    </row>
    <row r="107" spans="1:19" x14ac:dyDescent="0.25">
      <c r="A107" s="16" t="s">
        <v>43</v>
      </c>
      <c r="B107" s="63" t="s">
        <v>280</v>
      </c>
      <c r="C107" s="75">
        <f t="shared" si="172"/>
        <v>5</v>
      </c>
      <c r="D107" s="75">
        <f t="shared" ref="D107:L107" si="250">D108</f>
        <v>1</v>
      </c>
      <c r="E107" s="75">
        <f t="shared" si="250"/>
        <v>4</v>
      </c>
      <c r="F107" s="75">
        <f t="shared" si="250"/>
        <v>0</v>
      </c>
      <c r="G107" s="75">
        <f t="shared" si="250"/>
        <v>0</v>
      </c>
      <c r="H107" s="78">
        <f t="shared" si="174"/>
        <v>0</v>
      </c>
      <c r="I107" s="78">
        <f t="shared" si="250"/>
        <v>0</v>
      </c>
      <c r="J107" s="78">
        <f t="shared" si="250"/>
        <v>0</v>
      </c>
      <c r="K107" s="78">
        <f t="shared" si="250"/>
        <v>0</v>
      </c>
      <c r="L107" s="78">
        <f t="shared" si="250"/>
        <v>0</v>
      </c>
      <c r="M107" s="57">
        <f t="shared" si="175"/>
        <v>5</v>
      </c>
      <c r="N107" s="57">
        <f>N108</f>
        <v>1</v>
      </c>
      <c r="O107" s="57">
        <f t="shared" ref="O107:Q107" si="251">O108</f>
        <v>4</v>
      </c>
      <c r="P107" s="57">
        <f t="shared" si="251"/>
        <v>0</v>
      </c>
      <c r="Q107" s="57">
        <f t="shared" si="251"/>
        <v>0</v>
      </c>
      <c r="S107" s="81"/>
    </row>
    <row r="108" spans="1:19" x14ac:dyDescent="0.25">
      <c r="A108" s="17"/>
      <c r="B108" s="12" t="s">
        <v>442</v>
      </c>
      <c r="C108" s="363">
        <f t="shared" si="172"/>
        <v>5</v>
      </c>
      <c r="D108" s="72">
        <v>1</v>
      </c>
      <c r="E108" s="72">
        <v>4</v>
      </c>
      <c r="F108" s="72"/>
      <c r="G108" s="72"/>
      <c r="H108" s="78">
        <f t="shared" si="174"/>
        <v>0</v>
      </c>
      <c r="I108" s="365"/>
      <c r="J108" s="365"/>
      <c r="K108" s="365"/>
      <c r="L108" s="365"/>
      <c r="M108" s="5">
        <f t="shared" si="175"/>
        <v>5</v>
      </c>
      <c r="N108" s="5">
        <f>D108+I108</f>
        <v>1</v>
      </c>
      <c r="O108" s="5">
        <f t="shared" ref="O108" si="252">E108+J108</f>
        <v>4</v>
      </c>
      <c r="P108" s="5">
        <f t="shared" ref="P108" si="253">F108+K108</f>
        <v>0</v>
      </c>
      <c r="Q108" s="5">
        <f t="shared" ref="Q108" si="254">G108+L108</f>
        <v>0</v>
      </c>
      <c r="S108" s="81">
        <f>M108-'3 priedas_asignavimai'!X306</f>
        <v>0</v>
      </c>
    </row>
    <row r="109" spans="1:19" x14ac:dyDescent="0.25">
      <c r="A109" s="16" t="s">
        <v>51</v>
      </c>
      <c r="B109" s="63" t="s">
        <v>279</v>
      </c>
      <c r="C109" s="75">
        <f t="shared" ref="C109:C119" si="255">D109+E109+F109+G109</f>
        <v>47.3</v>
      </c>
      <c r="D109" s="75">
        <f t="shared" ref="D109:L109" si="256">D110</f>
        <v>13.2</v>
      </c>
      <c r="E109" s="75">
        <f t="shared" si="256"/>
        <v>28.6</v>
      </c>
      <c r="F109" s="75">
        <f t="shared" si="256"/>
        <v>5.5</v>
      </c>
      <c r="G109" s="75">
        <f t="shared" si="256"/>
        <v>0</v>
      </c>
      <c r="H109" s="78">
        <f t="shared" si="174"/>
        <v>0</v>
      </c>
      <c r="I109" s="78">
        <f t="shared" si="256"/>
        <v>0</v>
      </c>
      <c r="J109" s="78">
        <f t="shared" si="256"/>
        <v>0</v>
      </c>
      <c r="K109" s="78">
        <f t="shared" si="256"/>
        <v>0</v>
      </c>
      <c r="L109" s="78">
        <f t="shared" si="256"/>
        <v>0</v>
      </c>
      <c r="M109" s="57">
        <f t="shared" si="175"/>
        <v>47.3</v>
      </c>
      <c r="N109" s="57">
        <f>N110</f>
        <v>13.2</v>
      </c>
      <c r="O109" s="57">
        <f t="shared" ref="O109:Q109" si="257">O110</f>
        <v>28.6</v>
      </c>
      <c r="P109" s="57">
        <f t="shared" si="257"/>
        <v>5.5</v>
      </c>
      <c r="Q109" s="57">
        <f t="shared" si="257"/>
        <v>0</v>
      </c>
      <c r="S109" s="81"/>
    </row>
    <row r="110" spans="1:19" x14ac:dyDescent="0.25">
      <c r="A110" s="17"/>
      <c r="B110" s="12" t="s">
        <v>442</v>
      </c>
      <c r="C110" s="363">
        <f t="shared" si="255"/>
        <v>47.3</v>
      </c>
      <c r="D110" s="72">
        <v>13.2</v>
      </c>
      <c r="E110" s="72">
        <v>28.6</v>
      </c>
      <c r="F110" s="72">
        <v>5.5</v>
      </c>
      <c r="G110" s="72"/>
      <c r="H110" s="78">
        <f t="shared" si="174"/>
        <v>0</v>
      </c>
      <c r="I110" s="365"/>
      <c r="J110" s="365"/>
      <c r="K110" s="365"/>
      <c r="L110" s="365"/>
      <c r="M110" s="5">
        <f t="shared" si="175"/>
        <v>47.3</v>
      </c>
      <c r="N110" s="5">
        <f>D110+I110</f>
        <v>13.2</v>
      </c>
      <c r="O110" s="5">
        <f t="shared" ref="O110" si="258">E110+J110</f>
        <v>28.6</v>
      </c>
      <c r="P110" s="5">
        <f t="shared" ref="P110" si="259">F110+K110</f>
        <v>5.5</v>
      </c>
      <c r="Q110" s="5">
        <f t="shared" ref="Q110" si="260">G110+L110</f>
        <v>0</v>
      </c>
      <c r="S110" s="81">
        <f>M110-'3 priedas_asignavimai'!X309</f>
        <v>0</v>
      </c>
    </row>
    <row r="111" spans="1:19" x14ac:dyDescent="0.25">
      <c r="A111" s="16" t="s">
        <v>52</v>
      </c>
      <c r="B111" s="63" t="s">
        <v>333</v>
      </c>
      <c r="C111" s="75">
        <f t="shared" si="255"/>
        <v>5</v>
      </c>
      <c r="D111" s="75">
        <f t="shared" ref="D111:L111" si="261">D112</f>
        <v>0</v>
      </c>
      <c r="E111" s="75">
        <f t="shared" si="261"/>
        <v>0</v>
      </c>
      <c r="F111" s="75">
        <f t="shared" si="261"/>
        <v>5</v>
      </c>
      <c r="G111" s="75">
        <f t="shared" si="261"/>
        <v>0</v>
      </c>
      <c r="H111" s="78">
        <f t="shared" si="174"/>
        <v>0</v>
      </c>
      <c r="I111" s="78">
        <f t="shared" si="261"/>
        <v>0</v>
      </c>
      <c r="J111" s="78">
        <f t="shared" si="261"/>
        <v>0</v>
      </c>
      <c r="K111" s="78">
        <f t="shared" si="261"/>
        <v>0</v>
      </c>
      <c r="L111" s="78">
        <f t="shared" si="261"/>
        <v>0</v>
      </c>
      <c r="M111" s="57">
        <f t="shared" si="175"/>
        <v>5</v>
      </c>
      <c r="N111" s="57">
        <f>N112</f>
        <v>0</v>
      </c>
      <c r="O111" s="57">
        <f t="shared" ref="O111:Q111" si="262">O112</f>
        <v>0</v>
      </c>
      <c r="P111" s="57">
        <f t="shared" si="262"/>
        <v>5</v>
      </c>
      <c r="Q111" s="57">
        <f t="shared" si="262"/>
        <v>0</v>
      </c>
      <c r="S111" s="81"/>
    </row>
    <row r="112" spans="1:19" x14ac:dyDescent="0.25">
      <c r="A112" s="17"/>
      <c r="B112" s="12" t="s">
        <v>441</v>
      </c>
      <c r="C112" s="363">
        <f t="shared" si="255"/>
        <v>5</v>
      </c>
      <c r="D112" s="72"/>
      <c r="E112" s="72"/>
      <c r="F112" s="72">
        <v>5</v>
      </c>
      <c r="G112" s="72"/>
      <c r="H112" s="78">
        <f t="shared" si="174"/>
        <v>0</v>
      </c>
      <c r="I112" s="365"/>
      <c r="J112" s="365"/>
      <c r="K112" s="365"/>
      <c r="L112" s="365"/>
      <c r="M112" s="5">
        <f t="shared" si="175"/>
        <v>5</v>
      </c>
      <c r="N112" s="5">
        <f>D112+I112</f>
        <v>0</v>
      </c>
      <c r="O112" s="5">
        <f t="shared" ref="O112" si="263">E112+J112</f>
        <v>0</v>
      </c>
      <c r="P112" s="5">
        <f t="shared" ref="P112" si="264">F112+K112</f>
        <v>5</v>
      </c>
      <c r="Q112" s="5">
        <f t="shared" ref="Q112" si="265">G112+L112</f>
        <v>0</v>
      </c>
      <c r="S112" s="81">
        <f>M112-'3 priedas_asignavimai'!X311</f>
        <v>0</v>
      </c>
    </row>
    <row r="113" spans="1:21" x14ac:dyDescent="0.25">
      <c r="A113" s="16" t="s">
        <v>44</v>
      </c>
      <c r="B113" s="63" t="s">
        <v>281</v>
      </c>
      <c r="C113" s="75">
        <f t="shared" si="255"/>
        <v>81</v>
      </c>
      <c r="D113" s="75">
        <f t="shared" ref="D113:L113" si="266">D114</f>
        <v>0</v>
      </c>
      <c r="E113" s="75">
        <f t="shared" si="266"/>
        <v>0</v>
      </c>
      <c r="F113" s="75">
        <f t="shared" si="266"/>
        <v>81</v>
      </c>
      <c r="G113" s="75">
        <f t="shared" si="266"/>
        <v>0</v>
      </c>
      <c r="H113" s="78">
        <f t="shared" si="174"/>
        <v>0</v>
      </c>
      <c r="I113" s="78">
        <f t="shared" si="266"/>
        <v>0</v>
      </c>
      <c r="J113" s="78">
        <f t="shared" si="266"/>
        <v>0</v>
      </c>
      <c r="K113" s="78">
        <f t="shared" si="266"/>
        <v>0</v>
      </c>
      <c r="L113" s="78">
        <f t="shared" si="266"/>
        <v>0</v>
      </c>
      <c r="M113" s="57">
        <f t="shared" si="175"/>
        <v>81</v>
      </c>
      <c r="N113" s="57">
        <f>N114</f>
        <v>0</v>
      </c>
      <c r="O113" s="57">
        <f t="shared" ref="O113:Q113" si="267">O114</f>
        <v>0</v>
      </c>
      <c r="P113" s="57">
        <f t="shared" si="267"/>
        <v>81</v>
      </c>
      <c r="Q113" s="57">
        <f t="shared" si="267"/>
        <v>0</v>
      </c>
      <c r="S113" s="81"/>
    </row>
    <row r="114" spans="1:21" x14ac:dyDescent="0.25">
      <c r="A114" s="17"/>
      <c r="B114" s="12" t="s">
        <v>441</v>
      </c>
      <c r="C114" s="363">
        <f t="shared" si="255"/>
        <v>81</v>
      </c>
      <c r="D114" s="72"/>
      <c r="E114" s="72"/>
      <c r="F114" s="72">
        <v>81</v>
      </c>
      <c r="G114" s="72"/>
      <c r="H114" s="78">
        <f t="shared" si="174"/>
        <v>0</v>
      </c>
      <c r="I114" s="365"/>
      <c r="J114" s="365"/>
      <c r="K114" s="365"/>
      <c r="L114" s="365"/>
      <c r="M114" s="5">
        <f t="shared" si="175"/>
        <v>81</v>
      </c>
      <c r="N114" s="5">
        <f>D114+I114</f>
        <v>0</v>
      </c>
      <c r="O114" s="5">
        <f t="shared" ref="O114" si="268">E114+J114</f>
        <v>0</v>
      </c>
      <c r="P114" s="5">
        <f t="shared" ref="P114" si="269">F114+K114</f>
        <v>81</v>
      </c>
      <c r="Q114" s="5">
        <f t="shared" ref="Q114" si="270">G114+L114</f>
        <v>0</v>
      </c>
      <c r="S114" s="81">
        <f>M114-'3 priedas_asignavimai'!X316</f>
        <v>0</v>
      </c>
    </row>
    <row r="115" spans="1:21" x14ac:dyDescent="0.25">
      <c r="A115" s="16" t="s">
        <v>45</v>
      </c>
      <c r="B115" s="63" t="s">
        <v>283</v>
      </c>
      <c r="C115" s="75">
        <f t="shared" si="255"/>
        <v>150</v>
      </c>
      <c r="D115" s="75">
        <f t="shared" ref="D115:L115" si="271">D116</f>
        <v>0</v>
      </c>
      <c r="E115" s="75">
        <f t="shared" si="271"/>
        <v>0</v>
      </c>
      <c r="F115" s="75">
        <f t="shared" si="271"/>
        <v>150</v>
      </c>
      <c r="G115" s="75">
        <f t="shared" si="271"/>
        <v>0</v>
      </c>
      <c r="H115" s="78">
        <f t="shared" si="174"/>
        <v>0</v>
      </c>
      <c r="I115" s="78">
        <f t="shared" si="271"/>
        <v>0</v>
      </c>
      <c r="J115" s="78">
        <f t="shared" si="271"/>
        <v>0</v>
      </c>
      <c r="K115" s="78">
        <f t="shared" si="271"/>
        <v>0</v>
      </c>
      <c r="L115" s="78">
        <f t="shared" si="271"/>
        <v>0</v>
      </c>
      <c r="M115" s="57">
        <f t="shared" si="175"/>
        <v>150</v>
      </c>
      <c r="N115" s="57">
        <f>N116</f>
        <v>0</v>
      </c>
      <c r="O115" s="57">
        <f t="shared" ref="O115:Q115" si="272">O116</f>
        <v>0</v>
      </c>
      <c r="P115" s="57">
        <f t="shared" si="272"/>
        <v>150</v>
      </c>
      <c r="Q115" s="57">
        <f t="shared" si="272"/>
        <v>0</v>
      </c>
      <c r="S115" s="81"/>
    </row>
    <row r="116" spans="1:21" x14ac:dyDescent="0.25">
      <c r="A116" s="17"/>
      <c r="B116" s="12" t="s">
        <v>441</v>
      </c>
      <c r="C116" s="363">
        <f t="shared" si="255"/>
        <v>150</v>
      </c>
      <c r="D116" s="72"/>
      <c r="E116" s="72"/>
      <c r="F116" s="72">
        <v>150</v>
      </c>
      <c r="G116" s="72"/>
      <c r="H116" s="78">
        <f t="shared" si="174"/>
        <v>0</v>
      </c>
      <c r="I116" s="365"/>
      <c r="J116" s="365"/>
      <c r="K116" s="365"/>
      <c r="L116" s="365"/>
      <c r="M116" s="5">
        <f t="shared" si="175"/>
        <v>150</v>
      </c>
      <c r="N116" s="5">
        <f>D116+I116</f>
        <v>0</v>
      </c>
      <c r="O116" s="5">
        <f t="shared" ref="O116" si="273">E116+J116</f>
        <v>0</v>
      </c>
      <c r="P116" s="5">
        <f t="shared" ref="P116" si="274">F116+K116</f>
        <v>150</v>
      </c>
      <c r="Q116" s="5">
        <f t="shared" ref="Q116" si="275">G116+L116</f>
        <v>0</v>
      </c>
      <c r="S116" s="81">
        <f>M116-'3 priedas_asignavimai'!X319</f>
        <v>0</v>
      </c>
    </row>
    <row r="117" spans="1:21" x14ac:dyDescent="0.25">
      <c r="A117" s="16" t="s">
        <v>46</v>
      </c>
      <c r="B117" s="63" t="s">
        <v>282</v>
      </c>
      <c r="C117" s="75">
        <f t="shared" si="255"/>
        <v>500</v>
      </c>
      <c r="D117" s="75">
        <f t="shared" ref="D117:L117" si="276">D118</f>
        <v>0</v>
      </c>
      <c r="E117" s="75">
        <f t="shared" si="276"/>
        <v>0</v>
      </c>
      <c r="F117" s="75">
        <f t="shared" si="276"/>
        <v>500</v>
      </c>
      <c r="G117" s="75">
        <f t="shared" si="276"/>
        <v>0</v>
      </c>
      <c r="H117" s="78">
        <f t="shared" si="174"/>
        <v>0</v>
      </c>
      <c r="I117" s="78">
        <f t="shared" si="276"/>
        <v>0</v>
      </c>
      <c r="J117" s="78">
        <f t="shared" si="276"/>
        <v>0</v>
      </c>
      <c r="K117" s="78">
        <f t="shared" si="276"/>
        <v>0</v>
      </c>
      <c r="L117" s="78">
        <f t="shared" si="276"/>
        <v>0</v>
      </c>
      <c r="M117" s="57">
        <f t="shared" si="175"/>
        <v>500</v>
      </c>
      <c r="N117" s="57">
        <f>N118</f>
        <v>0</v>
      </c>
      <c r="O117" s="57">
        <f t="shared" ref="O117:Q117" si="277">O118</f>
        <v>0</v>
      </c>
      <c r="P117" s="57">
        <f t="shared" si="277"/>
        <v>500</v>
      </c>
      <c r="Q117" s="57">
        <f t="shared" si="277"/>
        <v>0</v>
      </c>
      <c r="S117" s="81"/>
    </row>
    <row r="118" spans="1:21" x14ac:dyDescent="0.25">
      <c r="A118" s="17"/>
      <c r="B118" s="4" t="s">
        <v>441</v>
      </c>
      <c r="C118" s="363">
        <f t="shared" si="255"/>
        <v>500</v>
      </c>
      <c r="D118" s="72"/>
      <c r="E118" s="72"/>
      <c r="F118" s="72">
        <v>500</v>
      </c>
      <c r="G118" s="72"/>
      <c r="H118" s="78">
        <f t="shared" si="174"/>
        <v>0</v>
      </c>
      <c r="I118" s="365"/>
      <c r="J118" s="365"/>
      <c r="K118" s="365"/>
      <c r="L118" s="365"/>
      <c r="M118" s="5">
        <f t="shared" si="175"/>
        <v>500</v>
      </c>
      <c r="N118" s="5">
        <f>D118+I118</f>
        <v>0</v>
      </c>
      <c r="O118" s="5">
        <f t="shared" ref="O118" si="278">E118+J118</f>
        <v>0</v>
      </c>
      <c r="P118" s="5">
        <f t="shared" ref="P118" si="279">F118+K118</f>
        <v>500</v>
      </c>
      <c r="Q118" s="5">
        <f t="shared" ref="Q118" si="280">G118+L118</f>
        <v>0</v>
      </c>
      <c r="S118" s="81">
        <f>M118-'3 priedas_asignavimai'!X327</f>
        <v>0</v>
      </c>
    </row>
    <row r="119" spans="1:21" x14ac:dyDescent="0.25">
      <c r="A119" s="182" t="s">
        <v>47</v>
      </c>
      <c r="B119" s="183" t="s">
        <v>55</v>
      </c>
      <c r="C119" s="364">
        <f t="shared" si="255"/>
        <v>2196.1000000000004</v>
      </c>
      <c r="D119" s="73">
        <f>D13+D17+D20+D23+D26+D29+D31+D34+D36+D39+D42+D45+D47+D49+D51+D53+D55+D57+D59+D61+D63+D65+D67+D69+D71+D73+D75+D77+D79+D81+D83+D85+D87+D89+D91+D93+D95+D97+D99+D101+D103+D105+D107+D109+D111+D113+D115+D117</f>
        <v>452.00000000000028</v>
      </c>
      <c r="E119" s="73">
        <f>E13+E17+E20+E23+E26+E29+E31+E34+E36+E39+E42+E45+E47+E49+E51+E53+E55+E57+E59+E61+E63+E65+E67+E69+E71+E73+E75+E77+E79+E81+E83+E85+E87+E89+E91+E93+E95+E97+E99+E101+E103+E105+E107+E109+E111+E113+E115+E117</f>
        <v>302.70000000000005</v>
      </c>
      <c r="F119" s="73">
        <f>F13+F17+F20+F23+F26+F29+F31+F34+F36+F39+F42+F45+F47+F49+F51+F53+F55+F57+F59+F61+F63+F65+F67+F69+F71+F73+F75+F77+F79+F81+F83+F85+F87+F89+F91+F93+F95+F97+F99+F101+F103+F105+F107+F109+F111+F113+F115+F117</f>
        <v>1361.4</v>
      </c>
      <c r="G119" s="73">
        <f>G13+G17+G20+G23+G26+G29+G31+G34+G36+G39+G42+G45+G47+G49+G51+G53+G55+G57+G59+G61+G63+G65+G67+G69+G71+G73+G75+G77+G79+G81+G83+G85+G87+G89+G91+G93+G95+G97+G99+G101+G103+G105+G107+G109+G111+G113+G115+G117</f>
        <v>80</v>
      </c>
      <c r="H119" s="78">
        <f t="shared" si="174"/>
        <v>85.1</v>
      </c>
      <c r="I119" s="73">
        <f>I13+I17+I20+I23+I26+I29+I31+I34+I36+I39+I42+I45+I47+I49+I51+I53+I55+I57+I59+I61+I63+I65+I67+I69+I71+I73+I75+I77+I79+I81+I83+I85+I87+I89+I91+I93+I95+I97+I99+I101+I103+I105+I107+I109+I111+I113+I115+I117</f>
        <v>40.5</v>
      </c>
      <c r="J119" s="73">
        <f>J13+J17+J20+J23+J26+J29+J31+J34+J36+J39+J42+J45+J47+J49+J51+J53+J55+J57+J59+J61+J63+J65+J67+J69+J71+J73+J75+J77+J79+J81+J83+J85+J87+J89+J91+J93+J95+J97+J99+J101+J103+J105+J107+J109+J111+J113+J115+J117</f>
        <v>44.6</v>
      </c>
      <c r="K119" s="73">
        <f>K13+K17+K20+K23+K26+K29+K31+K34+K36+K39+K42+K45+K47+K49+K51+K53+K55+K57+K59+K61+K63+K65+K67+K69+K71+K73+K75+K77+K79+K81+K83+K85+K87+K89+K91+K93+K95+K97+K99+K101+K103+K105+K107+K109+K111+K113+K115+K117</f>
        <v>0</v>
      </c>
      <c r="L119" s="73">
        <f>L13+L17+L20+L23+L26+L29+L31+L34+L36+L39+L42+L45+L47+L49+L51+L53+L55+L57+L59+L61+L63+L65+L67+L69+L71+L73+L75+L77+L79+L81+L83+L85+L87+L89+L91+L93+L95+L97+L99+L101+L103+L105+L107+L109+L111+L113+L115+L117</f>
        <v>0</v>
      </c>
      <c r="M119" s="185">
        <f t="shared" si="175"/>
        <v>2281.2000000000007</v>
      </c>
      <c r="N119" s="185">
        <f>N13+N17+N20+N23+N26+N29+N31+N34+N36+N39+N42+N45+N47+N49+N51+N53+N55+N57+N59+N61+N63+N65+N67+N69+N71+N73+N75+N77+N79+N81+N83+N85+N87+N89+N91+N93+N95+N97+N99+N101+N103+N105+N107+N109+N111+N113+N115+N117</f>
        <v>492.50000000000028</v>
      </c>
      <c r="O119" s="185">
        <f>O13+O17+O20+O23+O26+O29+O31+O34+O36+O39+O42+O45+O47+O49+O51+O53+O55+O57+O59+O61+O63+O65+O67+O69+O71+O73+O75+O77+O79+O81+O83+O85+O87+O89+O91+O93+O95+O97+O99+O101+O103+O105+O107+O109+O111+O113+O115+O117</f>
        <v>347.30000000000007</v>
      </c>
      <c r="P119" s="185">
        <f>P13+P17+P20+P23+P26+P29+P31+P34+P36+P39+P42+P45+P47+P49+P51+P53+P55+P57+P59+P61+P63+P65+P67+P69+P71+P73+P75+P77+P79+P81+P83+P85+P87+P89+P91+P93+P95+P97+P99+P101+P103+P105+P107+P109+P111+P113+P115+P117</f>
        <v>1361.4</v>
      </c>
      <c r="Q119" s="185">
        <f>Q13+Q17+Q20+Q23+Q26+Q29+Q31+Q34+Q36+Q39+Q42+Q45+Q47+Q49+Q51+Q53+Q55+Q57+Q59+Q61+Q63+Q65+Q67+Q69+Q71+Q73+Q75+Q77+Q79+Q81+Q83+Q85+Q87+Q89+Q91+Q93+Q95+Q97+Q99+Q101+Q103+Q105+Q107+Q109+Q111+Q113+Q115+Q117</f>
        <v>80</v>
      </c>
      <c r="S119" s="81">
        <f>M119-'3 priedas_asignavimai'!X329</f>
        <v>-310.99999999999864</v>
      </c>
    </row>
    <row r="121" spans="1:21" hidden="1" x14ac:dyDescent="0.25">
      <c r="C121" s="162">
        <f>C13+C17+C20+C23+C26+C29+C31+C34+C36+C39+C42+C45+C47+C49+C51+C53+C55+C57+C59+C61+C63+C65+C67+C69+C71+C73+C75+C77+C79+C81+C83+C85+C87+C89+C91+C93+C95+C97+C99+C101+C103+C105+C107+C109+C111+C113+C115+C117</f>
        <v>2196.0999999999995</v>
      </c>
      <c r="D121" s="162">
        <f t="shared" ref="D121:G121" si="281">D13+D17+D20+D23+D26+D29+D31+D34+D36+D39+D42+D45+D47+D49+D51+D53+D55+D57+D59+D61+D63+D65+D67+D69+D71+D73+D75+D77+D79+D81+D83+D85+D87+D89+D91+D93+D95+D97+D99+D101+D103+D105+D107+D109+D111+D113+D115+D117</f>
        <v>452.00000000000028</v>
      </c>
      <c r="E121" s="162">
        <f t="shared" si="281"/>
        <v>302.70000000000005</v>
      </c>
      <c r="F121" s="162">
        <f t="shared" si="281"/>
        <v>1361.4</v>
      </c>
      <c r="G121" s="162">
        <f t="shared" si="281"/>
        <v>80</v>
      </c>
      <c r="H121" s="162">
        <f>H13+H17+H20+H23+H26+H29+H31+H34+H36+H39+H42+H45+H47+H49+H51+H53+H55+H57+H59+H61+H63+H65+H67+H69+H71+H73+H75+H77+H79+H81+H83+H85+H87+H89+H91+H93+H95+H97+H99+H101+H103+H105+H107+H109+H111+H113+H115+H117</f>
        <v>85.1</v>
      </c>
      <c r="I121" s="162">
        <f t="shared" ref="I121:L121" si="282">I13+I17+I20+I23+I26+I29+I31+I34+I36+I39+I42+I45+I47+I49+I51+I53+I55+I57+I59+I61+I63+I65+I67+I69+I71+I73+I75+I77+I79+I81+I83+I85+I87+I89+I91+I93+I95+I97+I99+I101+I103+I105+I107+I109+I111+I113+I115+I117</f>
        <v>40.5</v>
      </c>
      <c r="J121" s="162">
        <f t="shared" si="282"/>
        <v>44.6</v>
      </c>
      <c r="K121" s="162">
        <f t="shared" si="282"/>
        <v>0</v>
      </c>
      <c r="L121" s="162">
        <f t="shared" si="282"/>
        <v>0</v>
      </c>
      <c r="M121" s="162">
        <f>(M13+M17+M20+M23+M26+M29+M31+M34+M36+M39+M42+M45+M47+M49+M51+M53+M55+M57+M59+M61+M63+M65+M67+M69+M71+M73+M75+M77+M79+M81+M83+M85+M87+M89+M91+M93+M95+M97+M99+M101+M103+M105+M107+M109+M111+M113+M115+M117)</f>
        <v>2281.1999999999998</v>
      </c>
      <c r="N121" s="162">
        <f t="shared" ref="N121:Q121" si="283">(N13+N17+N20+N23+N26+N29+N31+N34+N36+N39+N42+N45+N47+N49+N51+N53+N55+N57+N59+N61+N63+N65+N67+N69+N71+N73+N75+N77+N79+N81+N83+N85+N87+N89+N91+N93+N95+N97+N99+N101+N103+N105+N107+N109+N111+N113+N115+N117)</f>
        <v>492.50000000000028</v>
      </c>
      <c r="O121" s="162">
        <f t="shared" si="283"/>
        <v>347.30000000000007</v>
      </c>
      <c r="P121" s="162">
        <f t="shared" si="283"/>
        <v>1361.4</v>
      </c>
      <c r="Q121" s="162">
        <f t="shared" si="283"/>
        <v>80</v>
      </c>
    </row>
    <row r="122" spans="1:21" hidden="1" x14ac:dyDescent="0.25">
      <c r="C122" s="179">
        <f>C121-C119</f>
        <v>0</v>
      </c>
      <c r="D122" s="179">
        <f t="shared" ref="D122:Q122" si="284">D121-D119</f>
        <v>0</v>
      </c>
      <c r="E122" s="179">
        <f t="shared" si="284"/>
        <v>0</v>
      </c>
      <c r="F122" s="179">
        <f t="shared" si="284"/>
        <v>0</v>
      </c>
      <c r="G122" s="179">
        <f t="shared" si="284"/>
        <v>0</v>
      </c>
      <c r="H122" s="179">
        <f t="shared" si="284"/>
        <v>0</v>
      </c>
      <c r="I122" s="179">
        <f t="shared" si="284"/>
        <v>0</v>
      </c>
      <c r="J122" s="179">
        <f t="shared" si="284"/>
        <v>0</v>
      </c>
      <c r="K122" s="179">
        <f t="shared" si="284"/>
        <v>0</v>
      </c>
      <c r="L122" s="179">
        <f t="shared" si="284"/>
        <v>0</v>
      </c>
      <c r="M122" s="179">
        <f t="shared" si="284"/>
        <v>0</v>
      </c>
      <c r="N122" s="179">
        <f t="shared" si="284"/>
        <v>0</v>
      </c>
      <c r="O122" s="179">
        <f t="shared" si="284"/>
        <v>0</v>
      </c>
      <c r="P122" s="179">
        <f t="shared" si="284"/>
        <v>0</v>
      </c>
      <c r="Q122" s="179">
        <f t="shared" si="284"/>
        <v>0</v>
      </c>
    </row>
    <row r="123" spans="1:21" x14ac:dyDescent="0.25">
      <c r="B123" s="161"/>
      <c r="C123" s="1">
        <v>2196.1000000000004</v>
      </c>
      <c r="D123" s="1">
        <v>452.00000000000028</v>
      </c>
      <c r="E123" s="1">
        <v>302.70000000000005</v>
      </c>
      <c r="F123" s="1">
        <v>1361.4</v>
      </c>
      <c r="G123" s="1">
        <v>80</v>
      </c>
      <c r="H123" s="325" t="s">
        <v>409</v>
      </c>
      <c r="I123" s="162"/>
      <c r="J123" s="162"/>
      <c r="K123" s="162"/>
      <c r="L123" s="162"/>
      <c r="M123" s="162"/>
      <c r="N123" s="162"/>
      <c r="O123" s="162"/>
      <c r="P123" s="162"/>
      <c r="Q123" s="162"/>
      <c r="R123" s="1">
        <f t="shared" ref="R123:U123" si="285">R121-R119</f>
        <v>0</v>
      </c>
      <c r="S123" s="1">
        <f t="shared" si="285"/>
        <v>310.99999999999864</v>
      </c>
      <c r="T123" s="1">
        <f t="shared" si="285"/>
        <v>0</v>
      </c>
      <c r="U123" s="1">
        <f t="shared" si="285"/>
        <v>0</v>
      </c>
    </row>
    <row r="124" spans="1:21" x14ac:dyDescent="0.25">
      <c r="C124" s="180">
        <f>C123-C119</f>
        <v>0</v>
      </c>
      <c r="D124" s="180">
        <f t="shared" ref="D124:G124" si="286">D123-D119</f>
        <v>0</v>
      </c>
      <c r="E124" s="180">
        <f t="shared" si="286"/>
        <v>0</v>
      </c>
      <c r="F124" s="180"/>
      <c r="G124" s="180">
        <f t="shared" si="286"/>
        <v>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A10:A12"/>
    <mergeCell ref="B10:B12"/>
    <mergeCell ref="C10:C12"/>
    <mergeCell ref="D11:D12"/>
    <mergeCell ref="E11:E12"/>
    <mergeCell ref="A1:Q1"/>
    <mergeCell ref="A2:Q2"/>
    <mergeCell ref="A3:Q3"/>
    <mergeCell ref="A4:Q4"/>
    <mergeCell ref="A8:Q8"/>
    <mergeCell ref="A5:Q5"/>
    <mergeCell ref="A6:Q6"/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</mergeCells>
  <pageMargins left="1.1811023622047245" right="0.39370078740157483" top="0.78740157480314965" bottom="0.78740157480314965" header="0.31496062992125984" footer="0.31496062992125984"/>
  <pageSetup paperSize="9" scale="78" fitToHeight="0" orientation="portrait" r:id="rId1"/>
  <ignoredErrors>
    <ignoredError sqref="M13:Q11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pageSetUpPr fitToPage="1"/>
  </sheetPr>
  <dimension ref="A1:Z346"/>
  <sheetViews>
    <sheetView showZeros="0" tabSelected="1" zoomScaleNormal="100" workbookViewId="0">
      <pane xSplit="2" ySplit="11" topLeftCell="C12" activePane="bottomRight" state="frozen"/>
      <selection activeCell="A6" sqref="A6:O6"/>
      <selection pane="topRight" activeCell="A6" sqref="A6:O6"/>
      <selection pane="bottomLeft" activeCell="A6" sqref="A6:O6"/>
      <selection pane="bottomRight" activeCell="AC24" sqref="AC24:AC25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90" hidden="1" customWidth="1"/>
    <col min="4" max="4" width="14.5703125" style="99" hidden="1" customWidth="1"/>
    <col min="5" max="9" width="12.7109375" style="99" hidden="1" customWidth="1"/>
    <col min="10" max="10" width="12.7109375" style="112" hidden="1" customWidth="1"/>
    <col min="11" max="11" width="12.7109375" style="14" hidden="1" customWidth="1"/>
    <col min="12" max="17" width="12.7109375" style="1" hidden="1" customWidth="1"/>
    <col min="18" max="18" width="12.7109375" style="90" hidden="1" customWidth="1"/>
    <col min="19" max="19" width="14.7109375" style="105" customWidth="1"/>
    <col min="20" max="20" width="14.42578125" style="99" hidden="1" customWidth="1"/>
    <col min="21" max="22" width="12.7109375" style="99" hidden="1" customWidth="1"/>
    <col min="23" max="23" width="13.7109375" style="99" hidden="1" customWidth="1"/>
    <col min="24" max="26" width="12.7109375" style="99" hidden="1" customWidth="1"/>
    <col min="27" max="27" width="9.140625" style="1" customWidth="1"/>
    <col min="28" max="16384" width="9.140625" style="1"/>
  </cols>
  <sheetData>
    <row r="1" spans="1:26" s="23" customFormat="1" x14ac:dyDescent="0.25">
      <c r="A1" s="431" t="s">
        <v>435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100"/>
      <c r="W1" s="100"/>
      <c r="X1" s="100"/>
      <c r="Y1" s="429"/>
      <c r="Z1" s="429"/>
    </row>
    <row r="2" spans="1:26" s="23" customFormat="1" x14ac:dyDescent="0.25">
      <c r="A2" s="431" t="s">
        <v>383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100"/>
      <c r="W2" s="100"/>
      <c r="X2" s="100"/>
      <c r="Y2" s="429"/>
      <c r="Z2" s="429"/>
    </row>
    <row r="3" spans="1:26" s="23" customFormat="1" x14ac:dyDescent="0.25">
      <c r="A3" s="431" t="s">
        <v>452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100"/>
      <c r="W3" s="100"/>
      <c r="X3" s="100"/>
      <c r="Y3" s="429"/>
      <c r="Z3" s="429"/>
    </row>
    <row r="4" spans="1:26" s="23" customFormat="1" x14ac:dyDescent="0.25">
      <c r="A4" s="431" t="s">
        <v>221</v>
      </c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431"/>
      <c r="R4" s="431"/>
      <c r="S4" s="431"/>
      <c r="T4" s="431"/>
      <c r="U4" s="431"/>
      <c r="V4" s="100"/>
      <c r="W4" s="100"/>
      <c r="X4" s="100"/>
      <c r="Y4" s="429"/>
      <c r="Z4" s="429"/>
    </row>
    <row r="5" spans="1:26" s="23" customFormat="1" ht="15" customHeight="1" x14ac:dyDescent="0.25">
      <c r="A5" s="432" t="s">
        <v>474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100"/>
      <c r="W5" s="100"/>
      <c r="X5" s="100"/>
      <c r="Y5" s="430"/>
      <c r="Z5" s="430"/>
    </row>
    <row r="6" spans="1:26" s="23" customFormat="1" ht="15" customHeight="1" x14ac:dyDescent="0.25">
      <c r="A6" s="432" t="s">
        <v>480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100"/>
      <c r="W6" s="100"/>
      <c r="X6" s="100"/>
      <c r="Y6" s="430"/>
      <c r="Z6" s="430"/>
    </row>
    <row r="7" spans="1:26" s="23" customFormat="1" ht="15" customHeight="1" x14ac:dyDescent="0.25">
      <c r="C7" s="189"/>
      <c r="D7" s="100"/>
      <c r="E7" s="100"/>
      <c r="F7" s="100"/>
      <c r="G7" s="100"/>
      <c r="H7" s="100"/>
      <c r="I7" s="102"/>
      <c r="J7" s="102"/>
      <c r="K7" s="1"/>
      <c r="Q7" s="92"/>
      <c r="R7" s="329"/>
      <c r="S7" s="99"/>
      <c r="T7" s="100"/>
      <c r="U7" s="100"/>
      <c r="V7" s="100"/>
      <c r="W7" s="100"/>
      <c r="X7" s="100"/>
      <c r="Y7" s="102"/>
      <c r="Z7" s="102"/>
    </row>
    <row r="8" spans="1:26" ht="15" customHeight="1" x14ac:dyDescent="0.25">
      <c r="A8" s="422" t="s">
        <v>411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</row>
    <row r="9" spans="1:26" x14ac:dyDescent="0.25">
      <c r="H9" s="106"/>
      <c r="I9" s="106"/>
      <c r="J9" s="112" t="s">
        <v>324</v>
      </c>
      <c r="P9" s="2"/>
      <c r="Q9" s="2"/>
      <c r="R9" s="112" t="s">
        <v>324</v>
      </c>
      <c r="S9" s="2" t="s">
        <v>139</v>
      </c>
      <c r="X9" s="106"/>
      <c r="Y9" s="106"/>
    </row>
    <row r="10" spans="1:26" ht="15" customHeight="1" x14ac:dyDescent="0.25">
      <c r="A10" s="395" t="s">
        <v>1</v>
      </c>
      <c r="B10" s="436" t="s">
        <v>220</v>
      </c>
      <c r="C10" s="433" t="s">
        <v>0</v>
      </c>
      <c r="D10" s="437" t="s">
        <v>219</v>
      </c>
      <c r="E10" s="437"/>
      <c r="F10" s="437"/>
      <c r="G10" s="437"/>
      <c r="H10" s="437"/>
      <c r="I10" s="437"/>
      <c r="J10" s="437"/>
      <c r="K10" s="427" t="s">
        <v>470</v>
      </c>
      <c r="L10" s="438" t="s">
        <v>219</v>
      </c>
      <c r="M10" s="439"/>
      <c r="N10" s="439"/>
      <c r="O10" s="439"/>
      <c r="P10" s="439"/>
      <c r="Q10" s="439"/>
      <c r="R10" s="439"/>
      <c r="S10" s="440" t="s">
        <v>0</v>
      </c>
      <c r="T10" s="435" t="s">
        <v>219</v>
      </c>
      <c r="U10" s="435"/>
      <c r="V10" s="435"/>
      <c r="W10" s="435"/>
      <c r="X10" s="435"/>
      <c r="Y10" s="435"/>
      <c r="Z10" s="435"/>
    </row>
    <row r="11" spans="1:26" ht="96" customHeight="1" x14ac:dyDescent="0.25">
      <c r="A11" s="395"/>
      <c r="B11" s="436"/>
      <c r="C11" s="434"/>
      <c r="D11" s="315" t="s">
        <v>224</v>
      </c>
      <c r="E11" s="315" t="s">
        <v>226</v>
      </c>
      <c r="F11" s="315" t="s">
        <v>225</v>
      </c>
      <c r="G11" s="315" t="s">
        <v>227</v>
      </c>
      <c r="H11" s="315" t="s">
        <v>302</v>
      </c>
      <c r="I11" s="316" t="s">
        <v>229</v>
      </c>
      <c r="J11" s="317" t="s">
        <v>230</v>
      </c>
      <c r="K11" s="428"/>
      <c r="L11" s="320" t="s">
        <v>193</v>
      </c>
      <c r="M11" s="320" t="s">
        <v>226</v>
      </c>
      <c r="N11" s="320" t="s">
        <v>225</v>
      </c>
      <c r="O11" s="320" t="s">
        <v>227</v>
      </c>
      <c r="P11" s="320" t="s">
        <v>228</v>
      </c>
      <c r="Q11" s="321" t="s">
        <v>229</v>
      </c>
      <c r="R11" s="330" t="s">
        <v>230</v>
      </c>
      <c r="S11" s="441"/>
      <c r="T11" s="318" t="s">
        <v>193</v>
      </c>
      <c r="U11" s="318" t="s">
        <v>226</v>
      </c>
      <c r="V11" s="318" t="s">
        <v>225</v>
      </c>
      <c r="W11" s="318" t="s">
        <v>227</v>
      </c>
      <c r="X11" s="318" t="s">
        <v>302</v>
      </c>
      <c r="Y11" s="319" t="s">
        <v>229</v>
      </c>
      <c r="Z11" s="318" t="s">
        <v>230</v>
      </c>
    </row>
    <row r="12" spans="1:26" ht="15" customHeight="1" x14ac:dyDescent="0.25">
      <c r="A12" s="3" t="s">
        <v>5</v>
      </c>
      <c r="B12" s="62" t="s">
        <v>217</v>
      </c>
      <c r="C12" s="252">
        <f>D12+E12+F12+G12+H12+I12+J12</f>
        <v>155.80000000000001</v>
      </c>
      <c r="D12" s="111">
        <f t="shared" ref="D12:Q12" si="0">D13</f>
        <v>155.80000000000001</v>
      </c>
      <c r="E12" s="111">
        <f t="shared" si="0"/>
        <v>0</v>
      </c>
      <c r="F12" s="111">
        <f t="shared" si="0"/>
        <v>0</v>
      </c>
      <c r="G12" s="111">
        <f t="shared" si="0"/>
        <v>0</v>
      </c>
      <c r="H12" s="111">
        <f t="shared" si="0"/>
        <v>0</v>
      </c>
      <c r="I12" s="111">
        <f t="shared" si="0"/>
        <v>0</v>
      </c>
      <c r="J12" s="111">
        <f t="shared" si="0"/>
        <v>0</v>
      </c>
      <c r="K12" s="118">
        <f>L12+M12+N12+O12+P12+Q12+R12</f>
        <v>0</v>
      </c>
      <c r="L12" s="118">
        <f t="shared" si="0"/>
        <v>0</v>
      </c>
      <c r="M12" s="118">
        <f t="shared" si="0"/>
        <v>0</v>
      </c>
      <c r="N12" s="118">
        <f t="shared" si="0"/>
        <v>0</v>
      </c>
      <c r="O12" s="118">
        <f t="shared" si="0"/>
        <v>0</v>
      </c>
      <c r="P12" s="118">
        <f t="shared" si="0"/>
        <v>0</v>
      </c>
      <c r="Q12" s="118">
        <f t="shared" si="0"/>
        <v>0</v>
      </c>
      <c r="R12" s="270">
        <f t="shared" ref="R12" si="1">R13</f>
        <v>0</v>
      </c>
      <c r="S12" s="237">
        <f>S13</f>
        <v>155.80000000000001</v>
      </c>
      <c r="T12" s="228">
        <f t="shared" ref="T12:Z12" si="2">T13</f>
        <v>155.80000000000001</v>
      </c>
      <c r="U12" s="228">
        <f t="shared" si="2"/>
        <v>0</v>
      </c>
      <c r="V12" s="228">
        <f t="shared" si="2"/>
        <v>0</v>
      </c>
      <c r="W12" s="228">
        <f t="shared" si="2"/>
        <v>0</v>
      </c>
      <c r="X12" s="228">
        <f t="shared" si="2"/>
        <v>0</v>
      </c>
      <c r="Y12" s="228">
        <f t="shared" si="2"/>
        <v>0</v>
      </c>
      <c r="Z12" s="228">
        <f t="shared" si="2"/>
        <v>0</v>
      </c>
    </row>
    <row r="13" spans="1:26" s="36" customFormat="1" ht="15" customHeight="1" x14ac:dyDescent="0.25">
      <c r="A13" s="59"/>
      <c r="B13" s="12" t="s">
        <v>437</v>
      </c>
      <c r="C13" s="253">
        <f>D13+E13+F13+G13+H13+I13+J13</f>
        <v>155.80000000000001</v>
      </c>
      <c r="D13" s="164">
        <v>155.80000000000001</v>
      </c>
      <c r="E13" s="110"/>
      <c r="F13" s="110"/>
      <c r="G13" s="110"/>
      <c r="H13" s="110"/>
      <c r="I13" s="110"/>
      <c r="J13" s="113"/>
      <c r="K13" s="118">
        <f>L13+M13+N13+O13+P13+Q13+R13</f>
        <v>0</v>
      </c>
      <c r="L13" s="168"/>
      <c r="M13" s="119"/>
      <c r="N13" s="119"/>
      <c r="O13" s="119"/>
      <c r="P13" s="119"/>
      <c r="Q13" s="119"/>
      <c r="R13" s="260"/>
      <c r="S13" s="7">
        <f>T13+U13+V13+W13+X13+Y13+Z13</f>
        <v>155.80000000000001</v>
      </c>
      <c r="T13" s="229">
        <f>D13+L13</f>
        <v>155.80000000000001</v>
      </c>
      <c r="U13" s="229">
        <f t="shared" ref="U13:Y13" si="3">E13+M13</f>
        <v>0</v>
      </c>
      <c r="V13" s="229">
        <f t="shared" si="3"/>
        <v>0</v>
      </c>
      <c r="W13" s="229">
        <f t="shared" si="3"/>
        <v>0</v>
      </c>
      <c r="X13" s="229">
        <f t="shared" si="3"/>
        <v>0</v>
      </c>
      <c r="Y13" s="229">
        <f t="shared" si="3"/>
        <v>0</v>
      </c>
      <c r="Z13" s="229">
        <f>J13+R13</f>
        <v>0</v>
      </c>
    </row>
    <row r="14" spans="1:26" ht="15" customHeight="1" x14ac:dyDescent="0.25">
      <c r="A14" s="17" t="s">
        <v>57</v>
      </c>
      <c r="B14" s="62" t="s">
        <v>218</v>
      </c>
      <c r="C14" s="252">
        <f>D14+E14+F14+G14+H14+I14+J14</f>
        <v>33571.160770000002</v>
      </c>
      <c r="D14" s="111">
        <f t="shared" ref="D14:J14" si="4">D15+D44+D53+D54+D62+D65+D68</f>
        <v>17367.700000000004</v>
      </c>
      <c r="E14" s="111">
        <f t="shared" si="4"/>
        <v>4000.7</v>
      </c>
      <c r="F14" s="111">
        <f t="shared" si="4"/>
        <v>4212.3413199999995</v>
      </c>
      <c r="G14" s="111">
        <f t="shared" si="4"/>
        <v>1860.481</v>
      </c>
      <c r="H14" s="111">
        <f t="shared" si="4"/>
        <v>654.20000000000005</v>
      </c>
      <c r="I14" s="111">
        <f t="shared" si="4"/>
        <v>1023</v>
      </c>
      <c r="J14" s="111">
        <f t="shared" si="4"/>
        <v>4452.7384499999998</v>
      </c>
      <c r="K14" s="118">
        <f>L14+M14+N14+O14+P14+Q14+R14</f>
        <v>1685.89473</v>
      </c>
      <c r="L14" s="109">
        <f t="shared" ref="L14:Z14" si="5">L15+L44+L53+L54+L62+L65+L68</f>
        <v>1576.2</v>
      </c>
      <c r="M14" s="109">
        <f t="shared" si="5"/>
        <v>16.100000000000001</v>
      </c>
      <c r="N14" s="109">
        <f t="shared" si="5"/>
        <v>93.594730000000013</v>
      </c>
      <c r="O14" s="109">
        <f t="shared" si="5"/>
        <v>0</v>
      </c>
      <c r="P14" s="109">
        <f t="shared" si="5"/>
        <v>0</v>
      </c>
      <c r="Q14" s="109">
        <f t="shared" si="5"/>
        <v>0</v>
      </c>
      <c r="R14" s="109">
        <f t="shared" si="5"/>
        <v>0</v>
      </c>
      <c r="S14" s="176">
        <f t="shared" si="5"/>
        <v>35257.055499999995</v>
      </c>
      <c r="T14" s="326">
        <f t="shared" si="5"/>
        <v>18943.900000000001</v>
      </c>
      <c r="U14" s="326">
        <f t="shared" si="5"/>
        <v>4016.8</v>
      </c>
      <c r="V14" s="326">
        <f t="shared" si="5"/>
        <v>4305.9360500000003</v>
      </c>
      <c r="W14" s="326">
        <f t="shared" si="5"/>
        <v>1860.481</v>
      </c>
      <c r="X14" s="326">
        <f t="shared" si="5"/>
        <v>654.20000000000005</v>
      </c>
      <c r="Y14" s="326">
        <f t="shared" si="5"/>
        <v>1023</v>
      </c>
      <c r="Z14" s="326">
        <f t="shared" si="5"/>
        <v>4452.7384499999998</v>
      </c>
    </row>
    <row r="15" spans="1:26" ht="15" customHeight="1" x14ac:dyDescent="0.25">
      <c r="A15" s="17"/>
      <c r="B15" s="12" t="s">
        <v>443</v>
      </c>
      <c r="C15" s="252">
        <f>D15+E15+F15+G15+H15+I15+J15</f>
        <v>6957.1661300000005</v>
      </c>
      <c r="D15" s="164">
        <v>5978.7</v>
      </c>
      <c r="E15" s="110">
        <f>SUM(E16:E37)</f>
        <v>492.56400000000002</v>
      </c>
      <c r="F15" s="110">
        <f>SUM(F16:F43)</f>
        <v>33.118519999999997</v>
      </c>
      <c r="G15" s="110"/>
      <c r="H15" s="164">
        <v>23</v>
      </c>
      <c r="I15" s="164"/>
      <c r="J15" s="113">
        <f>'4 priedas_ nepanaudotos lėšos'!C13</f>
        <v>429.78361000000001</v>
      </c>
      <c r="K15" s="118">
        <f>L15+M15+N15+O15+P15+Q15+R15</f>
        <v>16.187360000000002</v>
      </c>
      <c r="L15" s="168"/>
      <c r="M15" s="119">
        <f>SUM(M16:M37)</f>
        <v>16.100000000000001</v>
      </c>
      <c r="N15" s="119">
        <f>SUM(N16:N43)</f>
        <v>8.7360000000000007E-2</v>
      </c>
      <c r="O15" s="119"/>
      <c r="P15" s="168"/>
      <c r="Q15" s="168"/>
      <c r="R15" s="260">
        <f>'4 priedas_ nepanaudotos lėšos'!I13</f>
        <v>0</v>
      </c>
      <c r="S15" s="174">
        <f t="shared" ref="S15:S47" si="6">T15+U15+V15+W15+X15+Y15+Z15</f>
        <v>6973.3534900000004</v>
      </c>
      <c r="T15" s="229">
        <f>D15+L15</f>
        <v>5978.7</v>
      </c>
      <c r="U15" s="229">
        <f>E15+M15</f>
        <v>508.66400000000004</v>
      </c>
      <c r="V15" s="229">
        <f t="shared" ref="V15:Y16" si="7">F15+N15</f>
        <v>33.205879999999993</v>
      </c>
      <c r="W15" s="229">
        <f t="shared" si="7"/>
        <v>0</v>
      </c>
      <c r="X15" s="229">
        <f t="shared" si="7"/>
        <v>23</v>
      </c>
      <c r="Y15" s="229">
        <f t="shared" si="7"/>
        <v>0</v>
      </c>
      <c r="Z15" s="229">
        <f t="shared" ref="Z15" si="8">J15+R15</f>
        <v>429.78361000000001</v>
      </c>
    </row>
    <row r="16" spans="1:26" s="36" customFormat="1" x14ac:dyDescent="0.25">
      <c r="A16" s="60"/>
      <c r="B16" s="18" t="s">
        <v>213</v>
      </c>
      <c r="C16" s="254">
        <f>D16+E16+F16+G16+H16+I16+J16</f>
        <v>0.9</v>
      </c>
      <c r="D16" s="121"/>
      <c r="E16" s="170">
        <v>0.9</v>
      </c>
      <c r="F16" s="121"/>
      <c r="G16" s="121"/>
      <c r="H16" s="121"/>
      <c r="I16" s="121"/>
      <c r="J16" s="114"/>
      <c r="K16" s="118">
        <f>L16+M16+N16+O16+P16+Q16+R16</f>
        <v>0</v>
      </c>
      <c r="L16" s="265"/>
      <c r="M16" s="257"/>
      <c r="N16" s="265"/>
      <c r="O16" s="265"/>
      <c r="P16" s="265"/>
      <c r="Q16" s="265"/>
      <c r="R16" s="261"/>
      <c r="S16" s="240">
        <f t="shared" si="6"/>
        <v>0.9</v>
      </c>
      <c r="T16" s="229">
        <f>D16+L16</f>
        <v>0</v>
      </c>
      <c r="U16" s="229">
        <f t="shared" ref="U16" si="9">E16+M16</f>
        <v>0.9</v>
      </c>
      <c r="V16" s="229">
        <f t="shared" si="7"/>
        <v>0</v>
      </c>
      <c r="W16" s="229">
        <f t="shared" si="7"/>
        <v>0</v>
      </c>
      <c r="X16" s="229">
        <f t="shared" si="7"/>
        <v>0</v>
      </c>
      <c r="Y16" s="229">
        <f t="shared" si="7"/>
        <v>0</v>
      </c>
      <c r="Z16" s="229">
        <f>J16+R16</f>
        <v>0</v>
      </c>
    </row>
    <row r="17" spans="1:26" s="36" customFormat="1" ht="15" customHeight="1" x14ac:dyDescent="0.25">
      <c r="A17" s="60"/>
      <c r="B17" s="18" t="s">
        <v>60</v>
      </c>
      <c r="C17" s="254">
        <f t="shared" ref="C17:C76" si="10">D17+E17+F17+G17+H17+I17+J17</f>
        <v>27.2</v>
      </c>
      <c r="D17" s="121"/>
      <c r="E17" s="170">
        <v>27.2</v>
      </c>
      <c r="F17" s="121"/>
      <c r="G17" s="121"/>
      <c r="H17" s="121"/>
      <c r="I17" s="121"/>
      <c r="J17" s="114"/>
      <c r="K17" s="118">
        <f t="shared" ref="K17:K80" si="11">L17+M17+N17+O17+P17+Q17+R17</f>
        <v>2.8</v>
      </c>
      <c r="L17" s="265"/>
      <c r="M17" s="257">
        <v>2.8</v>
      </c>
      <c r="N17" s="265"/>
      <c r="O17" s="265"/>
      <c r="P17" s="265"/>
      <c r="Q17" s="265"/>
      <c r="R17" s="261"/>
      <c r="S17" s="240">
        <f t="shared" si="6"/>
        <v>30</v>
      </c>
      <c r="T17" s="229">
        <f t="shared" ref="T17:T42" si="12">D17+L17</f>
        <v>0</v>
      </c>
      <c r="U17" s="229">
        <f t="shared" ref="U17:U42" si="13">E17+M17</f>
        <v>30</v>
      </c>
      <c r="V17" s="229">
        <f t="shared" ref="V17:V42" si="14">F17+N17</f>
        <v>0</v>
      </c>
      <c r="W17" s="229">
        <f t="shared" ref="W17:W42" si="15">G17+O17</f>
        <v>0</v>
      </c>
      <c r="X17" s="229">
        <f t="shared" ref="X17:X42" si="16">H17+P17</f>
        <v>0</v>
      </c>
      <c r="Y17" s="229">
        <f t="shared" ref="Y17:Y42" si="17">I17+Q17</f>
        <v>0</v>
      </c>
      <c r="Z17" s="229">
        <f t="shared" ref="Z17:Z42" si="18">J17+R17</f>
        <v>0</v>
      </c>
    </row>
    <row r="18" spans="1:26" s="36" customFormat="1" x14ac:dyDescent="0.25">
      <c r="A18" s="60"/>
      <c r="B18" s="18" t="s">
        <v>67</v>
      </c>
      <c r="C18" s="254">
        <f t="shared" si="10"/>
        <v>9</v>
      </c>
      <c r="D18" s="121"/>
      <c r="E18" s="170">
        <v>9</v>
      </c>
      <c r="F18" s="121"/>
      <c r="G18" s="121"/>
      <c r="H18" s="121"/>
      <c r="I18" s="121"/>
      <c r="J18" s="114"/>
      <c r="K18" s="118">
        <f t="shared" si="11"/>
        <v>0</v>
      </c>
      <c r="L18" s="265"/>
      <c r="M18" s="257"/>
      <c r="N18" s="265"/>
      <c r="O18" s="265"/>
      <c r="P18" s="265"/>
      <c r="Q18" s="265"/>
      <c r="R18" s="261"/>
      <c r="S18" s="240">
        <f t="shared" si="6"/>
        <v>9</v>
      </c>
      <c r="T18" s="229">
        <f t="shared" si="12"/>
        <v>0</v>
      </c>
      <c r="U18" s="229">
        <f t="shared" si="13"/>
        <v>9</v>
      </c>
      <c r="V18" s="229">
        <f t="shared" si="14"/>
        <v>0</v>
      </c>
      <c r="W18" s="229">
        <f t="shared" si="15"/>
        <v>0</v>
      </c>
      <c r="X18" s="229">
        <f t="shared" si="16"/>
        <v>0</v>
      </c>
      <c r="Y18" s="229">
        <f t="shared" si="17"/>
        <v>0</v>
      </c>
      <c r="Z18" s="229">
        <f t="shared" si="18"/>
        <v>0</v>
      </c>
    </row>
    <row r="19" spans="1:26" s="36" customFormat="1" ht="26.25" x14ac:dyDescent="0.25">
      <c r="A19" s="60"/>
      <c r="B19" s="18" t="s">
        <v>344</v>
      </c>
      <c r="C19" s="254">
        <f t="shared" si="10"/>
        <v>9.5939999999999994</v>
      </c>
      <c r="D19" s="121"/>
      <c r="E19" s="170">
        <v>9.5939999999999994</v>
      </c>
      <c r="F19" s="121"/>
      <c r="G19" s="121"/>
      <c r="H19" s="121"/>
      <c r="I19" s="121"/>
      <c r="J19" s="114"/>
      <c r="K19" s="118">
        <f t="shared" si="11"/>
        <v>0</v>
      </c>
      <c r="L19" s="265"/>
      <c r="M19" s="257"/>
      <c r="N19" s="265"/>
      <c r="O19" s="265"/>
      <c r="P19" s="265"/>
      <c r="Q19" s="265"/>
      <c r="R19" s="261"/>
      <c r="S19" s="238">
        <f t="shared" si="6"/>
        <v>9.5939999999999994</v>
      </c>
      <c r="T19" s="229">
        <f t="shared" si="12"/>
        <v>0</v>
      </c>
      <c r="U19" s="229">
        <f t="shared" si="13"/>
        <v>9.5939999999999994</v>
      </c>
      <c r="V19" s="229">
        <f t="shared" si="14"/>
        <v>0</v>
      </c>
      <c r="W19" s="229">
        <f t="shared" si="15"/>
        <v>0</v>
      </c>
      <c r="X19" s="229">
        <f t="shared" si="16"/>
        <v>0</v>
      </c>
      <c r="Y19" s="229">
        <f t="shared" si="17"/>
        <v>0</v>
      </c>
      <c r="Z19" s="229">
        <f t="shared" si="18"/>
        <v>0</v>
      </c>
    </row>
    <row r="20" spans="1:26" s="36" customFormat="1" ht="15" customHeight="1" x14ac:dyDescent="0.25">
      <c r="A20" s="60"/>
      <c r="B20" s="18" t="s">
        <v>69</v>
      </c>
      <c r="C20" s="254">
        <f t="shared" si="10"/>
        <v>25.312000000000001</v>
      </c>
      <c r="D20" s="121"/>
      <c r="E20" s="170">
        <v>25.312000000000001</v>
      </c>
      <c r="F20" s="121"/>
      <c r="G20" s="121"/>
      <c r="H20" s="121"/>
      <c r="I20" s="121"/>
      <c r="J20" s="114"/>
      <c r="K20" s="118">
        <f t="shared" si="11"/>
        <v>0</v>
      </c>
      <c r="L20" s="265"/>
      <c r="M20" s="257"/>
      <c r="N20" s="265"/>
      <c r="O20" s="265"/>
      <c r="P20" s="265"/>
      <c r="Q20" s="265"/>
      <c r="R20" s="261"/>
      <c r="S20" s="238">
        <f t="shared" si="6"/>
        <v>25.312000000000001</v>
      </c>
      <c r="T20" s="229">
        <f t="shared" si="12"/>
        <v>0</v>
      </c>
      <c r="U20" s="229">
        <f t="shared" si="13"/>
        <v>25.312000000000001</v>
      </c>
      <c r="V20" s="229">
        <f t="shared" si="14"/>
        <v>0</v>
      </c>
      <c r="W20" s="229">
        <f t="shared" si="15"/>
        <v>0</v>
      </c>
      <c r="X20" s="229">
        <f t="shared" si="16"/>
        <v>0</v>
      </c>
      <c r="Y20" s="229">
        <f t="shared" si="17"/>
        <v>0</v>
      </c>
      <c r="Z20" s="229">
        <f t="shared" si="18"/>
        <v>0</v>
      </c>
    </row>
    <row r="21" spans="1:26" s="36" customFormat="1" x14ac:dyDescent="0.25">
      <c r="A21" s="60"/>
      <c r="B21" s="18" t="s">
        <v>70</v>
      </c>
      <c r="C21" s="254">
        <f t="shared" si="10"/>
        <v>62.712000000000003</v>
      </c>
      <c r="D21" s="121"/>
      <c r="E21" s="170">
        <v>62.712000000000003</v>
      </c>
      <c r="F21" s="121"/>
      <c r="G21" s="121"/>
      <c r="H21" s="121"/>
      <c r="I21" s="121"/>
      <c r="J21" s="114"/>
      <c r="K21" s="118">
        <f t="shared" si="11"/>
        <v>0</v>
      </c>
      <c r="L21" s="265"/>
      <c r="M21" s="257"/>
      <c r="N21" s="265"/>
      <c r="O21" s="265"/>
      <c r="P21" s="265"/>
      <c r="Q21" s="265"/>
      <c r="R21" s="261"/>
      <c r="S21" s="238">
        <f t="shared" si="6"/>
        <v>62.712000000000003</v>
      </c>
      <c r="T21" s="229">
        <f t="shared" si="12"/>
        <v>0</v>
      </c>
      <c r="U21" s="229">
        <f t="shared" si="13"/>
        <v>62.712000000000003</v>
      </c>
      <c r="V21" s="229">
        <f t="shared" si="14"/>
        <v>0</v>
      </c>
      <c r="W21" s="229">
        <f t="shared" si="15"/>
        <v>0</v>
      </c>
      <c r="X21" s="229">
        <f t="shared" si="16"/>
        <v>0</v>
      </c>
      <c r="Y21" s="229">
        <f t="shared" si="17"/>
        <v>0</v>
      </c>
      <c r="Z21" s="229">
        <f t="shared" si="18"/>
        <v>0</v>
      </c>
    </row>
    <row r="22" spans="1:26" s="36" customFormat="1" x14ac:dyDescent="0.25">
      <c r="A22" s="60"/>
      <c r="B22" s="18" t="s">
        <v>421</v>
      </c>
      <c r="C22" s="254">
        <f t="shared" si="10"/>
        <v>3.3690000000000002</v>
      </c>
      <c r="D22" s="121"/>
      <c r="E22" s="121"/>
      <c r="F22" s="170">
        <v>3.3690000000000002</v>
      </c>
      <c r="G22" s="121"/>
      <c r="H22" s="121"/>
      <c r="I22" s="121"/>
      <c r="J22" s="114"/>
      <c r="K22" s="118">
        <f t="shared" si="11"/>
        <v>0</v>
      </c>
      <c r="L22" s="265"/>
      <c r="M22" s="265"/>
      <c r="N22" s="257"/>
      <c r="O22" s="265"/>
      <c r="P22" s="265"/>
      <c r="Q22" s="265"/>
      <c r="R22" s="261"/>
      <c r="S22" s="238">
        <f t="shared" si="6"/>
        <v>3.3690000000000002</v>
      </c>
      <c r="T22" s="229">
        <f t="shared" si="12"/>
        <v>0</v>
      </c>
      <c r="U22" s="229">
        <f t="shared" si="13"/>
        <v>0</v>
      </c>
      <c r="V22" s="229">
        <f t="shared" si="14"/>
        <v>3.3690000000000002</v>
      </c>
      <c r="W22" s="229">
        <f t="shared" si="15"/>
        <v>0</v>
      </c>
      <c r="X22" s="229">
        <f t="shared" si="16"/>
        <v>0</v>
      </c>
      <c r="Y22" s="229">
        <f t="shared" si="17"/>
        <v>0</v>
      </c>
      <c r="Z22" s="229">
        <f t="shared" si="18"/>
        <v>0</v>
      </c>
    </row>
    <row r="23" spans="1:26" s="295" customFormat="1" ht="26.25" hidden="1" x14ac:dyDescent="0.25">
      <c r="A23" s="292"/>
      <c r="B23" s="274" t="s">
        <v>309</v>
      </c>
      <c r="C23" s="282">
        <f t="shared" si="10"/>
        <v>0</v>
      </c>
      <c r="D23" s="114"/>
      <c r="E23" s="114"/>
      <c r="F23" s="269"/>
      <c r="G23" s="114"/>
      <c r="H23" s="114"/>
      <c r="I23" s="114"/>
      <c r="J23" s="114"/>
      <c r="K23" s="118">
        <f t="shared" si="11"/>
        <v>0</v>
      </c>
      <c r="L23" s="261"/>
      <c r="M23" s="114"/>
      <c r="N23" s="269"/>
      <c r="O23" s="261"/>
      <c r="P23" s="261"/>
      <c r="Q23" s="261"/>
      <c r="R23" s="261"/>
      <c r="S23" s="285">
        <f t="shared" si="6"/>
        <v>0</v>
      </c>
      <c r="T23" s="229">
        <f t="shared" si="12"/>
        <v>0</v>
      </c>
      <c r="U23" s="229">
        <f t="shared" si="13"/>
        <v>0</v>
      </c>
      <c r="V23" s="229">
        <f t="shared" si="14"/>
        <v>0</v>
      </c>
      <c r="W23" s="229">
        <f t="shared" si="15"/>
        <v>0</v>
      </c>
      <c r="X23" s="229">
        <f t="shared" si="16"/>
        <v>0</v>
      </c>
      <c r="Y23" s="229">
        <f t="shared" si="17"/>
        <v>0</v>
      </c>
      <c r="Z23" s="229">
        <f t="shared" si="18"/>
        <v>0</v>
      </c>
    </row>
    <row r="24" spans="1:26" s="36" customFormat="1" ht="15" customHeight="1" x14ac:dyDescent="0.25">
      <c r="A24" s="60"/>
      <c r="B24" s="18" t="s">
        <v>68</v>
      </c>
      <c r="C24" s="254">
        <f t="shared" si="10"/>
        <v>21.2</v>
      </c>
      <c r="D24" s="121"/>
      <c r="E24" s="170">
        <v>21.2</v>
      </c>
      <c r="F24" s="121">
        <v>0</v>
      </c>
      <c r="G24" s="121"/>
      <c r="H24" s="121"/>
      <c r="I24" s="121"/>
      <c r="J24" s="114"/>
      <c r="K24" s="118">
        <f t="shared" si="11"/>
        <v>0</v>
      </c>
      <c r="L24" s="265"/>
      <c r="M24" s="257"/>
      <c r="N24" s="265">
        <v>0</v>
      </c>
      <c r="O24" s="265"/>
      <c r="P24" s="265"/>
      <c r="Q24" s="265"/>
      <c r="R24" s="261"/>
      <c r="S24" s="240">
        <f t="shared" si="6"/>
        <v>21.2</v>
      </c>
      <c r="T24" s="229">
        <f t="shared" si="12"/>
        <v>0</v>
      </c>
      <c r="U24" s="229">
        <f t="shared" si="13"/>
        <v>21.2</v>
      </c>
      <c r="V24" s="229">
        <f t="shared" si="14"/>
        <v>0</v>
      </c>
      <c r="W24" s="229">
        <f t="shared" si="15"/>
        <v>0</v>
      </c>
      <c r="X24" s="229">
        <f t="shared" si="16"/>
        <v>0</v>
      </c>
      <c r="Y24" s="229">
        <f t="shared" si="17"/>
        <v>0</v>
      </c>
      <c r="Z24" s="229">
        <f t="shared" si="18"/>
        <v>0</v>
      </c>
    </row>
    <row r="25" spans="1:26" s="36" customFormat="1" ht="15" customHeight="1" x14ac:dyDescent="0.25">
      <c r="A25" s="60"/>
      <c r="B25" s="18" t="s">
        <v>150</v>
      </c>
      <c r="C25" s="254">
        <f t="shared" si="10"/>
        <v>5.8879999999999999</v>
      </c>
      <c r="D25" s="121"/>
      <c r="E25" s="170">
        <v>5.8879999999999999</v>
      </c>
      <c r="F25" s="121">
        <v>0</v>
      </c>
      <c r="G25" s="121"/>
      <c r="H25" s="121"/>
      <c r="I25" s="121"/>
      <c r="J25" s="114"/>
      <c r="K25" s="118">
        <f t="shared" si="11"/>
        <v>0</v>
      </c>
      <c r="L25" s="265"/>
      <c r="M25" s="257"/>
      <c r="N25" s="265">
        <v>0</v>
      </c>
      <c r="O25" s="265"/>
      <c r="P25" s="265"/>
      <c r="Q25" s="265"/>
      <c r="R25" s="261"/>
      <c r="S25" s="238">
        <f t="shared" si="6"/>
        <v>5.8879999999999999</v>
      </c>
      <c r="T25" s="229">
        <f t="shared" si="12"/>
        <v>0</v>
      </c>
      <c r="U25" s="229">
        <f t="shared" si="13"/>
        <v>5.8879999999999999</v>
      </c>
      <c r="V25" s="229">
        <f t="shared" si="14"/>
        <v>0</v>
      </c>
      <c r="W25" s="229">
        <f t="shared" si="15"/>
        <v>0</v>
      </c>
      <c r="X25" s="229">
        <f t="shared" si="16"/>
        <v>0</v>
      </c>
      <c r="Y25" s="229">
        <f t="shared" si="17"/>
        <v>0</v>
      </c>
      <c r="Z25" s="229">
        <f t="shared" si="18"/>
        <v>0</v>
      </c>
    </row>
    <row r="26" spans="1:26" s="36" customFormat="1" ht="15" customHeight="1" x14ac:dyDescent="0.25">
      <c r="A26" s="60"/>
      <c r="B26" s="18" t="s">
        <v>62</v>
      </c>
      <c r="C26" s="254">
        <f t="shared" si="10"/>
        <v>32.6</v>
      </c>
      <c r="D26" s="121"/>
      <c r="E26" s="170">
        <v>32.6</v>
      </c>
      <c r="F26" s="121">
        <v>0</v>
      </c>
      <c r="G26" s="121"/>
      <c r="H26" s="121"/>
      <c r="I26" s="121"/>
      <c r="J26" s="114"/>
      <c r="K26" s="118">
        <f t="shared" si="11"/>
        <v>0</v>
      </c>
      <c r="L26" s="265"/>
      <c r="M26" s="257"/>
      <c r="N26" s="265">
        <v>0</v>
      </c>
      <c r="O26" s="265"/>
      <c r="P26" s="265"/>
      <c r="Q26" s="265"/>
      <c r="R26" s="261"/>
      <c r="S26" s="240">
        <f t="shared" si="6"/>
        <v>32.6</v>
      </c>
      <c r="T26" s="229">
        <f t="shared" si="12"/>
        <v>0</v>
      </c>
      <c r="U26" s="229">
        <f t="shared" si="13"/>
        <v>32.6</v>
      </c>
      <c r="V26" s="229">
        <f t="shared" si="14"/>
        <v>0</v>
      </c>
      <c r="W26" s="229">
        <f t="shared" si="15"/>
        <v>0</v>
      </c>
      <c r="X26" s="229">
        <f t="shared" si="16"/>
        <v>0</v>
      </c>
      <c r="Y26" s="229">
        <f t="shared" si="17"/>
        <v>0</v>
      </c>
      <c r="Z26" s="229">
        <f t="shared" si="18"/>
        <v>0</v>
      </c>
    </row>
    <row r="27" spans="1:26" s="36" customFormat="1" ht="15" customHeight="1" x14ac:dyDescent="0.25">
      <c r="A27" s="60"/>
      <c r="B27" s="18" t="s">
        <v>63</v>
      </c>
      <c r="C27" s="254">
        <f t="shared" si="10"/>
        <v>10</v>
      </c>
      <c r="D27" s="121"/>
      <c r="E27" s="170">
        <v>10</v>
      </c>
      <c r="F27" s="121">
        <v>0</v>
      </c>
      <c r="G27" s="121"/>
      <c r="H27" s="121"/>
      <c r="I27" s="121"/>
      <c r="J27" s="114"/>
      <c r="K27" s="118">
        <f t="shared" si="11"/>
        <v>0</v>
      </c>
      <c r="L27" s="265"/>
      <c r="M27" s="257"/>
      <c r="N27" s="265">
        <v>0</v>
      </c>
      <c r="O27" s="265"/>
      <c r="P27" s="265"/>
      <c r="Q27" s="265"/>
      <c r="R27" s="261"/>
      <c r="S27" s="240">
        <f t="shared" si="6"/>
        <v>10</v>
      </c>
      <c r="T27" s="229">
        <f t="shared" si="12"/>
        <v>0</v>
      </c>
      <c r="U27" s="229">
        <f t="shared" si="13"/>
        <v>10</v>
      </c>
      <c r="V27" s="229">
        <f t="shared" si="14"/>
        <v>0</v>
      </c>
      <c r="W27" s="229">
        <f t="shared" si="15"/>
        <v>0</v>
      </c>
      <c r="X27" s="229">
        <f t="shared" si="16"/>
        <v>0</v>
      </c>
      <c r="Y27" s="229">
        <f t="shared" si="17"/>
        <v>0</v>
      </c>
      <c r="Z27" s="229">
        <f t="shared" si="18"/>
        <v>0</v>
      </c>
    </row>
    <row r="28" spans="1:26" s="36" customFormat="1" x14ac:dyDescent="0.25">
      <c r="A28" s="60"/>
      <c r="B28" s="18" t="s">
        <v>65</v>
      </c>
      <c r="C28" s="254">
        <f t="shared" si="10"/>
        <v>0.7</v>
      </c>
      <c r="D28" s="121"/>
      <c r="E28" s="170">
        <v>0.7</v>
      </c>
      <c r="F28" s="121">
        <v>0</v>
      </c>
      <c r="G28" s="121"/>
      <c r="H28" s="121"/>
      <c r="I28" s="121"/>
      <c r="J28" s="114"/>
      <c r="K28" s="118">
        <f t="shared" si="11"/>
        <v>0</v>
      </c>
      <c r="L28" s="265"/>
      <c r="M28" s="257"/>
      <c r="N28" s="265">
        <v>0</v>
      </c>
      <c r="O28" s="265"/>
      <c r="P28" s="265"/>
      <c r="Q28" s="265"/>
      <c r="R28" s="261"/>
      <c r="S28" s="240">
        <f t="shared" si="6"/>
        <v>0.7</v>
      </c>
      <c r="T28" s="229">
        <f t="shared" si="12"/>
        <v>0</v>
      </c>
      <c r="U28" s="229">
        <f t="shared" si="13"/>
        <v>0.7</v>
      </c>
      <c r="V28" s="229">
        <f t="shared" si="14"/>
        <v>0</v>
      </c>
      <c r="W28" s="229">
        <f t="shared" si="15"/>
        <v>0</v>
      </c>
      <c r="X28" s="229">
        <f t="shared" si="16"/>
        <v>0</v>
      </c>
      <c r="Y28" s="229">
        <f t="shared" si="17"/>
        <v>0</v>
      </c>
      <c r="Z28" s="229">
        <f t="shared" si="18"/>
        <v>0</v>
      </c>
    </row>
    <row r="29" spans="1:26" s="36" customFormat="1" x14ac:dyDescent="0.25">
      <c r="A29" s="60"/>
      <c r="B29" s="18" t="s">
        <v>66</v>
      </c>
      <c r="C29" s="254">
        <f t="shared" si="10"/>
        <v>0.9</v>
      </c>
      <c r="D29" s="121"/>
      <c r="E29" s="170">
        <v>0.9</v>
      </c>
      <c r="F29" s="121">
        <v>0</v>
      </c>
      <c r="G29" s="121"/>
      <c r="H29" s="121"/>
      <c r="I29" s="121"/>
      <c r="J29" s="114"/>
      <c r="K29" s="118">
        <f t="shared" si="11"/>
        <v>13.3</v>
      </c>
      <c r="L29" s="265"/>
      <c r="M29" s="257">
        <v>13.3</v>
      </c>
      <c r="N29" s="265">
        <v>0</v>
      </c>
      <c r="O29" s="265"/>
      <c r="P29" s="265"/>
      <c r="Q29" s="265"/>
      <c r="R29" s="261"/>
      <c r="S29" s="240">
        <f t="shared" si="6"/>
        <v>14.200000000000001</v>
      </c>
      <c r="T29" s="229">
        <f t="shared" si="12"/>
        <v>0</v>
      </c>
      <c r="U29" s="229">
        <f t="shared" si="13"/>
        <v>14.200000000000001</v>
      </c>
      <c r="V29" s="229">
        <f t="shared" si="14"/>
        <v>0</v>
      </c>
      <c r="W29" s="229">
        <f t="shared" si="15"/>
        <v>0</v>
      </c>
      <c r="X29" s="229">
        <f t="shared" si="16"/>
        <v>0</v>
      </c>
      <c r="Y29" s="229">
        <f t="shared" si="17"/>
        <v>0</v>
      </c>
      <c r="Z29" s="229">
        <f t="shared" si="18"/>
        <v>0</v>
      </c>
    </row>
    <row r="30" spans="1:26" s="295" customFormat="1" ht="26.25" hidden="1" x14ac:dyDescent="0.25">
      <c r="A30" s="292"/>
      <c r="B30" s="274" t="s">
        <v>198</v>
      </c>
      <c r="C30" s="282">
        <f t="shared" si="10"/>
        <v>0</v>
      </c>
      <c r="D30" s="114"/>
      <c r="E30" s="269"/>
      <c r="F30" s="114">
        <v>0</v>
      </c>
      <c r="G30" s="114"/>
      <c r="H30" s="114"/>
      <c r="I30" s="114"/>
      <c r="J30" s="114"/>
      <c r="K30" s="118">
        <f t="shared" si="11"/>
        <v>0</v>
      </c>
      <c r="L30" s="261"/>
      <c r="M30" s="293"/>
      <c r="N30" s="261">
        <v>0</v>
      </c>
      <c r="O30" s="261"/>
      <c r="P30" s="261"/>
      <c r="Q30" s="261"/>
      <c r="R30" s="261"/>
      <c r="S30" s="294">
        <f t="shared" si="6"/>
        <v>0</v>
      </c>
      <c r="T30" s="229">
        <f t="shared" si="12"/>
        <v>0</v>
      </c>
      <c r="U30" s="229">
        <f t="shared" si="13"/>
        <v>0</v>
      </c>
      <c r="V30" s="229">
        <f t="shared" si="14"/>
        <v>0</v>
      </c>
      <c r="W30" s="229">
        <f t="shared" si="15"/>
        <v>0</v>
      </c>
      <c r="X30" s="229">
        <f t="shared" si="16"/>
        <v>0</v>
      </c>
      <c r="Y30" s="229">
        <f t="shared" si="17"/>
        <v>0</v>
      </c>
      <c r="Z30" s="229">
        <f t="shared" si="18"/>
        <v>0</v>
      </c>
    </row>
    <row r="31" spans="1:26" s="36" customFormat="1" ht="15" customHeight="1" x14ac:dyDescent="0.25">
      <c r="A31" s="60"/>
      <c r="B31" s="18" t="s">
        <v>191</v>
      </c>
      <c r="C31" s="254">
        <f t="shared" si="10"/>
        <v>138.9</v>
      </c>
      <c r="D31" s="121"/>
      <c r="E31" s="170">
        <v>138.9</v>
      </c>
      <c r="F31" s="121">
        <v>0</v>
      </c>
      <c r="G31" s="121"/>
      <c r="H31" s="121"/>
      <c r="I31" s="121"/>
      <c r="J31" s="114"/>
      <c r="K31" s="118">
        <f t="shared" si="11"/>
        <v>0</v>
      </c>
      <c r="L31" s="265"/>
      <c r="M31" s="257"/>
      <c r="N31" s="265">
        <v>0</v>
      </c>
      <c r="O31" s="265"/>
      <c r="P31" s="265"/>
      <c r="Q31" s="265"/>
      <c r="R31" s="261"/>
      <c r="S31" s="240">
        <f t="shared" si="6"/>
        <v>138.9</v>
      </c>
      <c r="T31" s="229">
        <f t="shared" si="12"/>
        <v>0</v>
      </c>
      <c r="U31" s="229">
        <f t="shared" si="13"/>
        <v>138.9</v>
      </c>
      <c r="V31" s="229">
        <f t="shared" si="14"/>
        <v>0</v>
      </c>
      <c r="W31" s="229">
        <f t="shared" si="15"/>
        <v>0</v>
      </c>
      <c r="X31" s="229">
        <f t="shared" si="16"/>
        <v>0</v>
      </c>
      <c r="Y31" s="229">
        <f t="shared" si="17"/>
        <v>0</v>
      </c>
      <c r="Z31" s="229">
        <f t="shared" si="18"/>
        <v>0</v>
      </c>
    </row>
    <row r="32" spans="1:26" s="36" customFormat="1" ht="26.25" hidden="1" x14ac:dyDescent="0.25">
      <c r="A32" s="60"/>
      <c r="B32" s="93" t="s">
        <v>215</v>
      </c>
      <c r="C32" s="254">
        <f t="shared" si="10"/>
        <v>0</v>
      </c>
      <c r="D32" s="121"/>
      <c r="E32" s="170"/>
      <c r="F32" s="121">
        <v>0</v>
      </c>
      <c r="G32" s="121"/>
      <c r="H32" s="121"/>
      <c r="I32" s="121"/>
      <c r="J32" s="114"/>
      <c r="K32" s="118">
        <f t="shared" si="11"/>
        <v>0</v>
      </c>
      <c r="L32" s="265"/>
      <c r="M32" s="257"/>
      <c r="N32" s="265">
        <v>0</v>
      </c>
      <c r="O32" s="265"/>
      <c r="P32" s="265"/>
      <c r="Q32" s="265"/>
      <c r="R32" s="261"/>
      <c r="S32" s="240">
        <f t="shared" si="6"/>
        <v>0</v>
      </c>
      <c r="T32" s="229">
        <f t="shared" si="12"/>
        <v>0</v>
      </c>
      <c r="U32" s="229">
        <f t="shared" si="13"/>
        <v>0</v>
      </c>
      <c r="V32" s="229">
        <f t="shared" si="14"/>
        <v>0</v>
      </c>
      <c r="W32" s="229">
        <f t="shared" si="15"/>
        <v>0</v>
      </c>
      <c r="X32" s="229">
        <f t="shared" si="16"/>
        <v>0</v>
      </c>
      <c r="Y32" s="229">
        <f t="shared" si="17"/>
        <v>0</v>
      </c>
      <c r="Z32" s="229">
        <f t="shared" si="18"/>
        <v>0</v>
      </c>
    </row>
    <row r="33" spans="1:26" s="36" customFormat="1" ht="15" customHeight="1" x14ac:dyDescent="0.25">
      <c r="A33" s="60"/>
      <c r="B33" s="18" t="s">
        <v>64</v>
      </c>
      <c r="C33" s="254">
        <f t="shared" si="10"/>
        <v>30.7</v>
      </c>
      <c r="D33" s="121"/>
      <c r="E33" s="170">
        <v>30.7</v>
      </c>
      <c r="F33" s="121">
        <v>0</v>
      </c>
      <c r="G33" s="121"/>
      <c r="H33" s="121"/>
      <c r="I33" s="121"/>
      <c r="J33" s="114"/>
      <c r="K33" s="118">
        <f t="shared" si="11"/>
        <v>0</v>
      </c>
      <c r="L33" s="265"/>
      <c r="M33" s="257"/>
      <c r="N33" s="265">
        <v>0</v>
      </c>
      <c r="O33" s="265"/>
      <c r="P33" s="265"/>
      <c r="Q33" s="265"/>
      <c r="R33" s="261"/>
      <c r="S33" s="240">
        <f t="shared" si="6"/>
        <v>30.7</v>
      </c>
      <c r="T33" s="229">
        <f t="shared" si="12"/>
        <v>0</v>
      </c>
      <c r="U33" s="229">
        <f t="shared" si="13"/>
        <v>30.7</v>
      </c>
      <c r="V33" s="229">
        <f t="shared" si="14"/>
        <v>0</v>
      </c>
      <c r="W33" s="229">
        <f t="shared" si="15"/>
        <v>0</v>
      </c>
      <c r="X33" s="229">
        <f t="shared" si="16"/>
        <v>0</v>
      </c>
      <c r="Y33" s="229">
        <f t="shared" si="17"/>
        <v>0</v>
      </c>
      <c r="Z33" s="229">
        <f t="shared" si="18"/>
        <v>0</v>
      </c>
    </row>
    <row r="34" spans="1:26" s="36" customFormat="1" ht="28.5" customHeight="1" x14ac:dyDescent="0.25">
      <c r="A34" s="60"/>
      <c r="B34" s="18" t="s">
        <v>394</v>
      </c>
      <c r="C34" s="254">
        <f t="shared" ref="C34" si="19">D34+E34+F34+G34+H34+I34+J34</f>
        <v>65.843999999999994</v>
      </c>
      <c r="D34" s="121"/>
      <c r="E34" s="170">
        <v>65.843999999999994</v>
      </c>
      <c r="F34" s="121">
        <v>0</v>
      </c>
      <c r="G34" s="121"/>
      <c r="H34" s="121"/>
      <c r="I34" s="121"/>
      <c r="J34" s="114"/>
      <c r="K34" s="118">
        <f t="shared" si="11"/>
        <v>0</v>
      </c>
      <c r="L34" s="265"/>
      <c r="M34" s="257"/>
      <c r="N34" s="265">
        <v>0</v>
      </c>
      <c r="O34" s="265"/>
      <c r="P34" s="265"/>
      <c r="Q34" s="265"/>
      <c r="R34" s="261"/>
      <c r="S34" s="238">
        <f t="shared" ref="S34" si="20">T34+U34+V34+W34+X34+Y34+Z34</f>
        <v>65.843999999999994</v>
      </c>
      <c r="T34" s="229">
        <f t="shared" si="12"/>
        <v>0</v>
      </c>
      <c r="U34" s="229">
        <f t="shared" si="13"/>
        <v>65.843999999999994</v>
      </c>
      <c r="V34" s="229">
        <f t="shared" si="14"/>
        <v>0</v>
      </c>
      <c r="W34" s="229">
        <f t="shared" si="15"/>
        <v>0</v>
      </c>
      <c r="X34" s="229">
        <f t="shared" si="16"/>
        <v>0</v>
      </c>
      <c r="Y34" s="229">
        <f t="shared" si="17"/>
        <v>0</v>
      </c>
      <c r="Z34" s="229">
        <f t="shared" si="18"/>
        <v>0</v>
      </c>
    </row>
    <row r="35" spans="1:26" s="36" customFormat="1" ht="15" customHeight="1" x14ac:dyDescent="0.25">
      <c r="A35" s="60"/>
      <c r="B35" s="18" t="s">
        <v>71</v>
      </c>
      <c r="C35" s="254">
        <f t="shared" si="10"/>
        <v>0.35799999999999998</v>
      </c>
      <c r="D35" s="121"/>
      <c r="E35" s="170">
        <v>0.35799999999999998</v>
      </c>
      <c r="F35" s="121">
        <v>0</v>
      </c>
      <c r="G35" s="121"/>
      <c r="H35" s="121"/>
      <c r="I35" s="121"/>
      <c r="J35" s="114"/>
      <c r="K35" s="118">
        <f t="shared" si="11"/>
        <v>0</v>
      </c>
      <c r="L35" s="265"/>
      <c r="M35" s="257"/>
      <c r="N35" s="265">
        <v>0</v>
      </c>
      <c r="O35" s="265"/>
      <c r="P35" s="265"/>
      <c r="Q35" s="265"/>
      <c r="R35" s="261"/>
      <c r="S35" s="238">
        <f t="shared" si="6"/>
        <v>0.35799999999999998</v>
      </c>
      <c r="T35" s="229">
        <f t="shared" si="12"/>
        <v>0</v>
      </c>
      <c r="U35" s="229">
        <f t="shared" si="13"/>
        <v>0.35799999999999998</v>
      </c>
      <c r="V35" s="229">
        <f t="shared" si="14"/>
        <v>0</v>
      </c>
      <c r="W35" s="229">
        <f t="shared" si="15"/>
        <v>0</v>
      </c>
      <c r="X35" s="229">
        <f t="shared" si="16"/>
        <v>0</v>
      </c>
      <c r="Y35" s="229">
        <f t="shared" si="17"/>
        <v>0</v>
      </c>
      <c r="Z35" s="229">
        <f t="shared" si="18"/>
        <v>0</v>
      </c>
    </row>
    <row r="36" spans="1:26" s="36" customFormat="1" ht="39" x14ac:dyDescent="0.25">
      <c r="A36" s="60"/>
      <c r="B36" s="18" t="s">
        <v>393</v>
      </c>
      <c r="C36" s="254">
        <f t="shared" ref="C36" si="21">D36+E36+F36+G36+H36+I36+J36</f>
        <v>34.252000000000002</v>
      </c>
      <c r="D36" s="121"/>
      <c r="E36" s="170">
        <v>34.252000000000002</v>
      </c>
      <c r="F36" s="121">
        <v>0</v>
      </c>
      <c r="G36" s="121"/>
      <c r="H36" s="121"/>
      <c r="I36" s="121"/>
      <c r="J36" s="114"/>
      <c r="K36" s="118">
        <f t="shared" si="11"/>
        <v>0</v>
      </c>
      <c r="L36" s="265"/>
      <c r="M36" s="257"/>
      <c r="N36" s="265">
        <v>0</v>
      </c>
      <c r="O36" s="265"/>
      <c r="P36" s="265"/>
      <c r="Q36" s="265"/>
      <c r="R36" s="261"/>
      <c r="S36" s="238">
        <f t="shared" ref="S36" si="22">T36+U36+V36+W36+X36+Y36+Z36</f>
        <v>34.252000000000002</v>
      </c>
      <c r="T36" s="229">
        <f t="shared" si="12"/>
        <v>0</v>
      </c>
      <c r="U36" s="229">
        <f t="shared" si="13"/>
        <v>34.252000000000002</v>
      </c>
      <c r="V36" s="229">
        <f t="shared" si="14"/>
        <v>0</v>
      </c>
      <c r="W36" s="229">
        <f t="shared" si="15"/>
        <v>0</v>
      </c>
      <c r="X36" s="229">
        <f t="shared" si="16"/>
        <v>0</v>
      </c>
      <c r="Y36" s="229">
        <f t="shared" si="17"/>
        <v>0</v>
      </c>
      <c r="Z36" s="229">
        <f t="shared" si="18"/>
        <v>0</v>
      </c>
    </row>
    <row r="37" spans="1:26" s="36" customFormat="1" x14ac:dyDescent="0.25">
      <c r="A37" s="60"/>
      <c r="B37" s="18" t="s">
        <v>156</v>
      </c>
      <c r="C37" s="254">
        <f t="shared" si="10"/>
        <v>16.504000000000001</v>
      </c>
      <c r="D37" s="121"/>
      <c r="E37" s="170">
        <v>16.504000000000001</v>
      </c>
      <c r="F37" s="121">
        <v>0</v>
      </c>
      <c r="G37" s="121"/>
      <c r="H37" s="121"/>
      <c r="I37" s="121"/>
      <c r="J37" s="114"/>
      <c r="K37" s="118">
        <f t="shared" si="11"/>
        <v>0</v>
      </c>
      <c r="L37" s="265"/>
      <c r="M37" s="257"/>
      <c r="N37" s="265">
        <v>0</v>
      </c>
      <c r="O37" s="265"/>
      <c r="P37" s="265"/>
      <c r="Q37" s="265"/>
      <c r="R37" s="261"/>
      <c r="S37" s="238">
        <f t="shared" si="6"/>
        <v>16.504000000000001</v>
      </c>
      <c r="T37" s="229">
        <f t="shared" si="12"/>
        <v>0</v>
      </c>
      <c r="U37" s="229">
        <f t="shared" si="13"/>
        <v>16.504000000000001</v>
      </c>
      <c r="V37" s="229">
        <f t="shared" si="14"/>
        <v>0</v>
      </c>
      <c r="W37" s="229">
        <f t="shared" si="15"/>
        <v>0</v>
      </c>
      <c r="X37" s="229">
        <f t="shared" si="16"/>
        <v>0</v>
      </c>
      <c r="Y37" s="229">
        <f t="shared" si="17"/>
        <v>0</v>
      </c>
      <c r="Z37" s="229">
        <f t="shared" si="18"/>
        <v>0</v>
      </c>
    </row>
    <row r="38" spans="1:26" s="36" customFormat="1" x14ac:dyDescent="0.25">
      <c r="A38" s="60"/>
      <c r="B38" s="18" t="s">
        <v>197</v>
      </c>
      <c r="C38" s="254">
        <f t="shared" si="10"/>
        <v>5.0999999999999996</v>
      </c>
      <c r="D38" s="121"/>
      <c r="E38" s="121">
        <v>0</v>
      </c>
      <c r="F38" s="170">
        <v>5.0999999999999996</v>
      </c>
      <c r="G38" s="121"/>
      <c r="H38" s="121"/>
      <c r="I38" s="121"/>
      <c r="J38" s="114"/>
      <c r="K38" s="118">
        <f t="shared" si="11"/>
        <v>0</v>
      </c>
      <c r="L38" s="265"/>
      <c r="M38" s="265">
        <v>0</v>
      </c>
      <c r="N38" s="257"/>
      <c r="O38" s="265"/>
      <c r="P38" s="265"/>
      <c r="Q38" s="265"/>
      <c r="R38" s="261"/>
      <c r="S38" s="240">
        <f t="shared" si="6"/>
        <v>5.0999999999999996</v>
      </c>
      <c r="T38" s="229">
        <f t="shared" si="12"/>
        <v>0</v>
      </c>
      <c r="U38" s="229">
        <f t="shared" si="13"/>
        <v>0</v>
      </c>
      <c r="V38" s="229">
        <f t="shared" si="14"/>
        <v>5.0999999999999996</v>
      </c>
      <c r="W38" s="229">
        <f t="shared" si="15"/>
        <v>0</v>
      </c>
      <c r="X38" s="229">
        <f t="shared" si="16"/>
        <v>0</v>
      </c>
      <c r="Y38" s="229">
        <f t="shared" si="17"/>
        <v>0</v>
      </c>
      <c r="Z38" s="229">
        <f t="shared" si="18"/>
        <v>0</v>
      </c>
    </row>
    <row r="39" spans="1:26" s="36" customFormat="1" x14ac:dyDescent="0.25">
      <c r="A39" s="60"/>
      <c r="B39" s="18" t="s">
        <v>426</v>
      </c>
      <c r="C39" s="254">
        <f t="shared" si="10"/>
        <v>24.419</v>
      </c>
      <c r="D39" s="121"/>
      <c r="E39" s="121"/>
      <c r="F39" s="170">
        <v>24.419</v>
      </c>
      <c r="G39" s="121"/>
      <c r="H39" s="121"/>
      <c r="I39" s="121"/>
      <c r="J39" s="114"/>
      <c r="K39" s="118">
        <f t="shared" si="11"/>
        <v>0</v>
      </c>
      <c r="L39" s="265"/>
      <c r="M39" s="265"/>
      <c r="N39" s="257"/>
      <c r="O39" s="265"/>
      <c r="P39" s="265"/>
      <c r="Q39" s="265"/>
      <c r="R39" s="261"/>
      <c r="S39" s="238">
        <f t="shared" si="6"/>
        <v>24.419</v>
      </c>
      <c r="T39" s="229">
        <f t="shared" si="12"/>
        <v>0</v>
      </c>
      <c r="U39" s="229">
        <f t="shared" si="13"/>
        <v>0</v>
      </c>
      <c r="V39" s="229">
        <f t="shared" si="14"/>
        <v>24.419</v>
      </c>
      <c r="W39" s="229">
        <f t="shared" si="15"/>
        <v>0</v>
      </c>
      <c r="X39" s="229">
        <f t="shared" si="16"/>
        <v>0</v>
      </c>
      <c r="Y39" s="229">
        <f t="shared" si="17"/>
        <v>0</v>
      </c>
      <c r="Z39" s="229">
        <f t="shared" si="18"/>
        <v>0</v>
      </c>
    </row>
    <row r="40" spans="1:26" s="36" customFormat="1" ht="39" x14ac:dyDescent="0.25">
      <c r="A40" s="60"/>
      <c r="B40" s="18" t="s">
        <v>458</v>
      </c>
      <c r="C40" s="254">
        <f t="shared" si="10"/>
        <v>0.23052</v>
      </c>
      <c r="D40" s="121"/>
      <c r="E40" s="121"/>
      <c r="F40" s="170">
        <v>0.23052</v>
      </c>
      <c r="G40" s="121"/>
      <c r="H40" s="121"/>
      <c r="I40" s="121"/>
      <c r="J40" s="114"/>
      <c r="K40" s="118">
        <f t="shared" si="11"/>
        <v>2.8160000000000001E-2</v>
      </c>
      <c r="L40" s="265"/>
      <c r="M40" s="265"/>
      <c r="N40" s="257">
        <v>2.8160000000000001E-2</v>
      </c>
      <c r="O40" s="265"/>
      <c r="P40" s="265"/>
      <c r="Q40" s="265"/>
      <c r="R40" s="261"/>
      <c r="S40" s="175">
        <f t="shared" si="6"/>
        <v>0.25868000000000002</v>
      </c>
      <c r="T40" s="229">
        <f t="shared" si="12"/>
        <v>0</v>
      </c>
      <c r="U40" s="229">
        <f t="shared" si="13"/>
        <v>0</v>
      </c>
      <c r="V40" s="229">
        <f t="shared" si="14"/>
        <v>0.25868000000000002</v>
      </c>
      <c r="W40" s="229">
        <f t="shared" si="15"/>
        <v>0</v>
      </c>
      <c r="X40" s="229">
        <f t="shared" si="16"/>
        <v>0</v>
      </c>
      <c r="Y40" s="229">
        <f t="shared" si="17"/>
        <v>0</v>
      </c>
      <c r="Z40" s="229">
        <f t="shared" si="18"/>
        <v>0</v>
      </c>
    </row>
    <row r="41" spans="1:26" s="90" customFormat="1" ht="39" hidden="1" x14ac:dyDescent="0.25">
      <c r="A41" s="273"/>
      <c r="B41" s="274" t="s">
        <v>381</v>
      </c>
      <c r="C41" s="282">
        <f t="shared" si="10"/>
        <v>0</v>
      </c>
      <c r="D41" s="114"/>
      <c r="E41" s="114"/>
      <c r="F41" s="296"/>
      <c r="G41" s="114"/>
      <c r="H41" s="114"/>
      <c r="I41" s="114"/>
      <c r="J41" s="114"/>
      <c r="K41" s="118">
        <f t="shared" si="11"/>
        <v>0</v>
      </c>
      <c r="L41" s="261"/>
      <c r="M41" s="261"/>
      <c r="N41" s="269"/>
      <c r="O41" s="261"/>
      <c r="P41" s="261"/>
      <c r="Q41" s="261"/>
      <c r="R41" s="261"/>
      <c r="S41" s="297">
        <f t="shared" si="6"/>
        <v>0</v>
      </c>
      <c r="T41" s="229">
        <f t="shared" si="12"/>
        <v>0</v>
      </c>
      <c r="U41" s="229">
        <f t="shared" si="13"/>
        <v>0</v>
      </c>
      <c r="V41" s="229">
        <f t="shared" si="14"/>
        <v>0</v>
      </c>
      <c r="W41" s="229">
        <f t="shared" si="15"/>
        <v>0</v>
      </c>
      <c r="X41" s="229">
        <f t="shared" si="16"/>
        <v>0</v>
      </c>
      <c r="Y41" s="229">
        <f t="shared" si="17"/>
        <v>0</v>
      </c>
      <c r="Z41" s="229">
        <f t="shared" si="18"/>
        <v>0</v>
      </c>
    </row>
    <row r="42" spans="1:26" ht="38.25" x14ac:dyDescent="0.25">
      <c r="A42" s="17"/>
      <c r="B42" s="299" t="s">
        <v>461</v>
      </c>
      <c r="C42" s="254">
        <f t="shared" si="10"/>
        <v>0</v>
      </c>
      <c r="D42" s="121"/>
      <c r="E42" s="121"/>
      <c r="F42" s="172"/>
      <c r="G42" s="121"/>
      <c r="H42" s="121"/>
      <c r="I42" s="121"/>
      <c r="J42" s="114"/>
      <c r="K42" s="118">
        <f t="shared" si="11"/>
        <v>5.9200000000000003E-2</v>
      </c>
      <c r="L42" s="265"/>
      <c r="M42" s="265"/>
      <c r="N42" s="257">
        <v>5.9200000000000003E-2</v>
      </c>
      <c r="O42" s="265"/>
      <c r="P42" s="265"/>
      <c r="Q42" s="265"/>
      <c r="R42" s="261"/>
      <c r="S42" s="128">
        <f t="shared" si="6"/>
        <v>5.9200000000000003E-2</v>
      </c>
      <c r="T42" s="229">
        <f t="shared" si="12"/>
        <v>0</v>
      </c>
      <c r="U42" s="229">
        <f t="shared" si="13"/>
        <v>0</v>
      </c>
      <c r="V42" s="229">
        <f t="shared" si="14"/>
        <v>5.9200000000000003E-2</v>
      </c>
      <c r="W42" s="229">
        <f t="shared" si="15"/>
        <v>0</v>
      </c>
      <c r="X42" s="229">
        <f t="shared" si="16"/>
        <v>0</v>
      </c>
      <c r="Y42" s="229">
        <f t="shared" si="17"/>
        <v>0</v>
      </c>
      <c r="Z42" s="229">
        <f t="shared" si="18"/>
        <v>0</v>
      </c>
    </row>
    <row r="43" spans="1:26" s="90" customFormat="1" ht="38.25" hidden="1" x14ac:dyDescent="0.25">
      <c r="A43" s="273"/>
      <c r="B43" s="298" t="s">
        <v>382</v>
      </c>
      <c r="C43" s="282">
        <f t="shared" si="10"/>
        <v>0</v>
      </c>
      <c r="D43" s="114"/>
      <c r="E43" s="114"/>
      <c r="F43" s="296"/>
      <c r="G43" s="114"/>
      <c r="H43" s="114"/>
      <c r="I43" s="114"/>
      <c r="J43" s="114"/>
      <c r="K43" s="118">
        <f t="shared" si="11"/>
        <v>0</v>
      </c>
      <c r="L43" s="265"/>
      <c r="M43" s="261"/>
      <c r="N43" s="257"/>
      <c r="O43" s="265"/>
      <c r="P43" s="265"/>
      <c r="Q43" s="265"/>
      <c r="R43" s="261"/>
      <c r="S43" s="297">
        <f t="shared" si="6"/>
        <v>0</v>
      </c>
      <c r="T43" s="229">
        <f t="shared" ref="T43:T103" si="23">D43+L43</f>
        <v>0</v>
      </c>
      <c r="U43" s="229">
        <f t="shared" ref="U43:U103" si="24">E43+M43</f>
        <v>0</v>
      </c>
      <c r="V43" s="229">
        <f t="shared" ref="V43:V103" si="25">F43+N43</f>
        <v>0</v>
      </c>
      <c r="W43" s="229">
        <f t="shared" ref="W43:W103" si="26">G43+O43</f>
        <v>0</v>
      </c>
      <c r="X43" s="229">
        <f t="shared" ref="X43:X103" si="27">H43+P43</f>
        <v>0</v>
      </c>
      <c r="Y43" s="229">
        <f t="shared" ref="Y43:Y103" si="28">I43+Q43</f>
        <v>0</v>
      </c>
      <c r="Z43" s="229">
        <f t="shared" ref="Z43:Z103" si="29">J43+R43</f>
        <v>0</v>
      </c>
    </row>
    <row r="44" spans="1:26" x14ac:dyDescent="0.25">
      <c r="A44" s="8"/>
      <c r="B44" s="10" t="s">
        <v>444</v>
      </c>
      <c r="C44" s="252">
        <f t="shared" si="10"/>
        <v>8324.79349</v>
      </c>
      <c r="D44" s="164">
        <v>3146.23</v>
      </c>
      <c r="E44" s="110"/>
      <c r="F44" s="121">
        <f>SUM(F45:F52)</f>
        <v>2958.6</v>
      </c>
      <c r="G44" s="110"/>
      <c r="H44" s="164">
        <v>488.2</v>
      </c>
      <c r="I44" s="164">
        <v>45</v>
      </c>
      <c r="J44" s="113">
        <f>'4 priedas_ nepanaudotos lėšos'!C14</f>
        <v>1686.7634899999998</v>
      </c>
      <c r="K44" s="118">
        <f t="shared" si="11"/>
        <v>824.86500000000001</v>
      </c>
      <c r="L44" s="168">
        <f>800-150</f>
        <v>650</v>
      </c>
      <c r="M44" s="119"/>
      <c r="N44" s="119">
        <f>SUM(N45:N52)</f>
        <v>24.865000000000002</v>
      </c>
      <c r="O44" s="119"/>
      <c r="P44" s="168"/>
      <c r="Q44" s="168"/>
      <c r="R44" s="260">
        <f>'4 priedas_ nepanaudotos lėšos'!I14</f>
        <v>150</v>
      </c>
      <c r="S44" s="120">
        <f>T44+U44+V44+W44+X44+Y44+Z44</f>
        <v>9149.6584899999998</v>
      </c>
      <c r="T44" s="229">
        <f t="shared" si="23"/>
        <v>3796.23</v>
      </c>
      <c r="U44" s="229">
        <f t="shared" si="24"/>
        <v>0</v>
      </c>
      <c r="V44" s="229">
        <f t="shared" si="25"/>
        <v>2983.4649999999997</v>
      </c>
      <c r="W44" s="229">
        <f t="shared" si="26"/>
        <v>0</v>
      </c>
      <c r="X44" s="229">
        <f t="shared" si="27"/>
        <v>488.2</v>
      </c>
      <c r="Y44" s="229">
        <f t="shared" si="28"/>
        <v>45</v>
      </c>
      <c r="Z44" s="229">
        <f t="shared" si="29"/>
        <v>1836.7634899999998</v>
      </c>
    </row>
    <row r="45" spans="1:26" s="36" customFormat="1" ht="13.5" hidden="1" customHeight="1" x14ac:dyDescent="0.25">
      <c r="A45" s="58"/>
      <c r="B45" s="18" t="s">
        <v>290</v>
      </c>
      <c r="C45" s="253">
        <f t="shared" si="10"/>
        <v>0</v>
      </c>
      <c r="D45" s="123"/>
      <c r="E45" s="123"/>
      <c r="F45" s="170"/>
      <c r="G45" s="123"/>
      <c r="H45" s="123"/>
      <c r="I45" s="123"/>
      <c r="J45" s="115"/>
      <c r="K45" s="118">
        <f t="shared" si="11"/>
        <v>0</v>
      </c>
      <c r="L45" s="123"/>
      <c r="M45" s="309"/>
      <c r="N45" s="171"/>
      <c r="O45" s="309"/>
      <c r="P45" s="123"/>
      <c r="Q45" s="123"/>
      <c r="R45" s="262"/>
      <c r="S45" s="128">
        <f t="shared" si="6"/>
        <v>0</v>
      </c>
      <c r="T45" s="229">
        <f t="shared" si="23"/>
        <v>0</v>
      </c>
      <c r="U45" s="229">
        <f t="shared" si="24"/>
        <v>0</v>
      </c>
      <c r="V45" s="229">
        <f t="shared" si="25"/>
        <v>0</v>
      </c>
      <c r="W45" s="229">
        <f t="shared" si="26"/>
        <v>0</v>
      </c>
      <c r="X45" s="229">
        <f t="shared" si="27"/>
        <v>0</v>
      </c>
      <c r="Y45" s="229">
        <f t="shared" si="28"/>
        <v>0</v>
      </c>
      <c r="Z45" s="229">
        <f t="shared" si="29"/>
        <v>0</v>
      </c>
    </row>
    <row r="46" spans="1:26" s="36" customFormat="1" x14ac:dyDescent="0.25">
      <c r="A46" s="58"/>
      <c r="B46" s="18" t="s">
        <v>142</v>
      </c>
      <c r="C46" s="253">
        <f t="shared" si="10"/>
        <v>214</v>
      </c>
      <c r="D46" s="123"/>
      <c r="E46" s="123"/>
      <c r="F46" s="170">
        <v>214</v>
      </c>
      <c r="G46" s="123"/>
      <c r="H46" s="123"/>
      <c r="I46" s="123"/>
      <c r="J46" s="115"/>
      <c r="K46" s="118">
        <f t="shared" si="11"/>
        <v>43.865000000000002</v>
      </c>
      <c r="L46" s="309"/>
      <c r="M46" s="309"/>
      <c r="N46" s="258">
        <v>43.865000000000002</v>
      </c>
      <c r="O46" s="309"/>
      <c r="P46" s="309"/>
      <c r="Q46" s="309"/>
      <c r="R46" s="262"/>
      <c r="S46" s="241">
        <f t="shared" si="6"/>
        <v>257.86500000000001</v>
      </c>
      <c r="T46" s="229">
        <f t="shared" si="23"/>
        <v>0</v>
      </c>
      <c r="U46" s="229">
        <f t="shared" si="24"/>
        <v>0</v>
      </c>
      <c r="V46" s="229">
        <f t="shared" si="25"/>
        <v>257.86500000000001</v>
      </c>
      <c r="W46" s="229">
        <f t="shared" si="26"/>
        <v>0</v>
      </c>
      <c r="X46" s="229">
        <f t="shared" si="27"/>
        <v>0</v>
      </c>
      <c r="Y46" s="229">
        <f t="shared" si="28"/>
        <v>0</v>
      </c>
      <c r="Z46" s="229">
        <f t="shared" si="29"/>
        <v>0</v>
      </c>
    </row>
    <row r="47" spans="1:26" s="36" customFormat="1" ht="27.75" hidden="1" customHeight="1" x14ac:dyDescent="0.25">
      <c r="A47" s="58"/>
      <c r="B47" s="18" t="s">
        <v>192</v>
      </c>
      <c r="C47" s="253">
        <f t="shared" si="10"/>
        <v>19</v>
      </c>
      <c r="D47" s="123"/>
      <c r="E47" s="123"/>
      <c r="F47" s="170">
        <v>19</v>
      </c>
      <c r="G47" s="123"/>
      <c r="H47" s="123"/>
      <c r="I47" s="123"/>
      <c r="J47" s="115"/>
      <c r="K47" s="118">
        <f t="shared" si="11"/>
        <v>-19</v>
      </c>
      <c r="L47" s="309"/>
      <c r="M47" s="309"/>
      <c r="N47" s="258">
        <v>-19</v>
      </c>
      <c r="O47" s="309"/>
      <c r="P47" s="309"/>
      <c r="Q47" s="309"/>
      <c r="R47" s="262"/>
      <c r="S47" s="243">
        <f t="shared" si="6"/>
        <v>0</v>
      </c>
      <c r="T47" s="229">
        <f t="shared" si="23"/>
        <v>0</v>
      </c>
      <c r="U47" s="229">
        <f t="shared" si="24"/>
        <v>0</v>
      </c>
      <c r="V47" s="229">
        <f t="shared" si="25"/>
        <v>0</v>
      </c>
      <c r="W47" s="229">
        <f t="shared" si="26"/>
        <v>0</v>
      </c>
      <c r="X47" s="229">
        <f t="shared" si="27"/>
        <v>0</v>
      </c>
      <c r="Y47" s="229">
        <f t="shared" si="28"/>
        <v>0</v>
      </c>
      <c r="Z47" s="229">
        <f t="shared" si="29"/>
        <v>0</v>
      </c>
    </row>
    <row r="48" spans="1:26" hidden="1" x14ac:dyDescent="0.25">
      <c r="A48" s="8"/>
      <c r="B48" s="18" t="s">
        <v>339</v>
      </c>
      <c r="C48" s="253">
        <f t="shared" si="10"/>
        <v>0</v>
      </c>
      <c r="D48" s="121"/>
      <c r="E48" s="121"/>
      <c r="F48" s="172"/>
      <c r="G48" s="121"/>
      <c r="H48" s="121"/>
      <c r="I48" s="121"/>
      <c r="J48" s="114"/>
      <c r="K48" s="118">
        <f t="shared" si="11"/>
        <v>0</v>
      </c>
      <c r="L48" s="265"/>
      <c r="M48" s="265"/>
      <c r="N48" s="257"/>
      <c r="O48" s="265"/>
      <c r="P48" s="265"/>
      <c r="Q48" s="265"/>
      <c r="R48" s="261"/>
      <c r="S48" s="128">
        <f t="shared" ref="S48:S79" si="30">T48+U48+V48+W48+X48+Y48+Z48</f>
        <v>0</v>
      </c>
      <c r="T48" s="229">
        <f t="shared" si="23"/>
        <v>0</v>
      </c>
      <c r="U48" s="229">
        <f t="shared" si="24"/>
        <v>0</v>
      </c>
      <c r="V48" s="229">
        <f t="shared" si="25"/>
        <v>0</v>
      </c>
      <c r="W48" s="229">
        <f t="shared" si="26"/>
        <v>0</v>
      </c>
      <c r="X48" s="229">
        <f t="shared" si="27"/>
        <v>0</v>
      </c>
      <c r="Y48" s="229">
        <f t="shared" si="28"/>
        <v>0</v>
      </c>
      <c r="Z48" s="229">
        <f t="shared" si="29"/>
        <v>0</v>
      </c>
    </row>
    <row r="49" spans="1:26" ht="26.25" hidden="1" x14ac:dyDescent="0.25">
      <c r="A49" s="8"/>
      <c r="B49" s="18" t="s">
        <v>341</v>
      </c>
      <c r="C49" s="253">
        <f t="shared" si="10"/>
        <v>0</v>
      </c>
      <c r="D49" s="121"/>
      <c r="E49" s="121"/>
      <c r="F49" s="172"/>
      <c r="G49" s="121"/>
      <c r="H49" s="121"/>
      <c r="I49" s="121"/>
      <c r="J49" s="114"/>
      <c r="K49" s="118">
        <f t="shared" si="11"/>
        <v>0</v>
      </c>
      <c r="L49" s="265"/>
      <c r="M49" s="265"/>
      <c r="N49" s="257"/>
      <c r="O49" s="265"/>
      <c r="P49" s="265"/>
      <c r="Q49" s="265"/>
      <c r="R49" s="261"/>
      <c r="S49" s="128">
        <f t="shared" si="30"/>
        <v>0</v>
      </c>
      <c r="T49" s="229">
        <f t="shared" si="23"/>
        <v>0</v>
      </c>
      <c r="U49" s="229">
        <f t="shared" si="24"/>
        <v>0</v>
      </c>
      <c r="V49" s="229">
        <f t="shared" si="25"/>
        <v>0</v>
      </c>
      <c r="W49" s="229">
        <f t="shared" si="26"/>
        <v>0</v>
      </c>
      <c r="X49" s="229">
        <f t="shared" si="27"/>
        <v>0</v>
      </c>
      <c r="Y49" s="229">
        <f t="shared" si="28"/>
        <v>0</v>
      </c>
      <c r="Z49" s="229">
        <f t="shared" si="29"/>
        <v>0</v>
      </c>
    </row>
    <row r="50" spans="1:26" ht="26.25" hidden="1" x14ac:dyDescent="0.25">
      <c r="A50" s="8"/>
      <c r="B50" s="18" t="s">
        <v>360</v>
      </c>
      <c r="C50" s="253">
        <f t="shared" si="10"/>
        <v>0</v>
      </c>
      <c r="D50" s="121"/>
      <c r="E50" s="121"/>
      <c r="F50" s="172"/>
      <c r="G50" s="121"/>
      <c r="H50" s="121"/>
      <c r="I50" s="121"/>
      <c r="J50" s="114"/>
      <c r="K50" s="118">
        <f t="shared" si="11"/>
        <v>0</v>
      </c>
      <c r="L50" s="265"/>
      <c r="M50" s="265"/>
      <c r="N50" s="257"/>
      <c r="O50" s="265"/>
      <c r="P50" s="265"/>
      <c r="Q50" s="265"/>
      <c r="R50" s="261"/>
      <c r="S50" s="128">
        <f t="shared" si="30"/>
        <v>0</v>
      </c>
      <c r="T50" s="229">
        <f t="shared" si="23"/>
        <v>0</v>
      </c>
      <c r="U50" s="229">
        <f t="shared" si="24"/>
        <v>0</v>
      </c>
      <c r="V50" s="229">
        <f t="shared" si="25"/>
        <v>0</v>
      </c>
      <c r="W50" s="229">
        <f t="shared" si="26"/>
        <v>0</v>
      </c>
      <c r="X50" s="229">
        <f t="shared" si="27"/>
        <v>0</v>
      </c>
      <c r="Y50" s="229">
        <f t="shared" si="28"/>
        <v>0</v>
      </c>
      <c r="Z50" s="229">
        <f t="shared" si="29"/>
        <v>0</v>
      </c>
    </row>
    <row r="51" spans="1:26" hidden="1" x14ac:dyDescent="0.25">
      <c r="A51" s="8"/>
      <c r="B51" s="18" t="s">
        <v>376</v>
      </c>
      <c r="C51" s="253">
        <f t="shared" si="10"/>
        <v>0</v>
      </c>
      <c r="D51" s="121"/>
      <c r="E51" s="121"/>
      <c r="F51" s="172"/>
      <c r="G51" s="121"/>
      <c r="H51" s="121"/>
      <c r="I51" s="121"/>
      <c r="J51" s="114"/>
      <c r="K51" s="118">
        <f t="shared" si="11"/>
        <v>0</v>
      </c>
      <c r="L51" s="265"/>
      <c r="M51" s="265"/>
      <c r="N51" s="257"/>
      <c r="O51" s="265"/>
      <c r="P51" s="265"/>
      <c r="Q51" s="265"/>
      <c r="R51" s="261"/>
      <c r="S51" s="128">
        <f t="shared" si="30"/>
        <v>0</v>
      </c>
      <c r="T51" s="229">
        <f t="shared" si="23"/>
        <v>0</v>
      </c>
      <c r="U51" s="229">
        <f t="shared" si="24"/>
        <v>0</v>
      </c>
      <c r="V51" s="229">
        <f t="shared" si="25"/>
        <v>0</v>
      </c>
      <c r="W51" s="229">
        <f t="shared" si="26"/>
        <v>0</v>
      </c>
      <c r="X51" s="229">
        <f t="shared" si="27"/>
        <v>0</v>
      </c>
      <c r="Y51" s="229">
        <f t="shared" si="28"/>
        <v>0</v>
      </c>
      <c r="Z51" s="229">
        <f t="shared" si="29"/>
        <v>0</v>
      </c>
    </row>
    <row r="52" spans="1:26" s="36" customFormat="1" ht="27.75" customHeight="1" x14ac:dyDescent="0.25">
      <c r="A52" s="58"/>
      <c r="B52" s="20" t="s">
        <v>122</v>
      </c>
      <c r="C52" s="253">
        <f t="shared" si="10"/>
        <v>2725.6</v>
      </c>
      <c r="D52" s="123"/>
      <c r="E52" s="123"/>
      <c r="F52" s="170">
        <v>2725.6</v>
      </c>
      <c r="G52" s="123"/>
      <c r="H52" s="123"/>
      <c r="I52" s="123"/>
      <c r="J52" s="115"/>
      <c r="K52" s="118">
        <f t="shared" si="11"/>
        <v>0</v>
      </c>
      <c r="L52" s="309"/>
      <c r="M52" s="309"/>
      <c r="N52" s="168"/>
      <c r="O52" s="309"/>
      <c r="P52" s="309"/>
      <c r="Q52" s="309"/>
      <c r="R52" s="262"/>
      <c r="S52" s="243">
        <f t="shared" si="30"/>
        <v>2725.6</v>
      </c>
      <c r="T52" s="229">
        <f t="shared" si="23"/>
        <v>0</v>
      </c>
      <c r="U52" s="229">
        <f t="shared" si="24"/>
        <v>0</v>
      </c>
      <c r="V52" s="229">
        <f t="shared" si="25"/>
        <v>2725.6</v>
      </c>
      <c r="W52" s="229">
        <f t="shared" si="26"/>
        <v>0</v>
      </c>
      <c r="X52" s="229">
        <f t="shared" si="27"/>
        <v>0</v>
      </c>
      <c r="Y52" s="229">
        <f t="shared" si="28"/>
        <v>0</v>
      </c>
      <c r="Z52" s="229">
        <f t="shared" si="29"/>
        <v>0</v>
      </c>
    </row>
    <row r="53" spans="1:26" ht="15" customHeight="1" x14ac:dyDescent="0.25">
      <c r="A53" s="8"/>
      <c r="B53" s="5" t="s">
        <v>439</v>
      </c>
      <c r="C53" s="252">
        <f t="shared" si="10"/>
        <v>412.78803999999997</v>
      </c>
      <c r="D53" s="164">
        <v>264.7</v>
      </c>
      <c r="E53" s="110"/>
      <c r="F53" s="110"/>
      <c r="G53" s="110"/>
      <c r="H53" s="164">
        <v>143</v>
      </c>
      <c r="I53" s="164"/>
      <c r="J53" s="113">
        <f>'4 priedas_ nepanaudotos lėšos'!C15</f>
        <v>5.0880400000000003</v>
      </c>
      <c r="K53" s="118">
        <f t="shared" si="11"/>
        <v>0</v>
      </c>
      <c r="L53" s="168"/>
      <c r="M53" s="119"/>
      <c r="N53" s="119"/>
      <c r="O53" s="119"/>
      <c r="P53" s="168"/>
      <c r="Q53" s="168"/>
      <c r="R53" s="260">
        <f>'4 priedas_ nepanaudotos lėšos'!I15</f>
        <v>0</v>
      </c>
      <c r="S53" s="120">
        <f t="shared" si="30"/>
        <v>412.78803999999997</v>
      </c>
      <c r="T53" s="229">
        <f t="shared" si="23"/>
        <v>264.7</v>
      </c>
      <c r="U53" s="229">
        <f t="shared" si="24"/>
        <v>0</v>
      </c>
      <c r="V53" s="229">
        <f t="shared" si="25"/>
        <v>0</v>
      </c>
      <c r="W53" s="229">
        <f t="shared" si="26"/>
        <v>0</v>
      </c>
      <c r="X53" s="229">
        <f t="shared" si="27"/>
        <v>143</v>
      </c>
      <c r="Y53" s="229">
        <f t="shared" si="28"/>
        <v>0</v>
      </c>
      <c r="Z53" s="229">
        <f t="shared" si="29"/>
        <v>5.0880400000000003</v>
      </c>
    </row>
    <row r="54" spans="1:26" x14ac:dyDescent="0.25">
      <c r="A54" s="8"/>
      <c r="B54" s="13" t="s">
        <v>445</v>
      </c>
      <c r="C54" s="252">
        <f t="shared" si="10"/>
        <v>5133.5810000000001</v>
      </c>
      <c r="D54" s="164">
        <v>1428.6</v>
      </c>
      <c r="E54" s="110"/>
      <c r="F54" s="121">
        <f>SUM(F55:F61)</f>
        <v>484.5</v>
      </c>
      <c r="G54" s="164">
        <v>1860.481</v>
      </c>
      <c r="H54" s="164"/>
      <c r="I54" s="164">
        <v>601</v>
      </c>
      <c r="J54" s="113">
        <f>'4 priedas_ nepanaudotos lėšos'!C16</f>
        <v>759</v>
      </c>
      <c r="K54" s="118">
        <f t="shared" si="11"/>
        <v>4.5664400000000001</v>
      </c>
      <c r="L54" s="168">
        <v>150</v>
      </c>
      <c r="M54" s="119"/>
      <c r="N54" s="119">
        <f>SUM(N55:N61)</f>
        <v>4.5664400000000001</v>
      </c>
      <c r="O54" s="168"/>
      <c r="P54" s="168"/>
      <c r="Q54" s="168"/>
      <c r="R54" s="260">
        <f>'4 priedas_ nepanaudotos lėšos'!I16</f>
        <v>-150</v>
      </c>
      <c r="S54" s="120">
        <f t="shared" si="30"/>
        <v>5138.1474399999997</v>
      </c>
      <c r="T54" s="229">
        <f t="shared" si="23"/>
        <v>1578.6</v>
      </c>
      <c r="U54" s="229">
        <f t="shared" si="24"/>
        <v>0</v>
      </c>
      <c r="V54" s="229">
        <f t="shared" si="25"/>
        <v>489.06644</v>
      </c>
      <c r="W54" s="229">
        <f t="shared" si="26"/>
        <v>1860.481</v>
      </c>
      <c r="X54" s="229">
        <f t="shared" si="27"/>
        <v>0</v>
      </c>
      <c r="Y54" s="229">
        <f t="shared" si="28"/>
        <v>601</v>
      </c>
      <c r="Z54" s="229">
        <f t="shared" si="29"/>
        <v>609</v>
      </c>
    </row>
    <row r="55" spans="1:26" x14ac:dyDescent="0.25">
      <c r="A55" s="8"/>
      <c r="B55" s="42" t="s">
        <v>432</v>
      </c>
      <c r="C55" s="123">
        <f t="shared" si="10"/>
        <v>232</v>
      </c>
      <c r="D55" s="110"/>
      <c r="E55" s="110"/>
      <c r="F55" s="170">
        <v>232</v>
      </c>
      <c r="G55" s="110"/>
      <c r="H55" s="110"/>
      <c r="I55" s="110"/>
      <c r="J55" s="113"/>
      <c r="K55" s="118">
        <f t="shared" si="11"/>
        <v>0</v>
      </c>
      <c r="L55" s="119"/>
      <c r="M55" s="119"/>
      <c r="N55" s="168"/>
      <c r="O55" s="119"/>
      <c r="P55" s="119"/>
      <c r="Q55" s="119"/>
      <c r="R55" s="260"/>
      <c r="S55" s="243">
        <f t="shared" si="30"/>
        <v>232</v>
      </c>
      <c r="T55" s="229">
        <f t="shared" si="23"/>
        <v>0</v>
      </c>
      <c r="U55" s="229">
        <f t="shared" si="24"/>
        <v>0</v>
      </c>
      <c r="V55" s="229">
        <f t="shared" si="25"/>
        <v>232</v>
      </c>
      <c r="W55" s="229">
        <f t="shared" si="26"/>
        <v>0</v>
      </c>
      <c r="X55" s="229">
        <f t="shared" si="27"/>
        <v>0</v>
      </c>
      <c r="Y55" s="229">
        <f t="shared" si="28"/>
        <v>0</v>
      </c>
      <c r="Z55" s="229">
        <f t="shared" si="29"/>
        <v>0</v>
      </c>
    </row>
    <row r="56" spans="1:26" s="90" customFormat="1" ht="15" hidden="1" customHeight="1" x14ac:dyDescent="0.25">
      <c r="A56" s="267"/>
      <c r="B56" s="268" t="s">
        <v>142</v>
      </c>
      <c r="C56" s="115">
        <f t="shared" si="10"/>
        <v>0</v>
      </c>
      <c r="D56" s="113"/>
      <c r="E56" s="113"/>
      <c r="F56" s="269"/>
      <c r="G56" s="113"/>
      <c r="H56" s="113"/>
      <c r="I56" s="113"/>
      <c r="J56" s="113"/>
      <c r="K56" s="118">
        <f t="shared" si="11"/>
        <v>0</v>
      </c>
      <c r="L56" s="260"/>
      <c r="M56" s="260"/>
      <c r="N56" s="271"/>
      <c r="O56" s="260"/>
      <c r="P56" s="260"/>
      <c r="Q56" s="260"/>
      <c r="R56" s="260"/>
      <c r="S56" s="272">
        <f t="shared" si="30"/>
        <v>0</v>
      </c>
      <c r="T56" s="229">
        <f t="shared" si="23"/>
        <v>0</v>
      </c>
      <c r="U56" s="229">
        <f t="shared" si="24"/>
        <v>0</v>
      </c>
      <c r="V56" s="229">
        <f t="shared" si="25"/>
        <v>0</v>
      </c>
      <c r="W56" s="229">
        <f t="shared" si="26"/>
        <v>0</v>
      </c>
      <c r="X56" s="229">
        <f t="shared" si="27"/>
        <v>0</v>
      </c>
      <c r="Y56" s="229">
        <f t="shared" si="28"/>
        <v>0</v>
      </c>
      <c r="Z56" s="229">
        <f t="shared" si="29"/>
        <v>0</v>
      </c>
    </row>
    <row r="57" spans="1:26" s="90" customFormat="1" ht="27" hidden="1" customHeight="1" x14ac:dyDescent="0.25">
      <c r="A57" s="267"/>
      <c r="B57" s="268" t="s">
        <v>192</v>
      </c>
      <c r="C57" s="115">
        <f t="shared" si="10"/>
        <v>0</v>
      </c>
      <c r="D57" s="113"/>
      <c r="E57" s="113"/>
      <c r="F57" s="269"/>
      <c r="G57" s="113"/>
      <c r="H57" s="113"/>
      <c r="I57" s="113"/>
      <c r="J57" s="113"/>
      <c r="K57" s="118">
        <f t="shared" si="11"/>
        <v>0</v>
      </c>
      <c r="L57" s="260"/>
      <c r="M57" s="260"/>
      <c r="N57" s="271"/>
      <c r="O57" s="260"/>
      <c r="P57" s="260"/>
      <c r="Q57" s="260"/>
      <c r="R57" s="260"/>
      <c r="S57" s="272">
        <f t="shared" si="30"/>
        <v>0</v>
      </c>
      <c r="T57" s="229">
        <f t="shared" si="23"/>
        <v>0</v>
      </c>
      <c r="U57" s="229">
        <f t="shared" si="24"/>
        <v>0</v>
      </c>
      <c r="V57" s="229">
        <f t="shared" si="25"/>
        <v>0</v>
      </c>
      <c r="W57" s="229">
        <f t="shared" si="26"/>
        <v>0</v>
      </c>
      <c r="X57" s="229">
        <f t="shared" si="27"/>
        <v>0</v>
      </c>
      <c r="Y57" s="229">
        <f t="shared" si="28"/>
        <v>0</v>
      </c>
      <c r="Z57" s="229">
        <f t="shared" si="29"/>
        <v>0</v>
      </c>
    </row>
    <row r="58" spans="1:26" s="90" customFormat="1" ht="26.25" hidden="1" x14ac:dyDescent="0.25">
      <c r="A58" s="273"/>
      <c r="B58" s="274" t="s">
        <v>211</v>
      </c>
      <c r="C58" s="115">
        <f t="shared" si="10"/>
        <v>0</v>
      </c>
      <c r="D58" s="113"/>
      <c r="E58" s="113"/>
      <c r="F58" s="269"/>
      <c r="G58" s="113"/>
      <c r="H58" s="113"/>
      <c r="I58" s="113"/>
      <c r="J58" s="113"/>
      <c r="K58" s="118">
        <f t="shared" si="11"/>
        <v>0</v>
      </c>
      <c r="L58" s="260"/>
      <c r="M58" s="260"/>
      <c r="N58" s="271"/>
      <c r="O58" s="260"/>
      <c r="P58" s="260"/>
      <c r="Q58" s="260"/>
      <c r="R58" s="260"/>
      <c r="S58" s="272">
        <f t="shared" si="30"/>
        <v>0</v>
      </c>
      <c r="T58" s="229">
        <f t="shared" si="23"/>
        <v>0</v>
      </c>
      <c r="U58" s="229">
        <f t="shared" si="24"/>
        <v>0</v>
      </c>
      <c r="V58" s="229">
        <f t="shared" si="25"/>
        <v>0</v>
      </c>
      <c r="W58" s="229">
        <f t="shared" si="26"/>
        <v>0</v>
      </c>
      <c r="X58" s="229">
        <f t="shared" si="27"/>
        <v>0</v>
      </c>
      <c r="Y58" s="229">
        <f t="shared" si="28"/>
        <v>0</v>
      </c>
      <c r="Z58" s="229">
        <f t="shared" si="29"/>
        <v>0</v>
      </c>
    </row>
    <row r="59" spans="1:26" s="23" customFormat="1" ht="39" x14ac:dyDescent="0.25">
      <c r="A59" s="276"/>
      <c r="B59" s="275" t="s">
        <v>327</v>
      </c>
      <c r="C59" s="277">
        <f t="shared" si="10"/>
        <v>0</v>
      </c>
      <c r="D59" s="278"/>
      <c r="E59" s="278"/>
      <c r="F59" s="279"/>
      <c r="G59" s="278"/>
      <c r="H59" s="278"/>
      <c r="I59" s="278"/>
      <c r="J59" s="278"/>
      <c r="K59" s="381">
        <f t="shared" si="11"/>
        <v>1.6864399999999999</v>
      </c>
      <c r="L59" s="280"/>
      <c r="M59" s="280"/>
      <c r="N59" s="250">
        <v>1.6864399999999999</v>
      </c>
      <c r="O59" s="280"/>
      <c r="P59" s="280"/>
      <c r="Q59" s="280"/>
      <c r="R59" s="280"/>
      <c r="S59" s="388">
        <f t="shared" si="30"/>
        <v>1.6864399999999999</v>
      </c>
      <c r="T59" s="378">
        <f t="shared" si="23"/>
        <v>0</v>
      </c>
      <c r="U59" s="378">
        <f t="shared" si="24"/>
        <v>0</v>
      </c>
      <c r="V59" s="378">
        <f t="shared" si="25"/>
        <v>1.6864399999999999</v>
      </c>
      <c r="W59" s="378">
        <f t="shared" si="26"/>
        <v>0</v>
      </c>
      <c r="X59" s="378">
        <f t="shared" si="27"/>
        <v>0</v>
      </c>
      <c r="Y59" s="378">
        <f t="shared" si="28"/>
        <v>0</v>
      </c>
      <c r="Z59" s="378">
        <f t="shared" si="29"/>
        <v>0</v>
      </c>
    </row>
    <row r="60" spans="1:26" s="23" customFormat="1" ht="39" x14ac:dyDescent="0.25">
      <c r="A60" s="276"/>
      <c r="B60" s="275" t="s">
        <v>456</v>
      </c>
      <c r="C60" s="277">
        <f t="shared" si="10"/>
        <v>0</v>
      </c>
      <c r="D60" s="278"/>
      <c r="E60" s="278"/>
      <c r="F60" s="279"/>
      <c r="G60" s="278"/>
      <c r="H60" s="278"/>
      <c r="I60" s="278"/>
      <c r="J60" s="278"/>
      <c r="K60" s="381">
        <f t="shared" si="11"/>
        <v>2.88</v>
      </c>
      <c r="L60" s="250"/>
      <c r="M60" s="280"/>
      <c r="N60" s="250">
        <v>2.88</v>
      </c>
      <c r="O60" s="280"/>
      <c r="P60" s="280"/>
      <c r="Q60" s="280"/>
      <c r="R60" s="280"/>
      <c r="S60" s="314">
        <f t="shared" si="30"/>
        <v>2.88</v>
      </c>
      <c r="T60" s="378">
        <f t="shared" si="23"/>
        <v>0</v>
      </c>
      <c r="U60" s="378">
        <f t="shared" si="24"/>
        <v>0</v>
      </c>
      <c r="V60" s="378">
        <f t="shared" si="25"/>
        <v>2.88</v>
      </c>
      <c r="W60" s="378">
        <f t="shared" si="26"/>
        <v>0</v>
      </c>
      <c r="X60" s="378">
        <f t="shared" si="27"/>
        <v>0</v>
      </c>
      <c r="Y60" s="378">
        <f t="shared" si="28"/>
        <v>0</v>
      </c>
      <c r="Z60" s="378">
        <f t="shared" si="29"/>
        <v>0</v>
      </c>
    </row>
    <row r="61" spans="1:26" s="36" customFormat="1" ht="15" customHeight="1" x14ac:dyDescent="0.25">
      <c r="A61" s="58"/>
      <c r="B61" s="20" t="s">
        <v>207</v>
      </c>
      <c r="C61" s="123">
        <f t="shared" si="10"/>
        <v>252.5</v>
      </c>
      <c r="D61" s="123"/>
      <c r="E61" s="123"/>
      <c r="F61" s="170">
        <v>252.5</v>
      </c>
      <c r="G61" s="123"/>
      <c r="H61" s="123"/>
      <c r="I61" s="123"/>
      <c r="J61" s="115"/>
      <c r="K61" s="118">
        <f t="shared" si="11"/>
        <v>0</v>
      </c>
      <c r="L61" s="309"/>
      <c r="M61" s="309"/>
      <c r="N61" s="258"/>
      <c r="O61" s="309"/>
      <c r="P61" s="309"/>
      <c r="Q61" s="309"/>
      <c r="R61" s="262"/>
      <c r="S61" s="243">
        <f t="shared" si="30"/>
        <v>252.5</v>
      </c>
      <c r="T61" s="229">
        <f t="shared" si="23"/>
        <v>0</v>
      </c>
      <c r="U61" s="229">
        <f t="shared" si="24"/>
        <v>0</v>
      </c>
      <c r="V61" s="229">
        <f t="shared" si="25"/>
        <v>252.5</v>
      </c>
      <c r="W61" s="229">
        <f t="shared" si="26"/>
        <v>0</v>
      </c>
      <c r="X61" s="229">
        <f t="shared" si="27"/>
        <v>0</v>
      </c>
      <c r="Y61" s="229">
        <f t="shared" si="28"/>
        <v>0</v>
      </c>
      <c r="Z61" s="229">
        <f t="shared" si="29"/>
        <v>0</v>
      </c>
    </row>
    <row r="62" spans="1:26" ht="15" customHeight="1" x14ac:dyDescent="0.25">
      <c r="A62" s="8"/>
      <c r="B62" s="1" t="s">
        <v>446</v>
      </c>
      <c r="C62" s="252">
        <f t="shared" si="10"/>
        <v>1038.53</v>
      </c>
      <c r="D62" s="164">
        <v>667.53</v>
      </c>
      <c r="E62" s="110">
        <f>E63+E64</f>
        <v>221</v>
      </c>
      <c r="F62" s="110"/>
      <c r="G62" s="110"/>
      <c r="H62" s="164"/>
      <c r="I62" s="164">
        <v>150</v>
      </c>
      <c r="J62" s="113">
        <f>'4 priedas_ nepanaudotos lėšos'!O17</f>
        <v>0</v>
      </c>
      <c r="K62" s="118">
        <f t="shared" si="11"/>
        <v>0</v>
      </c>
      <c r="L62" s="168"/>
      <c r="M62" s="119">
        <f>M63+M64</f>
        <v>0</v>
      </c>
      <c r="N62" s="119"/>
      <c r="O62" s="119"/>
      <c r="P62" s="168"/>
      <c r="Q62" s="168"/>
      <c r="R62" s="260">
        <f>'4 priedas_ nepanaudotos lėšos'!I17</f>
        <v>0</v>
      </c>
      <c r="S62" s="246">
        <f t="shared" si="30"/>
        <v>1038.53</v>
      </c>
      <c r="T62" s="229">
        <f t="shared" si="23"/>
        <v>667.53</v>
      </c>
      <c r="U62" s="229">
        <f t="shared" si="24"/>
        <v>221</v>
      </c>
      <c r="V62" s="229">
        <f t="shared" si="25"/>
        <v>0</v>
      </c>
      <c r="W62" s="229">
        <f t="shared" si="26"/>
        <v>0</v>
      </c>
      <c r="X62" s="229">
        <f t="shared" si="27"/>
        <v>0</v>
      </c>
      <c r="Y62" s="229">
        <f t="shared" si="28"/>
        <v>150</v>
      </c>
      <c r="Z62" s="229">
        <f t="shared" si="29"/>
        <v>0</v>
      </c>
    </row>
    <row r="63" spans="1:26" ht="15" hidden="1" customHeight="1" x14ac:dyDescent="0.25">
      <c r="A63" s="8"/>
      <c r="B63" s="21" t="s">
        <v>149</v>
      </c>
      <c r="C63" s="123">
        <f t="shared" si="10"/>
        <v>0</v>
      </c>
      <c r="D63" s="110"/>
      <c r="E63" s="164"/>
      <c r="F63" s="110"/>
      <c r="G63" s="110"/>
      <c r="H63" s="110"/>
      <c r="I63" s="110"/>
      <c r="J63" s="113"/>
      <c r="K63" s="118">
        <f t="shared" si="11"/>
        <v>0</v>
      </c>
      <c r="L63" s="110"/>
      <c r="M63" s="164"/>
      <c r="N63" s="119"/>
      <c r="O63" s="119"/>
      <c r="P63" s="110"/>
      <c r="Q63" s="110"/>
      <c r="R63" s="260"/>
      <c r="S63" s="128">
        <f t="shared" si="30"/>
        <v>0</v>
      </c>
      <c r="T63" s="229">
        <f t="shared" si="23"/>
        <v>0</v>
      </c>
      <c r="U63" s="229">
        <f t="shared" si="24"/>
        <v>0</v>
      </c>
      <c r="V63" s="229">
        <f t="shared" si="25"/>
        <v>0</v>
      </c>
      <c r="W63" s="229">
        <f t="shared" si="26"/>
        <v>0</v>
      </c>
      <c r="X63" s="229">
        <f t="shared" si="27"/>
        <v>0</v>
      </c>
      <c r="Y63" s="229">
        <f t="shared" si="28"/>
        <v>0</v>
      </c>
      <c r="Z63" s="229">
        <f t="shared" si="29"/>
        <v>0</v>
      </c>
    </row>
    <row r="64" spans="1:26" s="36" customFormat="1" ht="24.75" customHeight="1" x14ac:dyDescent="0.25">
      <c r="A64" s="58"/>
      <c r="B64" s="18" t="s">
        <v>73</v>
      </c>
      <c r="C64" s="123">
        <f t="shared" si="10"/>
        <v>221</v>
      </c>
      <c r="D64" s="123"/>
      <c r="E64" s="171">
        <v>221</v>
      </c>
      <c r="F64" s="123"/>
      <c r="G64" s="123"/>
      <c r="H64" s="123"/>
      <c r="I64" s="123"/>
      <c r="J64" s="115"/>
      <c r="K64" s="118">
        <f t="shared" si="11"/>
        <v>0</v>
      </c>
      <c r="L64" s="309"/>
      <c r="M64" s="258"/>
      <c r="N64" s="309"/>
      <c r="O64" s="309"/>
      <c r="P64" s="309"/>
      <c r="Q64" s="309"/>
      <c r="R64" s="262"/>
      <c r="S64" s="243">
        <f t="shared" si="30"/>
        <v>221</v>
      </c>
      <c r="T64" s="229">
        <f t="shared" si="23"/>
        <v>0</v>
      </c>
      <c r="U64" s="229">
        <f t="shared" si="24"/>
        <v>221</v>
      </c>
      <c r="V64" s="229">
        <f t="shared" si="25"/>
        <v>0</v>
      </c>
      <c r="W64" s="229">
        <f t="shared" si="26"/>
        <v>0</v>
      </c>
      <c r="X64" s="229">
        <f t="shared" si="27"/>
        <v>0</v>
      </c>
      <c r="Y64" s="229">
        <f t="shared" si="28"/>
        <v>0</v>
      </c>
      <c r="Z64" s="229">
        <f t="shared" si="29"/>
        <v>0</v>
      </c>
    </row>
    <row r="65" spans="1:26" ht="15" customHeight="1" x14ac:dyDescent="0.25">
      <c r="A65" s="17"/>
      <c r="B65" s="10" t="s">
        <v>447</v>
      </c>
      <c r="C65" s="252">
        <f t="shared" si="10"/>
        <v>2044.7850000000001</v>
      </c>
      <c r="D65" s="164">
        <v>1990.7</v>
      </c>
      <c r="E65" s="110"/>
      <c r="F65" s="110">
        <f>SUM(F66:F67)</f>
        <v>27.085000000000001</v>
      </c>
      <c r="G65" s="110"/>
      <c r="H65" s="164"/>
      <c r="I65" s="164">
        <v>27</v>
      </c>
      <c r="J65" s="113">
        <f>'4 priedas_ nepanaudotos lėšos'!C18</f>
        <v>0</v>
      </c>
      <c r="K65" s="118">
        <f t="shared" si="11"/>
        <v>0</v>
      </c>
      <c r="L65" s="168"/>
      <c r="M65" s="119"/>
      <c r="N65" s="119">
        <f>SUM(N66:N67)</f>
        <v>0</v>
      </c>
      <c r="O65" s="119"/>
      <c r="P65" s="168"/>
      <c r="Q65" s="168"/>
      <c r="R65" s="260">
        <f>'4 priedas_ nepanaudotos lėšos'!I18</f>
        <v>0</v>
      </c>
      <c r="S65" s="235">
        <f t="shared" si="30"/>
        <v>2044.7850000000001</v>
      </c>
      <c r="T65" s="229">
        <f t="shared" si="23"/>
        <v>1990.7</v>
      </c>
      <c r="U65" s="229">
        <f t="shared" si="24"/>
        <v>0</v>
      </c>
      <c r="V65" s="229">
        <f t="shared" si="25"/>
        <v>27.085000000000001</v>
      </c>
      <c r="W65" s="229">
        <f t="shared" si="26"/>
        <v>0</v>
      </c>
      <c r="X65" s="229">
        <f t="shared" si="27"/>
        <v>0</v>
      </c>
      <c r="Y65" s="229">
        <f t="shared" si="28"/>
        <v>27</v>
      </c>
      <c r="Z65" s="229">
        <f t="shared" si="29"/>
        <v>0</v>
      </c>
    </row>
    <row r="66" spans="1:26" ht="15" customHeight="1" x14ac:dyDescent="0.25">
      <c r="A66" s="17"/>
      <c r="B66" s="18" t="s">
        <v>315</v>
      </c>
      <c r="C66" s="253">
        <f t="shared" si="10"/>
        <v>27.085000000000001</v>
      </c>
      <c r="D66" s="110"/>
      <c r="E66" s="110"/>
      <c r="F66" s="164">
        <v>27.085000000000001</v>
      </c>
      <c r="G66" s="110"/>
      <c r="H66" s="110"/>
      <c r="I66" s="110"/>
      <c r="J66" s="113"/>
      <c r="K66" s="118">
        <f t="shared" si="11"/>
        <v>0</v>
      </c>
      <c r="L66" s="119"/>
      <c r="M66" s="168"/>
      <c r="N66" s="168"/>
      <c r="O66" s="119"/>
      <c r="P66" s="119"/>
      <c r="Q66" s="119"/>
      <c r="R66" s="260"/>
      <c r="S66" s="241">
        <f t="shared" si="30"/>
        <v>27.085000000000001</v>
      </c>
      <c r="T66" s="229">
        <f t="shared" si="23"/>
        <v>0</v>
      </c>
      <c r="U66" s="229">
        <f t="shared" si="24"/>
        <v>0</v>
      </c>
      <c r="V66" s="229">
        <f t="shared" si="25"/>
        <v>27.085000000000001</v>
      </c>
      <c r="W66" s="229">
        <f t="shared" si="26"/>
        <v>0</v>
      </c>
      <c r="X66" s="229">
        <f t="shared" si="27"/>
        <v>0</v>
      </c>
      <c r="Y66" s="229">
        <f t="shared" si="28"/>
        <v>0</v>
      </c>
      <c r="Z66" s="229">
        <f t="shared" si="29"/>
        <v>0</v>
      </c>
    </row>
    <row r="67" spans="1:26" ht="15" hidden="1" customHeight="1" x14ac:dyDescent="0.25">
      <c r="A67" s="17"/>
      <c r="B67" s="20" t="s">
        <v>187</v>
      </c>
      <c r="C67" s="253">
        <f t="shared" si="10"/>
        <v>0</v>
      </c>
      <c r="D67" s="110"/>
      <c r="E67" s="110"/>
      <c r="F67" s="170"/>
      <c r="G67" s="110"/>
      <c r="H67" s="110"/>
      <c r="I67" s="110"/>
      <c r="J67" s="113"/>
      <c r="K67" s="118">
        <f t="shared" si="11"/>
        <v>0</v>
      </c>
      <c r="L67" s="110"/>
      <c r="M67" s="164"/>
      <c r="N67" s="119"/>
      <c r="O67" s="119"/>
      <c r="P67" s="110"/>
      <c r="Q67" s="110"/>
      <c r="R67" s="260"/>
      <c r="S67" s="128">
        <f t="shared" si="30"/>
        <v>0</v>
      </c>
      <c r="T67" s="229">
        <f t="shared" si="23"/>
        <v>0</v>
      </c>
      <c r="U67" s="229">
        <f t="shared" si="24"/>
        <v>0</v>
      </c>
      <c r="V67" s="229">
        <f t="shared" si="25"/>
        <v>0</v>
      </c>
      <c r="W67" s="229">
        <f t="shared" si="26"/>
        <v>0</v>
      </c>
      <c r="X67" s="229">
        <f t="shared" si="27"/>
        <v>0</v>
      </c>
      <c r="Y67" s="229">
        <f t="shared" si="28"/>
        <v>0</v>
      </c>
      <c r="Z67" s="229">
        <f t="shared" si="29"/>
        <v>0</v>
      </c>
    </row>
    <row r="68" spans="1:26" ht="15" customHeight="1" x14ac:dyDescent="0.25">
      <c r="A68" s="17"/>
      <c r="B68" s="10" t="s">
        <v>448</v>
      </c>
      <c r="C68" s="252">
        <f t="shared" si="10"/>
        <v>9659.5171100000007</v>
      </c>
      <c r="D68" s="164">
        <v>3891.24</v>
      </c>
      <c r="E68" s="110">
        <f>SUM(E85:E91)</f>
        <v>3287.136</v>
      </c>
      <c r="F68" s="110">
        <f>SUM(F69:F91)</f>
        <v>709.03780000000006</v>
      </c>
      <c r="G68" s="110"/>
      <c r="H68" s="164"/>
      <c r="I68" s="164">
        <v>200</v>
      </c>
      <c r="J68" s="113">
        <f>'4 priedas_ nepanaudotos lėšos'!C19</f>
        <v>1572.10331</v>
      </c>
      <c r="K68" s="118">
        <f t="shared" si="11"/>
        <v>840.27593000000002</v>
      </c>
      <c r="L68" s="168">
        <f>700+76.2</f>
        <v>776.2</v>
      </c>
      <c r="M68" s="119">
        <f>SUM(M85:M91)</f>
        <v>0</v>
      </c>
      <c r="N68" s="119">
        <f>SUM(N69:N91)</f>
        <v>64.075930000000014</v>
      </c>
      <c r="O68" s="168"/>
      <c r="P68" s="168"/>
      <c r="Q68" s="168"/>
      <c r="R68" s="260">
        <f>'4 priedas_ nepanaudotos lėšos'!I19</f>
        <v>0</v>
      </c>
      <c r="S68" s="120">
        <f t="shared" si="30"/>
        <v>10499.793039999999</v>
      </c>
      <c r="T68" s="229">
        <f t="shared" si="23"/>
        <v>4667.4399999999996</v>
      </c>
      <c r="U68" s="229">
        <f t="shared" si="24"/>
        <v>3287.136</v>
      </c>
      <c r="V68" s="229">
        <f t="shared" si="25"/>
        <v>773.11373000000003</v>
      </c>
      <c r="W68" s="229">
        <f t="shared" si="26"/>
        <v>0</v>
      </c>
      <c r="X68" s="229">
        <f t="shared" si="27"/>
        <v>0</v>
      </c>
      <c r="Y68" s="229">
        <f t="shared" si="28"/>
        <v>200</v>
      </c>
      <c r="Z68" s="229">
        <f t="shared" si="29"/>
        <v>1572.10331</v>
      </c>
    </row>
    <row r="69" spans="1:26" s="90" customFormat="1" ht="15" hidden="1" customHeight="1" x14ac:dyDescent="0.25">
      <c r="A69" s="273"/>
      <c r="B69" s="274" t="s">
        <v>142</v>
      </c>
      <c r="C69" s="282">
        <f t="shared" si="10"/>
        <v>0</v>
      </c>
      <c r="D69" s="114"/>
      <c r="E69" s="114">
        <v>0</v>
      </c>
      <c r="F69" s="269"/>
      <c r="G69" s="116"/>
      <c r="H69" s="116"/>
      <c r="I69" s="116"/>
      <c r="J69" s="116"/>
      <c r="K69" s="118">
        <f t="shared" si="11"/>
        <v>0</v>
      </c>
      <c r="L69" s="114"/>
      <c r="M69" s="114">
        <v>0</v>
      </c>
      <c r="N69" s="306"/>
      <c r="O69" s="263"/>
      <c r="P69" s="116"/>
      <c r="Q69" s="116"/>
      <c r="R69" s="263"/>
      <c r="S69" s="297">
        <f t="shared" si="30"/>
        <v>0</v>
      </c>
      <c r="T69" s="229">
        <f t="shared" si="23"/>
        <v>0</v>
      </c>
      <c r="U69" s="229">
        <f t="shared" si="24"/>
        <v>0</v>
      </c>
      <c r="V69" s="229">
        <f t="shared" si="25"/>
        <v>0</v>
      </c>
      <c r="W69" s="229">
        <f t="shared" si="26"/>
        <v>0</v>
      </c>
      <c r="X69" s="229">
        <f t="shared" si="27"/>
        <v>0</v>
      </c>
      <c r="Y69" s="229">
        <f t="shared" si="28"/>
        <v>0</v>
      </c>
      <c r="Z69" s="229">
        <f t="shared" si="29"/>
        <v>0</v>
      </c>
    </row>
    <row r="70" spans="1:26" ht="15" customHeight="1" x14ac:dyDescent="0.25">
      <c r="A70" s="17"/>
      <c r="B70" s="18" t="s">
        <v>295</v>
      </c>
      <c r="C70" s="254">
        <f t="shared" si="10"/>
        <v>254.9</v>
      </c>
      <c r="D70" s="121"/>
      <c r="E70" s="121"/>
      <c r="F70" s="170">
        <v>254.9</v>
      </c>
      <c r="G70" s="122"/>
      <c r="H70" s="122"/>
      <c r="I70" s="122"/>
      <c r="J70" s="116"/>
      <c r="K70" s="118">
        <f t="shared" si="11"/>
        <v>0</v>
      </c>
      <c r="L70" s="265"/>
      <c r="M70" s="265"/>
      <c r="N70" s="259"/>
      <c r="O70" s="311"/>
      <c r="P70" s="311"/>
      <c r="Q70" s="311"/>
      <c r="R70" s="263"/>
      <c r="S70" s="243">
        <f t="shared" si="30"/>
        <v>254.9</v>
      </c>
      <c r="T70" s="229">
        <f t="shared" si="23"/>
        <v>0</v>
      </c>
      <c r="U70" s="229">
        <f t="shared" si="24"/>
        <v>0</v>
      </c>
      <c r="V70" s="229">
        <f t="shared" si="25"/>
        <v>254.9</v>
      </c>
      <c r="W70" s="229">
        <f t="shared" si="26"/>
        <v>0</v>
      </c>
      <c r="X70" s="229">
        <f t="shared" si="27"/>
        <v>0</v>
      </c>
      <c r="Y70" s="229">
        <f t="shared" si="28"/>
        <v>0</v>
      </c>
      <c r="Z70" s="229">
        <f t="shared" si="29"/>
        <v>0</v>
      </c>
    </row>
    <row r="71" spans="1:26" s="90" customFormat="1" ht="39" hidden="1" x14ac:dyDescent="0.25">
      <c r="A71" s="273"/>
      <c r="B71" s="274" t="s">
        <v>370</v>
      </c>
      <c r="C71" s="282">
        <f t="shared" si="10"/>
        <v>0</v>
      </c>
      <c r="D71" s="114"/>
      <c r="E71" s="114">
        <v>0</v>
      </c>
      <c r="F71" s="269"/>
      <c r="G71" s="114"/>
      <c r="H71" s="114"/>
      <c r="I71" s="114"/>
      <c r="J71" s="114"/>
      <c r="K71" s="118">
        <f t="shared" si="11"/>
        <v>0</v>
      </c>
      <c r="L71" s="261"/>
      <c r="M71" s="261">
        <v>0</v>
      </c>
      <c r="N71" s="293"/>
      <c r="O71" s="261"/>
      <c r="P71" s="261"/>
      <c r="Q71" s="261"/>
      <c r="R71" s="261"/>
      <c r="S71" s="297">
        <f t="shared" si="30"/>
        <v>0</v>
      </c>
      <c r="T71" s="229">
        <f t="shared" si="23"/>
        <v>0</v>
      </c>
      <c r="U71" s="229">
        <f t="shared" si="24"/>
        <v>0</v>
      </c>
      <c r="V71" s="229">
        <f t="shared" si="25"/>
        <v>0</v>
      </c>
      <c r="W71" s="229">
        <f t="shared" si="26"/>
        <v>0</v>
      </c>
      <c r="X71" s="229">
        <f t="shared" si="27"/>
        <v>0</v>
      </c>
      <c r="Y71" s="229">
        <f t="shared" si="28"/>
        <v>0</v>
      </c>
      <c r="Z71" s="229">
        <f t="shared" si="29"/>
        <v>0</v>
      </c>
    </row>
    <row r="72" spans="1:26" x14ac:dyDescent="0.25">
      <c r="A72" s="17"/>
      <c r="B72" s="18" t="s">
        <v>306</v>
      </c>
      <c r="C72" s="254">
        <f t="shared" si="10"/>
        <v>118.85</v>
      </c>
      <c r="D72" s="121"/>
      <c r="E72" s="121">
        <v>0</v>
      </c>
      <c r="F72" s="172">
        <v>118.85</v>
      </c>
      <c r="G72" s="121"/>
      <c r="H72" s="121"/>
      <c r="I72" s="121"/>
      <c r="J72" s="114"/>
      <c r="K72" s="118">
        <f t="shared" si="11"/>
        <v>0</v>
      </c>
      <c r="L72" s="265"/>
      <c r="M72" s="265">
        <v>0</v>
      </c>
      <c r="N72" s="257"/>
      <c r="O72" s="265"/>
      <c r="P72" s="265"/>
      <c r="Q72" s="265"/>
      <c r="R72" s="261"/>
      <c r="S72" s="242">
        <f t="shared" si="30"/>
        <v>118.85</v>
      </c>
      <c r="T72" s="229">
        <f t="shared" si="23"/>
        <v>0</v>
      </c>
      <c r="U72" s="229">
        <f t="shared" si="24"/>
        <v>0</v>
      </c>
      <c r="V72" s="229">
        <f t="shared" si="25"/>
        <v>118.85</v>
      </c>
      <c r="W72" s="229">
        <f t="shared" si="26"/>
        <v>0</v>
      </c>
      <c r="X72" s="229">
        <f t="shared" si="27"/>
        <v>0</v>
      </c>
      <c r="Y72" s="229">
        <f t="shared" si="28"/>
        <v>0</v>
      </c>
      <c r="Z72" s="229">
        <f t="shared" si="29"/>
        <v>0</v>
      </c>
    </row>
    <row r="73" spans="1:26" x14ac:dyDescent="0.25">
      <c r="A73" s="17"/>
      <c r="B73" s="18" t="s">
        <v>422</v>
      </c>
      <c r="C73" s="254">
        <f t="shared" si="10"/>
        <v>112.288</v>
      </c>
      <c r="D73" s="121"/>
      <c r="E73" s="121">
        <v>0</v>
      </c>
      <c r="F73" s="172">
        <v>112.288</v>
      </c>
      <c r="G73" s="121"/>
      <c r="H73" s="121"/>
      <c r="I73" s="121"/>
      <c r="J73" s="114"/>
      <c r="K73" s="118">
        <f t="shared" si="11"/>
        <v>0</v>
      </c>
      <c r="L73" s="265"/>
      <c r="M73" s="265">
        <v>0</v>
      </c>
      <c r="N73" s="257"/>
      <c r="O73" s="265"/>
      <c r="P73" s="265"/>
      <c r="Q73" s="265"/>
      <c r="R73" s="261"/>
      <c r="S73" s="241">
        <f t="shared" si="30"/>
        <v>112.288</v>
      </c>
      <c r="T73" s="229">
        <f t="shared" si="23"/>
        <v>0</v>
      </c>
      <c r="U73" s="229">
        <f t="shared" si="24"/>
        <v>0</v>
      </c>
      <c r="V73" s="229">
        <f t="shared" si="25"/>
        <v>112.288</v>
      </c>
      <c r="W73" s="229">
        <f t="shared" si="26"/>
        <v>0</v>
      </c>
      <c r="X73" s="229">
        <f t="shared" si="27"/>
        <v>0</v>
      </c>
      <c r="Y73" s="229">
        <f t="shared" si="28"/>
        <v>0</v>
      </c>
      <c r="Z73" s="229">
        <f t="shared" si="29"/>
        <v>0</v>
      </c>
    </row>
    <row r="74" spans="1:26" x14ac:dyDescent="0.25">
      <c r="A74" s="17"/>
      <c r="B74" s="18" t="s">
        <v>307</v>
      </c>
      <c r="C74" s="254">
        <f t="shared" si="10"/>
        <v>165.52699999999999</v>
      </c>
      <c r="D74" s="121"/>
      <c r="E74" s="121">
        <v>0</v>
      </c>
      <c r="F74" s="172">
        <v>165.52699999999999</v>
      </c>
      <c r="G74" s="121"/>
      <c r="H74" s="121"/>
      <c r="I74" s="121"/>
      <c r="J74" s="114"/>
      <c r="K74" s="118">
        <f t="shared" si="11"/>
        <v>0</v>
      </c>
      <c r="L74" s="265"/>
      <c r="M74" s="265">
        <v>0</v>
      </c>
      <c r="N74" s="257"/>
      <c r="O74" s="265"/>
      <c r="P74" s="265"/>
      <c r="Q74" s="265"/>
      <c r="R74" s="261"/>
      <c r="S74" s="241">
        <f t="shared" si="30"/>
        <v>165.52699999999999</v>
      </c>
      <c r="T74" s="229">
        <f t="shared" si="23"/>
        <v>0</v>
      </c>
      <c r="U74" s="229">
        <f t="shared" si="24"/>
        <v>0</v>
      </c>
      <c r="V74" s="229">
        <f t="shared" si="25"/>
        <v>165.52699999999999</v>
      </c>
      <c r="W74" s="229">
        <f t="shared" si="26"/>
        <v>0</v>
      </c>
      <c r="X74" s="229">
        <f t="shared" si="27"/>
        <v>0</v>
      </c>
      <c r="Y74" s="229">
        <f t="shared" si="28"/>
        <v>0</v>
      </c>
      <c r="Z74" s="229">
        <f t="shared" si="29"/>
        <v>0</v>
      </c>
    </row>
    <row r="75" spans="1:26" ht="39" x14ac:dyDescent="0.25">
      <c r="A75" s="17"/>
      <c r="B75" s="18" t="s">
        <v>459</v>
      </c>
      <c r="C75" s="254">
        <f t="shared" si="10"/>
        <v>11.526120000000001</v>
      </c>
      <c r="D75" s="121"/>
      <c r="E75" s="121"/>
      <c r="F75" s="172">
        <v>11.526120000000001</v>
      </c>
      <c r="G75" s="121"/>
      <c r="H75" s="121"/>
      <c r="I75" s="121"/>
      <c r="J75" s="114"/>
      <c r="K75" s="118">
        <f t="shared" si="11"/>
        <v>1.4079999999999999</v>
      </c>
      <c r="L75" s="265"/>
      <c r="M75" s="265"/>
      <c r="N75" s="257">
        <v>1.4079999999999999</v>
      </c>
      <c r="O75" s="265"/>
      <c r="P75" s="265"/>
      <c r="Q75" s="265"/>
      <c r="R75" s="261"/>
      <c r="S75" s="128">
        <f t="shared" si="30"/>
        <v>12.93412</v>
      </c>
      <c r="T75" s="229">
        <f t="shared" si="23"/>
        <v>0</v>
      </c>
      <c r="U75" s="229">
        <f t="shared" si="24"/>
        <v>0</v>
      </c>
      <c r="V75" s="229">
        <f t="shared" si="25"/>
        <v>12.93412</v>
      </c>
      <c r="W75" s="229">
        <f t="shared" si="26"/>
        <v>0</v>
      </c>
      <c r="X75" s="229">
        <f t="shared" si="27"/>
        <v>0</v>
      </c>
      <c r="Y75" s="229">
        <f t="shared" si="28"/>
        <v>0</v>
      </c>
      <c r="Z75" s="229">
        <f t="shared" si="29"/>
        <v>0</v>
      </c>
    </row>
    <row r="76" spans="1:26" s="23" customFormat="1" ht="38.25" x14ac:dyDescent="0.25">
      <c r="A76" s="276"/>
      <c r="B76" s="300" t="s">
        <v>476</v>
      </c>
      <c r="C76" s="301">
        <f t="shared" si="10"/>
        <v>0</v>
      </c>
      <c r="D76" s="302"/>
      <c r="E76" s="302"/>
      <c r="F76" s="303"/>
      <c r="G76" s="302"/>
      <c r="H76" s="302"/>
      <c r="I76" s="302"/>
      <c r="J76" s="302"/>
      <c r="K76" s="118">
        <f t="shared" si="11"/>
        <v>1.4758</v>
      </c>
      <c r="L76" s="305"/>
      <c r="M76" s="305"/>
      <c r="N76" s="304">
        <v>1.4758</v>
      </c>
      <c r="O76" s="305"/>
      <c r="P76" s="305"/>
      <c r="Q76" s="305"/>
      <c r="R76" s="261"/>
      <c r="S76" s="387">
        <f t="shared" si="30"/>
        <v>1.4758</v>
      </c>
      <c r="T76" s="229">
        <f t="shared" si="23"/>
        <v>0</v>
      </c>
      <c r="U76" s="229">
        <f t="shared" si="24"/>
        <v>0</v>
      </c>
      <c r="V76" s="229">
        <f t="shared" si="25"/>
        <v>1.4758</v>
      </c>
      <c r="W76" s="229">
        <f t="shared" si="26"/>
        <v>0</v>
      </c>
      <c r="X76" s="229">
        <f t="shared" si="27"/>
        <v>0</v>
      </c>
      <c r="Y76" s="229">
        <f t="shared" si="28"/>
        <v>0</v>
      </c>
      <c r="Z76" s="229">
        <f t="shared" si="29"/>
        <v>0</v>
      </c>
    </row>
    <row r="77" spans="1:26" s="23" customFormat="1" ht="38.25" x14ac:dyDescent="0.25">
      <c r="A77" s="276"/>
      <c r="B77" s="300" t="s">
        <v>382</v>
      </c>
      <c r="C77" s="301">
        <f t="shared" ref="C77:C138" si="31">D77+E77+F77+G77+H77+I77+J77</f>
        <v>0</v>
      </c>
      <c r="D77" s="302"/>
      <c r="E77" s="302"/>
      <c r="F77" s="303"/>
      <c r="G77" s="302"/>
      <c r="H77" s="302"/>
      <c r="I77" s="302"/>
      <c r="J77" s="302"/>
      <c r="K77" s="381">
        <f t="shared" si="11"/>
        <v>0.754</v>
      </c>
      <c r="L77" s="305"/>
      <c r="M77" s="305"/>
      <c r="N77" s="304">
        <v>0.754</v>
      </c>
      <c r="O77" s="305"/>
      <c r="P77" s="305"/>
      <c r="Q77" s="305"/>
      <c r="R77" s="305"/>
      <c r="S77" s="388">
        <f t="shared" si="30"/>
        <v>0.754</v>
      </c>
      <c r="T77" s="378">
        <f t="shared" si="23"/>
        <v>0</v>
      </c>
      <c r="U77" s="378">
        <f t="shared" si="24"/>
        <v>0</v>
      </c>
      <c r="V77" s="378">
        <f t="shared" si="25"/>
        <v>0.754</v>
      </c>
      <c r="W77" s="378">
        <f t="shared" si="26"/>
        <v>0</v>
      </c>
      <c r="X77" s="378">
        <f t="shared" si="27"/>
        <v>0</v>
      </c>
      <c r="Y77" s="378">
        <f t="shared" si="28"/>
        <v>0</v>
      </c>
      <c r="Z77" s="378">
        <f t="shared" si="29"/>
        <v>0</v>
      </c>
    </row>
    <row r="78" spans="1:26" s="23" customFormat="1" ht="45.75" customHeight="1" x14ac:dyDescent="0.25">
      <c r="A78" s="276"/>
      <c r="B78" s="300" t="s">
        <v>469</v>
      </c>
      <c r="C78" s="301">
        <f t="shared" si="31"/>
        <v>0</v>
      </c>
      <c r="D78" s="302"/>
      <c r="E78" s="302"/>
      <c r="F78" s="303"/>
      <c r="G78" s="302"/>
      <c r="H78" s="302"/>
      <c r="I78" s="302"/>
      <c r="J78" s="302"/>
      <c r="K78" s="118">
        <f t="shared" si="11"/>
        <v>13.763</v>
      </c>
      <c r="L78" s="305"/>
      <c r="M78" s="305"/>
      <c r="N78" s="304">
        <v>13.763</v>
      </c>
      <c r="O78" s="305"/>
      <c r="P78" s="305"/>
      <c r="Q78" s="305"/>
      <c r="R78" s="261"/>
      <c r="S78" s="327">
        <f t="shared" si="30"/>
        <v>13.763</v>
      </c>
      <c r="T78" s="229">
        <f t="shared" si="23"/>
        <v>0</v>
      </c>
      <c r="U78" s="229">
        <f t="shared" si="24"/>
        <v>0</v>
      </c>
      <c r="V78" s="229">
        <f t="shared" si="25"/>
        <v>13.763</v>
      </c>
      <c r="W78" s="229">
        <f t="shared" si="26"/>
        <v>0</v>
      </c>
      <c r="X78" s="229">
        <f t="shared" si="27"/>
        <v>0</v>
      </c>
      <c r="Y78" s="229">
        <f t="shared" si="28"/>
        <v>0</v>
      </c>
      <c r="Z78" s="229">
        <f t="shared" si="29"/>
        <v>0</v>
      </c>
    </row>
    <row r="79" spans="1:26" ht="38.25" x14ac:dyDescent="0.25">
      <c r="A79" s="17"/>
      <c r="B79" s="144" t="s">
        <v>359</v>
      </c>
      <c r="C79" s="254">
        <f t="shared" si="31"/>
        <v>45.946680000000001</v>
      </c>
      <c r="D79" s="121"/>
      <c r="E79" s="121"/>
      <c r="F79" s="172">
        <v>45.946680000000001</v>
      </c>
      <c r="G79" s="121"/>
      <c r="H79" s="121"/>
      <c r="I79" s="121"/>
      <c r="J79" s="114"/>
      <c r="K79" s="118">
        <f t="shared" si="11"/>
        <v>0</v>
      </c>
      <c r="L79" s="265"/>
      <c r="M79" s="265"/>
      <c r="N79" s="257"/>
      <c r="O79" s="265"/>
      <c r="P79" s="265"/>
      <c r="Q79" s="265"/>
      <c r="R79" s="261"/>
      <c r="S79" s="128">
        <f t="shared" si="30"/>
        <v>45.946680000000001</v>
      </c>
      <c r="T79" s="229">
        <f t="shared" si="23"/>
        <v>0</v>
      </c>
      <c r="U79" s="229">
        <f t="shared" si="24"/>
        <v>0</v>
      </c>
      <c r="V79" s="229">
        <f t="shared" si="25"/>
        <v>45.946680000000001</v>
      </c>
      <c r="W79" s="229">
        <f t="shared" si="26"/>
        <v>0</v>
      </c>
      <c r="X79" s="229">
        <f t="shared" si="27"/>
        <v>0</v>
      </c>
      <c r="Y79" s="229">
        <f t="shared" si="28"/>
        <v>0</v>
      </c>
      <c r="Z79" s="229">
        <f t="shared" si="29"/>
        <v>0</v>
      </c>
    </row>
    <row r="80" spans="1:26" s="23" customFormat="1" ht="38.25" customHeight="1" x14ac:dyDescent="0.25">
      <c r="A80" s="276"/>
      <c r="B80" s="300" t="s">
        <v>361</v>
      </c>
      <c r="C80" s="301">
        <f t="shared" si="31"/>
        <v>0</v>
      </c>
      <c r="D80" s="302"/>
      <c r="E80" s="302"/>
      <c r="F80" s="303"/>
      <c r="G80" s="302"/>
      <c r="H80" s="302"/>
      <c r="I80" s="302"/>
      <c r="J80" s="302"/>
      <c r="K80" s="118">
        <f t="shared" si="11"/>
        <v>41.7</v>
      </c>
      <c r="L80" s="305"/>
      <c r="M80" s="305"/>
      <c r="N80" s="304">
        <v>41.7</v>
      </c>
      <c r="O80" s="305"/>
      <c r="P80" s="305"/>
      <c r="Q80" s="305"/>
      <c r="R80" s="261"/>
      <c r="S80" s="281">
        <f t="shared" ref="S80:S91" si="32">T80+U80+V80+W80+X80+Y80+Z80</f>
        <v>41.7</v>
      </c>
      <c r="T80" s="229">
        <f t="shared" si="23"/>
        <v>0</v>
      </c>
      <c r="U80" s="229">
        <f t="shared" si="24"/>
        <v>0</v>
      </c>
      <c r="V80" s="229">
        <f t="shared" si="25"/>
        <v>41.7</v>
      </c>
      <c r="W80" s="229">
        <f t="shared" si="26"/>
        <v>0</v>
      </c>
      <c r="X80" s="229">
        <f t="shared" si="27"/>
        <v>0</v>
      </c>
      <c r="Y80" s="229">
        <f t="shared" si="28"/>
        <v>0</v>
      </c>
      <c r="Z80" s="229">
        <f t="shared" si="29"/>
        <v>0</v>
      </c>
    </row>
    <row r="81" spans="1:26" s="23" customFormat="1" x14ac:dyDescent="0.25">
      <c r="A81" s="276"/>
      <c r="B81" s="275" t="s">
        <v>356</v>
      </c>
      <c r="C81" s="301">
        <f t="shared" si="31"/>
        <v>0</v>
      </c>
      <c r="D81" s="302"/>
      <c r="E81" s="302"/>
      <c r="F81" s="303"/>
      <c r="G81" s="302"/>
      <c r="H81" s="302"/>
      <c r="I81" s="302"/>
      <c r="J81" s="302"/>
      <c r="K81" s="118">
        <f t="shared" ref="K81:K91" si="33">L81+M81+N81+O81+P81+Q81+R81</f>
        <v>3.6</v>
      </c>
      <c r="L81" s="305"/>
      <c r="M81" s="305"/>
      <c r="N81" s="304">
        <v>3.6</v>
      </c>
      <c r="O81" s="305"/>
      <c r="P81" s="305"/>
      <c r="Q81" s="305"/>
      <c r="R81" s="261"/>
      <c r="S81" s="281">
        <f t="shared" si="32"/>
        <v>3.6</v>
      </c>
      <c r="T81" s="229">
        <f t="shared" si="23"/>
        <v>0</v>
      </c>
      <c r="U81" s="229">
        <f t="shared" si="24"/>
        <v>0</v>
      </c>
      <c r="V81" s="229">
        <f t="shared" si="25"/>
        <v>3.6</v>
      </c>
      <c r="W81" s="229">
        <f t="shared" si="26"/>
        <v>0</v>
      </c>
      <c r="X81" s="229">
        <f t="shared" si="27"/>
        <v>0</v>
      </c>
      <c r="Y81" s="229">
        <f t="shared" si="28"/>
        <v>0</v>
      </c>
      <c r="Z81" s="229">
        <f t="shared" si="29"/>
        <v>0</v>
      </c>
    </row>
    <row r="82" spans="1:26" s="90" customFormat="1" ht="39" hidden="1" x14ac:dyDescent="0.25">
      <c r="A82" s="273"/>
      <c r="B82" s="274" t="s">
        <v>336</v>
      </c>
      <c r="C82" s="282">
        <f t="shared" si="31"/>
        <v>0</v>
      </c>
      <c r="D82" s="114"/>
      <c r="E82" s="114"/>
      <c r="F82" s="296"/>
      <c r="G82" s="114"/>
      <c r="H82" s="114"/>
      <c r="I82" s="114"/>
      <c r="J82" s="114"/>
      <c r="K82" s="118">
        <f t="shared" si="33"/>
        <v>0</v>
      </c>
      <c r="L82" s="114"/>
      <c r="M82" s="114"/>
      <c r="N82" s="269"/>
      <c r="O82" s="261"/>
      <c r="P82" s="261"/>
      <c r="Q82" s="261"/>
      <c r="R82" s="261"/>
      <c r="S82" s="297">
        <f t="shared" si="32"/>
        <v>0</v>
      </c>
      <c r="T82" s="229">
        <f t="shared" si="23"/>
        <v>0</v>
      </c>
      <c r="U82" s="229">
        <f t="shared" si="24"/>
        <v>0</v>
      </c>
      <c r="V82" s="229">
        <f t="shared" si="25"/>
        <v>0</v>
      </c>
      <c r="W82" s="229">
        <f t="shared" si="26"/>
        <v>0</v>
      </c>
      <c r="X82" s="229">
        <f t="shared" si="27"/>
        <v>0</v>
      </c>
      <c r="Y82" s="229">
        <f t="shared" si="28"/>
        <v>0</v>
      </c>
      <c r="Z82" s="229">
        <f t="shared" si="29"/>
        <v>0</v>
      </c>
    </row>
    <row r="83" spans="1:26" s="90" customFormat="1" ht="39" hidden="1" x14ac:dyDescent="0.25">
      <c r="A83" s="273"/>
      <c r="B83" s="274" t="s">
        <v>381</v>
      </c>
      <c r="C83" s="282">
        <f t="shared" si="31"/>
        <v>0</v>
      </c>
      <c r="D83" s="114"/>
      <c r="E83" s="114"/>
      <c r="F83" s="296"/>
      <c r="G83" s="114"/>
      <c r="H83" s="114"/>
      <c r="I83" s="114"/>
      <c r="J83" s="114"/>
      <c r="K83" s="118">
        <f t="shared" si="33"/>
        <v>0</v>
      </c>
      <c r="L83" s="114"/>
      <c r="M83" s="114"/>
      <c r="N83" s="269"/>
      <c r="O83" s="261"/>
      <c r="P83" s="261"/>
      <c r="Q83" s="261"/>
      <c r="R83" s="261"/>
      <c r="S83" s="297">
        <f t="shared" si="32"/>
        <v>0</v>
      </c>
      <c r="T83" s="229">
        <f t="shared" si="23"/>
        <v>0</v>
      </c>
      <c r="U83" s="229">
        <f t="shared" si="24"/>
        <v>0</v>
      </c>
      <c r="V83" s="229">
        <f t="shared" si="25"/>
        <v>0</v>
      </c>
      <c r="W83" s="229">
        <f t="shared" si="26"/>
        <v>0</v>
      </c>
      <c r="X83" s="229">
        <f t="shared" si="27"/>
        <v>0</v>
      </c>
      <c r="Y83" s="229">
        <f t="shared" si="28"/>
        <v>0</v>
      </c>
      <c r="Z83" s="229">
        <f t="shared" si="29"/>
        <v>0</v>
      </c>
    </row>
    <row r="84" spans="1:26" s="23" customFormat="1" ht="39" x14ac:dyDescent="0.25">
      <c r="A84" s="276"/>
      <c r="B84" s="275" t="s">
        <v>479</v>
      </c>
      <c r="C84" s="301">
        <f t="shared" si="31"/>
        <v>0</v>
      </c>
      <c r="D84" s="302"/>
      <c r="E84" s="302"/>
      <c r="F84" s="303"/>
      <c r="G84" s="302"/>
      <c r="H84" s="302"/>
      <c r="I84" s="302"/>
      <c r="J84" s="302"/>
      <c r="K84" s="381">
        <f t="shared" si="33"/>
        <v>1.37513</v>
      </c>
      <c r="L84" s="305"/>
      <c r="M84" s="305"/>
      <c r="N84" s="304">
        <v>1.37513</v>
      </c>
      <c r="O84" s="305"/>
      <c r="P84" s="305"/>
      <c r="Q84" s="305"/>
      <c r="R84" s="305"/>
      <c r="S84" s="388">
        <f t="shared" si="32"/>
        <v>1.37513</v>
      </c>
      <c r="T84" s="378">
        <f t="shared" si="23"/>
        <v>0</v>
      </c>
      <c r="U84" s="378">
        <f t="shared" si="24"/>
        <v>0</v>
      </c>
      <c r="V84" s="378">
        <f t="shared" si="25"/>
        <v>1.37513</v>
      </c>
      <c r="W84" s="378">
        <f t="shared" si="26"/>
        <v>0</v>
      </c>
      <c r="X84" s="378">
        <f t="shared" si="27"/>
        <v>0</v>
      </c>
      <c r="Y84" s="378">
        <f t="shared" si="28"/>
        <v>0</v>
      </c>
      <c r="Z84" s="378">
        <f t="shared" si="29"/>
        <v>0</v>
      </c>
    </row>
    <row r="85" spans="1:26" s="36" customFormat="1" ht="15" customHeight="1" x14ac:dyDescent="0.25">
      <c r="A85" s="60"/>
      <c r="B85" s="18" t="s">
        <v>143</v>
      </c>
      <c r="C85" s="254">
        <f t="shared" si="31"/>
        <v>5.0999999999999996</v>
      </c>
      <c r="D85" s="121"/>
      <c r="E85" s="170">
        <v>5.0999999999999996</v>
      </c>
      <c r="F85" s="121">
        <v>0</v>
      </c>
      <c r="G85" s="121"/>
      <c r="H85" s="121"/>
      <c r="I85" s="121"/>
      <c r="J85" s="114"/>
      <c r="K85" s="118">
        <f t="shared" si="33"/>
        <v>0</v>
      </c>
      <c r="L85" s="265"/>
      <c r="M85" s="257"/>
      <c r="N85" s="265">
        <v>0</v>
      </c>
      <c r="O85" s="265"/>
      <c r="P85" s="265"/>
      <c r="Q85" s="265"/>
      <c r="R85" s="261"/>
      <c r="S85" s="243">
        <f t="shared" si="32"/>
        <v>5.0999999999999996</v>
      </c>
      <c r="T85" s="229">
        <f t="shared" si="23"/>
        <v>0</v>
      </c>
      <c r="U85" s="229">
        <f t="shared" si="24"/>
        <v>5.0999999999999996</v>
      </c>
      <c r="V85" s="229">
        <f t="shared" si="25"/>
        <v>0</v>
      </c>
      <c r="W85" s="229">
        <f t="shared" si="26"/>
        <v>0</v>
      </c>
      <c r="X85" s="229">
        <f t="shared" si="27"/>
        <v>0</v>
      </c>
      <c r="Y85" s="229">
        <f t="shared" si="28"/>
        <v>0</v>
      </c>
      <c r="Z85" s="229">
        <f t="shared" si="29"/>
        <v>0</v>
      </c>
    </row>
    <row r="86" spans="1:26" s="36" customFormat="1" x14ac:dyDescent="0.25">
      <c r="A86" s="60"/>
      <c r="B86" s="18" t="s">
        <v>74</v>
      </c>
      <c r="C86" s="254">
        <f t="shared" si="31"/>
        <v>8.9420000000000002</v>
      </c>
      <c r="D86" s="121"/>
      <c r="E86" s="170">
        <v>8.9420000000000002</v>
      </c>
      <c r="F86" s="121">
        <v>0</v>
      </c>
      <c r="G86" s="121"/>
      <c r="H86" s="121"/>
      <c r="I86" s="121"/>
      <c r="J86" s="114"/>
      <c r="K86" s="118">
        <f t="shared" si="33"/>
        <v>0</v>
      </c>
      <c r="L86" s="265"/>
      <c r="M86" s="257"/>
      <c r="N86" s="265">
        <v>0</v>
      </c>
      <c r="O86" s="265"/>
      <c r="P86" s="265"/>
      <c r="Q86" s="265"/>
      <c r="R86" s="261"/>
      <c r="S86" s="241">
        <f t="shared" si="32"/>
        <v>8.9420000000000002</v>
      </c>
      <c r="T86" s="229">
        <f t="shared" si="23"/>
        <v>0</v>
      </c>
      <c r="U86" s="229">
        <f t="shared" si="24"/>
        <v>8.9420000000000002</v>
      </c>
      <c r="V86" s="229">
        <f t="shared" si="25"/>
        <v>0</v>
      </c>
      <c r="W86" s="229">
        <f t="shared" si="26"/>
        <v>0</v>
      </c>
      <c r="X86" s="229">
        <f t="shared" si="27"/>
        <v>0</v>
      </c>
      <c r="Y86" s="229">
        <f t="shared" si="28"/>
        <v>0</v>
      </c>
      <c r="Z86" s="229">
        <f t="shared" si="29"/>
        <v>0</v>
      </c>
    </row>
    <row r="87" spans="1:26" s="32" customFormat="1" ht="15" customHeight="1" x14ac:dyDescent="0.25">
      <c r="A87" s="192"/>
      <c r="B87" s="21" t="s">
        <v>149</v>
      </c>
      <c r="C87" s="121">
        <f t="shared" si="31"/>
        <v>147.21199999999999</v>
      </c>
      <c r="D87" s="121"/>
      <c r="E87" s="170">
        <v>147.21199999999999</v>
      </c>
      <c r="F87" s="121"/>
      <c r="G87" s="121"/>
      <c r="H87" s="121"/>
      <c r="I87" s="121"/>
      <c r="J87" s="193"/>
      <c r="K87" s="118">
        <f t="shared" si="33"/>
        <v>0</v>
      </c>
      <c r="L87" s="265"/>
      <c r="M87" s="257"/>
      <c r="N87" s="265"/>
      <c r="O87" s="265"/>
      <c r="P87" s="265"/>
      <c r="Q87" s="265"/>
      <c r="R87" s="261"/>
      <c r="S87" s="241">
        <f t="shared" si="32"/>
        <v>147.21199999999999</v>
      </c>
      <c r="T87" s="229">
        <f t="shared" si="23"/>
        <v>0</v>
      </c>
      <c r="U87" s="229">
        <f t="shared" si="24"/>
        <v>147.21199999999999</v>
      </c>
      <c r="V87" s="229">
        <f t="shared" si="25"/>
        <v>0</v>
      </c>
      <c r="W87" s="229">
        <f t="shared" si="26"/>
        <v>0</v>
      </c>
      <c r="X87" s="229">
        <f t="shared" si="27"/>
        <v>0</v>
      </c>
      <c r="Y87" s="229">
        <f t="shared" si="28"/>
        <v>0</v>
      </c>
      <c r="Z87" s="229">
        <f t="shared" si="29"/>
        <v>0</v>
      </c>
    </row>
    <row r="88" spans="1:26" s="36" customFormat="1" ht="26.25" x14ac:dyDescent="0.25">
      <c r="A88" s="60"/>
      <c r="B88" s="18" t="s">
        <v>343</v>
      </c>
      <c r="C88" s="254">
        <f t="shared" si="31"/>
        <v>319.80599999999998</v>
      </c>
      <c r="D88" s="121"/>
      <c r="E88" s="170">
        <v>319.80599999999998</v>
      </c>
      <c r="F88" s="121">
        <v>0</v>
      </c>
      <c r="G88" s="121"/>
      <c r="H88" s="121"/>
      <c r="I88" s="121"/>
      <c r="J88" s="114"/>
      <c r="K88" s="118">
        <f t="shared" si="33"/>
        <v>0</v>
      </c>
      <c r="L88" s="265"/>
      <c r="M88" s="257"/>
      <c r="N88" s="265">
        <v>0</v>
      </c>
      <c r="O88" s="265"/>
      <c r="P88" s="265"/>
      <c r="Q88" s="265"/>
      <c r="R88" s="261"/>
      <c r="S88" s="241">
        <f t="shared" si="32"/>
        <v>319.80599999999998</v>
      </c>
      <c r="T88" s="229">
        <f t="shared" si="23"/>
        <v>0</v>
      </c>
      <c r="U88" s="229">
        <f t="shared" si="24"/>
        <v>319.80599999999998</v>
      </c>
      <c r="V88" s="229">
        <f t="shared" si="25"/>
        <v>0</v>
      </c>
      <c r="W88" s="229">
        <f t="shared" si="26"/>
        <v>0</v>
      </c>
      <c r="X88" s="229">
        <f t="shared" si="27"/>
        <v>0</v>
      </c>
      <c r="Y88" s="229">
        <f t="shared" si="28"/>
        <v>0</v>
      </c>
      <c r="Z88" s="229">
        <f t="shared" si="29"/>
        <v>0</v>
      </c>
    </row>
    <row r="89" spans="1:26" s="36" customFormat="1" ht="15" customHeight="1" x14ac:dyDescent="0.25">
      <c r="A89" s="60"/>
      <c r="B89" s="18" t="s">
        <v>196</v>
      </c>
      <c r="C89" s="254">
        <f t="shared" si="31"/>
        <v>632.78800000000001</v>
      </c>
      <c r="D89" s="121"/>
      <c r="E89" s="170">
        <v>632.78800000000001</v>
      </c>
      <c r="F89" s="121">
        <v>0</v>
      </c>
      <c r="G89" s="121"/>
      <c r="H89" s="121"/>
      <c r="I89" s="121"/>
      <c r="J89" s="114"/>
      <c r="K89" s="118">
        <f t="shared" si="33"/>
        <v>0</v>
      </c>
      <c r="L89" s="265"/>
      <c r="M89" s="257"/>
      <c r="N89" s="265">
        <v>0</v>
      </c>
      <c r="O89" s="265"/>
      <c r="P89" s="265"/>
      <c r="Q89" s="265"/>
      <c r="R89" s="261"/>
      <c r="S89" s="241">
        <f t="shared" si="32"/>
        <v>632.78800000000001</v>
      </c>
      <c r="T89" s="229">
        <f t="shared" si="23"/>
        <v>0</v>
      </c>
      <c r="U89" s="229">
        <f t="shared" si="24"/>
        <v>632.78800000000001</v>
      </c>
      <c r="V89" s="229">
        <f t="shared" si="25"/>
        <v>0</v>
      </c>
      <c r="W89" s="229">
        <f t="shared" si="26"/>
        <v>0</v>
      </c>
      <c r="X89" s="229">
        <f t="shared" si="27"/>
        <v>0</v>
      </c>
      <c r="Y89" s="229">
        <f t="shared" si="28"/>
        <v>0</v>
      </c>
      <c r="Z89" s="229">
        <f t="shared" si="29"/>
        <v>0</v>
      </c>
    </row>
    <row r="90" spans="1:26" s="36" customFormat="1" ht="26.25" x14ac:dyDescent="0.25">
      <c r="A90" s="60"/>
      <c r="B90" s="18" t="s">
        <v>350</v>
      </c>
      <c r="C90" s="254">
        <f t="shared" si="31"/>
        <v>41.4</v>
      </c>
      <c r="D90" s="121"/>
      <c r="E90" s="170">
        <v>41.4</v>
      </c>
      <c r="F90" s="121"/>
      <c r="G90" s="121"/>
      <c r="H90" s="121"/>
      <c r="I90" s="121"/>
      <c r="J90" s="114"/>
      <c r="K90" s="118">
        <f t="shared" si="33"/>
        <v>0</v>
      </c>
      <c r="L90" s="265"/>
      <c r="M90" s="257"/>
      <c r="N90" s="265"/>
      <c r="O90" s="265"/>
      <c r="P90" s="265"/>
      <c r="Q90" s="265"/>
      <c r="R90" s="261"/>
      <c r="S90" s="243">
        <f t="shared" si="32"/>
        <v>41.4</v>
      </c>
      <c r="T90" s="229">
        <f t="shared" si="23"/>
        <v>0</v>
      </c>
      <c r="U90" s="229">
        <f t="shared" si="24"/>
        <v>41.4</v>
      </c>
      <c r="V90" s="229">
        <f t="shared" si="25"/>
        <v>0</v>
      </c>
      <c r="W90" s="229">
        <f t="shared" si="26"/>
        <v>0</v>
      </c>
      <c r="X90" s="229">
        <f t="shared" si="27"/>
        <v>0</v>
      </c>
      <c r="Y90" s="229">
        <f t="shared" si="28"/>
        <v>0</v>
      </c>
      <c r="Z90" s="229">
        <f t="shared" si="29"/>
        <v>0</v>
      </c>
    </row>
    <row r="91" spans="1:26" s="36" customFormat="1" ht="26.25" x14ac:dyDescent="0.25">
      <c r="A91" s="60"/>
      <c r="B91" s="20" t="s">
        <v>377</v>
      </c>
      <c r="C91" s="254">
        <f t="shared" si="31"/>
        <v>2131.8879999999999</v>
      </c>
      <c r="D91" s="121"/>
      <c r="E91" s="170">
        <v>2131.8879999999999</v>
      </c>
      <c r="F91" s="121">
        <v>0</v>
      </c>
      <c r="G91" s="121"/>
      <c r="H91" s="121"/>
      <c r="I91" s="121"/>
      <c r="J91" s="114"/>
      <c r="K91" s="118">
        <f t="shared" si="33"/>
        <v>0</v>
      </c>
      <c r="L91" s="265"/>
      <c r="M91" s="257"/>
      <c r="N91" s="265">
        <v>0</v>
      </c>
      <c r="O91" s="265"/>
      <c r="P91" s="265"/>
      <c r="Q91" s="265"/>
      <c r="R91" s="261"/>
      <c r="S91" s="241">
        <f t="shared" si="32"/>
        <v>2131.8879999999999</v>
      </c>
      <c r="T91" s="229">
        <f t="shared" si="23"/>
        <v>0</v>
      </c>
      <c r="U91" s="229">
        <f t="shared" si="24"/>
        <v>2131.8879999999999</v>
      </c>
      <c r="V91" s="229">
        <f t="shared" si="25"/>
        <v>0</v>
      </c>
      <c r="W91" s="229">
        <f t="shared" si="26"/>
        <v>0</v>
      </c>
      <c r="X91" s="229">
        <f t="shared" si="27"/>
        <v>0</v>
      </c>
      <c r="Y91" s="229">
        <f t="shared" si="28"/>
        <v>0</v>
      </c>
      <c r="Z91" s="229">
        <f t="shared" si="29"/>
        <v>0</v>
      </c>
    </row>
    <row r="92" spans="1:26" ht="15" customHeight="1" x14ac:dyDescent="0.25">
      <c r="A92" s="16" t="s">
        <v>6</v>
      </c>
      <c r="B92" s="62" t="s">
        <v>232</v>
      </c>
      <c r="C92" s="252">
        <f>D92+E92+F92+G92+H92+I92+J92</f>
        <v>370.16464000000002</v>
      </c>
      <c r="D92" s="111">
        <f>D93+D96</f>
        <v>347.8</v>
      </c>
      <c r="E92" s="111">
        <f>E93+E96</f>
        <v>15</v>
      </c>
      <c r="F92" s="111">
        <f t="shared" ref="F92:J92" si="34">F93+F96</f>
        <v>0</v>
      </c>
      <c r="G92" s="111">
        <f t="shared" si="34"/>
        <v>0</v>
      </c>
      <c r="H92" s="111">
        <f t="shared" si="34"/>
        <v>5.0999999999999996</v>
      </c>
      <c r="I92" s="111">
        <f t="shared" si="34"/>
        <v>0</v>
      </c>
      <c r="J92" s="111">
        <f t="shared" si="34"/>
        <v>2.26464</v>
      </c>
      <c r="K92" s="118">
        <f>L92+M92+N92+O92+P92+Q92+R92</f>
        <v>0</v>
      </c>
      <c r="L92" s="109">
        <f>L93+L96</f>
        <v>0</v>
      </c>
      <c r="M92" s="109">
        <f>M93+M96</f>
        <v>0</v>
      </c>
      <c r="N92" s="109">
        <f t="shared" ref="N92:Q92" si="35">N93+N96</f>
        <v>0</v>
      </c>
      <c r="O92" s="109">
        <f t="shared" si="35"/>
        <v>0</v>
      </c>
      <c r="P92" s="109">
        <f t="shared" si="35"/>
        <v>0</v>
      </c>
      <c r="Q92" s="109">
        <f t="shared" si="35"/>
        <v>0</v>
      </c>
      <c r="R92" s="109">
        <f t="shared" ref="R92" si="36">R93+R96</f>
        <v>0</v>
      </c>
      <c r="S92" s="176">
        <f>S93+S96</f>
        <v>370.16463999999996</v>
      </c>
      <c r="T92" s="326">
        <f>T93+T96</f>
        <v>347.8</v>
      </c>
      <c r="U92" s="326">
        <f>U93+U96</f>
        <v>15</v>
      </c>
      <c r="V92" s="326">
        <f t="shared" ref="V92:Z92" si="37">V93+V96</f>
        <v>0</v>
      </c>
      <c r="W92" s="326">
        <f t="shared" si="37"/>
        <v>0</v>
      </c>
      <c r="X92" s="326">
        <f t="shared" si="37"/>
        <v>5.0999999999999996</v>
      </c>
      <c r="Y92" s="326">
        <f t="shared" si="37"/>
        <v>0</v>
      </c>
      <c r="Z92" s="326">
        <f t="shared" si="37"/>
        <v>2.26464</v>
      </c>
    </row>
    <row r="93" spans="1:26" ht="15" customHeight="1" x14ac:dyDescent="0.25">
      <c r="A93" s="17"/>
      <c r="B93" s="12" t="s">
        <v>443</v>
      </c>
      <c r="C93" s="253">
        <f>D93+E93+F93+G93+H93+I93+J93</f>
        <v>264.39999999999998</v>
      </c>
      <c r="D93" s="164">
        <v>248.4</v>
      </c>
      <c r="E93" s="110">
        <f>E94+E95</f>
        <v>15</v>
      </c>
      <c r="F93" s="110"/>
      <c r="G93" s="110"/>
      <c r="H93" s="164">
        <v>1</v>
      </c>
      <c r="I93" s="110"/>
      <c r="J93" s="113">
        <f>'4 priedas_ nepanaudotos lėšos'!C21</f>
        <v>0</v>
      </c>
      <c r="K93" s="118">
        <f>L93+M93+N93+O93+P93+Q93+R93</f>
        <v>0</v>
      </c>
      <c r="L93" s="168"/>
      <c r="M93" s="119">
        <f>M94+M95</f>
        <v>0</v>
      </c>
      <c r="N93" s="119"/>
      <c r="O93" s="119"/>
      <c r="P93" s="168"/>
      <c r="Q93" s="119"/>
      <c r="R93" s="260">
        <f>'4 priedas_ nepanaudotos lėšos'!I44</f>
        <v>0</v>
      </c>
      <c r="S93" s="7">
        <f t="shared" ref="S93:S96" si="38">T93+U93+V93+W93+X93+Y93+Z93</f>
        <v>264.39999999999998</v>
      </c>
      <c r="T93" s="229">
        <f t="shared" si="23"/>
        <v>248.4</v>
      </c>
      <c r="U93" s="229">
        <f t="shared" si="24"/>
        <v>15</v>
      </c>
      <c r="V93" s="229"/>
      <c r="W93" s="229">
        <f t="shared" si="26"/>
        <v>0</v>
      </c>
      <c r="X93" s="229">
        <f t="shared" si="27"/>
        <v>1</v>
      </c>
      <c r="Y93" s="229">
        <f t="shared" si="28"/>
        <v>0</v>
      </c>
      <c r="Z93" s="229">
        <f t="shared" si="29"/>
        <v>0</v>
      </c>
    </row>
    <row r="94" spans="1:26" s="32" customFormat="1" ht="15" customHeight="1" x14ac:dyDescent="0.25">
      <c r="A94" s="76"/>
      <c r="B94" s="18" t="s">
        <v>191</v>
      </c>
      <c r="C94" s="254">
        <f>D94+E94+F94+G94+H94+I94+J94</f>
        <v>15</v>
      </c>
      <c r="D94" s="121"/>
      <c r="E94" s="170">
        <v>15</v>
      </c>
      <c r="F94" s="121"/>
      <c r="G94" s="121"/>
      <c r="H94" s="121"/>
      <c r="I94" s="121"/>
      <c r="J94" s="114"/>
      <c r="K94" s="118">
        <f>L94+M94+N94+O94+P94+Q94+R94</f>
        <v>0</v>
      </c>
      <c r="L94" s="265"/>
      <c r="M94" s="257"/>
      <c r="N94" s="265"/>
      <c r="O94" s="265"/>
      <c r="P94" s="265"/>
      <c r="Q94" s="265"/>
      <c r="R94" s="261"/>
      <c r="S94" s="240">
        <f t="shared" si="38"/>
        <v>15</v>
      </c>
      <c r="T94" s="229">
        <f t="shared" si="23"/>
        <v>0</v>
      </c>
      <c r="U94" s="229">
        <f t="shared" si="24"/>
        <v>15</v>
      </c>
      <c r="V94" s="229"/>
      <c r="W94" s="229">
        <f t="shared" si="26"/>
        <v>0</v>
      </c>
      <c r="X94" s="229">
        <f t="shared" si="27"/>
        <v>0</v>
      </c>
      <c r="Y94" s="229">
        <f t="shared" si="28"/>
        <v>0</v>
      </c>
      <c r="Z94" s="229">
        <f t="shared" si="29"/>
        <v>0</v>
      </c>
    </row>
    <row r="95" spans="1:26" s="32" customFormat="1" ht="15" hidden="1" customHeight="1" x14ac:dyDescent="0.25">
      <c r="A95" s="76"/>
      <c r="B95" s="20" t="s">
        <v>150</v>
      </c>
      <c r="C95" s="254">
        <f t="shared" si="31"/>
        <v>0</v>
      </c>
      <c r="D95" s="121"/>
      <c r="E95" s="121"/>
      <c r="F95" s="121"/>
      <c r="G95" s="121"/>
      <c r="H95" s="121"/>
      <c r="I95" s="121"/>
      <c r="J95" s="114"/>
      <c r="K95" s="118">
        <f t="shared" ref="K95" si="39">L95+M95+N95+O95+P95+Q95+R95</f>
        <v>0</v>
      </c>
      <c r="L95" s="121"/>
      <c r="M95" s="121"/>
      <c r="N95" s="265"/>
      <c r="O95" s="265"/>
      <c r="P95" s="121"/>
      <c r="Q95" s="265"/>
      <c r="R95" s="261"/>
      <c r="S95" s="175">
        <f t="shared" si="38"/>
        <v>0</v>
      </c>
      <c r="T95" s="229">
        <f t="shared" si="23"/>
        <v>0</v>
      </c>
      <c r="U95" s="229">
        <f t="shared" si="24"/>
        <v>0</v>
      </c>
      <c r="V95" s="229"/>
      <c r="W95" s="229">
        <f t="shared" si="26"/>
        <v>0</v>
      </c>
      <c r="X95" s="229">
        <f t="shared" si="27"/>
        <v>0</v>
      </c>
      <c r="Y95" s="229">
        <f t="shared" si="28"/>
        <v>0</v>
      </c>
      <c r="Z95" s="229">
        <f t="shared" si="29"/>
        <v>0</v>
      </c>
    </row>
    <row r="96" spans="1:26" ht="15" customHeight="1" x14ac:dyDescent="0.25">
      <c r="A96" s="8"/>
      <c r="B96" s="5" t="s">
        <v>438</v>
      </c>
      <c r="C96" s="123">
        <f>D96+E96+F96+G96+H96+I96+J96</f>
        <v>105.76464</v>
      </c>
      <c r="D96" s="164">
        <v>99.4</v>
      </c>
      <c r="E96" s="110"/>
      <c r="F96" s="110"/>
      <c r="G96" s="110"/>
      <c r="H96" s="164">
        <v>4.0999999999999996</v>
      </c>
      <c r="I96" s="110"/>
      <c r="J96" s="113">
        <f>'4 priedas_ nepanaudotos lėšos'!C22</f>
        <v>2.26464</v>
      </c>
      <c r="K96" s="118">
        <f>L96+M96+N96+O96+P96+Q96+R96</f>
        <v>0</v>
      </c>
      <c r="L96" s="168"/>
      <c r="M96" s="119"/>
      <c r="N96" s="119"/>
      <c r="O96" s="119"/>
      <c r="P96" s="168"/>
      <c r="Q96" s="119"/>
      <c r="R96" s="260">
        <f>'4 priedas_ nepanaudotos lėšos'!I22</f>
        <v>0</v>
      </c>
      <c r="S96" s="120">
        <f t="shared" si="38"/>
        <v>105.76464</v>
      </c>
      <c r="T96" s="229">
        <f t="shared" si="23"/>
        <v>99.4</v>
      </c>
      <c r="U96" s="229">
        <f t="shared" si="24"/>
        <v>0</v>
      </c>
      <c r="V96" s="229"/>
      <c r="W96" s="229">
        <f t="shared" si="26"/>
        <v>0</v>
      </c>
      <c r="X96" s="229">
        <f t="shared" si="27"/>
        <v>4.0999999999999996</v>
      </c>
      <c r="Y96" s="229">
        <f t="shared" si="28"/>
        <v>0</v>
      </c>
      <c r="Z96" s="229">
        <f t="shared" si="29"/>
        <v>2.26464</v>
      </c>
    </row>
    <row r="97" spans="1:26" ht="15" customHeight="1" x14ac:dyDescent="0.25">
      <c r="A97" s="3" t="s">
        <v>7</v>
      </c>
      <c r="B97" s="62" t="s">
        <v>234</v>
      </c>
      <c r="C97" s="252">
        <f t="shared" si="31"/>
        <v>287.00815000000006</v>
      </c>
      <c r="D97" s="111">
        <f t="shared" ref="D97:J97" si="40">D98+D101+D102</f>
        <v>271.10000000000002</v>
      </c>
      <c r="E97" s="111">
        <f t="shared" si="40"/>
        <v>14.6</v>
      </c>
      <c r="F97" s="111">
        <f t="shared" si="40"/>
        <v>0</v>
      </c>
      <c r="G97" s="111">
        <f t="shared" si="40"/>
        <v>0</v>
      </c>
      <c r="H97" s="111">
        <f t="shared" si="40"/>
        <v>0.79999999999999993</v>
      </c>
      <c r="I97" s="111">
        <f t="shared" si="40"/>
        <v>0</v>
      </c>
      <c r="J97" s="111">
        <f t="shared" si="40"/>
        <v>0.50814999999999999</v>
      </c>
      <c r="K97" s="118">
        <f t="shared" ref="K97:K160" si="41">L97+M97+N97+O97+P97+Q97+R97</f>
        <v>0</v>
      </c>
      <c r="L97" s="109">
        <f t="shared" ref="L97:Q97" si="42">L98+L101+L102</f>
        <v>0</v>
      </c>
      <c r="M97" s="109">
        <f t="shared" si="42"/>
        <v>0</v>
      </c>
      <c r="N97" s="109">
        <f t="shared" si="42"/>
        <v>0</v>
      </c>
      <c r="O97" s="109">
        <f t="shared" si="42"/>
        <v>0</v>
      </c>
      <c r="P97" s="109">
        <f t="shared" si="42"/>
        <v>0</v>
      </c>
      <c r="Q97" s="109">
        <f t="shared" si="42"/>
        <v>0</v>
      </c>
      <c r="R97" s="109">
        <f t="shared" ref="R97" si="43">R98+R101</f>
        <v>0</v>
      </c>
      <c r="S97" s="176">
        <f t="shared" ref="S97:Z97" si="44">S98+S101+S102</f>
        <v>287.00815</v>
      </c>
      <c r="T97" s="326">
        <f t="shared" si="44"/>
        <v>271.10000000000002</v>
      </c>
      <c r="U97" s="326">
        <f t="shared" si="44"/>
        <v>14.6</v>
      </c>
      <c r="V97" s="326">
        <f t="shared" si="44"/>
        <v>0</v>
      </c>
      <c r="W97" s="326">
        <f t="shared" si="44"/>
        <v>0</v>
      </c>
      <c r="X97" s="326">
        <f t="shared" si="44"/>
        <v>0.79999999999999993</v>
      </c>
      <c r="Y97" s="326">
        <f t="shared" si="44"/>
        <v>0</v>
      </c>
      <c r="Z97" s="326">
        <f t="shared" si="44"/>
        <v>0.50814999999999999</v>
      </c>
    </row>
    <row r="98" spans="1:26" ht="15" customHeight="1" x14ac:dyDescent="0.25">
      <c r="A98" s="8"/>
      <c r="B98" s="12" t="s">
        <v>443</v>
      </c>
      <c r="C98" s="253">
        <f t="shared" si="31"/>
        <v>173.2</v>
      </c>
      <c r="D98" s="164">
        <v>158.5</v>
      </c>
      <c r="E98" s="110">
        <f>E99+E100</f>
        <v>14.6</v>
      </c>
      <c r="F98" s="110"/>
      <c r="G98" s="110"/>
      <c r="H98" s="164">
        <v>0.1</v>
      </c>
      <c r="I98" s="110"/>
      <c r="J98" s="113"/>
      <c r="K98" s="118">
        <f t="shared" si="41"/>
        <v>0</v>
      </c>
      <c r="L98" s="168"/>
      <c r="M98" s="119">
        <f>M99+M100</f>
        <v>0</v>
      </c>
      <c r="N98" s="119"/>
      <c r="O98" s="119"/>
      <c r="P98" s="168"/>
      <c r="Q98" s="119"/>
      <c r="R98" s="260">
        <f>'4 priedas_ nepanaudotos lėšos'!I52</f>
        <v>0</v>
      </c>
      <c r="S98" s="7">
        <f t="shared" ref="S98:S103" si="45">T98+U98+V98+W98+X98+Y98+Z98</f>
        <v>173.2</v>
      </c>
      <c r="T98" s="229">
        <f t="shared" si="23"/>
        <v>158.5</v>
      </c>
      <c r="U98" s="229">
        <f t="shared" si="24"/>
        <v>14.6</v>
      </c>
      <c r="V98" s="229">
        <f t="shared" si="25"/>
        <v>0</v>
      </c>
      <c r="W98" s="229">
        <f t="shared" si="26"/>
        <v>0</v>
      </c>
      <c r="X98" s="229">
        <f t="shared" si="27"/>
        <v>0.1</v>
      </c>
      <c r="Y98" s="229">
        <f t="shared" si="28"/>
        <v>0</v>
      </c>
      <c r="Z98" s="229">
        <f t="shared" si="29"/>
        <v>0</v>
      </c>
    </row>
    <row r="99" spans="1:26" ht="15" customHeight="1" x14ac:dyDescent="0.25">
      <c r="A99" s="8"/>
      <c r="B99" s="18" t="s">
        <v>191</v>
      </c>
      <c r="C99" s="254">
        <f t="shared" si="31"/>
        <v>14.6</v>
      </c>
      <c r="D99" s="121"/>
      <c r="E99" s="170">
        <v>14.6</v>
      </c>
      <c r="F99" s="121"/>
      <c r="G99" s="121"/>
      <c r="H99" s="121"/>
      <c r="I99" s="121"/>
      <c r="J99" s="114"/>
      <c r="K99" s="118">
        <f t="shared" si="41"/>
        <v>0</v>
      </c>
      <c r="L99" s="265"/>
      <c r="M99" s="257"/>
      <c r="N99" s="265"/>
      <c r="O99" s="265"/>
      <c r="P99" s="265"/>
      <c r="Q99" s="265"/>
      <c r="R99" s="261"/>
      <c r="S99" s="240">
        <f t="shared" si="45"/>
        <v>14.6</v>
      </c>
      <c r="T99" s="229">
        <f t="shared" si="23"/>
        <v>0</v>
      </c>
      <c r="U99" s="229">
        <f t="shared" si="24"/>
        <v>14.6</v>
      </c>
      <c r="V99" s="229">
        <f t="shared" si="25"/>
        <v>0</v>
      </c>
      <c r="W99" s="229">
        <f t="shared" si="26"/>
        <v>0</v>
      </c>
      <c r="X99" s="229">
        <f t="shared" si="27"/>
        <v>0</v>
      </c>
      <c r="Y99" s="229">
        <f t="shared" si="28"/>
        <v>0</v>
      </c>
      <c r="Z99" s="229">
        <f t="shared" si="29"/>
        <v>0</v>
      </c>
    </row>
    <row r="100" spans="1:26" ht="15" hidden="1" customHeight="1" x14ac:dyDescent="0.25">
      <c r="A100" s="8"/>
      <c r="B100" s="20" t="s">
        <v>150</v>
      </c>
      <c r="C100" s="254">
        <f t="shared" si="31"/>
        <v>0</v>
      </c>
      <c r="D100" s="121"/>
      <c r="E100" s="121"/>
      <c r="F100" s="121"/>
      <c r="G100" s="121"/>
      <c r="H100" s="121"/>
      <c r="I100" s="121"/>
      <c r="J100" s="114"/>
      <c r="K100" s="118">
        <f t="shared" si="41"/>
        <v>0</v>
      </c>
      <c r="L100" s="121"/>
      <c r="M100" s="121"/>
      <c r="N100" s="265"/>
      <c r="O100" s="265"/>
      <c r="P100" s="121"/>
      <c r="Q100" s="265"/>
      <c r="R100" s="261"/>
      <c r="S100" s="175">
        <f t="shared" si="45"/>
        <v>0</v>
      </c>
      <c r="T100" s="229">
        <f t="shared" si="23"/>
        <v>0</v>
      </c>
      <c r="U100" s="229">
        <f t="shared" si="24"/>
        <v>0</v>
      </c>
      <c r="V100" s="229">
        <f t="shared" si="25"/>
        <v>0</v>
      </c>
      <c r="W100" s="229">
        <f t="shared" si="26"/>
        <v>0</v>
      </c>
      <c r="X100" s="229">
        <f t="shared" si="27"/>
        <v>0</v>
      </c>
      <c r="Y100" s="229">
        <f t="shared" si="28"/>
        <v>0</v>
      </c>
      <c r="Z100" s="229">
        <f t="shared" si="29"/>
        <v>0</v>
      </c>
    </row>
    <row r="101" spans="1:26" ht="15" customHeight="1" x14ac:dyDescent="0.25">
      <c r="A101" s="8"/>
      <c r="B101" s="5" t="s">
        <v>438</v>
      </c>
      <c r="C101" s="123">
        <f t="shared" si="31"/>
        <v>113.80815</v>
      </c>
      <c r="D101" s="164">
        <v>112.6</v>
      </c>
      <c r="E101" s="110"/>
      <c r="F101" s="110"/>
      <c r="G101" s="110"/>
      <c r="H101" s="164">
        <v>0.7</v>
      </c>
      <c r="I101" s="110"/>
      <c r="J101" s="113">
        <f>'4 priedas_ nepanaudotos lėšos'!C24</f>
        <v>0.50814999999999999</v>
      </c>
      <c r="K101" s="118">
        <f t="shared" si="41"/>
        <v>0</v>
      </c>
      <c r="L101" s="168"/>
      <c r="M101" s="119"/>
      <c r="N101" s="119"/>
      <c r="O101" s="119"/>
      <c r="P101" s="168"/>
      <c r="Q101" s="119"/>
      <c r="R101" s="260">
        <f>'4 priedas_ nepanaudotos lėšos'!I55</f>
        <v>0</v>
      </c>
      <c r="S101" s="120">
        <f t="shared" si="45"/>
        <v>113.80815</v>
      </c>
      <c r="T101" s="229">
        <f t="shared" si="23"/>
        <v>112.6</v>
      </c>
      <c r="U101" s="229">
        <f t="shared" si="24"/>
        <v>0</v>
      </c>
      <c r="V101" s="229">
        <f t="shared" si="25"/>
        <v>0</v>
      </c>
      <c r="W101" s="229">
        <f t="shared" si="26"/>
        <v>0</v>
      </c>
      <c r="X101" s="229">
        <f t="shared" si="27"/>
        <v>0.7</v>
      </c>
      <c r="Y101" s="229">
        <f t="shared" si="28"/>
        <v>0</v>
      </c>
      <c r="Z101" s="229">
        <f t="shared" si="29"/>
        <v>0.50814999999999999</v>
      </c>
    </row>
    <row r="102" spans="1:26" ht="15" hidden="1" customHeight="1" x14ac:dyDescent="0.25">
      <c r="A102" s="8"/>
      <c r="B102" s="6" t="s">
        <v>233</v>
      </c>
      <c r="C102" s="123">
        <f t="shared" si="31"/>
        <v>0</v>
      </c>
      <c r="D102" s="110"/>
      <c r="E102" s="110">
        <f t="shared" ref="E102" si="46">E103</f>
        <v>0</v>
      </c>
      <c r="F102" s="110"/>
      <c r="G102" s="110"/>
      <c r="H102" s="110"/>
      <c r="I102" s="110"/>
      <c r="J102" s="113"/>
      <c r="K102" s="118">
        <f t="shared" si="41"/>
        <v>0</v>
      </c>
      <c r="L102" s="110"/>
      <c r="M102" s="119">
        <f t="shared" ref="M102" si="47">M103</f>
        <v>0</v>
      </c>
      <c r="N102" s="119"/>
      <c r="O102" s="119"/>
      <c r="P102" s="110"/>
      <c r="Q102" s="119"/>
      <c r="R102" s="260"/>
      <c r="S102" s="120">
        <f t="shared" si="45"/>
        <v>0</v>
      </c>
      <c r="T102" s="229">
        <f t="shared" si="23"/>
        <v>0</v>
      </c>
      <c r="U102" s="229">
        <f t="shared" si="24"/>
        <v>0</v>
      </c>
      <c r="V102" s="229">
        <f t="shared" si="25"/>
        <v>0</v>
      </c>
      <c r="W102" s="229">
        <f t="shared" si="26"/>
        <v>0</v>
      </c>
      <c r="X102" s="229">
        <f t="shared" si="27"/>
        <v>0</v>
      </c>
      <c r="Y102" s="229">
        <f t="shared" si="28"/>
        <v>0</v>
      </c>
      <c r="Z102" s="229">
        <f t="shared" si="29"/>
        <v>0</v>
      </c>
    </row>
    <row r="103" spans="1:26" ht="15" hidden="1" customHeight="1" x14ac:dyDescent="0.25">
      <c r="A103" s="15"/>
      <c r="B103" s="21" t="s">
        <v>149</v>
      </c>
      <c r="C103" s="121">
        <f t="shared" si="31"/>
        <v>0</v>
      </c>
      <c r="D103" s="121"/>
      <c r="E103" s="121"/>
      <c r="F103" s="121"/>
      <c r="G103" s="121"/>
      <c r="H103" s="121"/>
      <c r="I103" s="121"/>
      <c r="J103" s="114"/>
      <c r="K103" s="118">
        <f t="shared" si="41"/>
        <v>0</v>
      </c>
      <c r="L103" s="121"/>
      <c r="M103" s="265"/>
      <c r="N103" s="265"/>
      <c r="O103" s="265"/>
      <c r="P103" s="121"/>
      <c r="Q103" s="265"/>
      <c r="R103" s="261"/>
      <c r="S103" s="128">
        <f t="shared" si="45"/>
        <v>0</v>
      </c>
      <c r="T103" s="229">
        <f t="shared" si="23"/>
        <v>0</v>
      </c>
      <c r="U103" s="229">
        <f t="shared" si="24"/>
        <v>0</v>
      </c>
      <c r="V103" s="229">
        <f t="shared" si="25"/>
        <v>0</v>
      </c>
      <c r="W103" s="229">
        <f t="shared" si="26"/>
        <v>0</v>
      </c>
      <c r="X103" s="229">
        <f t="shared" si="27"/>
        <v>0</v>
      </c>
      <c r="Y103" s="229">
        <f t="shared" si="28"/>
        <v>0</v>
      </c>
      <c r="Z103" s="229">
        <f t="shared" si="29"/>
        <v>0</v>
      </c>
    </row>
    <row r="104" spans="1:26" ht="15" customHeight="1" x14ac:dyDescent="0.25">
      <c r="A104" s="3" t="s">
        <v>8</v>
      </c>
      <c r="B104" s="62" t="s">
        <v>235</v>
      </c>
      <c r="C104" s="252">
        <f t="shared" si="31"/>
        <v>386.99074000000002</v>
      </c>
      <c r="D104" s="111">
        <f t="shared" ref="D104:J104" si="48">D105+D108+D109</f>
        <v>346.2</v>
      </c>
      <c r="E104" s="111">
        <f t="shared" si="48"/>
        <v>14.7</v>
      </c>
      <c r="F104" s="111">
        <f t="shared" si="48"/>
        <v>0</v>
      </c>
      <c r="G104" s="111">
        <f t="shared" si="48"/>
        <v>0</v>
      </c>
      <c r="H104" s="111">
        <f t="shared" si="48"/>
        <v>12.299999999999999</v>
      </c>
      <c r="I104" s="111">
        <f t="shared" si="48"/>
        <v>0</v>
      </c>
      <c r="J104" s="111">
        <f t="shared" si="48"/>
        <v>13.790740000000001</v>
      </c>
      <c r="K104" s="118">
        <f t="shared" si="41"/>
        <v>0</v>
      </c>
      <c r="L104" s="109">
        <f t="shared" ref="L104:Q104" si="49">L105+L108+L109</f>
        <v>0</v>
      </c>
      <c r="M104" s="109">
        <f t="shared" si="49"/>
        <v>0</v>
      </c>
      <c r="N104" s="109">
        <f t="shared" si="49"/>
        <v>0</v>
      </c>
      <c r="O104" s="109">
        <f t="shared" si="49"/>
        <v>0</v>
      </c>
      <c r="P104" s="109">
        <f t="shared" si="49"/>
        <v>0</v>
      </c>
      <c r="Q104" s="109">
        <f t="shared" si="49"/>
        <v>0</v>
      </c>
      <c r="R104" s="109">
        <f t="shared" ref="R104" si="50">R105+R108</f>
        <v>0</v>
      </c>
      <c r="S104" s="176">
        <f t="shared" ref="S104:Z104" si="51">S105+S108+S109</f>
        <v>386.99073999999996</v>
      </c>
      <c r="T104" s="326">
        <f t="shared" si="51"/>
        <v>346.2</v>
      </c>
      <c r="U104" s="326">
        <f t="shared" si="51"/>
        <v>14.7</v>
      </c>
      <c r="V104" s="326">
        <f t="shared" si="51"/>
        <v>0</v>
      </c>
      <c r="W104" s="326">
        <f t="shared" si="51"/>
        <v>0</v>
      </c>
      <c r="X104" s="326">
        <f t="shared" si="51"/>
        <v>12.299999999999999</v>
      </c>
      <c r="Y104" s="326">
        <f t="shared" si="51"/>
        <v>0</v>
      </c>
      <c r="Z104" s="326">
        <f t="shared" si="51"/>
        <v>13.790740000000001</v>
      </c>
    </row>
    <row r="105" spans="1:26" ht="15" customHeight="1" x14ac:dyDescent="0.25">
      <c r="A105" s="8"/>
      <c r="B105" s="12" t="s">
        <v>443</v>
      </c>
      <c r="C105" s="253">
        <f t="shared" si="31"/>
        <v>303.59999999999997</v>
      </c>
      <c r="D105" s="164">
        <v>287.7</v>
      </c>
      <c r="E105" s="110">
        <f>E106+E107</f>
        <v>14.7</v>
      </c>
      <c r="F105" s="110"/>
      <c r="G105" s="110"/>
      <c r="H105" s="164">
        <v>1.2</v>
      </c>
      <c r="I105" s="110"/>
      <c r="J105" s="113">
        <f>'4 priedas_ nepanaudotos lėšos'!C26</f>
        <v>0</v>
      </c>
      <c r="K105" s="118">
        <f t="shared" si="41"/>
        <v>0</v>
      </c>
      <c r="L105" s="168"/>
      <c r="M105" s="119">
        <f>M106+M107</f>
        <v>0</v>
      </c>
      <c r="N105" s="119"/>
      <c r="O105" s="119"/>
      <c r="P105" s="168"/>
      <c r="Q105" s="119"/>
      <c r="R105" s="260">
        <f>'4 priedas_ nepanaudotos lėšos'!I59</f>
        <v>0</v>
      </c>
      <c r="S105" s="7">
        <f t="shared" ref="S105:S110" si="52">T105+U105+V105+W105+X105+Y105+Z105</f>
        <v>303.59999999999997</v>
      </c>
      <c r="T105" s="229">
        <f t="shared" ref="T105:T166" si="53">D105+L105</f>
        <v>287.7</v>
      </c>
      <c r="U105" s="229">
        <f t="shared" ref="U105:U166" si="54">E105+M105</f>
        <v>14.7</v>
      </c>
      <c r="V105" s="229">
        <f t="shared" ref="V105:V166" si="55">F105+N105</f>
        <v>0</v>
      </c>
      <c r="W105" s="229">
        <f t="shared" ref="W105:W166" si="56">G105+O105</f>
        <v>0</v>
      </c>
      <c r="X105" s="229">
        <f t="shared" ref="X105:X166" si="57">H105+P105</f>
        <v>1.2</v>
      </c>
      <c r="Y105" s="229">
        <f t="shared" ref="Y105:Y166" si="58">I105+Q105</f>
        <v>0</v>
      </c>
      <c r="Z105" s="229">
        <f t="shared" ref="Z105:Z166" si="59">J105+R105</f>
        <v>0</v>
      </c>
    </row>
    <row r="106" spans="1:26" ht="15" customHeight="1" x14ac:dyDescent="0.25">
      <c r="A106" s="8"/>
      <c r="B106" s="18" t="s">
        <v>191</v>
      </c>
      <c r="C106" s="254">
        <f t="shared" si="31"/>
        <v>14.7</v>
      </c>
      <c r="D106" s="121"/>
      <c r="E106" s="170">
        <v>14.7</v>
      </c>
      <c r="F106" s="121"/>
      <c r="G106" s="121"/>
      <c r="H106" s="121"/>
      <c r="I106" s="121"/>
      <c r="J106" s="114"/>
      <c r="K106" s="118">
        <f t="shared" si="41"/>
        <v>0</v>
      </c>
      <c r="L106" s="265"/>
      <c r="M106" s="257"/>
      <c r="N106" s="265"/>
      <c r="O106" s="265"/>
      <c r="P106" s="265"/>
      <c r="Q106" s="265"/>
      <c r="R106" s="261"/>
      <c r="S106" s="240">
        <f t="shared" si="52"/>
        <v>14.7</v>
      </c>
      <c r="T106" s="229">
        <f t="shared" si="53"/>
        <v>0</v>
      </c>
      <c r="U106" s="229">
        <f t="shared" si="54"/>
        <v>14.7</v>
      </c>
      <c r="V106" s="229">
        <f t="shared" si="55"/>
        <v>0</v>
      </c>
      <c r="W106" s="229">
        <f t="shared" si="56"/>
        <v>0</v>
      </c>
      <c r="X106" s="229">
        <f t="shared" si="57"/>
        <v>0</v>
      </c>
      <c r="Y106" s="229">
        <f t="shared" si="58"/>
        <v>0</v>
      </c>
      <c r="Z106" s="229">
        <f t="shared" si="59"/>
        <v>0</v>
      </c>
    </row>
    <row r="107" spans="1:26" ht="15" hidden="1" customHeight="1" x14ac:dyDescent="0.25">
      <c r="A107" s="8"/>
      <c r="B107" s="20" t="s">
        <v>150</v>
      </c>
      <c r="C107" s="254">
        <f t="shared" si="31"/>
        <v>0</v>
      </c>
      <c r="D107" s="121"/>
      <c r="E107" s="121"/>
      <c r="F107" s="121"/>
      <c r="G107" s="121"/>
      <c r="H107" s="121"/>
      <c r="I107" s="121"/>
      <c r="J107" s="114"/>
      <c r="K107" s="118">
        <f t="shared" si="41"/>
        <v>0</v>
      </c>
      <c r="L107" s="121"/>
      <c r="M107" s="121"/>
      <c r="N107" s="265"/>
      <c r="O107" s="265"/>
      <c r="P107" s="121"/>
      <c r="Q107" s="265"/>
      <c r="R107" s="261"/>
      <c r="S107" s="175">
        <f t="shared" si="52"/>
        <v>0</v>
      </c>
      <c r="T107" s="229">
        <f t="shared" si="53"/>
        <v>0</v>
      </c>
      <c r="U107" s="229">
        <f t="shared" si="54"/>
        <v>0</v>
      </c>
      <c r="V107" s="229">
        <f t="shared" si="55"/>
        <v>0</v>
      </c>
      <c r="W107" s="229">
        <f t="shared" si="56"/>
        <v>0</v>
      </c>
      <c r="X107" s="229">
        <f t="shared" si="57"/>
        <v>0</v>
      </c>
      <c r="Y107" s="229">
        <f t="shared" si="58"/>
        <v>0</v>
      </c>
      <c r="Z107" s="229">
        <f t="shared" si="59"/>
        <v>0</v>
      </c>
    </row>
    <row r="108" spans="1:26" ht="15" customHeight="1" x14ac:dyDescent="0.25">
      <c r="A108" s="8"/>
      <c r="B108" s="7" t="s">
        <v>438</v>
      </c>
      <c r="C108" s="123">
        <f t="shared" si="31"/>
        <v>83.390739999999994</v>
      </c>
      <c r="D108" s="164">
        <v>58.5</v>
      </c>
      <c r="E108" s="110"/>
      <c r="F108" s="110"/>
      <c r="G108" s="110"/>
      <c r="H108" s="164">
        <v>11.1</v>
      </c>
      <c r="I108" s="110"/>
      <c r="J108" s="113">
        <f>'4 priedas_ nepanaudotos lėšos'!C27</f>
        <v>13.790740000000001</v>
      </c>
      <c r="K108" s="118">
        <f t="shared" si="41"/>
        <v>0</v>
      </c>
      <c r="L108" s="168"/>
      <c r="M108" s="119"/>
      <c r="N108" s="119"/>
      <c r="O108" s="119"/>
      <c r="P108" s="168"/>
      <c r="Q108" s="119"/>
      <c r="R108" s="260">
        <f>'4 priedas_ nepanaudotos lėšos'!I62</f>
        <v>0</v>
      </c>
      <c r="S108" s="120">
        <f t="shared" si="52"/>
        <v>83.390739999999994</v>
      </c>
      <c r="T108" s="229">
        <f t="shared" si="53"/>
        <v>58.5</v>
      </c>
      <c r="U108" s="229">
        <f t="shared" si="54"/>
        <v>0</v>
      </c>
      <c r="V108" s="229">
        <f t="shared" si="55"/>
        <v>0</v>
      </c>
      <c r="W108" s="229">
        <f t="shared" si="56"/>
        <v>0</v>
      </c>
      <c r="X108" s="229">
        <f t="shared" si="57"/>
        <v>11.1</v>
      </c>
      <c r="Y108" s="229">
        <f t="shared" si="58"/>
        <v>0</v>
      </c>
      <c r="Z108" s="229">
        <f t="shared" si="59"/>
        <v>13.790740000000001</v>
      </c>
    </row>
    <row r="109" spans="1:26" ht="15" hidden="1" customHeight="1" x14ac:dyDescent="0.25">
      <c r="A109" s="8"/>
      <c r="B109" s="6" t="s">
        <v>233</v>
      </c>
      <c r="C109" s="123">
        <f t="shared" si="31"/>
        <v>0</v>
      </c>
      <c r="D109" s="110"/>
      <c r="E109" s="110">
        <f t="shared" ref="E109" si="60">E110</f>
        <v>0</v>
      </c>
      <c r="F109" s="110"/>
      <c r="G109" s="110"/>
      <c r="H109" s="110"/>
      <c r="I109" s="110"/>
      <c r="J109" s="113"/>
      <c r="K109" s="118">
        <f t="shared" si="41"/>
        <v>0</v>
      </c>
      <c r="L109" s="110"/>
      <c r="M109" s="119">
        <f t="shared" ref="M109" si="61">M110</f>
        <v>0</v>
      </c>
      <c r="N109" s="119"/>
      <c r="O109" s="119"/>
      <c r="P109" s="110"/>
      <c r="Q109" s="119"/>
      <c r="R109" s="260"/>
      <c r="S109" s="120">
        <f t="shared" si="52"/>
        <v>0</v>
      </c>
      <c r="T109" s="229">
        <f t="shared" si="53"/>
        <v>0</v>
      </c>
      <c r="U109" s="229">
        <f t="shared" si="54"/>
        <v>0</v>
      </c>
      <c r="V109" s="229">
        <f t="shared" si="55"/>
        <v>0</v>
      </c>
      <c r="W109" s="229">
        <f t="shared" si="56"/>
        <v>0</v>
      </c>
      <c r="X109" s="229">
        <f t="shared" si="57"/>
        <v>0</v>
      </c>
      <c r="Y109" s="229">
        <f t="shared" si="58"/>
        <v>0</v>
      </c>
      <c r="Z109" s="229">
        <f t="shared" si="59"/>
        <v>0</v>
      </c>
    </row>
    <row r="110" spans="1:26" ht="15" hidden="1" customHeight="1" x14ac:dyDescent="0.25">
      <c r="A110" s="15"/>
      <c r="B110" s="21" t="s">
        <v>149</v>
      </c>
      <c r="C110" s="121">
        <f t="shared" si="31"/>
        <v>0</v>
      </c>
      <c r="D110" s="121"/>
      <c r="E110" s="121"/>
      <c r="F110" s="121"/>
      <c r="G110" s="121"/>
      <c r="H110" s="121"/>
      <c r="I110" s="121"/>
      <c r="J110" s="114"/>
      <c r="K110" s="118">
        <f t="shared" si="41"/>
        <v>0</v>
      </c>
      <c r="L110" s="121"/>
      <c r="M110" s="265"/>
      <c r="N110" s="265"/>
      <c r="O110" s="265"/>
      <c r="P110" s="121"/>
      <c r="Q110" s="265"/>
      <c r="R110" s="261"/>
      <c r="S110" s="128">
        <f t="shared" si="52"/>
        <v>0</v>
      </c>
      <c r="T110" s="229">
        <f t="shared" si="53"/>
        <v>0</v>
      </c>
      <c r="U110" s="229">
        <f t="shared" si="54"/>
        <v>0</v>
      </c>
      <c r="V110" s="229">
        <f t="shared" si="55"/>
        <v>0</v>
      </c>
      <c r="W110" s="229">
        <f t="shared" si="56"/>
        <v>0</v>
      </c>
      <c r="X110" s="229">
        <f t="shared" si="57"/>
        <v>0</v>
      </c>
      <c r="Y110" s="229">
        <f t="shared" si="58"/>
        <v>0</v>
      </c>
      <c r="Z110" s="229">
        <f t="shared" si="59"/>
        <v>0</v>
      </c>
    </row>
    <row r="111" spans="1:26" ht="15" customHeight="1" x14ac:dyDescent="0.25">
      <c r="A111" s="3" t="s">
        <v>9</v>
      </c>
      <c r="B111" s="62" t="s">
        <v>236</v>
      </c>
      <c r="C111" s="252">
        <f t="shared" si="31"/>
        <v>304.27861000000001</v>
      </c>
      <c r="D111" s="111">
        <f t="shared" ref="D111:J111" si="62">D112+D115+D116</f>
        <v>288.5</v>
      </c>
      <c r="E111" s="111">
        <f t="shared" si="62"/>
        <v>11.9</v>
      </c>
      <c r="F111" s="111">
        <f t="shared" si="62"/>
        <v>0</v>
      </c>
      <c r="G111" s="111">
        <f t="shared" si="62"/>
        <v>0</v>
      </c>
      <c r="H111" s="111">
        <f t="shared" si="62"/>
        <v>2.8</v>
      </c>
      <c r="I111" s="111">
        <f t="shared" si="62"/>
        <v>0</v>
      </c>
      <c r="J111" s="111">
        <f t="shared" si="62"/>
        <v>1.0786100000000001</v>
      </c>
      <c r="K111" s="118">
        <f t="shared" si="41"/>
        <v>0</v>
      </c>
      <c r="L111" s="109">
        <f t="shared" ref="L111:Q111" si="63">L112+L115+L116</f>
        <v>0</v>
      </c>
      <c r="M111" s="109">
        <f t="shared" si="63"/>
        <v>0</v>
      </c>
      <c r="N111" s="109">
        <f t="shared" si="63"/>
        <v>0</v>
      </c>
      <c r="O111" s="109">
        <f t="shared" si="63"/>
        <v>0</v>
      </c>
      <c r="P111" s="109">
        <f t="shared" si="63"/>
        <v>0</v>
      </c>
      <c r="Q111" s="109">
        <f t="shared" si="63"/>
        <v>0</v>
      </c>
      <c r="R111" s="109">
        <f t="shared" ref="R111" si="64">R112+R115</f>
        <v>0</v>
      </c>
      <c r="S111" s="176">
        <f t="shared" ref="S111:Z111" si="65">S112+S115+S116</f>
        <v>304.27861000000001</v>
      </c>
      <c r="T111" s="326">
        <f t="shared" si="65"/>
        <v>288.5</v>
      </c>
      <c r="U111" s="326">
        <f t="shared" si="65"/>
        <v>11.9</v>
      </c>
      <c r="V111" s="326">
        <f t="shared" si="65"/>
        <v>0</v>
      </c>
      <c r="W111" s="326">
        <f t="shared" si="65"/>
        <v>0</v>
      </c>
      <c r="X111" s="326">
        <f t="shared" si="65"/>
        <v>2.8</v>
      </c>
      <c r="Y111" s="326">
        <f t="shared" si="65"/>
        <v>0</v>
      </c>
      <c r="Z111" s="326">
        <f t="shared" si="65"/>
        <v>1.0786100000000001</v>
      </c>
    </row>
    <row r="112" spans="1:26" ht="15" customHeight="1" x14ac:dyDescent="0.25">
      <c r="A112" s="8"/>
      <c r="B112" s="12" t="s">
        <v>443</v>
      </c>
      <c r="C112" s="253">
        <f t="shared" si="31"/>
        <v>242.6</v>
      </c>
      <c r="D112" s="164">
        <v>229</v>
      </c>
      <c r="E112" s="110">
        <f>E113+E114</f>
        <v>11.9</v>
      </c>
      <c r="F112" s="110"/>
      <c r="G112" s="110"/>
      <c r="H112" s="164">
        <v>1.7</v>
      </c>
      <c r="I112" s="110"/>
      <c r="J112" s="113">
        <f>'4 priedas_ nepanaudotos lėšos'!C29</f>
        <v>0</v>
      </c>
      <c r="K112" s="118">
        <f t="shared" si="41"/>
        <v>0</v>
      </c>
      <c r="L112" s="168"/>
      <c r="M112" s="119">
        <f>M113+M114</f>
        <v>0</v>
      </c>
      <c r="N112" s="119"/>
      <c r="O112" s="119"/>
      <c r="P112" s="168"/>
      <c r="Q112" s="119"/>
      <c r="R112" s="260">
        <f>'4 priedas_ nepanaudotos lėšos'!I66</f>
        <v>0</v>
      </c>
      <c r="S112" s="7">
        <f t="shared" ref="S112:S117" si="66">T112+U112+V112+W112+X112+Y112+Z112</f>
        <v>242.6</v>
      </c>
      <c r="T112" s="229">
        <f t="shared" si="53"/>
        <v>229</v>
      </c>
      <c r="U112" s="229">
        <f t="shared" si="54"/>
        <v>11.9</v>
      </c>
      <c r="V112" s="229">
        <f t="shared" si="55"/>
        <v>0</v>
      </c>
      <c r="W112" s="229">
        <f t="shared" si="56"/>
        <v>0</v>
      </c>
      <c r="X112" s="229">
        <f t="shared" si="57"/>
        <v>1.7</v>
      </c>
      <c r="Y112" s="229">
        <f t="shared" si="58"/>
        <v>0</v>
      </c>
      <c r="Z112" s="229">
        <f t="shared" si="59"/>
        <v>0</v>
      </c>
    </row>
    <row r="113" spans="1:26" ht="15" customHeight="1" x14ac:dyDescent="0.25">
      <c r="A113" s="8"/>
      <c r="B113" s="18" t="s">
        <v>191</v>
      </c>
      <c r="C113" s="254">
        <f t="shared" si="31"/>
        <v>11.9</v>
      </c>
      <c r="D113" s="121"/>
      <c r="E113" s="170">
        <v>11.9</v>
      </c>
      <c r="F113" s="121"/>
      <c r="G113" s="121"/>
      <c r="H113" s="121"/>
      <c r="I113" s="121"/>
      <c r="J113" s="114"/>
      <c r="K113" s="118">
        <f t="shared" si="41"/>
        <v>0</v>
      </c>
      <c r="L113" s="265"/>
      <c r="M113" s="257"/>
      <c r="N113" s="265"/>
      <c r="O113" s="265"/>
      <c r="P113" s="265"/>
      <c r="Q113" s="265"/>
      <c r="R113" s="261"/>
      <c r="S113" s="240">
        <f t="shared" si="66"/>
        <v>11.9</v>
      </c>
      <c r="T113" s="229">
        <f t="shared" si="53"/>
        <v>0</v>
      </c>
      <c r="U113" s="229">
        <f t="shared" si="54"/>
        <v>11.9</v>
      </c>
      <c r="V113" s="229">
        <f t="shared" si="55"/>
        <v>0</v>
      </c>
      <c r="W113" s="229">
        <f t="shared" si="56"/>
        <v>0</v>
      </c>
      <c r="X113" s="229">
        <f t="shared" si="57"/>
        <v>0</v>
      </c>
      <c r="Y113" s="229">
        <f t="shared" si="58"/>
        <v>0</v>
      </c>
      <c r="Z113" s="229">
        <f t="shared" si="59"/>
        <v>0</v>
      </c>
    </row>
    <row r="114" spans="1:26" ht="15" hidden="1" customHeight="1" x14ac:dyDescent="0.25">
      <c r="A114" s="8"/>
      <c r="B114" s="20" t="s">
        <v>150</v>
      </c>
      <c r="C114" s="254">
        <f t="shared" si="31"/>
        <v>0</v>
      </c>
      <c r="D114" s="121"/>
      <c r="E114" s="121"/>
      <c r="F114" s="121"/>
      <c r="G114" s="121"/>
      <c r="H114" s="121"/>
      <c r="I114" s="121"/>
      <c r="J114" s="114"/>
      <c r="K114" s="118">
        <f t="shared" si="41"/>
        <v>0</v>
      </c>
      <c r="L114" s="121"/>
      <c r="M114" s="121"/>
      <c r="N114" s="265"/>
      <c r="O114" s="265"/>
      <c r="P114" s="121"/>
      <c r="Q114" s="265"/>
      <c r="R114" s="261"/>
      <c r="S114" s="175">
        <f t="shared" si="66"/>
        <v>0</v>
      </c>
      <c r="T114" s="229">
        <f t="shared" si="53"/>
        <v>0</v>
      </c>
      <c r="U114" s="229">
        <f t="shared" si="54"/>
        <v>0</v>
      </c>
      <c r="V114" s="229">
        <f t="shared" si="55"/>
        <v>0</v>
      </c>
      <c r="W114" s="229">
        <f t="shared" si="56"/>
        <v>0</v>
      </c>
      <c r="X114" s="229">
        <f t="shared" si="57"/>
        <v>0</v>
      </c>
      <c r="Y114" s="229">
        <f t="shared" si="58"/>
        <v>0</v>
      </c>
      <c r="Z114" s="229">
        <f t="shared" si="59"/>
        <v>0</v>
      </c>
    </row>
    <row r="115" spans="1:26" ht="15" customHeight="1" x14ac:dyDescent="0.25">
      <c r="A115" s="8"/>
      <c r="B115" s="7" t="s">
        <v>438</v>
      </c>
      <c r="C115" s="123">
        <f t="shared" si="31"/>
        <v>61.678609999999999</v>
      </c>
      <c r="D115" s="164">
        <v>59.5</v>
      </c>
      <c r="E115" s="110"/>
      <c r="F115" s="110"/>
      <c r="G115" s="110"/>
      <c r="H115" s="164">
        <v>1.1000000000000001</v>
      </c>
      <c r="I115" s="110"/>
      <c r="J115" s="113">
        <f>'4 priedas_ nepanaudotos lėšos'!C30</f>
        <v>1.0786100000000001</v>
      </c>
      <c r="K115" s="118">
        <f t="shared" si="41"/>
        <v>0</v>
      </c>
      <c r="L115" s="168"/>
      <c r="M115" s="119"/>
      <c r="N115" s="119"/>
      <c r="O115" s="119"/>
      <c r="P115" s="168"/>
      <c r="Q115" s="119"/>
      <c r="R115" s="260">
        <f>'4 priedas_ nepanaudotos lėšos'!I69</f>
        <v>0</v>
      </c>
      <c r="S115" s="120">
        <f t="shared" si="66"/>
        <v>61.678609999999999</v>
      </c>
      <c r="T115" s="229">
        <f t="shared" si="53"/>
        <v>59.5</v>
      </c>
      <c r="U115" s="229">
        <f t="shared" si="54"/>
        <v>0</v>
      </c>
      <c r="V115" s="229">
        <f t="shared" si="55"/>
        <v>0</v>
      </c>
      <c r="W115" s="229">
        <f t="shared" si="56"/>
        <v>0</v>
      </c>
      <c r="X115" s="229">
        <f t="shared" si="57"/>
        <v>1.1000000000000001</v>
      </c>
      <c r="Y115" s="229">
        <f t="shared" si="58"/>
        <v>0</v>
      </c>
      <c r="Z115" s="229">
        <f t="shared" si="59"/>
        <v>1.0786100000000001</v>
      </c>
    </row>
    <row r="116" spans="1:26" ht="15" hidden="1" customHeight="1" x14ac:dyDescent="0.25">
      <c r="A116" s="8"/>
      <c r="B116" s="6" t="s">
        <v>233</v>
      </c>
      <c r="C116" s="123">
        <f t="shared" si="31"/>
        <v>0</v>
      </c>
      <c r="D116" s="110"/>
      <c r="E116" s="110">
        <f t="shared" ref="E116" si="67">E117</f>
        <v>0</v>
      </c>
      <c r="F116" s="110"/>
      <c r="G116" s="110"/>
      <c r="H116" s="110"/>
      <c r="I116" s="110"/>
      <c r="J116" s="113"/>
      <c r="K116" s="118">
        <f t="shared" si="41"/>
        <v>0</v>
      </c>
      <c r="L116" s="110"/>
      <c r="M116" s="119">
        <f t="shared" ref="M116" si="68">M117</f>
        <v>0</v>
      </c>
      <c r="N116" s="119"/>
      <c r="O116" s="119"/>
      <c r="P116" s="110"/>
      <c r="Q116" s="119"/>
      <c r="R116" s="260"/>
      <c r="S116" s="120">
        <f t="shared" si="66"/>
        <v>0</v>
      </c>
      <c r="T116" s="229">
        <f t="shared" si="53"/>
        <v>0</v>
      </c>
      <c r="U116" s="229">
        <f t="shared" si="54"/>
        <v>0</v>
      </c>
      <c r="V116" s="229">
        <f t="shared" si="55"/>
        <v>0</v>
      </c>
      <c r="W116" s="229">
        <f t="shared" si="56"/>
        <v>0</v>
      </c>
      <c r="X116" s="229">
        <f t="shared" si="57"/>
        <v>0</v>
      </c>
      <c r="Y116" s="229">
        <f t="shared" si="58"/>
        <v>0</v>
      </c>
      <c r="Z116" s="229">
        <f t="shared" si="59"/>
        <v>0</v>
      </c>
    </row>
    <row r="117" spans="1:26" ht="15" hidden="1" customHeight="1" x14ac:dyDescent="0.25">
      <c r="A117" s="15"/>
      <c r="B117" s="21" t="s">
        <v>149</v>
      </c>
      <c r="C117" s="121">
        <f t="shared" si="31"/>
        <v>0</v>
      </c>
      <c r="D117" s="121"/>
      <c r="E117" s="121"/>
      <c r="F117" s="121"/>
      <c r="G117" s="121"/>
      <c r="H117" s="121"/>
      <c r="I117" s="121"/>
      <c r="J117" s="114"/>
      <c r="K117" s="118">
        <f t="shared" si="41"/>
        <v>0</v>
      </c>
      <c r="L117" s="121"/>
      <c r="M117" s="265"/>
      <c r="N117" s="265"/>
      <c r="O117" s="265"/>
      <c r="P117" s="121"/>
      <c r="Q117" s="265"/>
      <c r="R117" s="261"/>
      <c r="S117" s="128">
        <f t="shared" si="66"/>
        <v>0</v>
      </c>
      <c r="T117" s="229">
        <f t="shared" si="53"/>
        <v>0</v>
      </c>
      <c r="U117" s="229">
        <f t="shared" si="54"/>
        <v>0</v>
      </c>
      <c r="V117" s="229">
        <f t="shared" si="55"/>
        <v>0</v>
      </c>
      <c r="W117" s="229">
        <f t="shared" si="56"/>
        <v>0</v>
      </c>
      <c r="X117" s="229">
        <f t="shared" si="57"/>
        <v>0</v>
      </c>
      <c r="Y117" s="229">
        <f t="shared" si="58"/>
        <v>0</v>
      </c>
      <c r="Z117" s="229">
        <f t="shared" si="59"/>
        <v>0</v>
      </c>
    </row>
    <row r="118" spans="1:26" ht="15" customHeight="1" x14ac:dyDescent="0.25">
      <c r="A118" s="3" t="s">
        <v>10</v>
      </c>
      <c r="B118" s="62" t="s">
        <v>237</v>
      </c>
      <c r="C118" s="252">
        <f t="shared" si="31"/>
        <v>304.65015999999997</v>
      </c>
      <c r="D118" s="111">
        <f t="shared" ref="D118:J118" si="69">D119+D122+D123</f>
        <v>289.89999999999998</v>
      </c>
      <c r="E118" s="111">
        <f t="shared" si="69"/>
        <v>13.6</v>
      </c>
      <c r="F118" s="111">
        <f t="shared" si="69"/>
        <v>0</v>
      </c>
      <c r="G118" s="111">
        <f t="shared" si="69"/>
        <v>0</v>
      </c>
      <c r="H118" s="111">
        <f t="shared" si="69"/>
        <v>0.9</v>
      </c>
      <c r="I118" s="111">
        <f t="shared" si="69"/>
        <v>0</v>
      </c>
      <c r="J118" s="111">
        <f t="shared" si="69"/>
        <v>0.25015999999999999</v>
      </c>
      <c r="K118" s="118">
        <f t="shared" si="41"/>
        <v>0</v>
      </c>
      <c r="L118" s="109">
        <f t="shared" ref="L118:Q118" si="70">L119+L122+L123</f>
        <v>0</v>
      </c>
      <c r="M118" s="109">
        <f t="shared" si="70"/>
        <v>0</v>
      </c>
      <c r="N118" s="109">
        <f t="shared" si="70"/>
        <v>0</v>
      </c>
      <c r="O118" s="109">
        <f t="shared" si="70"/>
        <v>0</v>
      </c>
      <c r="P118" s="109">
        <f t="shared" si="70"/>
        <v>0</v>
      </c>
      <c r="Q118" s="109">
        <f t="shared" si="70"/>
        <v>0</v>
      </c>
      <c r="R118" s="109">
        <f t="shared" ref="R118" si="71">R119+R122</f>
        <v>0</v>
      </c>
      <c r="S118" s="176">
        <f>S119+S122+S123</f>
        <v>304.65016000000003</v>
      </c>
      <c r="T118" s="326">
        <f>T119+T122+T123</f>
        <v>289.89999999999998</v>
      </c>
      <c r="U118" s="326">
        <f t="shared" ref="U118:Z118" si="72">U119+U122+U123</f>
        <v>13.6</v>
      </c>
      <c r="V118" s="326">
        <f t="shared" si="72"/>
        <v>0</v>
      </c>
      <c r="W118" s="326">
        <f t="shared" si="72"/>
        <v>0</v>
      </c>
      <c r="X118" s="326">
        <f t="shared" si="72"/>
        <v>0.9</v>
      </c>
      <c r="Y118" s="326">
        <f t="shared" si="72"/>
        <v>0</v>
      </c>
      <c r="Z118" s="326">
        <f t="shared" si="72"/>
        <v>0.25015999999999999</v>
      </c>
    </row>
    <row r="119" spans="1:26" ht="15" customHeight="1" x14ac:dyDescent="0.25">
      <c r="A119" s="8"/>
      <c r="B119" s="12" t="s">
        <v>443</v>
      </c>
      <c r="C119" s="253">
        <f t="shared" si="31"/>
        <v>183.9</v>
      </c>
      <c r="D119" s="164">
        <v>170.3</v>
      </c>
      <c r="E119" s="110">
        <f>E120+E121</f>
        <v>13.6</v>
      </c>
      <c r="F119" s="110"/>
      <c r="G119" s="110"/>
      <c r="H119" s="164"/>
      <c r="I119" s="110"/>
      <c r="J119" s="113">
        <f>'4 priedas_ nepanaudotos lėšos'!C32</f>
        <v>0</v>
      </c>
      <c r="K119" s="118">
        <f t="shared" si="41"/>
        <v>0</v>
      </c>
      <c r="L119" s="168"/>
      <c r="M119" s="119">
        <f>M120+M121</f>
        <v>0</v>
      </c>
      <c r="N119" s="119"/>
      <c r="O119" s="119"/>
      <c r="P119" s="168"/>
      <c r="Q119" s="119"/>
      <c r="R119" s="260">
        <f>'4 priedas_ nepanaudotos lėšos'!I73</f>
        <v>0</v>
      </c>
      <c r="S119" s="7">
        <f>T119+U119+V119+W119+X119+Y119+Z119</f>
        <v>183.9</v>
      </c>
      <c r="T119" s="229">
        <f t="shared" si="53"/>
        <v>170.3</v>
      </c>
      <c r="U119" s="229">
        <f t="shared" si="54"/>
        <v>13.6</v>
      </c>
      <c r="V119" s="229">
        <f t="shared" si="55"/>
        <v>0</v>
      </c>
      <c r="W119" s="229">
        <f t="shared" si="56"/>
        <v>0</v>
      </c>
      <c r="X119" s="229">
        <f t="shared" si="57"/>
        <v>0</v>
      </c>
      <c r="Y119" s="229">
        <f t="shared" si="58"/>
        <v>0</v>
      </c>
      <c r="Z119" s="229">
        <f t="shared" si="59"/>
        <v>0</v>
      </c>
    </row>
    <row r="120" spans="1:26" ht="15" customHeight="1" x14ac:dyDescent="0.25">
      <c r="A120" s="8"/>
      <c r="B120" s="18" t="s">
        <v>191</v>
      </c>
      <c r="C120" s="254">
        <f t="shared" si="31"/>
        <v>13.6</v>
      </c>
      <c r="D120" s="121"/>
      <c r="E120" s="170">
        <v>13.6</v>
      </c>
      <c r="F120" s="121"/>
      <c r="G120" s="121"/>
      <c r="H120" s="121"/>
      <c r="I120" s="121"/>
      <c r="J120" s="114"/>
      <c r="K120" s="118">
        <f t="shared" si="41"/>
        <v>0</v>
      </c>
      <c r="L120" s="265"/>
      <c r="M120" s="257"/>
      <c r="N120" s="265"/>
      <c r="O120" s="265"/>
      <c r="P120" s="265"/>
      <c r="Q120" s="265"/>
      <c r="R120" s="261"/>
      <c r="S120" s="240">
        <f t="shared" ref="S120:S124" si="73">T120+U120+V120+W120+X120+Y120+Z120</f>
        <v>13.6</v>
      </c>
      <c r="T120" s="229">
        <f t="shared" si="53"/>
        <v>0</v>
      </c>
      <c r="U120" s="229">
        <f t="shared" si="54"/>
        <v>13.6</v>
      </c>
      <c r="V120" s="229">
        <f t="shared" si="55"/>
        <v>0</v>
      </c>
      <c r="W120" s="229">
        <f t="shared" si="56"/>
        <v>0</v>
      </c>
      <c r="X120" s="229">
        <f t="shared" si="57"/>
        <v>0</v>
      </c>
      <c r="Y120" s="229">
        <f t="shared" si="58"/>
        <v>0</v>
      </c>
      <c r="Z120" s="229">
        <f t="shared" si="59"/>
        <v>0</v>
      </c>
    </row>
    <row r="121" spans="1:26" ht="15" hidden="1" customHeight="1" x14ac:dyDescent="0.25">
      <c r="A121" s="8"/>
      <c r="B121" s="20" t="s">
        <v>150</v>
      </c>
      <c r="C121" s="254">
        <f t="shared" si="31"/>
        <v>0</v>
      </c>
      <c r="D121" s="121"/>
      <c r="E121" s="121"/>
      <c r="F121" s="121"/>
      <c r="G121" s="121"/>
      <c r="H121" s="121"/>
      <c r="I121" s="121"/>
      <c r="J121" s="114"/>
      <c r="K121" s="118">
        <f t="shared" si="41"/>
        <v>0</v>
      </c>
      <c r="L121" s="121"/>
      <c r="M121" s="121"/>
      <c r="N121" s="265"/>
      <c r="O121" s="265"/>
      <c r="P121" s="121"/>
      <c r="Q121" s="265"/>
      <c r="R121" s="261"/>
      <c r="S121" s="175">
        <f t="shared" si="73"/>
        <v>0</v>
      </c>
      <c r="T121" s="229">
        <f t="shared" si="53"/>
        <v>0</v>
      </c>
      <c r="U121" s="229">
        <f t="shared" si="54"/>
        <v>0</v>
      </c>
      <c r="V121" s="229">
        <f t="shared" si="55"/>
        <v>0</v>
      </c>
      <c r="W121" s="229">
        <f t="shared" si="56"/>
        <v>0</v>
      </c>
      <c r="X121" s="229">
        <f t="shared" si="57"/>
        <v>0</v>
      </c>
      <c r="Y121" s="229">
        <f t="shared" si="58"/>
        <v>0</v>
      </c>
      <c r="Z121" s="229">
        <f t="shared" si="59"/>
        <v>0</v>
      </c>
    </row>
    <row r="122" spans="1:26" ht="15" customHeight="1" x14ac:dyDescent="0.25">
      <c r="A122" s="8"/>
      <c r="B122" s="7" t="s">
        <v>438</v>
      </c>
      <c r="C122" s="123">
        <f t="shared" si="31"/>
        <v>120.75015999999999</v>
      </c>
      <c r="D122" s="164">
        <v>119.6</v>
      </c>
      <c r="E122" s="110"/>
      <c r="F122" s="110"/>
      <c r="G122" s="110"/>
      <c r="H122" s="164">
        <v>0.9</v>
      </c>
      <c r="I122" s="110"/>
      <c r="J122" s="113">
        <f>'4 priedas_ nepanaudotos lėšos'!C33</f>
        <v>0.25015999999999999</v>
      </c>
      <c r="K122" s="118">
        <f t="shared" si="41"/>
        <v>0</v>
      </c>
      <c r="L122" s="168"/>
      <c r="M122" s="119"/>
      <c r="N122" s="119"/>
      <c r="O122" s="119"/>
      <c r="P122" s="168"/>
      <c r="Q122" s="119"/>
      <c r="R122" s="260">
        <f>'4 priedas_ nepanaudotos lėšos'!I76</f>
        <v>0</v>
      </c>
      <c r="S122" s="120">
        <f t="shared" si="73"/>
        <v>120.75015999999999</v>
      </c>
      <c r="T122" s="229">
        <f t="shared" si="53"/>
        <v>119.6</v>
      </c>
      <c r="U122" s="229">
        <f t="shared" si="54"/>
        <v>0</v>
      </c>
      <c r="V122" s="229">
        <f t="shared" si="55"/>
        <v>0</v>
      </c>
      <c r="W122" s="229">
        <f t="shared" si="56"/>
        <v>0</v>
      </c>
      <c r="X122" s="229">
        <f t="shared" si="57"/>
        <v>0.9</v>
      </c>
      <c r="Y122" s="229">
        <f t="shared" si="58"/>
        <v>0</v>
      </c>
      <c r="Z122" s="229">
        <f t="shared" si="59"/>
        <v>0.25015999999999999</v>
      </c>
    </row>
    <row r="123" spans="1:26" ht="15" hidden="1" customHeight="1" x14ac:dyDescent="0.25">
      <c r="A123" s="8"/>
      <c r="B123" s="6" t="s">
        <v>233</v>
      </c>
      <c r="C123" s="123">
        <f t="shared" si="31"/>
        <v>0</v>
      </c>
      <c r="D123" s="110"/>
      <c r="E123" s="110">
        <f t="shared" ref="E123" si="74">E124</f>
        <v>0</v>
      </c>
      <c r="F123" s="110"/>
      <c r="G123" s="110"/>
      <c r="H123" s="110"/>
      <c r="I123" s="110"/>
      <c r="J123" s="113"/>
      <c r="K123" s="118">
        <f t="shared" si="41"/>
        <v>0</v>
      </c>
      <c r="L123" s="110"/>
      <c r="M123" s="119">
        <f t="shared" ref="M123" si="75">M124</f>
        <v>0</v>
      </c>
      <c r="N123" s="119"/>
      <c r="O123" s="119"/>
      <c r="P123" s="110"/>
      <c r="Q123" s="119"/>
      <c r="R123" s="260"/>
      <c r="S123" s="120">
        <f t="shared" si="73"/>
        <v>0</v>
      </c>
      <c r="T123" s="229">
        <f t="shared" si="53"/>
        <v>0</v>
      </c>
      <c r="U123" s="229">
        <f t="shared" si="54"/>
        <v>0</v>
      </c>
      <c r="V123" s="229">
        <f t="shared" si="55"/>
        <v>0</v>
      </c>
      <c r="W123" s="229">
        <f t="shared" si="56"/>
        <v>0</v>
      </c>
      <c r="X123" s="229">
        <f t="shared" si="57"/>
        <v>0</v>
      </c>
      <c r="Y123" s="229">
        <f t="shared" si="58"/>
        <v>0</v>
      </c>
      <c r="Z123" s="229">
        <f t="shared" si="59"/>
        <v>0</v>
      </c>
    </row>
    <row r="124" spans="1:26" ht="15" hidden="1" customHeight="1" x14ac:dyDescent="0.25">
      <c r="A124" s="15"/>
      <c r="B124" s="21" t="s">
        <v>149</v>
      </c>
      <c r="C124" s="121">
        <f t="shared" si="31"/>
        <v>0</v>
      </c>
      <c r="D124" s="121"/>
      <c r="E124" s="121"/>
      <c r="F124" s="121"/>
      <c r="G124" s="121"/>
      <c r="H124" s="121"/>
      <c r="I124" s="121"/>
      <c r="J124" s="114"/>
      <c r="K124" s="118">
        <f t="shared" si="41"/>
        <v>0</v>
      </c>
      <c r="L124" s="121"/>
      <c r="M124" s="265"/>
      <c r="N124" s="265"/>
      <c r="O124" s="265"/>
      <c r="P124" s="121"/>
      <c r="Q124" s="265"/>
      <c r="R124" s="261"/>
      <c r="S124" s="128">
        <f t="shared" si="73"/>
        <v>0</v>
      </c>
      <c r="T124" s="229">
        <f t="shared" si="53"/>
        <v>0</v>
      </c>
      <c r="U124" s="229">
        <f t="shared" si="54"/>
        <v>0</v>
      </c>
      <c r="V124" s="229">
        <f t="shared" si="55"/>
        <v>0</v>
      </c>
      <c r="W124" s="229">
        <f t="shared" si="56"/>
        <v>0</v>
      </c>
      <c r="X124" s="229">
        <f t="shared" si="57"/>
        <v>0</v>
      </c>
      <c r="Y124" s="229">
        <f t="shared" si="58"/>
        <v>0</v>
      </c>
      <c r="Z124" s="229">
        <f t="shared" si="59"/>
        <v>0</v>
      </c>
    </row>
    <row r="125" spans="1:26" ht="15" customHeight="1" x14ac:dyDescent="0.25">
      <c r="A125" s="3" t="s">
        <v>11</v>
      </c>
      <c r="B125" s="62" t="s">
        <v>238</v>
      </c>
      <c r="C125" s="252">
        <f t="shared" si="31"/>
        <v>297.35575</v>
      </c>
      <c r="D125" s="111">
        <f t="shared" ref="D125:J125" si="76">D126+D129+D130</f>
        <v>257.5</v>
      </c>
      <c r="E125" s="111">
        <f t="shared" si="76"/>
        <v>13.2</v>
      </c>
      <c r="F125" s="111">
        <f t="shared" si="76"/>
        <v>0</v>
      </c>
      <c r="G125" s="111">
        <f t="shared" si="76"/>
        <v>0</v>
      </c>
      <c r="H125" s="111">
        <f t="shared" si="76"/>
        <v>17.7</v>
      </c>
      <c r="I125" s="111">
        <f t="shared" si="76"/>
        <v>0</v>
      </c>
      <c r="J125" s="111">
        <f t="shared" si="76"/>
        <v>8.9557500000000001</v>
      </c>
      <c r="K125" s="118">
        <f t="shared" si="41"/>
        <v>0</v>
      </c>
      <c r="L125" s="109">
        <f t="shared" ref="L125:Q125" si="77">L126+L129+L130</f>
        <v>0</v>
      </c>
      <c r="M125" s="109">
        <f t="shared" si="77"/>
        <v>0</v>
      </c>
      <c r="N125" s="109">
        <f t="shared" si="77"/>
        <v>0</v>
      </c>
      <c r="O125" s="109">
        <f t="shared" si="77"/>
        <v>0</v>
      </c>
      <c r="P125" s="109">
        <f t="shared" si="77"/>
        <v>0</v>
      </c>
      <c r="Q125" s="109">
        <f t="shared" si="77"/>
        <v>0</v>
      </c>
      <c r="R125" s="109">
        <f t="shared" ref="R125" si="78">R126+R129</f>
        <v>0</v>
      </c>
      <c r="S125" s="176">
        <f t="shared" ref="S125:Z125" si="79">S126+S129+S130</f>
        <v>297.35574999999994</v>
      </c>
      <c r="T125" s="326">
        <f t="shared" si="79"/>
        <v>257.5</v>
      </c>
      <c r="U125" s="326">
        <f t="shared" si="79"/>
        <v>13.2</v>
      </c>
      <c r="V125" s="326">
        <f t="shared" si="79"/>
        <v>0</v>
      </c>
      <c r="W125" s="326">
        <f t="shared" si="79"/>
        <v>0</v>
      </c>
      <c r="X125" s="326">
        <f t="shared" si="79"/>
        <v>17.7</v>
      </c>
      <c r="Y125" s="326">
        <f t="shared" si="79"/>
        <v>0</v>
      </c>
      <c r="Z125" s="326">
        <f t="shared" si="79"/>
        <v>8.9557500000000001</v>
      </c>
    </row>
    <row r="126" spans="1:26" ht="15" customHeight="1" x14ac:dyDescent="0.25">
      <c r="A126" s="8"/>
      <c r="B126" s="12" t="s">
        <v>443</v>
      </c>
      <c r="C126" s="253">
        <f t="shared" si="31"/>
        <v>184.29531999999998</v>
      </c>
      <c r="D126" s="164">
        <v>169.5</v>
      </c>
      <c r="E126" s="110">
        <f>E127+E128</f>
        <v>13.2</v>
      </c>
      <c r="F126" s="110"/>
      <c r="G126" s="110"/>
      <c r="H126" s="164">
        <v>1</v>
      </c>
      <c r="I126" s="110"/>
      <c r="J126" s="113">
        <f>'4 priedas_ nepanaudotos lėšos'!C35</f>
        <v>0.59531999999999996</v>
      </c>
      <c r="K126" s="118">
        <f t="shared" si="41"/>
        <v>0</v>
      </c>
      <c r="L126" s="168"/>
      <c r="M126" s="119">
        <f>M127+M128</f>
        <v>0</v>
      </c>
      <c r="N126" s="119"/>
      <c r="O126" s="119"/>
      <c r="P126" s="168"/>
      <c r="Q126" s="119"/>
      <c r="R126" s="260">
        <f>'4 priedas_ nepanaudotos lėšos'!I80</f>
        <v>0</v>
      </c>
      <c r="S126" s="174">
        <f t="shared" ref="S126:S131" si="80">T126+U126+V126+W126+X126+Y126+Z126</f>
        <v>184.29531999999998</v>
      </c>
      <c r="T126" s="229">
        <f t="shared" si="53"/>
        <v>169.5</v>
      </c>
      <c r="U126" s="229">
        <f t="shared" si="54"/>
        <v>13.2</v>
      </c>
      <c r="V126" s="229">
        <f t="shared" si="55"/>
        <v>0</v>
      </c>
      <c r="W126" s="229">
        <f t="shared" si="56"/>
        <v>0</v>
      </c>
      <c r="X126" s="229">
        <f t="shared" si="57"/>
        <v>1</v>
      </c>
      <c r="Y126" s="229">
        <f t="shared" si="58"/>
        <v>0</v>
      </c>
      <c r="Z126" s="229">
        <f t="shared" si="59"/>
        <v>0.59531999999999996</v>
      </c>
    </row>
    <row r="127" spans="1:26" ht="15" customHeight="1" x14ac:dyDescent="0.25">
      <c r="A127" s="8"/>
      <c r="B127" s="18" t="s">
        <v>191</v>
      </c>
      <c r="C127" s="254">
        <f t="shared" si="31"/>
        <v>13.2</v>
      </c>
      <c r="D127" s="121"/>
      <c r="E127" s="170">
        <v>13.2</v>
      </c>
      <c r="F127" s="121"/>
      <c r="G127" s="121"/>
      <c r="H127" s="121"/>
      <c r="I127" s="121"/>
      <c r="J127" s="114"/>
      <c r="K127" s="118">
        <f t="shared" si="41"/>
        <v>0</v>
      </c>
      <c r="L127" s="265"/>
      <c r="M127" s="257"/>
      <c r="N127" s="265"/>
      <c r="O127" s="265"/>
      <c r="P127" s="265"/>
      <c r="Q127" s="265"/>
      <c r="R127" s="261"/>
      <c r="S127" s="240">
        <f t="shared" si="80"/>
        <v>13.2</v>
      </c>
      <c r="T127" s="229">
        <f t="shared" si="53"/>
        <v>0</v>
      </c>
      <c r="U127" s="229">
        <f t="shared" si="54"/>
        <v>13.2</v>
      </c>
      <c r="V127" s="229">
        <f t="shared" si="55"/>
        <v>0</v>
      </c>
      <c r="W127" s="229">
        <f t="shared" si="56"/>
        <v>0</v>
      </c>
      <c r="X127" s="229">
        <f t="shared" si="57"/>
        <v>0</v>
      </c>
      <c r="Y127" s="229">
        <f t="shared" si="58"/>
        <v>0</v>
      </c>
      <c r="Z127" s="229">
        <f t="shared" si="59"/>
        <v>0</v>
      </c>
    </row>
    <row r="128" spans="1:26" ht="15" hidden="1" customHeight="1" x14ac:dyDescent="0.25">
      <c r="A128" s="8"/>
      <c r="B128" s="20" t="s">
        <v>150</v>
      </c>
      <c r="C128" s="254">
        <f t="shared" si="31"/>
        <v>0</v>
      </c>
      <c r="D128" s="121"/>
      <c r="E128" s="121"/>
      <c r="F128" s="121"/>
      <c r="G128" s="121"/>
      <c r="H128" s="121"/>
      <c r="I128" s="121"/>
      <c r="J128" s="114"/>
      <c r="K128" s="118">
        <f t="shared" si="41"/>
        <v>0</v>
      </c>
      <c r="L128" s="121"/>
      <c r="M128" s="121"/>
      <c r="N128" s="265"/>
      <c r="O128" s="265"/>
      <c r="P128" s="121"/>
      <c r="Q128" s="265"/>
      <c r="R128" s="261"/>
      <c r="S128" s="175">
        <f t="shared" si="80"/>
        <v>0</v>
      </c>
      <c r="T128" s="229">
        <f t="shared" si="53"/>
        <v>0</v>
      </c>
      <c r="U128" s="229">
        <f t="shared" si="54"/>
        <v>0</v>
      </c>
      <c r="V128" s="229">
        <f t="shared" si="55"/>
        <v>0</v>
      </c>
      <c r="W128" s="229">
        <f t="shared" si="56"/>
        <v>0</v>
      </c>
      <c r="X128" s="229">
        <f t="shared" si="57"/>
        <v>0</v>
      </c>
      <c r="Y128" s="229">
        <f t="shared" si="58"/>
        <v>0</v>
      </c>
      <c r="Z128" s="229">
        <f t="shared" si="59"/>
        <v>0</v>
      </c>
    </row>
    <row r="129" spans="1:26" ht="15" customHeight="1" x14ac:dyDescent="0.25">
      <c r="A129" s="8"/>
      <c r="B129" s="7" t="s">
        <v>438</v>
      </c>
      <c r="C129" s="123">
        <f t="shared" si="31"/>
        <v>113.06043</v>
      </c>
      <c r="D129" s="164">
        <v>88</v>
      </c>
      <c r="E129" s="110"/>
      <c r="F129" s="110"/>
      <c r="G129" s="110"/>
      <c r="H129" s="164">
        <v>16.7</v>
      </c>
      <c r="I129" s="110"/>
      <c r="J129" s="113">
        <f>'4 priedas_ nepanaudotos lėšos'!C36</f>
        <v>8.3604300000000009</v>
      </c>
      <c r="K129" s="118">
        <f t="shared" si="41"/>
        <v>0</v>
      </c>
      <c r="L129" s="168"/>
      <c r="M129" s="119"/>
      <c r="N129" s="119"/>
      <c r="O129" s="119"/>
      <c r="P129" s="168"/>
      <c r="Q129" s="119"/>
      <c r="R129" s="260">
        <f>'4 priedas_ nepanaudotos lėšos'!I83</f>
        <v>0</v>
      </c>
      <c r="S129" s="120">
        <f t="shared" si="80"/>
        <v>113.06043</v>
      </c>
      <c r="T129" s="229">
        <f t="shared" si="53"/>
        <v>88</v>
      </c>
      <c r="U129" s="229">
        <f t="shared" si="54"/>
        <v>0</v>
      </c>
      <c r="V129" s="229">
        <f t="shared" si="55"/>
        <v>0</v>
      </c>
      <c r="W129" s="229">
        <f t="shared" si="56"/>
        <v>0</v>
      </c>
      <c r="X129" s="229">
        <f t="shared" si="57"/>
        <v>16.7</v>
      </c>
      <c r="Y129" s="229">
        <f t="shared" si="58"/>
        <v>0</v>
      </c>
      <c r="Z129" s="229">
        <f t="shared" si="59"/>
        <v>8.3604300000000009</v>
      </c>
    </row>
    <row r="130" spans="1:26" ht="15" hidden="1" customHeight="1" x14ac:dyDescent="0.25">
      <c r="A130" s="8"/>
      <c r="B130" s="6" t="s">
        <v>233</v>
      </c>
      <c r="C130" s="123">
        <f t="shared" si="31"/>
        <v>0</v>
      </c>
      <c r="D130" s="110"/>
      <c r="E130" s="110">
        <f t="shared" ref="E130" si="81">E131</f>
        <v>0</v>
      </c>
      <c r="F130" s="110"/>
      <c r="G130" s="110"/>
      <c r="H130" s="110"/>
      <c r="I130" s="110"/>
      <c r="J130" s="113"/>
      <c r="K130" s="118">
        <f t="shared" si="41"/>
        <v>0</v>
      </c>
      <c r="L130" s="110"/>
      <c r="M130" s="119">
        <f t="shared" ref="M130" si="82">M131</f>
        <v>0</v>
      </c>
      <c r="N130" s="119"/>
      <c r="O130" s="119"/>
      <c r="P130" s="110"/>
      <c r="Q130" s="119"/>
      <c r="R130" s="260"/>
      <c r="S130" s="120">
        <f t="shared" si="80"/>
        <v>0</v>
      </c>
      <c r="T130" s="229">
        <f t="shared" si="53"/>
        <v>0</v>
      </c>
      <c r="U130" s="229">
        <f t="shared" si="54"/>
        <v>0</v>
      </c>
      <c r="V130" s="229">
        <f t="shared" si="55"/>
        <v>0</v>
      </c>
      <c r="W130" s="229">
        <f t="shared" si="56"/>
        <v>0</v>
      </c>
      <c r="X130" s="229">
        <f t="shared" si="57"/>
        <v>0</v>
      </c>
      <c r="Y130" s="229">
        <f t="shared" si="58"/>
        <v>0</v>
      </c>
      <c r="Z130" s="229">
        <f t="shared" si="59"/>
        <v>0</v>
      </c>
    </row>
    <row r="131" spans="1:26" ht="15" hidden="1" customHeight="1" x14ac:dyDescent="0.25">
      <c r="A131" s="15"/>
      <c r="B131" s="21" t="s">
        <v>149</v>
      </c>
      <c r="C131" s="121">
        <f t="shared" si="31"/>
        <v>0</v>
      </c>
      <c r="D131" s="121"/>
      <c r="E131" s="121"/>
      <c r="F131" s="121"/>
      <c r="G131" s="121"/>
      <c r="H131" s="121"/>
      <c r="I131" s="121"/>
      <c r="J131" s="114"/>
      <c r="K131" s="118">
        <f t="shared" si="41"/>
        <v>0</v>
      </c>
      <c r="L131" s="121"/>
      <c r="M131" s="265"/>
      <c r="N131" s="265"/>
      <c r="O131" s="265"/>
      <c r="P131" s="121"/>
      <c r="Q131" s="265"/>
      <c r="R131" s="261"/>
      <c r="S131" s="128">
        <f t="shared" si="80"/>
        <v>0</v>
      </c>
      <c r="T131" s="229">
        <f t="shared" si="53"/>
        <v>0</v>
      </c>
      <c r="U131" s="229">
        <f t="shared" si="54"/>
        <v>0</v>
      </c>
      <c r="V131" s="229">
        <f t="shared" si="55"/>
        <v>0</v>
      </c>
      <c r="W131" s="229">
        <f t="shared" si="56"/>
        <v>0</v>
      </c>
      <c r="X131" s="229">
        <f t="shared" si="57"/>
        <v>0</v>
      </c>
      <c r="Y131" s="229">
        <f t="shared" si="58"/>
        <v>0</v>
      </c>
      <c r="Z131" s="229">
        <f t="shared" si="59"/>
        <v>0</v>
      </c>
    </row>
    <row r="132" spans="1:26" ht="15" customHeight="1" x14ac:dyDescent="0.25">
      <c r="A132" s="3" t="s">
        <v>12</v>
      </c>
      <c r="B132" s="62" t="s">
        <v>239</v>
      </c>
      <c r="C132" s="252">
        <f t="shared" si="31"/>
        <v>384.35451999999998</v>
      </c>
      <c r="D132" s="111">
        <f t="shared" ref="D132:J132" si="83">D133+D136+D137</f>
        <v>361.59999999999997</v>
      </c>
      <c r="E132" s="111">
        <f t="shared" si="83"/>
        <v>11.5</v>
      </c>
      <c r="F132" s="111">
        <f t="shared" si="83"/>
        <v>0</v>
      </c>
      <c r="G132" s="111">
        <f t="shared" si="83"/>
        <v>0</v>
      </c>
      <c r="H132" s="111">
        <f t="shared" si="83"/>
        <v>2.5</v>
      </c>
      <c r="I132" s="111">
        <f t="shared" si="83"/>
        <v>0</v>
      </c>
      <c r="J132" s="111">
        <f t="shared" si="83"/>
        <v>8.7545199999999994</v>
      </c>
      <c r="K132" s="118">
        <f t="shared" si="41"/>
        <v>0</v>
      </c>
      <c r="L132" s="109">
        <f t="shared" ref="L132:Q132" si="84">L133+L136+L137</f>
        <v>0</v>
      </c>
      <c r="M132" s="109">
        <f t="shared" si="84"/>
        <v>0</v>
      </c>
      <c r="N132" s="109">
        <f t="shared" si="84"/>
        <v>0</v>
      </c>
      <c r="O132" s="109">
        <f t="shared" si="84"/>
        <v>0</v>
      </c>
      <c r="P132" s="109">
        <f t="shared" si="84"/>
        <v>0</v>
      </c>
      <c r="Q132" s="109">
        <f t="shared" si="84"/>
        <v>0</v>
      </c>
      <c r="R132" s="109">
        <f t="shared" ref="R132" si="85">R133+R136</f>
        <v>0</v>
      </c>
      <c r="S132" s="176">
        <f t="shared" ref="S132:Z132" si="86">S133+S136+S137</f>
        <v>384.35451999999998</v>
      </c>
      <c r="T132" s="326">
        <f t="shared" si="86"/>
        <v>361.59999999999997</v>
      </c>
      <c r="U132" s="326">
        <f t="shared" si="86"/>
        <v>11.5</v>
      </c>
      <c r="V132" s="326">
        <f t="shared" si="86"/>
        <v>0</v>
      </c>
      <c r="W132" s="326">
        <f t="shared" si="86"/>
        <v>0</v>
      </c>
      <c r="X132" s="326">
        <f t="shared" si="86"/>
        <v>2.5</v>
      </c>
      <c r="Y132" s="326">
        <f t="shared" si="86"/>
        <v>0</v>
      </c>
      <c r="Z132" s="326">
        <f t="shared" si="86"/>
        <v>8.7545199999999994</v>
      </c>
    </row>
    <row r="133" spans="1:26" ht="15" customHeight="1" x14ac:dyDescent="0.25">
      <c r="A133" s="8"/>
      <c r="B133" s="12" t="s">
        <v>443</v>
      </c>
      <c r="C133" s="253">
        <f t="shared" si="31"/>
        <v>308.89999999999998</v>
      </c>
      <c r="D133" s="164">
        <v>297.39999999999998</v>
      </c>
      <c r="E133" s="110">
        <f>E134+E135</f>
        <v>11.5</v>
      </c>
      <c r="F133" s="110"/>
      <c r="G133" s="110"/>
      <c r="H133" s="164"/>
      <c r="I133" s="110"/>
      <c r="J133" s="113">
        <f>'4 priedas_ nepanaudotos lėšos'!C38</f>
        <v>0</v>
      </c>
      <c r="K133" s="118">
        <f t="shared" si="41"/>
        <v>0</v>
      </c>
      <c r="L133" s="168"/>
      <c r="M133" s="119">
        <f>M134+M135</f>
        <v>0</v>
      </c>
      <c r="N133" s="119"/>
      <c r="O133" s="119"/>
      <c r="P133" s="168"/>
      <c r="Q133" s="119"/>
      <c r="R133" s="260">
        <f>'4 priedas_ nepanaudotos lėšos'!I87</f>
        <v>0</v>
      </c>
      <c r="S133" s="7">
        <f t="shared" ref="S133:S138" si="87">T133+U133+V133+W133+X133+Y133+Z133</f>
        <v>308.89999999999998</v>
      </c>
      <c r="T133" s="229">
        <f t="shared" si="53"/>
        <v>297.39999999999998</v>
      </c>
      <c r="U133" s="229">
        <f t="shared" si="54"/>
        <v>11.5</v>
      </c>
      <c r="V133" s="229">
        <f t="shared" si="55"/>
        <v>0</v>
      </c>
      <c r="W133" s="229">
        <f t="shared" si="56"/>
        <v>0</v>
      </c>
      <c r="X133" s="229">
        <f t="shared" si="57"/>
        <v>0</v>
      </c>
      <c r="Y133" s="229">
        <f t="shared" si="58"/>
        <v>0</v>
      </c>
      <c r="Z133" s="229">
        <f t="shared" si="59"/>
        <v>0</v>
      </c>
    </row>
    <row r="134" spans="1:26" ht="15" customHeight="1" x14ac:dyDescent="0.25">
      <c r="A134" s="8"/>
      <c r="B134" s="18" t="s">
        <v>191</v>
      </c>
      <c r="C134" s="254">
        <f t="shared" si="31"/>
        <v>11.5</v>
      </c>
      <c r="D134" s="121"/>
      <c r="E134" s="170">
        <v>11.5</v>
      </c>
      <c r="F134" s="121"/>
      <c r="G134" s="121"/>
      <c r="H134" s="121"/>
      <c r="I134" s="121"/>
      <c r="J134" s="114"/>
      <c r="K134" s="118">
        <f t="shared" si="41"/>
        <v>0</v>
      </c>
      <c r="L134" s="265"/>
      <c r="M134" s="257"/>
      <c r="N134" s="265"/>
      <c r="O134" s="265"/>
      <c r="P134" s="265"/>
      <c r="Q134" s="265"/>
      <c r="R134" s="261"/>
      <c r="S134" s="240">
        <f t="shared" si="87"/>
        <v>11.5</v>
      </c>
      <c r="T134" s="229">
        <f t="shared" si="53"/>
        <v>0</v>
      </c>
      <c r="U134" s="229">
        <f t="shared" si="54"/>
        <v>11.5</v>
      </c>
      <c r="V134" s="229">
        <f t="shared" si="55"/>
        <v>0</v>
      </c>
      <c r="W134" s="229">
        <f t="shared" si="56"/>
        <v>0</v>
      </c>
      <c r="X134" s="229">
        <f t="shared" si="57"/>
        <v>0</v>
      </c>
      <c r="Y134" s="229">
        <f t="shared" si="58"/>
        <v>0</v>
      </c>
      <c r="Z134" s="229">
        <f t="shared" si="59"/>
        <v>0</v>
      </c>
    </row>
    <row r="135" spans="1:26" ht="15" hidden="1" customHeight="1" x14ac:dyDescent="0.25">
      <c r="A135" s="8"/>
      <c r="B135" s="20" t="s">
        <v>150</v>
      </c>
      <c r="C135" s="254">
        <f t="shared" si="31"/>
        <v>0</v>
      </c>
      <c r="D135" s="121"/>
      <c r="E135" s="121"/>
      <c r="F135" s="121"/>
      <c r="G135" s="121"/>
      <c r="H135" s="121"/>
      <c r="I135" s="121"/>
      <c r="J135" s="114"/>
      <c r="K135" s="118">
        <f t="shared" si="41"/>
        <v>0</v>
      </c>
      <c r="L135" s="121"/>
      <c r="M135" s="121"/>
      <c r="N135" s="265"/>
      <c r="O135" s="265"/>
      <c r="P135" s="121"/>
      <c r="Q135" s="265"/>
      <c r="R135" s="261"/>
      <c r="S135" s="175">
        <f t="shared" si="87"/>
        <v>0</v>
      </c>
      <c r="T135" s="229">
        <f t="shared" si="53"/>
        <v>0</v>
      </c>
      <c r="U135" s="229">
        <f t="shared" si="54"/>
        <v>0</v>
      </c>
      <c r="V135" s="229">
        <f t="shared" si="55"/>
        <v>0</v>
      </c>
      <c r="W135" s="229">
        <f t="shared" si="56"/>
        <v>0</v>
      </c>
      <c r="X135" s="229">
        <f t="shared" si="57"/>
        <v>0</v>
      </c>
      <c r="Y135" s="229">
        <f t="shared" si="58"/>
        <v>0</v>
      </c>
      <c r="Z135" s="229">
        <f t="shared" si="59"/>
        <v>0</v>
      </c>
    </row>
    <row r="136" spans="1:26" ht="15" customHeight="1" x14ac:dyDescent="0.25">
      <c r="A136" s="8"/>
      <c r="B136" s="7" t="s">
        <v>438</v>
      </c>
      <c r="C136" s="123">
        <f t="shared" si="31"/>
        <v>75.454520000000002</v>
      </c>
      <c r="D136" s="164">
        <v>64.2</v>
      </c>
      <c r="E136" s="110"/>
      <c r="F136" s="110"/>
      <c r="G136" s="110"/>
      <c r="H136" s="164">
        <v>2.5</v>
      </c>
      <c r="I136" s="110"/>
      <c r="J136" s="113">
        <f>'4 priedas_ nepanaudotos lėšos'!O39</f>
        <v>8.7545199999999994</v>
      </c>
      <c r="K136" s="118">
        <f t="shared" si="41"/>
        <v>0</v>
      </c>
      <c r="L136" s="168"/>
      <c r="M136" s="119"/>
      <c r="N136" s="119"/>
      <c r="O136" s="119"/>
      <c r="P136" s="168"/>
      <c r="Q136" s="119"/>
      <c r="R136" s="260">
        <f>'4 priedas_ nepanaudotos lėšos'!I90</f>
        <v>0</v>
      </c>
      <c r="S136" s="120">
        <f t="shared" si="87"/>
        <v>75.454520000000002</v>
      </c>
      <c r="T136" s="229">
        <f t="shared" si="53"/>
        <v>64.2</v>
      </c>
      <c r="U136" s="229">
        <f t="shared" si="54"/>
        <v>0</v>
      </c>
      <c r="V136" s="229">
        <f t="shared" si="55"/>
        <v>0</v>
      </c>
      <c r="W136" s="229">
        <f t="shared" si="56"/>
        <v>0</v>
      </c>
      <c r="X136" s="229">
        <f t="shared" si="57"/>
        <v>2.5</v>
      </c>
      <c r="Y136" s="229">
        <f t="shared" si="58"/>
        <v>0</v>
      </c>
      <c r="Z136" s="229">
        <f t="shared" si="59"/>
        <v>8.7545199999999994</v>
      </c>
    </row>
    <row r="137" spans="1:26" ht="15" hidden="1" customHeight="1" x14ac:dyDescent="0.25">
      <c r="A137" s="8"/>
      <c r="B137" s="6" t="s">
        <v>233</v>
      </c>
      <c r="C137" s="123">
        <f t="shared" si="31"/>
        <v>0</v>
      </c>
      <c r="D137" s="110"/>
      <c r="E137" s="110">
        <f t="shared" ref="E137" si="88">E138</f>
        <v>0</v>
      </c>
      <c r="F137" s="110"/>
      <c r="G137" s="110"/>
      <c r="H137" s="110"/>
      <c r="I137" s="110"/>
      <c r="J137" s="113"/>
      <c r="K137" s="118">
        <f t="shared" si="41"/>
        <v>0</v>
      </c>
      <c r="L137" s="110"/>
      <c r="M137" s="119">
        <f t="shared" ref="M137" si="89">M138</f>
        <v>0</v>
      </c>
      <c r="N137" s="119"/>
      <c r="O137" s="119"/>
      <c r="P137" s="110"/>
      <c r="Q137" s="119"/>
      <c r="R137" s="260"/>
      <c r="S137" s="120">
        <f t="shared" si="87"/>
        <v>0</v>
      </c>
      <c r="T137" s="229">
        <f t="shared" si="53"/>
        <v>0</v>
      </c>
      <c r="U137" s="229">
        <f t="shared" si="54"/>
        <v>0</v>
      </c>
      <c r="V137" s="229">
        <f t="shared" si="55"/>
        <v>0</v>
      </c>
      <c r="W137" s="229">
        <f t="shared" si="56"/>
        <v>0</v>
      </c>
      <c r="X137" s="229">
        <f t="shared" si="57"/>
        <v>0</v>
      </c>
      <c r="Y137" s="229">
        <f t="shared" si="58"/>
        <v>0</v>
      </c>
      <c r="Z137" s="229">
        <f t="shared" si="59"/>
        <v>0</v>
      </c>
    </row>
    <row r="138" spans="1:26" ht="15" hidden="1" customHeight="1" x14ac:dyDescent="0.25">
      <c r="A138" s="15"/>
      <c r="B138" s="21" t="s">
        <v>149</v>
      </c>
      <c r="C138" s="121">
        <f t="shared" si="31"/>
        <v>0</v>
      </c>
      <c r="D138" s="121"/>
      <c r="E138" s="121"/>
      <c r="F138" s="121"/>
      <c r="G138" s="121"/>
      <c r="H138" s="121"/>
      <c r="I138" s="121"/>
      <c r="J138" s="114"/>
      <c r="K138" s="118">
        <f t="shared" si="41"/>
        <v>0</v>
      </c>
      <c r="L138" s="121"/>
      <c r="M138" s="265"/>
      <c r="N138" s="265"/>
      <c r="O138" s="265"/>
      <c r="P138" s="121"/>
      <c r="Q138" s="265"/>
      <c r="R138" s="261"/>
      <c r="S138" s="128">
        <f t="shared" si="87"/>
        <v>0</v>
      </c>
      <c r="T138" s="229">
        <f t="shared" si="53"/>
        <v>0</v>
      </c>
      <c r="U138" s="229">
        <f t="shared" si="54"/>
        <v>0</v>
      </c>
      <c r="V138" s="229">
        <f t="shared" si="55"/>
        <v>0</v>
      </c>
      <c r="W138" s="229">
        <f t="shared" si="56"/>
        <v>0</v>
      </c>
      <c r="X138" s="229">
        <f t="shared" si="57"/>
        <v>0</v>
      </c>
      <c r="Y138" s="229">
        <f t="shared" si="58"/>
        <v>0</v>
      </c>
      <c r="Z138" s="229">
        <f t="shared" si="59"/>
        <v>0</v>
      </c>
    </row>
    <row r="139" spans="1:26" ht="15" customHeight="1" x14ac:dyDescent="0.25">
      <c r="A139" s="3" t="s">
        <v>13</v>
      </c>
      <c r="B139" s="62" t="s">
        <v>240</v>
      </c>
      <c r="C139" s="252">
        <f t="shared" ref="C139:C202" si="90">D139+E139+F139+G139+H139+I139+J139</f>
        <v>531.07948999999996</v>
      </c>
      <c r="D139" s="111">
        <f t="shared" ref="D139:J139" si="91">D140+D143+D144</f>
        <v>488.9</v>
      </c>
      <c r="E139" s="111">
        <f t="shared" si="91"/>
        <v>15.3</v>
      </c>
      <c r="F139" s="111">
        <f t="shared" si="91"/>
        <v>0</v>
      </c>
      <c r="G139" s="111">
        <f t="shared" si="91"/>
        <v>0</v>
      </c>
      <c r="H139" s="111">
        <f t="shared" si="91"/>
        <v>18.8</v>
      </c>
      <c r="I139" s="111">
        <f t="shared" si="91"/>
        <v>0</v>
      </c>
      <c r="J139" s="111">
        <f t="shared" si="91"/>
        <v>8.0794899999999998</v>
      </c>
      <c r="K139" s="118">
        <f t="shared" si="41"/>
        <v>0</v>
      </c>
      <c r="L139" s="109">
        <f t="shared" ref="L139:Q139" si="92">L140+L143+L144</f>
        <v>0</v>
      </c>
      <c r="M139" s="109">
        <f t="shared" si="92"/>
        <v>0</v>
      </c>
      <c r="N139" s="109">
        <f t="shared" si="92"/>
        <v>0</v>
      </c>
      <c r="O139" s="109">
        <f t="shared" si="92"/>
        <v>0</v>
      </c>
      <c r="P139" s="109">
        <f t="shared" si="92"/>
        <v>0</v>
      </c>
      <c r="Q139" s="109">
        <f t="shared" si="92"/>
        <v>0</v>
      </c>
      <c r="R139" s="109">
        <f t="shared" ref="R139" si="93">R140+R143</f>
        <v>0</v>
      </c>
      <c r="S139" s="176">
        <f t="shared" ref="S139:Z139" si="94">S140+S143+S144</f>
        <v>531.07948999999996</v>
      </c>
      <c r="T139" s="326">
        <f t="shared" si="94"/>
        <v>488.9</v>
      </c>
      <c r="U139" s="326">
        <f t="shared" si="94"/>
        <v>15.3</v>
      </c>
      <c r="V139" s="326">
        <f t="shared" si="94"/>
        <v>0</v>
      </c>
      <c r="W139" s="326">
        <f t="shared" si="94"/>
        <v>0</v>
      </c>
      <c r="X139" s="326">
        <f t="shared" si="94"/>
        <v>18.8</v>
      </c>
      <c r="Y139" s="326">
        <f t="shared" si="94"/>
        <v>0</v>
      </c>
      <c r="Z139" s="326">
        <f t="shared" si="94"/>
        <v>8.0794899999999998</v>
      </c>
    </row>
    <row r="140" spans="1:26" ht="15" customHeight="1" x14ac:dyDescent="0.25">
      <c r="A140" s="8"/>
      <c r="B140" s="12" t="s">
        <v>443</v>
      </c>
      <c r="C140" s="253">
        <f t="shared" si="90"/>
        <v>374.5</v>
      </c>
      <c r="D140" s="164">
        <v>352.2</v>
      </c>
      <c r="E140" s="110">
        <f>E141+E142</f>
        <v>15.3</v>
      </c>
      <c r="F140" s="110"/>
      <c r="G140" s="110"/>
      <c r="H140" s="164">
        <v>7</v>
      </c>
      <c r="I140" s="110"/>
      <c r="J140" s="113"/>
      <c r="K140" s="118">
        <f t="shared" si="41"/>
        <v>0</v>
      </c>
      <c r="L140" s="168"/>
      <c r="M140" s="119">
        <f>M141+M142</f>
        <v>0</v>
      </c>
      <c r="N140" s="119"/>
      <c r="O140" s="119"/>
      <c r="P140" s="168"/>
      <c r="Q140" s="119"/>
      <c r="R140" s="260">
        <f>'4 priedas_ nepanaudotos lėšos'!I94</f>
        <v>0</v>
      </c>
      <c r="S140" s="7">
        <f t="shared" ref="S140:S145" si="95">T140+U140+V140+W140+X140+Y140+Z140</f>
        <v>374.5</v>
      </c>
      <c r="T140" s="229">
        <f t="shared" si="53"/>
        <v>352.2</v>
      </c>
      <c r="U140" s="229">
        <f t="shared" si="54"/>
        <v>15.3</v>
      </c>
      <c r="V140" s="229">
        <f t="shared" si="55"/>
        <v>0</v>
      </c>
      <c r="W140" s="229">
        <f t="shared" si="56"/>
        <v>0</v>
      </c>
      <c r="X140" s="229">
        <f t="shared" si="57"/>
        <v>7</v>
      </c>
      <c r="Y140" s="229">
        <f t="shared" si="58"/>
        <v>0</v>
      </c>
      <c r="Z140" s="229">
        <f t="shared" si="59"/>
        <v>0</v>
      </c>
    </row>
    <row r="141" spans="1:26" ht="15" customHeight="1" x14ac:dyDescent="0.25">
      <c r="A141" s="8"/>
      <c r="B141" s="18" t="s">
        <v>191</v>
      </c>
      <c r="C141" s="254">
        <f t="shared" si="90"/>
        <v>15.3</v>
      </c>
      <c r="D141" s="121"/>
      <c r="E141" s="170">
        <v>15.3</v>
      </c>
      <c r="F141" s="121"/>
      <c r="G141" s="121"/>
      <c r="H141" s="121"/>
      <c r="I141" s="121"/>
      <c r="J141" s="114"/>
      <c r="K141" s="118">
        <f t="shared" si="41"/>
        <v>0</v>
      </c>
      <c r="L141" s="265"/>
      <c r="M141" s="257"/>
      <c r="N141" s="265"/>
      <c r="O141" s="265"/>
      <c r="P141" s="265"/>
      <c r="Q141" s="265"/>
      <c r="R141" s="261"/>
      <c r="S141" s="240">
        <f t="shared" si="95"/>
        <v>15.3</v>
      </c>
      <c r="T141" s="229">
        <f t="shared" si="53"/>
        <v>0</v>
      </c>
      <c r="U141" s="229">
        <f t="shared" si="54"/>
        <v>15.3</v>
      </c>
      <c r="V141" s="229">
        <f t="shared" si="55"/>
        <v>0</v>
      </c>
      <c r="W141" s="229">
        <f t="shared" si="56"/>
        <v>0</v>
      </c>
      <c r="X141" s="229">
        <f t="shared" si="57"/>
        <v>0</v>
      </c>
      <c r="Y141" s="229">
        <f t="shared" si="58"/>
        <v>0</v>
      </c>
      <c r="Z141" s="229">
        <f t="shared" si="59"/>
        <v>0</v>
      </c>
    </row>
    <row r="142" spans="1:26" ht="15" hidden="1" customHeight="1" x14ac:dyDescent="0.25">
      <c r="A142" s="8"/>
      <c r="B142" s="20" t="s">
        <v>150</v>
      </c>
      <c r="C142" s="254">
        <f t="shared" si="90"/>
        <v>0</v>
      </c>
      <c r="D142" s="121"/>
      <c r="E142" s="121"/>
      <c r="F142" s="121"/>
      <c r="G142" s="121"/>
      <c r="H142" s="121"/>
      <c r="I142" s="121"/>
      <c r="J142" s="114"/>
      <c r="K142" s="118">
        <f t="shared" si="41"/>
        <v>0</v>
      </c>
      <c r="L142" s="121"/>
      <c r="M142" s="121"/>
      <c r="N142" s="265"/>
      <c r="O142" s="265"/>
      <c r="P142" s="121"/>
      <c r="Q142" s="265"/>
      <c r="R142" s="261"/>
      <c r="S142" s="175">
        <f t="shared" si="95"/>
        <v>0</v>
      </c>
      <c r="T142" s="229">
        <f t="shared" si="53"/>
        <v>0</v>
      </c>
      <c r="U142" s="229">
        <f t="shared" si="54"/>
        <v>0</v>
      </c>
      <c r="V142" s="229">
        <f t="shared" si="55"/>
        <v>0</v>
      </c>
      <c r="W142" s="229">
        <f t="shared" si="56"/>
        <v>0</v>
      </c>
      <c r="X142" s="229">
        <f t="shared" si="57"/>
        <v>0</v>
      </c>
      <c r="Y142" s="229">
        <f t="shared" si="58"/>
        <v>0</v>
      </c>
      <c r="Z142" s="229">
        <f t="shared" si="59"/>
        <v>0</v>
      </c>
    </row>
    <row r="143" spans="1:26" ht="15" customHeight="1" x14ac:dyDescent="0.25">
      <c r="A143" s="8"/>
      <c r="B143" s="7" t="s">
        <v>438</v>
      </c>
      <c r="C143" s="123">
        <f t="shared" si="90"/>
        <v>156.57948999999999</v>
      </c>
      <c r="D143" s="164">
        <v>136.69999999999999</v>
      </c>
      <c r="E143" s="110"/>
      <c r="F143" s="110"/>
      <c r="G143" s="110"/>
      <c r="H143" s="164">
        <v>11.8</v>
      </c>
      <c r="I143" s="110"/>
      <c r="J143" s="113">
        <f>'4 priedas_ nepanaudotos lėšos'!O41</f>
        <v>8.0794899999999998</v>
      </c>
      <c r="K143" s="118">
        <f t="shared" si="41"/>
        <v>0</v>
      </c>
      <c r="L143" s="168"/>
      <c r="M143" s="119"/>
      <c r="N143" s="119"/>
      <c r="O143" s="119"/>
      <c r="P143" s="168"/>
      <c r="Q143" s="119"/>
      <c r="R143" s="260">
        <f>'4 priedas_ nepanaudotos lėšos'!I97</f>
        <v>0</v>
      </c>
      <c r="S143" s="120">
        <f t="shared" si="95"/>
        <v>156.57948999999999</v>
      </c>
      <c r="T143" s="229">
        <f t="shared" si="53"/>
        <v>136.69999999999999</v>
      </c>
      <c r="U143" s="229">
        <f t="shared" si="54"/>
        <v>0</v>
      </c>
      <c r="V143" s="229">
        <f t="shared" si="55"/>
        <v>0</v>
      </c>
      <c r="W143" s="229">
        <f t="shared" si="56"/>
        <v>0</v>
      </c>
      <c r="X143" s="229">
        <f t="shared" si="57"/>
        <v>11.8</v>
      </c>
      <c r="Y143" s="229">
        <f t="shared" si="58"/>
        <v>0</v>
      </c>
      <c r="Z143" s="229">
        <f t="shared" si="59"/>
        <v>8.0794899999999998</v>
      </c>
    </row>
    <row r="144" spans="1:26" ht="15" hidden="1" customHeight="1" x14ac:dyDescent="0.25">
      <c r="A144" s="8"/>
      <c r="B144" s="6" t="s">
        <v>233</v>
      </c>
      <c r="C144" s="123">
        <f t="shared" si="90"/>
        <v>0</v>
      </c>
      <c r="D144" s="110"/>
      <c r="E144" s="110">
        <f t="shared" ref="E144" si="96">E145</f>
        <v>0</v>
      </c>
      <c r="F144" s="110"/>
      <c r="G144" s="110"/>
      <c r="H144" s="110"/>
      <c r="I144" s="110"/>
      <c r="J144" s="113"/>
      <c r="K144" s="118">
        <f t="shared" si="41"/>
        <v>0</v>
      </c>
      <c r="L144" s="110"/>
      <c r="M144" s="119">
        <f t="shared" ref="M144" si="97">M145</f>
        <v>0</v>
      </c>
      <c r="N144" s="119"/>
      <c r="O144" s="119"/>
      <c r="P144" s="110"/>
      <c r="Q144" s="119"/>
      <c r="R144" s="260"/>
      <c r="S144" s="120">
        <f t="shared" si="95"/>
        <v>0</v>
      </c>
      <c r="T144" s="229">
        <f t="shared" si="53"/>
        <v>0</v>
      </c>
      <c r="U144" s="229">
        <f t="shared" si="54"/>
        <v>0</v>
      </c>
      <c r="V144" s="229">
        <f t="shared" si="55"/>
        <v>0</v>
      </c>
      <c r="W144" s="229">
        <f t="shared" si="56"/>
        <v>0</v>
      </c>
      <c r="X144" s="229">
        <f t="shared" si="57"/>
        <v>0</v>
      </c>
      <c r="Y144" s="229">
        <f t="shared" si="58"/>
        <v>0</v>
      </c>
      <c r="Z144" s="229">
        <f t="shared" si="59"/>
        <v>0</v>
      </c>
    </row>
    <row r="145" spans="1:26" ht="15" hidden="1" customHeight="1" x14ac:dyDescent="0.25">
      <c r="A145" s="15"/>
      <c r="B145" s="21" t="s">
        <v>149</v>
      </c>
      <c r="C145" s="121">
        <f t="shared" si="90"/>
        <v>0</v>
      </c>
      <c r="D145" s="121"/>
      <c r="E145" s="121"/>
      <c r="F145" s="121"/>
      <c r="G145" s="121"/>
      <c r="H145" s="121"/>
      <c r="I145" s="121"/>
      <c r="J145" s="114"/>
      <c r="K145" s="118">
        <f t="shared" si="41"/>
        <v>0</v>
      </c>
      <c r="L145" s="121"/>
      <c r="M145" s="265"/>
      <c r="N145" s="265"/>
      <c r="O145" s="265"/>
      <c r="P145" s="121"/>
      <c r="Q145" s="265"/>
      <c r="R145" s="261"/>
      <c r="S145" s="128">
        <f t="shared" si="95"/>
        <v>0</v>
      </c>
      <c r="T145" s="229">
        <f t="shared" si="53"/>
        <v>0</v>
      </c>
      <c r="U145" s="229">
        <f t="shared" si="54"/>
        <v>0</v>
      </c>
      <c r="V145" s="229">
        <f t="shared" si="55"/>
        <v>0</v>
      </c>
      <c r="W145" s="229">
        <f t="shared" si="56"/>
        <v>0</v>
      </c>
      <c r="X145" s="229">
        <f t="shared" si="57"/>
        <v>0</v>
      </c>
      <c r="Y145" s="229">
        <f t="shared" si="58"/>
        <v>0</v>
      </c>
      <c r="Z145" s="229">
        <f t="shared" si="59"/>
        <v>0</v>
      </c>
    </row>
    <row r="146" spans="1:26" ht="15" customHeight="1" x14ac:dyDescent="0.25">
      <c r="A146" s="3" t="s">
        <v>14</v>
      </c>
      <c r="B146" s="62" t="s">
        <v>241</v>
      </c>
      <c r="C146" s="252">
        <f t="shared" si="90"/>
        <v>234.11306999999996</v>
      </c>
      <c r="D146" s="111">
        <f t="shared" ref="D146:J146" si="98">D147+D150+D151</f>
        <v>221.7</v>
      </c>
      <c r="E146" s="111">
        <f t="shared" si="98"/>
        <v>11.5</v>
      </c>
      <c r="F146" s="111">
        <f t="shared" si="98"/>
        <v>0</v>
      </c>
      <c r="G146" s="111">
        <f t="shared" si="98"/>
        <v>0</v>
      </c>
      <c r="H146" s="111">
        <f t="shared" si="98"/>
        <v>0.7</v>
      </c>
      <c r="I146" s="111">
        <f t="shared" si="98"/>
        <v>0</v>
      </c>
      <c r="J146" s="111">
        <f t="shared" si="98"/>
        <v>0.21307000000000001</v>
      </c>
      <c r="K146" s="118">
        <f t="shared" si="41"/>
        <v>0</v>
      </c>
      <c r="L146" s="109">
        <f t="shared" ref="L146:Q146" si="99">L147+L150+L151</f>
        <v>0</v>
      </c>
      <c r="M146" s="109">
        <f t="shared" si="99"/>
        <v>0</v>
      </c>
      <c r="N146" s="109">
        <f t="shared" si="99"/>
        <v>0</v>
      </c>
      <c r="O146" s="109">
        <f t="shared" si="99"/>
        <v>0</v>
      </c>
      <c r="P146" s="109">
        <f t="shared" si="99"/>
        <v>0</v>
      </c>
      <c r="Q146" s="109">
        <f t="shared" si="99"/>
        <v>0</v>
      </c>
      <c r="R146" s="109">
        <f t="shared" ref="R146" si="100">R147+R150</f>
        <v>0</v>
      </c>
      <c r="S146" s="176">
        <f t="shared" ref="S146:Z146" si="101">S147+S150+S151</f>
        <v>234.11306999999999</v>
      </c>
      <c r="T146" s="326">
        <f t="shared" si="101"/>
        <v>221.7</v>
      </c>
      <c r="U146" s="326">
        <f t="shared" si="101"/>
        <v>11.5</v>
      </c>
      <c r="V146" s="326">
        <f t="shared" si="101"/>
        <v>0</v>
      </c>
      <c r="W146" s="326">
        <f t="shared" si="101"/>
        <v>0</v>
      </c>
      <c r="X146" s="326">
        <f t="shared" si="101"/>
        <v>0.7</v>
      </c>
      <c r="Y146" s="326">
        <f t="shared" si="101"/>
        <v>0</v>
      </c>
      <c r="Z146" s="326">
        <f t="shared" si="101"/>
        <v>0.21307000000000001</v>
      </c>
    </row>
    <row r="147" spans="1:26" ht="15" customHeight="1" x14ac:dyDescent="0.25">
      <c r="A147" s="8"/>
      <c r="B147" s="12" t="s">
        <v>443</v>
      </c>
      <c r="C147" s="253">
        <f t="shared" si="90"/>
        <v>163.69999999999999</v>
      </c>
      <c r="D147" s="164">
        <v>151.69999999999999</v>
      </c>
      <c r="E147" s="110">
        <f>E148+E149</f>
        <v>11.5</v>
      </c>
      <c r="F147" s="110"/>
      <c r="G147" s="110"/>
      <c r="H147" s="164">
        <v>0.5</v>
      </c>
      <c r="I147" s="110"/>
      <c r="J147" s="113"/>
      <c r="K147" s="118">
        <f t="shared" si="41"/>
        <v>0</v>
      </c>
      <c r="L147" s="168"/>
      <c r="M147" s="119">
        <f>M148+M149</f>
        <v>0</v>
      </c>
      <c r="N147" s="119"/>
      <c r="O147" s="119"/>
      <c r="P147" s="168"/>
      <c r="Q147" s="119"/>
      <c r="R147" s="260">
        <f>'4 priedas_ nepanaudotos lėšos'!I101</f>
        <v>0</v>
      </c>
      <c r="S147" s="7">
        <f t="shared" ref="S147:S152" si="102">T147+U147+V147+W147+X147+Y147+Z147</f>
        <v>163.69999999999999</v>
      </c>
      <c r="T147" s="229">
        <f t="shared" si="53"/>
        <v>151.69999999999999</v>
      </c>
      <c r="U147" s="229">
        <f t="shared" si="54"/>
        <v>11.5</v>
      </c>
      <c r="V147" s="229">
        <f t="shared" si="55"/>
        <v>0</v>
      </c>
      <c r="W147" s="229">
        <f t="shared" si="56"/>
        <v>0</v>
      </c>
      <c r="X147" s="229">
        <f t="shared" si="57"/>
        <v>0.5</v>
      </c>
      <c r="Y147" s="229">
        <f t="shared" si="58"/>
        <v>0</v>
      </c>
      <c r="Z147" s="229">
        <f t="shared" si="59"/>
        <v>0</v>
      </c>
    </row>
    <row r="148" spans="1:26" ht="15" customHeight="1" x14ac:dyDescent="0.25">
      <c r="A148" s="8"/>
      <c r="B148" s="18" t="s">
        <v>191</v>
      </c>
      <c r="C148" s="254">
        <f t="shared" si="90"/>
        <v>11.5</v>
      </c>
      <c r="D148" s="121"/>
      <c r="E148" s="170">
        <v>11.5</v>
      </c>
      <c r="F148" s="121"/>
      <c r="G148" s="121"/>
      <c r="H148" s="121"/>
      <c r="I148" s="121"/>
      <c r="J148" s="114"/>
      <c r="K148" s="118">
        <f t="shared" si="41"/>
        <v>0</v>
      </c>
      <c r="L148" s="265"/>
      <c r="M148" s="257"/>
      <c r="N148" s="265"/>
      <c r="O148" s="265"/>
      <c r="P148" s="265"/>
      <c r="Q148" s="265"/>
      <c r="R148" s="261"/>
      <c r="S148" s="240">
        <f t="shared" si="102"/>
        <v>11.5</v>
      </c>
      <c r="T148" s="229">
        <f t="shared" si="53"/>
        <v>0</v>
      </c>
      <c r="U148" s="229">
        <f t="shared" si="54"/>
        <v>11.5</v>
      </c>
      <c r="V148" s="229">
        <f t="shared" si="55"/>
        <v>0</v>
      </c>
      <c r="W148" s="229">
        <f t="shared" si="56"/>
        <v>0</v>
      </c>
      <c r="X148" s="229">
        <f t="shared" si="57"/>
        <v>0</v>
      </c>
      <c r="Y148" s="229">
        <f t="shared" si="58"/>
        <v>0</v>
      </c>
      <c r="Z148" s="229">
        <f t="shared" si="59"/>
        <v>0</v>
      </c>
    </row>
    <row r="149" spans="1:26" ht="15" hidden="1" customHeight="1" x14ac:dyDescent="0.25">
      <c r="A149" s="8"/>
      <c r="B149" s="20" t="s">
        <v>150</v>
      </c>
      <c r="C149" s="254">
        <f t="shared" si="90"/>
        <v>0</v>
      </c>
      <c r="D149" s="121"/>
      <c r="E149" s="121"/>
      <c r="F149" s="121"/>
      <c r="G149" s="121"/>
      <c r="H149" s="121"/>
      <c r="I149" s="121"/>
      <c r="J149" s="114"/>
      <c r="K149" s="118">
        <f t="shared" si="41"/>
        <v>0</v>
      </c>
      <c r="L149" s="121"/>
      <c r="M149" s="121"/>
      <c r="N149" s="265"/>
      <c r="O149" s="265"/>
      <c r="P149" s="121"/>
      <c r="Q149" s="265"/>
      <c r="R149" s="261"/>
      <c r="S149" s="175">
        <f t="shared" si="102"/>
        <v>0</v>
      </c>
      <c r="T149" s="229">
        <f t="shared" si="53"/>
        <v>0</v>
      </c>
      <c r="U149" s="229">
        <f t="shared" si="54"/>
        <v>0</v>
      </c>
      <c r="V149" s="229">
        <f t="shared" si="55"/>
        <v>0</v>
      </c>
      <c r="W149" s="229">
        <f t="shared" si="56"/>
        <v>0</v>
      </c>
      <c r="X149" s="229">
        <f t="shared" si="57"/>
        <v>0</v>
      </c>
      <c r="Y149" s="229">
        <f t="shared" si="58"/>
        <v>0</v>
      </c>
      <c r="Z149" s="229">
        <f t="shared" si="59"/>
        <v>0</v>
      </c>
    </row>
    <row r="150" spans="1:26" ht="15" customHeight="1" x14ac:dyDescent="0.25">
      <c r="A150" s="8"/>
      <c r="B150" s="7" t="s">
        <v>438</v>
      </c>
      <c r="C150" s="123">
        <f t="shared" si="90"/>
        <v>70.413070000000005</v>
      </c>
      <c r="D150" s="164">
        <v>70</v>
      </c>
      <c r="E150" s="110"/>
      <c r="F150" s="110"/>
      <c r="G150" s="110"/>
      <c r="H150" s="164">
        <v>0.2</v>
      </c>
      <c r="I150" s="110"/>
      <c r="J150" s="113">
        <f>'4 priedas_ nepanaudotos lėšos'!O43</f>
        <v>0.21307000000000001</v>
      </c>
      <c r="K150" s="118">
        <f t="shared" si="41"/>
        <v>0</v>
      </c>
      <c r="L150" s="168"/>
      <c r="M150" s="119"/>
      <c r="N150" s="119"/>
      <c r="O150" s="119"/>
      <c r="P150" s="168"/>
      <c r="Q150" s="119"/>
      <c r="R150" s="260">
        <f>'4 priedas_ nepanaudotos lėšos'!I104</f>
        <v>0</v>
      </c>
      <c r="S150" s="120">
        <f t="shared" si="102"/>
        <v>70.413070000000005</v>
      </c>
      <c r="T150" s="229">
        <f t="shared" si="53"/>
        <v>70</v>
      </c>
      <c r="U150" s="229">
        <f t="shared" si="54"/>
        <v>0</v>
      </c>
      <c r="V150" s="229">
        <f t="shared" si="55"/>
        <v>0</v>
      </c>
      <c r="W150" s="229">
        <f t="shared" si="56"/>
        <v>0</v>
      </c>
      <c r="X150" s="229">
        <f t="shared" si="57"/>
        <v>0.2</v>
      </c>
      <c r="Y150" s="229">
        <f t="shared" si="58"/>
        <v>0</v>
      </c>
      <c r="Z150" s="229">
        <f t="shared" si="59"/>
        <v>0.21307000000000001</v>
      </c>
    </row>
    <row r="151" spans="1:26" ht="15" hidden="1" customHeight="1" x14ac:dyDescent="0.25">
      <c r="A151" s="8"/>
      <c r="B151" s="6" t="s">
        <v>233</v>
      </c>
      <c r="C151" s="123">
        <f t="shared" si="90"/>
        <v>0</v>
      </c>
      <c r="D151" s="110"/>
      <c r="E151" s="110">
        <f t="shared" ref="E151" si="103">E152</f>
        <v>0</v>
      </c>
      <c r="F151" s="110"/>
      <c r="G151" s="110"/>
      <c r="H151" s="110"/>
      <c r="I151" s="110"/>
      <c r="J151" s="113"/>
      <c r="K151" s="118">
        <f t="shared" si="41"/>
        <v>0</v>
      </c>
      <c r="L151" s="110"/>
      <c r="M151" s="119">
        <f t="shared" ref="M151" si="104">M152</f>
        <v>0</v>
      </c>
      <c r="N151" s="119"/>
      <c r="O151" s="119"/>
      <c r="P151" s="110"/>
      <c r="Q151" s="119"/>
      <c r="R151" s="260"/>
      <c r="S151" s="120">
        <f t="shared" si="102"/>
        <v>0</v>
      </c>
      <c r="T151" s="229">
        <f t="shared" si="53"/>
        <v>0</v>
      </c>
      <c r="U151" s="229">
        <f t="shared" si="54"/>
        <v>0</v>
      </c>
      <c r="V151" s="229">
        <f t="shared" si="55"/>
        <v>0</v>
      </c>
      <c r="W151" s="229">
        <f t="shared" si="56"/>
        <v>0</v>
      </c>
      <c r="X151" s="229">
        <f t="shared" si="57"/>
        <v>0</v>
      </c>
      <c r="Y151" s="229">
        <f t="shared" si="58"/>
        <v>0</v>
      </c>
      <c r="Z151" s="229">
        <f t="shared" si="59"/>
        <v>0</v>
      </c>
    </row>
    <row r="152" spans="1:26" ht="15" hidden="1" customHeight="1" x14ac:dyDescent="0.25">
      <c r="A152" s="15"/>
      <c r="B152" s="21" t="s">
        <v>149</v>
      </c>
      <c r="C152" s="121">
        <f t="shared" si="90"/>
        <v>0</v>
      </c>
      <c r="D152" s="121"/>
      <c r="E152" s="121"/>
      <c r="F152" s="121"/>
      <c r="G152" s="121"/>
      <c r="H152" s="121"/>
      <c r="I152" s="121"/>
      <c r="J152" s="114"/>
      <c r="K152" s="118">
        <f t="shared" si="41"/>
        <v>0</v>
      </c>
      <c r="L152" s="121"/>
      <c r="M152" s="265"/>
      <c r="N152" s="265"/>
      <c r="O152" s="265"/>
      <c r="P152" s="121"/>
      <c r="Q152" s="265"/>
      <c r="R152" s="261"/>
      <c r="S152" s="128">
        <f t="shared" si="102"/>
        <v>0</v>
      </c>
      <c r="T152" s="229">
        <f t="shared" si="53"/>
        <v>0</v>
      </c>
      <c r="U152" s="229">
        <f t="shared" si="54"/>
        <v>0</v>
      </c>
      <c r="V152" s="229">
        <f t="shared" si="55"/>
        <v>0</v>
      </c>
      <c r="W152" s="229">
        <f t="shared" si="56"/>
        <v>0</v>
      </c>
      <c r="X152" s="229">
        <f t="shared" si="57"/>
        <v>0</v>
      </c>
      <c r="Y152" s="229">
        <f t="shared" si="58"/>
        <v>0</v>
      </c>
      <c r="Z152" s="229">
        <f t="shared" si="59"/>
        <v>0</v>
      </c>
    </row>
    <row r="153" spans="1:26" ht="15" customHeight="1" x14ac:dyDescent="0.25">
      <c r="A153" s="3" t="s">
        <v>15</v>
      </c>
      <c r="B153" s="62" t="s">
        <v>242</v>
      </c>
      <c r="C153" s="252">
        <f t="shared" si="90"/>
        <v>193.73485999999997</v>
      </c>
      <c r="D153" s="111">
        <f t="shared" ref="D153:J153" si="105">D154+D157+D158</f>
        <v>180.7</v>
      </c>
      <c r="E153" s="111">
        <f t="shared" si="105"/>
        <v>10.1</v>
      </c>
      <c r="F153" s="111">
        <f t="shared" si="105"/>
        <v>0</v>
      </c>
      <c r="G153" s="111">
        <f t="shared" si="105"/>
        <v>0</v>
      </c>
      <c r="H153" s="111">
        <f t="shared" si="105"/>
        <v>1.6</v>
      </c>
      <c r="I153" s="111">
        <f t="shared" si="105"/>
        <v>0</v>
      </c>
      <c r="J153" s="111">
        <f t="shared" si="105"/>
        <v>1.3348599999999999</v>
      </c>
      <c r="K153" s="118">
        <f t="shared" si="41"/>
        <v>0</v>
      </c>
      <c r="L153" s="109">
        <f t="shared" ref="L153:Q153" si="106">L154+L157+L158</f>
        <v>0</v>
      </c>
      <c r="M153" s="109">
        <f t="shared" si="106"/>
        <v>0</v>
      </c>
      <c r="N153" s="109">
        <f t="shared" si="106"/>
        <v>0</v>
      </c>
      <c r="O153" s="109">
        <f t="shared" si="106"/>
        <v>0</v>
      </c>
      <c r="P153" s="109">
        <f t="shared" si="106"/>
        <v>0</v>
      </c>
      <c r="Q153" s="109">
        <f t="shared" si="106"/>
        <v>0</v>
      </c>
      <c r="R153" s="109">
        <f t="shared" ref="R153" si="107">R154+R157</f>
        <v>0</v>
      </c>
      <c r="S153" s="176">
        <f t="shared" ref="S153:Z153" si="108">S154+S157+S158</f>
        <v>193.73485999999997</v>
      </c>
      <c r="T153" s="326">
        <f t="shared" si="108"/>
        <v>180.7</v>
      </c>
      <c r="U153" s="326">
        <f t="shared" si="108"/>
        <v>10.1</v>
      </c>
      <c r="V153" s="326">
        <f t="shared" si="108"/>
        <v>0</v>
      </c>
      <c r="W153" s="326">
        <f t="shared" si="108"/>
        <v>0</v>
      </c>
      <c r="X153" s="326">
        <f t="shared" si="108"/>
        <v>1.6</v>
      </c>
      <c r="Y153" s="326">
        <f t="shared" si="108"/>
        <v>0</v>
      </c>
      <c r="Z153" s="326">
        <f t="shared" si="108"/>
        <v>1.3348599999999999</v>
      </c>
    </row>
    <row r="154" spans="1:26" ht="15" customHeight="1" x14ac:dyDescent="0.25">
      <c r="A154" s="8"/>
      <c r="B154" s="12" t="s">
        <v>443</v>
      </c>
      <c r="C154" s="253">
        <f t="shared" si="90"/>
        <v>146.79999999999998</v>
      </c>
      <c r="D154" s="164">
        <v>136.6</v>
      </c>
      <c r="E154" s="110">
        <f>E155+E156</f>
        <v>10.1</v>
      </c>
      <c r="F154" s="110"/>
      <c r="G154" s="110"/>
      <c r="H154" s="164">
        <v>0.1</v>
      </c>
      <c r="I154" s="110"/>
      <c r="J154" s="113"/>
      <c r="K154" s="118">
        <f t="shared" si="41"/>
        <v>0</v>
      </c>
      <c r="L154" s="168"/>
      <c r="M154" s="119">
        <f>M155+M156</f>
        <v>0</v>
      </c>
      <c r="N154" s="119"/>
      <c r="O154" s="119"/>
      <c r="P154" s="168"/>
      <c r="Q154" s="119"/>
      <c r="R154" s="260">
        <f>'4 priedas_ nepanaudotos lėšos'!I108</f>
        <v>0</v>
      </c>
      <c r="S154" s="7">
        <f t="shared" ref="S154:S159" si="109">T154+U154+V154+W154+X154+Y154+Z154</f>
        <v>146.79999999999998</v>
      </c>
      <c r="T154" s="229">
        <f t="shared" si="53"/>
        <v>136.6</v>
      </c>
      <c r="U154" s="229">
        <f t="shared" si="54"/>
        <v>10.1</v>
      </c>
      <c r="V154" s="229">
        <f t="shared" si="55"/>
        <v>0</v>
      </c>
      <c r="W154" s="229">
        <f t="shared" si="56"/>
        <v>0</v>
      </c>
      <c r="X154" s="229">
        <f t="shared" si="57"/>
        <v>0.1</v>
      </c>
      <c r="Y154" s="229">
        <f t="shared" si="58"/>
        <v>0</v>
      </c>
      <c r="Z154" s="229">
        <f t="shared" si="59"/>
        <v>0</v>
      </c>
    </row>
    <row r="155" spans="1:26" ht="15" customHeight="1" x14ac:dyDescent="0.25">
      <c r="A155" s="8"/>
      <c r="B155" s="18" t="s">
        <v>191</v>
      </c>
      <c r="C155" s="254">
        <f t="shared" si="90"/>
        <v>10.1</v>
      </c>
      <c r="D155" s="121"/>
      <c r="E155" s="170">
        <v>10.1</v>
      </c>
      <c r="F155" s="121"/>
      <c r="G155" s="121"/>
      <c r="H155" s="121"/>
      <c r="I155" s="121"/>
      <c r="J155" s="114"/>
      <c r="K155" s="118">
        <f t="shared" si="41"/>
        <v>0</v>
      </c>
      <c r="L155" s="265"/>
      <c r="M155" s="257"/>
      <c r="N155" s="265"/>
      <c r="O155" s="265"/>
      <c r="P155" s="265"/>
      <c r="Q155" s="265"/>
      <c r="R155" s="261"/>
      <c r="S155" s="240">
        <f t="shared" si="109"/>
        <v>10.1</v>
      </c>
      <c r="T155" s="229">
        <f t="shared" si="53"/>
        <v>0</v>
      </c>
      <c r="U155" s="229">
        <f t="shared" si="54"/>
        <v>10.1</v>
      </c>
      <c r="V155" s="229">
        <f t="shared" si="55"/>
        <v>0</v>
      </c>
      <c r="W155" s="229">
        <f t="shared" si="56"/>
        <v>0</v>
      </c>
      <c r="X155" s="229">
        <f t="shared" si="57"/>
        <v>0</v>
      </c>
      <c r="Y155" s="229">
        <f t="shared" si="58"/>
        <v>0</v>
      </c>
      <c r="Z155" s="229">
        <f t="shared" si="59"/>
        <v>0</v>
      </c>
    </row>
    <row r="156" spans="1:26" ht="15" hidden="1" customHeight="1" x14ac:dyDescent="0.25">
      <c r="A156" s="8"/>
      <c r="B156" s="20" t="s">
        <v>150</v>
      </c>
      <c r="C156" s="254">
        <f t="shared" si="90"/>
        <v>0</v>
      </c>
      <c r="D156" s="121"/>
      <c r="E156" s="121"/>
      <c r="F156" s="121"/>
      <c r="G156" s="121"/>
      <c r="H156" s="121"/>
      <c r="I156" s="121"/>
      <c r="J156" s="114"/>
      <c r="K156" s="118">
        <f t="shared" si="41"/>
        <v>0</v>
      </c>
      <c r="L156" s="121"/>
      <c r="M156" s="121"/>
      <c r="N156" s="265"/>
      <c r="O156" s="265"/>
      <c r="P156" s="121"/>
      <c r="Q156" s="265"/>
      <c r="R156" s="261"/>
      <c r="S156" s="175">
        <f t="shared" si="109"/>
        <v>0</v>
      </c>
      <c r="T156" s="229">
        <f t="shared" si="53"/>
        <v>0</v>
      </c>
      <c r="U156" s="229">
        <f t="shared" si="54"/>
        <v>0</v>
      </c>
      <c r="V156" s="229">
        <f t="shared" si="55"/>
        <v>0</v>
      </c>
      <c r="W156" s="229">
        <f t="shared" si="56"/>
        <v>0</v>
      </c>
      <c r="X156" s="229">
        <f t="shared" si="57"/>
        <v>0</v>
      </c>
      <c r="Y156" s="229">
        <f t="shared" si="58"/>
        <v>0</v>
      </c>
      <c r="Z156" s="229">
        <f t="shared" si="59"/>
        <v>0</v>
      </c>
    </row>
    <row r="157" spans="1:26" ht="15" customHeight="1" x14ac:dyDescent="0.25">
      <c r="A157" s="8"/>
      <c r="B157" s="7" t="s">
        <v>438</v>
      </c>
      <c r="C157" s="123">
        <f t="shared" si="90"/>
        <v>46.93486</v>
      </c>
      <c r="D157" s="164">
        <v>44.1</v>
      </c>
      <c r="E157" s="110"/>
      <c r="F157" s="110"/>
      <c r="G157" s="110"/>
      <c r="H157" s="164">
        <v>1.5</v>
      </c>
      <c r="I157" s="110"/>
      <c r="J157" s="113">
        <f>'4 priedas_ nepanaudotos lėšos'!C45</f>
        <v>1.3348599999999999</v>
      </c>
      <c r="K157" s="118">
        <f t="shared" si="41"/>
        <v>0</v>
      </c>
      <c r="L157" s="168"/>
      <c r="M157" s="119"/>
      <c r="N157" s="119"/>
      <c r="O157" s="119"/>
      <c r="P157" s="168"/>
      <c r="Q157" s="119"/>
      <c r="R157" s="260">
        <f>'4 priedas_ nepanaudotos lėšos'!I111</f>
        <v>0</v>
      </c>
      <c r="S157" s="120">
        <f t="shared" si="109"/>
        <v>46.93486</v>
      </c>
      <c r="T157" s="229">
        <f t="shared" si="53"/>
        <v>44.1</v>
      </c>
      <c r="U157" s="229">
        <f t="shared" si="54"/>
        <v>0</v>
      </c>
      <c r="V157" s="229">
        <f t="shared" si="55"/>
        <v>0</v>
      </c>
      <c r="W157" s="229">
        <f t="shared" si="56"/>
        <v>0</v>
      </c>
      <c r="X157" s="229">
        <f t="shared" si="57"/>
        <v>1.5</v>
      </c>
      <c r="Y157" s="229">
        <f t="shared" si="58"/>
        <v>0</v>
      </c>
      <c r="Z157" s="229">
        <f t="shared" si="59"/>
        <v>1.3348599999999999</v>
      </c>
    </row>
    <row r="158" spans="1:26" ht="15" hidden="1" customHeight="1" x14ac:dyDescent="0.25">
      <c r="A158" s="8"/>
      <c r="B158" s="6" t="s">
        <v>233</v>
      </c>
      <c r="C158" s="123">
        <f t="shared" si="90"/>
        <v>0</v>
      </c>
      <c r="D158" s="110"/>
      <c r="E158" s="110">
        <f t="shared" ref="E158" si="110">E159</f>
        <v>0</v>
      </c>
      <c r="F158" s="110"/>
      <c r="G158" s="110"/>
      <c r="H158" s="110"/>
      <c r="I158" s="110"/>
      <c r="J158" s="113"/>
      <c r="K158" s="118">
        <f t="shared" si="41"/>
        <v>0</v>
      </c>
      <c r="L158" s="110"/>
      <c r="M158" s="119">
        <f t="shared" ref="M158" si="111">M159</f>
        <v>0</v>
      </c>
      <c r="N158" s="119"/>
      <c r="O158" s="119"/>
      <c r="P158" s="110"/>
      <c r="Q158" s="119"/>
      <c r="R158" s="260"/>
      <c r="S158" s="120">
        <f t="shared" si="109"/>
        <v>0</v>
      </c>
      <c r="T158" s="229">
        <f t="shared" si="53"/>
        <v>0</v>
      </c>
      <c r="U158" s="229">
        <f t="shared" si="54"/>
        <v>0</v>
      </c>
      <c r="V158" s="229">
        <f t="shared" si="55"/>
        <v>0</v>
      </c>
      <c r="W158" s="229">
        <f t="shared" si="56"/>
        <v>0</v>
      </c>
      <c r="X158" s="229">
        <f t="shared" si="57"/>
        <v>0</v>
      </c>
      <c r="Y158" s="229">
        <f t="shared" si="58"/>
        <v>0</v>
      </c>
      <c r="Z158" s="229">
        <f t="shared" si="59"/>
        <v>0</v>
      </c>
    </row>
    <row r="159" spans="1:26" ht="15" hidden="1" customHeight="1" x14ac:dyDescent="0.25">
      <c r="A159" s="15"/>
      <c r="B159" s="21" t="s">
        <v>149</v>
      </c>
      <c r="C159" s="121">
        <f t="shared" si="90"/>
        <v>0</v>
      </c>
      <c r="D159" s="121"/>
      <c r="E159" s="121"/>
      <c r="F159" s="121"/>
      <c r="G159" s="121"/>
      <c r="H159" s="121"/>
      <c r="I159" s="121"/>
      <c r="J159" s="114"/>
      <c r="K159" s="118">
        <f t="shared" si="41"/>
        <v>0</v>
      </c>
      <c r="L159" s="111"/>
      <c r="M159" s="109"/>
      <c r="N159" s="109"/>
      <c r="O159" s="109"/>
      <c r="P159" s="111"/>
      <c r="Q159" s="109"/>
      <c r="R159" s="261"/>
      <c r="S159" s="128">
        <f t="shared" si="109"/>
        <v>0</v>
      </c>
      <c r="T159" s="229">
        <f t="shared" si="53"/>
        <v>0</v>
      </c>
      <c r="U159" s="229">
        <f t="shared" si="54"/>
        <v>0</v>
      </c>
      <c r="V159" s="229">
        <f t="shared" si="55"/>
        <v>0</v>
      </c>
      <c r="W159" s="229">
        <f t="shared" si="56"/>
        <v>0</v>
      </c>
      <c r="X159" s="229">
        <f t="shared" si="57"/>
        <v>0</v>
      </c>
      <c r="Y159" s="229">
        <f t="shared" si="58"/>
        <v>0</v>
      </c>
      <c r="Z159" s="229">
        <f t="shared" si="59"/>
        <v>0</v>
      </c>
    </row>
    <row r="160" spans="1:26" ht="15" customHeight="1" x14ac:dyDescent="0.25">
      <c r="A160" s="3" t="s">
        <v>16</v>
      </c>
      <c r="B160" s="62" t="s">
        <v>243</v>
      </c>
      <c r="C160" s="252">
        <f t="shared" si="90"/>
        <v>1636.3225</v>
      </c>
      <c r="D160" s="111">
        <f>D161+D163+D164</f>
        <v>1624.6</v>
      </c>
      <c r="E160" s="111">
        <f t="shared" ref="E160:J160" si="112">E161+E163+E164</f>
        <v>4.3</v>
      </c>
      <c r="F160" s="111">
        <f t="shared" si="112"/>
        <v>0</v>
      </c>
      <c r="G160" s="111">
        <f t="shared" si="112"/>
        <v>0</v>
      </c>
      <c r="H160" s="111">
        <f t="shared" si="112"/>
        <v>0.9</v>
      </c>
      <c r="I160" s="111">
        <f t="shared" si="112"/>
        <v>0</v>
      </c>
      <c r="J160" s="111">
        <f t="shared" si="112"/>
        <v>6.5225</v>
      </c>
      <c r="K160" s="118">
        <f t="shared" si="41"/>
        <v>0</v>
      </c>
      <c r="L160" s="109">
        <f>L161+L163+L164</f>
        <v>0</v>
      </c>
      <c r="M160" s="109">
        <f t="shared" ref="M160:Q160" si="113">M161+M163+M164</f>
        <v>0</v>
      </c>
      <c r="N160" s="109">
        <f t="shared" si="113"/>
        <v>0</v>
      </c>
      <c r="O160" s="109">
        <f t="shared" si="113"/>
        <v>0</v>
      </c>
      <c r="P160" s="109">
        <f t="shared" si="113"/>
        <v>0</v>
      </c>
      <c r="Q160" s="109">
        <f t="shared" si="113"/>
        <v>0</v>
      </c>
      <c r="R160" s="109">
        <f t="shared" ref="R160" si="114">R161+R164</f>
        <v>0</v>
      </c>
      <c r="S160" s="176">
        <f>S161+S164+S165</f>
        <v>1636.3225</v>
      </c>
      <c r="T160" s="326">
        <f t="shared" ref="T160:Z160" si="115">T161+T164+T165</f>
        <v>1624.6</v>
      </c>
      <c r="U160" s="326">
        <f t="shared" si="115"/>
        <v>4.3</v>
      </c>
      <c r="V160" s="326">
        <f t="shared" si="115"/>
        <v>0</v>
      </c>
      <c r="W160" s="326">
        <f t="shared" si="115"/>
        <v>0</v>
      </c>
      <c r="X160" s="326">
        <f t="shared" si="115"/>
        <v>0.9</v>
      </c>
      <c r="Y160" s="326">
        <f t="shared" si="115"/>
        <v>0</v>
      </c>
      <c r="Z160" s="326">
        <f t="shared" si="115"/>
        <v>6.5225</v>
      </c>
    </row>
    <row r="161" spans="1:26" ht="15" customHeight="1" x14ac:dyDescent="0.25">
      <c r="A161" s="8"/>
      <c r="B161" s="12" t="s">
        <v>443</v>
      </c>
      <c r="C161" s="253">
        <f t="shared" si="90"/>
        <v>389.3</v>
      </c>
      <c r="D161" s="164">
        <v>385</v>
      </c>
      <c r="E161" s="110">
        <f>E162+E163</f>
        <v>4.3</v>
      </c>
      <c r="F161" s="110"/>
      <c r="G161" s="110"/>
      <c r="H161" s="110"/>
      <c r="I161" s="110"/>
      <c r="J161" s="113"/>
      <c r="K161" s="118">
        <f t="shared" ref="K161:K224" si="116">L161+M161+N161+O161+P161+Q161+R161</f>
        <v>0</v>
      </c>
      <c r="L161" s="168"/>
      <c r="M161" s="119">
        <f>M162+M163</f>
        <v>0</v>
      </c>
      <c r="N161" s="119"/>
      <c r="O161" s="119"/>
      <c r="P161" s="168"/>
      <c r="Q161" s="119"/>
      <c r="R161" s="260"/>
      <c r="S161" s="7">
        <f t="shared" ref="S161:S166" si="117">T161+U161+V161+W161+X161+Y161+Z161</f>
        <v>389.3</v>
      </c>
      <c r="T161" s="229">
        <f t="shared" si="53"/>
        <v>385</v>
      </c>
      <c r="U161" s="229">
        <f t="shared" si="54"/>
        <v>4.3</v>
      </c>
      <c r="V161" s="229">
        <f t="shared" si="55"/>
        <v>0</v>
      </c>
      <c r="W161" s="229">
        <f t="shared" si="56"/>
        <v>0</v>
      </c>
      <c r="X161" s="229">
        <f t="shared" si="57"/>
        <v>0</v>
      </c>
      <c r="Y161" s="229">
        <f t="shared" si="58"/>
        <v>0</v>
      </c>
      <c r="Z161" s="229">
        <f t="shared" si="59"/>
        <v>0</v>
      </c>
    </row>
    <row r="162" spans="1:26" ht="26.25" x14ac:dyDescent="0.25">
      <c r="A162" s="8"/>
      <c r="B162" s="18" t="s">
        <v>198</v>
      </c>
      <c r="C162" s="254">
        <f t="shared" si="90"/>
        <v>4.3</v>
      </c>
      <c r="D162" s="121"/>
      <c r="E162" s="170">
        <v>4.3</v>
      </c>
      <c r="F162" s="121"/>
      <c r="G162" s="121"/>
      <c r="H162" s="121"/>
      <c r="I162" s="121"/>
      <c r="J162" s="114"/>
      <c r="K162" s="118">
        <f t="shared" si="116"/>
        <v>0</v>
      </c>
      <c r="L162" s="265"/>
      <c r="M162" s="257"/>
      <c r="N162" s="265"/>
      <c r="O162" s="265"/>
      <c r="P162" s="265"/>
      <c r="Q162" s="265"/>
      <c r="R162" s="261"/>
      <c r="S162" s="240">
        <f t="shared" si="117"/>
        <v>4.3</v>
      </c>
      <c r="T162" s="229">
        <f t="shared" si="53"/>
        <v>0</v>
      </c>
      <c r="U162" s="229">
        <f t="shared" si="54"/>
        <v>4.3</v>
      </c>
      <c r="V162" s="229">
        <f t="shared" si="55"/>
        <v>0</v>
      </c>
      <c r="W162" s="229">
        <f t="shared" si="56"/>
        <v>0</v>
      </c>
      <c r="X162" s="229">
        <f t="shared" si="57"/>
        <v>0</v>
      </c>
      <c r="Y162" s="229">
        <f t="shared" si="58"/>
        <v>0</v>
      </c>
      <c r="Z162" s="229">
        <f t="shared" si="59"/>
        <v>0</v>
      </c>
    </row>
    <row r="163" spans="1:26" ht="15" hidden="1" customHeight="1" x14ac:dyDescent="0.25">
      <c r="A163" s="8"/>
      <c r="B163" s="20" t="s">
        <v>150</v>
      </c>
      <c r="C163" s="254">
        <f t="shared" si="90"/>
        <v>0</v>
      </c>
      <c r="D163" s="121"/>
      <c r="E163" s="121"/>
      <c r="F163" s="121"/>
      <c r="G163" s="121"/>
      <c r="H163" s="121"/>
      <c r="I163" s="121"/>
      <c r="J163" s="114"/>
      <c r="K163" s="118">
        <f t="shared" si="116"/>
        <v>0</v>
      </c>
      <c r="L163" s="121"/>
      <c r="M163" s="121"/>
      <c r="N163" s="265"/>
      <c r="O163" s="265"/>
      <c r="P163" s="121"/>
      <c r="Q163" s="265"/>
      <c r="R163" s="261"/>
      <c r="S163" s="175">
        <f t="shared" si="117"/>
        <v>0</v>
      </c>
      <c r="T163" s="229">
        <f t="shared" si="53"/>
        <v>0</v>
      </c>
      <c r="U163" s="229">
        <f t="shared" si="54"/>
        <v>0</v>
      </c>
      <c r="V163" s="229">
        <f t="shared" si="55"/>
        <v>0</v>
      </c>
      <c r="W163" s="229">
        <f t="shared" si="56"/>
        <v>0</v>
      </c>
      <c r="X163" s="229">
        <f t="shared" si="57"/>
        <v>0</v>
      </c>
      <c r="Y163" s="229">
        <f t="shared" si="58"/>
        <v>0</v>
      </c>
      <c r="Z163" s="229">
        <f t="shared" si="59"/>
        <v>0</v>
      </c>
    </row>
    <row r="164" spans="1:26" ht="15" customHeight="1" x14ac:dyDescent="0.25">
      <c r="A164" s="8"/>
      <c r="B164" s="7" t="s">
        <v>438</v>
      </c>
      <c r="C164" s="123">
        <f t="shared" si="90"/>
        <v>1247.0225</v>
      </c>
      <c r="D164" s="164">
        <v>1239.5999999999999</v>
      </c>
      <c r="E164" s="110"/>
      <c r="F164" s="110"/>
      <c r="G164" s="110"/>
      <c r="H164" s="164">
        <v>0.9</v>
      </c>
      <c r="I164" s="110"/>
      <c r="J164" s="113">
        <f>'4 priedas_ nepanaudotos lėšos'!C47</f>
        <v>6.5225</v>
      </c>
      <c r="K164" s="118">
        <f t="shared" si="116"/>
        <v>0</v>
      </c>
      <c r="L164" s="168"/>
      <c r="M164" s="119"/>
      <c r="N164" s="119"/>
      <c r="O164" s="119"/>
      <c r="P164" s="168"/>
      <c r="Q164" s="119"/>
      <c r="R164" s="260">
        <f>'4 priedas_ nepanaudotos lėšos'!I47</f>
        <v>0</v>
      </c>
      <c r="S164" s="244">
        <f t="shared" si="117"/>
        <v>1247.0225</v>
      </c>
      <c r="T164" s="229">
        <f t="shared" si="53"/>
        <v>1239.5999999999999</v>
      </c>
      <c r="U164" s="229">
        <f t="shared" si="54"/>
        <v>0</v>
      </c>
      <c r="V164" s="229">
        <f t="shared" si="55"/>
        <v>0</v>
      </c>
      <c r="W164" s="229">
        <f t="shared" si="56"/>
        <v>0</v>
      </c>
      <c r="X164" s="229">
        <f t="shared" si="57"/>
        <v>0.9</v>
      </c>
      <c r="Y164" s="229">
        <f t="shared" si="58"/>
        <v>0</v>
      </c>
      <c r="Z164" s="229">
        <f t="shared" si="59"/>
        <v>6.5225</v>
      </c>
    </row>
    <row r="165" spans="1:26" ht="15" hidden="1" customHeight="1" x14ac:dyDescent="0.25">
      <c r="A165" s="8"/>
      <c r="B165" s="6" t="s">
        <v>233</v>
      </c>
      <c r="C165" s="123">
        <f t="shared" si="90"/>
        <v>0</v>
      </c>
      <c r="D165" s="110"/>
      <c r="E165" s="110">
        <f t="shared" ref="E165" si="118">E166</f>
        <v>0</v>
      </c>
      <c r="F165" s="110"/>
      <c r="G165" s="110"/>
      <c r="H165" s="110"/>
      <c r="I165" s="110"/>
      <c r="J165" s="113"/>
      <c r="K165" s="118">
        <f t="shared" si="116"/>
        <v>0</v>
      </c>
      <c r="L165" s="110"/>
      <c r="M165" s="119">
        <f t="shared" ref="M165" si="119">M166</f>
        <v>0</v>
      </c>
      <c r="N165" s="119"/>
      <c r="O165" s="119"/>
      <c r="P165" s="110"/>
      <c r="Q165" s="119"/>
      <c r="R165" s="260"/>
      <c r="S165" s="120">
        <f t="shared" si="117"/>
        <v>0</v>
      </c>
      <c r="T165" s="229">
        <f t="shared" si="53"/>
        <v>0</v>
      </c>
      <c r="U165" s="229">
        <f t="shared" si="54"/>
        <v>0</v>
      </c>
      <c r="V165" s="229">
        <f t="shared" si="55"/>
        <v>0</v>
      </c>
      <c r="W165" s="229">
        <f t="shared" si="56"/>
        <v>0</v>
      </c>
      <c r="X165" s="229">
        <f t="shared" si="57"/>
        <v>0</v>
      </c>
      <c r="Y165" s="229">
        <f t="shared" si="58"/>
        <v>0</v>
      </c>
      <c r="Z165" s="229">
        <f t="shared" si="59"/>
        <v>0</v>
      </c>
    </row>
    <row r="166" spans="1:26" ht="15" hidden="1" customHeight="1" x14ac:dyDescent="0.25">
      <c r="A166" s="8"/>
      <c r="B166" s="21" t="s">
        <v>149</v>
      </c>
      <c r="C166" s="121">
        <f t="shared" si="90"/>
        <v>0</v>
      </c>
      <c r="D166" s="121"/>
      <c r="E166" s="121"/>
      <c r="F166" s="121"/>
      <c r="G166" s="121"/>
      <c r="H166" s="121"/>
      <c r="I166" s="121"/>
      <c r="J166" s="114"/>
      <c r="K166" s="118">
        <f t="shared" si="116"/>
        <v>0</v>
      </c>
      <c r="L166" s="121"/>
      <c r="M166" s="265"/>
      <c r="N166" s="265"/>
      <c r="O166" s="265"/>
      <c r="P166" s="121"/>
      <c r="Q166" s="265"/>
      <c r="R166" s="261"/>
      <c r="S166" s="128">
        <f t="shared" si="117"/>
        <v>0</v>
      </c>
      <c r="T166" s="229">
        <f t="shared" si="53"/>
        <v>0</v>
      </c>
      <c r="U166" s="229">
        <f t="shared" si="54"/>
        <v>0</v>
      </c>
      <c r="V166" s="229">
        <f t="shared" si="55"/>
        <v>0</v>
      </c>
      <c r="W166" s="229">
        <f t="shared" si="56"/>
        <v>0</v>
      </c>
      <c r="X166" s="229">
        <f t="shared" si="57"/>
        <v>0</v>
      </c>
      <c r="Y166" s="229">
        <f t="shared" si="58"/>
        <v>0</v>
      </c>
      <c r="Z166" s="229">
        <f t="shared" si="59"/>
        <v>0</v>
      </c>
    </row>
    <row r="167" spans="1:26" s="14" customFormat="1" ht="15" customHeight="1" x14ac:dyDescent="0.25">
      <c r="A167" s="16" t="s">
        <v>17</v>
      </c>
      <c r="B167" s="62" t="s">
        <v>244</v>
      </c>
      <c r="C167" s="252">
        <f t="shared" si="90"/>
        <v>2912.6</v>
      </c>
      <c r="D167" s="111">
        <f t="shared" ref="D167:R167" si="120">D168</f>
        <v>2912.6</v>
      </c>
      <c r="E167" s="111">
        <f t="shared" si="120"/>
        <v>0</v>
      </c>
      <c r="F167" s="111">
        <f t="shared" si="120"/>
        <v>0</v>
      </c>
      <c r="G167" s="111">
        <f t="shared" si="120"/>
        <v>0</v>
      </c>
      <c r="H167" s="111">
        <f t="shared" si="120"/>
        <v>0</v>
      </c>
      <c r="I167" s="111">
        <f t="shared" si="120"/>
        <v>0</v>
      </c>
      <c r="J167" s="111">
        <f t="shared" si="120"/>
        <v>0</v>
      </c>
      <c r="K167" s="118">
        <f t="shared" si="116"/>
        <v>200</v>
      </c>
      <c r="L167" s="109">
        <f t="shared" si="120"/>
        <v>200</v>
      </c>
      <c r="M167" s="109">
        <f t="shared" si="120"/>
        <v>0</v>
      </c>
      <c r="N167" s="109">
        <f t="shared" si="120"/>
        <v>0</v>
      </c>
      <c r="O167" s="109">
        <f t="shared" si="120"/>
        <v>0</v>
      </c>
      <c r="P167" s="109">
        <f t="shared" si="120"/>
        <v>0</v>
      </c>
      <c r="Q167" s="109">
        <f t="shared" si="120"/>
        <v>0</v>
      </c>
      <c r="R167" s="331">
        <f t="shared" si="120"/>
        <v>0</v>
      </c>
      <c r="S167" s="237">
        <f>S168</f>
        <v>3112.6</v>
      </c>
      <c r="T167" s="326">
        <f t="shared" ref="T167:Z167" si="121">T168</f>
        <v>3112.6</v>
      </c>
      <c r="U167" s="326">
        <f t="shared" si="121"/>
        <v>0</v>
      </c>
      <c r="V167" s="326">
        <f t="shared" si="121"/>
        <v>0</v>
      </c>
      <c r="W167" s="326">
        <f t="shared" si="121"/>
        <v>0</v>
      </c>
      <c r="X167" s="326">
        <f t="shared" si="121"/>
        <v>0</v>
      </c>
      <c r="Y167" s="326">
        <f t="shared" si="121"/>
        <v>0</v>
      </c>
      <c r="Z167" s="326">
        <f t="shared" si="121"/>
        <v>0</v>
      </c>
    </row>
    <row r="168" spans="1:26" s="36" customFormat="1" ht="15" customHeight="1" x14ac:dyDescent="0.25">
      <c r="A168" s="60"/>
      <c r="B168" s="4" t="s">
        <v>437</v>
      </c>
      <c r="C168" s="253">
        <f t="shared" si="90"/>
        <v>2912.6</v>
      </c>
      <c r="D168" s="164">
        <v>2912.6</v>
      </c>
      <c r="E168" s="123"/>
      <c r="F168" s="123"/>
      <c r="G168" s="123"/>
      <c r="H168" s="123"/>
      <c r="I168" s="123"/>
      <c r="J168" s="115"/>
      <c r="K168" s="118">
        <f t="shared" si="116"/>
        <v>200</v>
      </c>
      <c r="L168" s="258">
        <v>200</v>
      </c>
      <c r="M168" s="309"/>
      <c r="N168" s="309"/>
      <c r="O168" s="309"/>
      <c r="P168" s="258"/>
      <c r="Q168" s="309"/>
      <c r="R168" s="262"/>
      <c r="S168" s="7">
        <f>T168+U168+V168+W168+X168+Y168+Z168</f>
        <v>3112.6</v>
      </c>
      <c r="T168" s="229">
        <f t="shared" ref="T168:T231" si="122">D168+L168</f>
        <v>3112.6</v>
      </c>
      <c r="U168" s="229">
        <f t="shared" ref="U168:U231" si="123">E168+M168</f>
        <v>0</v>
      </c>
      <c r="V168" s="229">
        <f t="shared" ref="V168:V231" si="124">F168+N168</f>
        <v>0</v>
      </c>
      <c r="W168" s="229">
        <f t="shared" ref="W168:W231" si="125">G168+O168</f>
        <v>0</v>
      </c>
      <c r="X168" s="229">
        <f t="shared" ref="X168:X231" si="126">H168+P168</f>
        <v>0</v>
      </c>
      <c r="Y168" s="229">
        <f t="shared" ref="Y168:Y231" si="127">I168+Q168</f>
        <v>0</v>
      </c>
      <c r="Z168" s="229">
        <f t="shared" ref="Z168:Z231" si="128">J168+R168</f>
        <v>0</v>
      </c>
    </row>
    <row r="169" spans="1:26" s="14" customFormat="1" ht="15" customHeight="1" x14ac:dyDescent="0.25">
      <c r="A169" s="3" t="s">
        <v>18</v>
      </c>
      <c r="B169" s="66" t="s">
        <v>245</v>
      </c>
      <c r="C169" s="252">
        <f t="shared" si="90"/>
        <v>851.27769000000001</v>
      </c>
      <c r="D169" s="111">
        <f t="shared" ref="D169:Q170" si="129">D170</f>
        <v>25</v>
      </c>
      <c r="E169" s="111">
        <f t="shared" si="129"/>
        <v>824.2</v>
      </c>
      <c r="F169" s="111">
        <f t="shared" si="129"/>
        <v>0</v>
      </c>
      <c r="G169" s="111">
        <f t="shared" si="129"/>
        <v>0</v>
      </c>
      <c r="H169" s="111">
        <f t="shared" si="129"/>
        <v>1.5</v>
      </c>
      <c r="I169" s="111">
        <f t="shared" si="129"/>
        <v>0</v>
      </c>
      <c r="J169" s="111">
        <f>J170</f>
        <v>0.57769000000000004</v>
      </c>
      <c r="K169" s="118">
        <f t="shared" si="116"/>
        <v>0</v>
      </c>
      <c r="L169" s="118">
        <f t="shared" si="129"/>
        <v>0</v>
      </c>
      <c r="M169" s="118">
        <f t="shared" si="129"/>
        <v>0</v>
      </c>
      <c r="N169" s="118">
        <f t="shared" si="129"/>
        <v>0</v>
      </c>
      <c r="O169" s="118">
        <f t="shared" si="129"/>
        <v>0</v>
      </c>
      <c r="P169" s="118">
        <f t="shared" si="129"/>
        <v>0</v>
      </c>
      <c r="Q169" s="118">
        <f t="shared" si="129"/>
        <v>0</v>
      </c>
      <c r="R169" s="118">
        <f t="shared" ref="R169" si="130">R170</f>
        <v>0</v>
      </c>
      <c r="S169" s="176">
        <f>S170</f>
        <v>851.27769000000001</v>
      </c>
      <c r="T169" s="326">
        <f t="shared" ref="T169:Z169" si="131">T170</f>
        <v>25</v>
      </c>
      <c r="U169" s="326">
        <f t="shared" si="131"/>
        <v>824.2</v>
      </c>
      <c r="V169" s="326">
        <f t="shared" si="131"/>
        <v>0</v>
      </c>
      <c r="W169" s="326">
        <f t="shared" si="131"/>
        <v>0</v>
      </c>
      <c r="X169" s="326">
        <f t="shared" si="131"/>
        <v>1.5</v>
      </c>
      <c r="Y169" s="326">
        <f t="shared" si="131"/>
        <v>0</v>
      </c>
      <c r="Z169" s="326">
        <f t="shared" si="131"/>
        <v>0.57769000000000004</v>
      </c>
    </row>
    <row r="170" spans="1:26" s="36" customFormat="1" ht="15" customHeight="1" x14ac:dyDescent="0.25">
      <c r="A170" s="58"/>
      <c r="B170" s="67" t="s">
        <v>444</v>
      </c>
      <c r="C170" s="123">
        <f t="shared" si="90"/>
        <v>851.27769000000001</v>
      </c>
      <c r="D170" s="164">
        <v>25</v>
      </c>
      <c r="E170" s="110">
        <f t="shared" si="129"/>
        <v>824.2</v>
      </c>
      <c r="F170" s="110"/>
      <c r="G170" s="110"/>
      <c r="H170" s="164">
        <v>1.5</v>
      </c>
      <c r="I170" s="110"/>
      <c r="J170" s="113">
        <f>'4 priedas_ nepanaudotos lėšos'!C49</f>
        <v>0.57769000000000004</v>
      </c>
      <c r="K170" s="118">
        <f t="shared" si="116"/>
        <v>0</v>
      </c>
      <c r="L170" s="258"/>
      <c r="M170" s="309">
        <f t="shared" si="129"/>
        <v>0</v>
      </c>
      <c r="N170" s="309"/>
      <c r="O170" s="309"/>
      <c r="P170" s="258"/>
      <c r="Q170" s="309"/>
      <c r="R170" s="262"/>
      <c r="S170" s="120">
        <f>T170+U170+V170+W170+X170+Y170+Z170</f>
        <v>851.27769000000001</v>
      </c>
      <c r="T170" s="229">
        <f t="shared" si="122"/>
        <v>25</v>
      </c>
      <c r="U170" s="229">
        <f t="shared" si="123"/>
        <v>824.2</v>
      </c>
      <c r="V170" s="229">
        <f t="shared" si="124"/>
        <v>0</v>
      </c>
      <c r="W170" s="229">
        <f t="shared" si="125"/>
        <v>0</v>
      </c>
      <c r="X170" s="229">
        <f t="shared" si="126"/>
        <v>1.5</v>
      </c>
      <c r="Y170" s="229">
        <f t="shared" si="127"/>
        <v>0</v>
      </c>
      <c r="Z170" s="229">
        <f t="shared" si="128"/>
        <v>0.57769000000000004</v>
      </c>
    </row>
    <row r="171" spans="1:26" s="36" customFormat="1" ht="15" customHeight="1" x14ac:dyDescent="0.25">
      <c r="A171" s="59"/>
      <c r="B171" s="21" t="s">
        <v>72</v>
      </c>
      <c r="C171" s="121">
        <f t="shared" si="90"/>
        <v>824.2</v>
      </c>
      <c r="D171" s="121"/>
      <c r="E171" s="170">
        <v>824.2</v>
      </c>
      <c r="F171" s="121"/>
      <c r="G171" s="121"/>
      <c r="H171" s="121"/>
      <c r="I171" s="121"/>
      <c r="J171" s="114"/>
      <c r="K171" s="118">
        <f t="shared" si="116"/>
        <v>0</v>
      </c>
      <c r="L171" s="265"/>
      <c r="M171" s="257"/>
      <c r="N171" s="265"/>
      <c r="O171" s="265"/>
      <c r="P171" s="265"/>
      <c r="Q171" s="265"/>
      <c r="R171" s="261"/>
      <c r="S171" s="243">
        <f>T171+U171+V171+W171+X171+Y171+Z171</f>
        <v>824.2</v>
      </c>
      <c r="T171" s="229">
        <f t="shared" si="122"/>
        <v>0</v>
      </c>
      <c r="U171" s="229">
        <f t="shared" si="123"/>
        <v>824.2</v>
      </c>
      <c r="V171" s="229">
        <f t="shared" si="124"/>
        <v>0</v>
      </c>
      <c r="W171" s="229">
        <f t="shared" si="125"/>
        <v>0</v>
      </c>
      <c r="X171" s="229">
        <f t="shared" si="126"/>
        <v>0</v>
      </c>
      <c r="Y171" s="229">
        <f t="shared" si="127"/>
        <v>0</v>
      </c>
      <c r="Z171" s="229">
        <f t="shared" si="128"/>
        <v>0</v>
      </c>
    </row>
    <row r="172" spans="1:26" s="14" customFormat="1" ht="15" customHeight="1" x14ac:dyDescent="0.25">
      <c r="A172" s="17" t="s">
        <v>19</v>
      </c>
      <c r="B172" s="62" t="s">
        <v>246</v>
      </c>
      <c r="C172" s="252">
        <f t="shared" si="90"/>
        <v>567.13742999999999</v>
      </c>
      <c r="D172" s="111">
        <f t="shared" ref="D172:Q172" si="132">D173</f>
        <v>81.099999999999994</v>
      </c>
      <c r="E172" s="111">
        <f t="shared" si="132"/>
        <v>481.83</v>
      </c>
      <c r="F172" s="111">
        <f t="shared" si="132"/>
        <v>0</v>
      </c>
      <c r="G172" s="111">
        <f t="shared" si="132"/>
        <v>0</v>
      </c>
      <c r="H172" s="111">
        <f t="shared" si="132"/>
        <v>4.0999999999999996</v>
      </c>
      <c r="I172" s="111">
        <f t="shared" si="132"/>
        <v>0</v>
      </c>
      <c r="J172" s="111">
        <f t="shared" si="132"/>
        <v>0.10743</v>
      </c>
      <c r="K172" s="118">
        <f t="shared" si="116"/>
        <v>0</v>
      </c>
      <c r="L172" s="118">
        <f t="shared" si="132"/>
        <v>0</v>
      </c>
      <c r="M172" s="118">
        <f t="shared" si="132"/>
        <v>0</v>
      </c>
      <c r="N172" s="118">
        <f t="shared" si="132"/>
        <v>0</v>
      </c>
      <c r="O172" s="118">
        <f t="shared" si="132"/>
        <v>0</v>
      </c>
      <c r="P172" s="118">
        <f t="shared" si="132"/>
        <v>0</v>
      </c>
      <c r="Q172" s="118">
        <f t="shared" si="132"/>
        <v>0</v>
      </c>
      <c r="R172" s="118">
        <f t="shared" ref="R172" si="133">R173</f>
        <v>0</v>
      </c>
      <c r="S172" s="176">
        <f>S173</f>
        <v>567.13742999999999</v>
      </c>
      <c r="T172" s="326">
        <f t="shared" ref="T172:Z172" si="134">T173</f>
        <v>81.099999999999994</v>
      </c>
      <c r="U172" s="326">
        <f t="shared" si="134"/>
        <v>481.83</v>
      </c>
      <c r="V172" s="326">
        <f t="shared" si="134"/>
        <v>0</v>
      </c>
      <c r="W172" s="326">
        <f t="shared" si="134"/>
        <v>0</v>
      </c>
      <c r="X172" s="326">
        <f t="shared" si="134"/>
        <v>4.0999999999999996</v>
      </c>
      <c r="Y172" s="326">
        <f t="shared" si="134"/>
        <v>0</v>
      </c>
      <c r="Z172" s="326">
        <f t="shared" si="134"/>
        <v>0.10743</v>
      </c>
    </row>
    <row r="173" spans="1:26" s="14" customFormat="1" ht="15" customHeight="1" x14ac:dyDescent="0.25">
      <c r="A173" s="17"/>
      <c r="B173" s="12" t="s">
        <v>449</v>
      </c>
      <c r="C173" s="253">
        <f t="shared" si="90"/>
        <v>567.13742999999999</v>
      </c>
      <c r="D173" s="164">
        <v>81.099999999999994</v>
      </c>
      <c r="E173" s="110">
        <f>E174+E176</f>
        <v>481.83</v>
      </c>
      <c r="F173" s="110">
        <f>SUM(F174:F176)</f>
        <v>0</v>
      </c>
      <c r="G173" s="111"/>
      <c r="H173" s="164">
        <v>4.0999999999999996</v>
      </c>
      <c r="I173" s="110"/>
      <c r="J173" s="113">
        <f>'4 priedas_ nepanaudotos lėšos'!C51</f>
        <v>0.10743</v>
      </c>
      <c r="K173" s="118">
        <f t="shared" si="116"/>
        <v>0</v>
      </c>
      <c r="L173" s="258"/>
      <c r="M173" s="309">
        <f>M174+M176</f>
        <v>0</v>
      </c>
      <c r="N173" s="309">
        <f>SUM(N174:N176)</f>
        <v>0</v>
      </c>
      <c r="O173" s="309"/>
      <c r="P173" s="258"/>
      <c r="Q173" s="309"/>
      <c r="R173" s="262"/>
      <c r="S173" s="120">
        <f>T173+U173+V173+W173+X173+Y173+Z173</f>
        <v>567.13742999999999</v>
      </c>
      <c r="T173" s="229">
        <f t="shared" si="122"/>
        <v>81.099999999999994</v>
      </c>
      <c r="U173" s="229">
        <f t="shared" si="123"/>
        <v>481.83</v>
      </c>
      <c r="V173" s="229">
        <f t="shared" si="124"/>
        <v>0</v>
      </c>
      <c r="W173" s="229">
        <f t="shared" si="125"/>
        <v>0</v>
      </c>
      <c r="X173" s="229">
        <f t="shared" si="126"/>
        <v>4.0999999999999996</v>
      </c>
      <c r="Y173" s="229">
        <f t="shared" si="127"/>
        <v>0</v>
      </c>
      <c r="Z173" s="229">
        <f t="shared" si="128"/>
        <v>0.10743</v>
      </c>
    </row>
    <row r="174" spans="1:26" s="77" customFormat="1" ht="26.25" x14ac:dyDescent="0.25">
      <c r="A174" s="76"/>
      <c r="B174" s="18" t="s">
        <v>214</v>
      </c>
      <c r="C174" s="254">
        <f t="shared" si="90"/>
        <v>373.01</v>
      </c>
      <c r="D174" s="124"/>
      <c r="E174" s="170">
        <v>373.01</v>
      </c>
      <c r="F174" s="124"/>
      <c r="G174" s="124"/>
      <c r="H174" s="124"/>
      <c r="I174" s="124"/>
      <c r="J174" s="117"/>
      <c r="K174" s="118">
        <f t="shared" si="116"/>
        <v>0</v>
      </c>
      <c r="L174" s="310"/>
      <c r="M174" s="304"/>
      <c r="N174" s="310"/>
      <c r="O174" s="310"/>
      <c r="P174" s="310"/>
      <c r="Q174" s="310"/>
      <c r="R174" s="264"/>
      <c r="S174" s="239">
        <f>T174+U174+V174+W174+X174+Y174+Z174</f>
        <v>373.01</v>
      </c>
      <c r="T174" s="229">
        <f t="shared" si="122"/>
        <v>0</v>
      </c>
      <c r="U174" s="229">
        <f t="shared" si="123"/>
        <v>373.01</v>
      </c>
      <c r="V174" s="229">
        <f t="shared" si="124"/>
        <v>0</v>
      </c>
      <c r="W174" s="229">
        <f t="shared" si="125"/>
        <v>0</v>
      </c>
      <c r="X174" s="229">
        <f t="shared" si="126"/>
        <v>0</v>
      </c>
      <c r="Y174" s="229">
        <f t="shared" si="127"/>
        <v>0</v>
      </c>
      <c r="Z174" s="229">
        <f t="shared" si="128"/>
        <v>0</v>
      </c>
    </row>
    <row r="175" spans="1:26" s="32" customFormat="1" ht="26.25" hidden="1" x14ac:dyDescent="0.25">
      <c r="A175" s="76"/>
      <c r="B175" s="18" t="s">
        <v>331</v>
      </c>
      <c r="C175" s="254">
        <f t="shared" si="90"/>
        <v>0</v>
      </c>
      <c r="D175" s="121"/>
      <c r="E175" s="170"/>
      <c r="F175" s="121"/>
      <c r="G175" s="121"/>
      <c r="H175" s="121"/>
      <c r="I175" s="121"/>
      <c r="J175" s="114"/>
      <c r="K175" s="118">
        <f t="shared" si="116"/>
        <v>0</v>
      </c>
      <c r="L175" s="265"/>
      <c r="M175" s="257"/>
      <c r="N175" s="265"/>
      <c r="O175" s="265"/>
      <c r="P175" s="265"/>
      <c r="Q175" s="265"/>
      <c r="R175" s="261"/>
      <c r="S175" s="239">
        <f>T175+U175+V175+W175+X175+Y175+Z175</f>
        <v>0</v>
      </c>
      <c r="T175" s="229">
        <f t="shared" si="122"/>
        <v>0</v>
      </c>
      <c r="U175" s="229">
        <f t="shared" si="123"/>
        <v>0</v>
      </c>
      <c r="V175" s="229">
        <f t="shared" si="124"/>
        <v>0</v>
      </c>
      <c r="W175" s="229">
        <f t="shared" si="125"/>
        <v>0</v>
      </c>
      <c r="X175" s="229">
        <f t="shared" si="126"/>
        <v>0</v>
      </c>
      <c r="Y175" s="229">
        <f t="shared" si="127"/>
        <v>0</v>
      </c>
      <c r="Z175" s="229">
        <f t="shared" si="128"/>
        <v>0</v>
      </c>
    </row>
    <row r="176" spans="1:26" s="32" customFormat="1" ht="27.75" customHeight="1" x14ac:dyDescent="0.25">
      <c r="A176" s="76"/>
      <c r="B176" s="20" t="s">
        <v>345</v>
      </c>
      <c r="C176" s="254">
        <f t="shared" si="90"/>
        <v>108.82</v>
      </c>
      <c r="D176" s="121"/>
      <c r="E176" s="170">
        <v>108.82</v>
      </c>
      <c r="F176" s="121"/>
      <c r="G176" s="121"/>
      <c r="H176" s="121"/>
      <c r="I176" s="121"/>
      <c r="J176" s="114"/>
      <c r="K176" s="118">
        <f t="shared" si="116"/>
        <v>0</v>
      </c>
      <c r="L176" s="265"/>
      <c r="M176" s="257"/>
      <c r="N176" s="265"/>
      <c r="O176" s="265"/>
      <c r="P176" s="265"/>
      <c r="Q176" s="265"/>
      <c r="R176" s="261"/>
      <c r="S176" s="239">
        <f>T176+U176+V176+W176+X176+Y176+Z176</f>
        <v>108.82</v>
      </c>
      <c r="T176" s="229">
        <f t="shared" si="122"/>
        <v>0</v>
      </c>
      <c r="U176" s="229">
        <f t="shared" si="123"/>
        <v>108.82</v>
      </c>
      <c r="V176" s="229">
        <f t="shared" si="124"/>
        <v>0</v>
      </c>
      <c r="W176" s="229">
        <f t="shared" si="125"/>
        <v>0</v>
      </c>
      <c r="X176" s="229">
        <f t="shared" si="126"/>
        <v>0</v>
      </c>
      <c r="Y176" s="229">
        <f t="shared" si="127"/>
        <v>0</v>
      </c>
      <c r="Z176" s="229">
        <f t="shared" si="128"/>
        <v>0</v>
      </c>
    </row>
    <row r="177" spans="1:26" ht="15" customHeight="1" x14ac:dyDescent="0.25">
      <c r="A177" s="16" t="s">
        <v>20</v>
      </c>
      <c r="B177" s="64" t="s">
        <v>249</v>
      </c>
      <c r="C177" s="252">
        <f t="shared" si="90"/>
        <v>1193.326</v>
      </c>
      <c r="D177" s="111">
        <f t="shared" ref="D177:Q181" si="135">D178</f>
        <v>192.8</v>
      </c>
      <c r="E177" s="111">
        <f t="shared" si="135"/>
        <v>0</v>
      </c>
      <c r="F177" s="111">
        <f t="shared" si="135"/>
        <v>0</v>
      </c>
      <c r="G177" s="111">
        <f t="shared" si="135"/>
        <v>999.62599999999998</v>
      </c>
      <c r="H177" s="111">
        <f t="shared" si="135"/>
        <v>0.9</v>
      </c>
      <c r="I177" s="111">
        <f t="shared" si="135"/>
        <v>0</v>
      </c>
      <c r="J177" s="111">
        <f t="shared" si="135"/>
        <v>0</v>
      </c>
      <c r="K177" s="118">
        <f t="shared" si="116"/>
        <v>2.1570800000000001</v>
      </c>
      <c r="L177" s="109">
        <f t="shared" si="135"/>
        <v>0</v>
      </c>
      <c r="M177" s="109">
        <f t="shared" si="135"/>
        <v>0</v>
      </c>
      <c r="N177" s="109">
        <f t="shared" si="135"/>
        <v>2.1570800000000001</v>
      </c>
      <c r="O177" s="109">
        <f t="shared" si="135"/>
        <v>0</v>
      </c>
      <c r="P177" s="109">
        <f t="shared" si="135"/>
        <v>0</v>
      </c>
      <c r="Q177" s="109">
        <f t="shared" si="135"/>
        <v>0</v>
      </c>
      <c r="R177" s="331">
        <f t="shared" ref="R177:R181" si="136">R178</f>
        <v>0</v>
      </c>
      <c r="S177" s="176">
        <f>S178</f>
        <v>1195.48308</v>
      </c>
      <c r="T177" s="326">
        <f t="shared" ref="T177:Z177" si="137">T178</f>
        <v>192.8</v>
      </c>
      <c r="U177" s="326">
        <f t="shared" si="137"/>
        <v>0</v>
      </c>
      <c r="V177" s="326">
        <f t="shared" si="137"/>
        <v>2.1570800000000001</v>
      </c>
      <c r="W177" s="326">
        <f t="shared" si="137"/>
        <v>999.62599999999998</v>
      </c>
      <c r="X177" s="326">
        <f t="shared" si="137"/>
        <v>0.9</v>
      </c>
      <c r="Y177" s="326">
        <f t="shared" si="137"/>
        <v>0</v>
      </c>
      <c r="Z177" s="326">
        <f t="shared" si="137"/>
        <v>0</v>
      </c>
    </row>
    <row r="178" spans="1:26" x14ac:dyDescent="0.25">
      <c r="A178" s="17"/>
      <c r="B178" s="12" t="s">
        <v>440</v>
      </c>
      <c r="C178" s="123">
        <f t="shared" si="90"/>
        <v>1193.326</v>
      </c>
      <c r="D178" s="164">
        <v>192.8</v>
      </c>
      <c r="E178" s="110"/>
      <c r="F178" s="110">
        <f>SUM(F179:F180)</f>
        <v>0</v>
      </c>
      <c r="G178" s="164">
        <v>999.62599999999998</v>
      </c>
      <c r="H178" s="164">
        <v>0.9</v>
      </c>
      <c r="I178" s="111"/>
      <c r="J178" s="113">
        <f>'4 priedas_ nepanaudotos lėšos'!C53</f>
        <v>0</v>
      </c>
      <c r="K178" s="118">
        <f t="shared" si="116"/>
        <v>2.1570800000000001</v>
      </c>
      <c r="L178" s="258"/>
      <c r="M178" s="309"/>
      <c r="N178" s="309">
        <f>SUM(N179:N180)</f>
        <v>2.1570800000000001</v>
      </c>
      <c r="O178" s="258"/>
      <c r="P178" s="258"/>
      <c r="Q178" s="309"/>
      <c r="R178" s="262"/>
      <c r="S178" s="245">
        <f>T178+U178+V178+W178+X178+Y178+Z178</f>
        <v>1195.48308</v>
      </c>
      <c r="T178" s="229">
        <f t="shared" si="122"/>
        <v>192.8</v>
      </c>
      <c r="U178" s="229">
        <f t="shared" si="123"/>
        <v>0</v>
      </c>
      <c r="V178" s="229">
        <f t="shared" si="124"/>
        <v>2.1570800000000001</v>
      </c>
      <c r="W178" s="229">
        <f t="shared" si="125"/>
        <v>999.62599999999998</v>
      </c>
      <c r="X178" s="229">
        <f t="shared" si="126"/>
        <v>0.9</v>
      </c>
      <c r="Y178" s="229">
        <f t="shared" si="127"/>
        <v>0</v>
      </c>
      <c r="Z178" s="229">
        <f t="shared" si="128"/>
        <v>0</v>
      </c>
    </row>
    <row r="179" spans="1:26" s="90" customFormat="1" ht="26.25" hidden="1" x14ac:dyDescent="0.25">
      <c r="A179" s="273"/>
      <c r="B179" s="274" t="s">
        <v>337</v>
      </c>
      <c r="C179" s="282">
        <f t="shared" si="90"/>
        <v>0</v>
      </c>
      <c r="D179" s="113"/>
      <c r="E179" s="113"/>
      <c r="F179" s="113"/>
      <c r="G179" s="113"/>
      <c r="H179" s="113"/>
      <c r="I179" s="376"/>
      <c r="J179" s="113"/>
      <c r="K179" s="270">
        <f t="shared" si="116"/>
        <v>0</v>
      </c>
      <c r="L179" s="376"/>
      <c r="M179" s="260"/>
      <c r="N179" s="260"/>
      <c r="O179" s="376"/>
      <c r="P179" s="376"/>
      <c r="Q179" s="331"/>
      <c r="R179" s="260"/>
      <c r="S179" s="285">
        <f>T179+U179+V179+W179+X179+Y179+Z179</f>
        <v>0</v>
      </c>
      <c r="T179" s="377">
        <f t="shared" si="122"/>
        <v>0</v>
      </c>
      <c r="U179" s="377">
        <f t="shared" si="123"/>
        <v>0</v>
      </c>
      <c r="V179" s="377">
        <f t="shared" si="124"/>
        <v>0</v>
      </c>
      <c r="W179" s="377">
        <f t="shared" si="125"/>
        <v>0</v>
      </c>
      <c r="X179" s="377">
        <f t="shared" si="126"/>
        <v>0</v>
      </c>
      <c r="Y179" s="377">
        <f t="shared" si="127"/>
        <v>0</v>
      </c>
      <c r="Z179" s="377">
        <f t="shared" si="128"/>
        <v>0</v>
      </c>
    </row>
    <row r="180" spans="1:26" s="36" customFormat="1" ht="39" x14ac:dyDescent="0.25">
      <c r="A180" s="60"/>
      <c r="B180" s="18" t="s">
        <v>327</v>
      </c>
      <c r="C180" s="254">
        <f t="shared" si="90"/>
        <v>0</v>
      </c>
      <c r="D180" s="123"/>
      <c r="E180" s="123"/>
      <c r="F180" s="123"/>
      <c r="G180" s="123"/>
      <c r="H180" s="123"/>
      <c r="I180" s="123"/>
      <c r="J180" s="115"/>
      <c r="K180" s="118">
        <f t="shared" si="116"/>
        <v>2.1570800000000001</v>
      </c>
      <c r="L180" s="109"/>
      <c r="M180" s="309"/>
      <c r="N180" s="258">
        <v>2.1570800000000001</v>
      </c>
      <c r="O180" s="309"/>
      <c r="P180" s="262"/>
      <c r="Q180" s="309"/>
      <c r="R180" s="262"/>
      <c r="S180" s="175">
        <f>T180+U180+V180+W180+X180+Y180+Z180</f>
        <v>2.1570800000000001</v>
      </c>
      <c r="T180" s="229">
        <f t="shared" si="122"/>
        <v>0</v>
      </c>
      <c r="U180" s="229">
        <f t="shared" si="123"/>
        <v>0</v>
      </c>
      <c r="V180" s="229">
        <f t="shared" si="124"/>
        <v>2.1570800000000001</v>
      </c>
      <c r="W180" s="229">
        <f t="shared" si="125"/>
        <v>0</v>
      </c>
      <c r="X180" s="229">
        <f t="shared" si="126"/>
        <v>0</v>
      </c>
      <c r="Y180" s="229">
        <f t="shared" si="127"/>
        <v>0</v>
      </c>
      <c r="Z180" s="229">
        <f t="shared" si="128"/>
        <v>0</v>
      </c>
    </row>
    <row r="181" spans="1:26" ht="15" customHeight="1" x14ac:dyDescent="0.25">
      <c r="A181" s="16" t="s">
        <v>21</v>
      </c>
      <c r="B181" s="63" t="s">
        <v>250</v>
      </c>
      <c r="C181" s="252">
        <f t="shared" si="90"/>
        <v>1623.04964</v>
      </c>
      <c r="D181" s="111">
        <f t="shared" si="135"/>
        <v>518.6</v>
      </c>
      <c r="E181" s="111">
        <f t="shared" si="135"/>
        <v>0</v>
      </c>
      <c r="F181" s="111">
        <f t="shared" si="135"/>
        <v>3.8</v>
      </c>
      <c r="G181" s="111">
        <f t="shared" si="135"/>
        <v>1079.8679999999999</v>
      </c>
      <c r="H181" s="111">
        <f t="shared" si="135"/>
        <v>19.100000000000001</v>
      </c>
      <c r="I181" s="111">
        <f t="shared" si="135"/>
        <v>0</v>
      </c>
      <c r="J181" s="111">
        <f t="shared" si="135"/>
        <v>1.68164</v>
      </c>
      <c r="K181" s="118">
        <f t="shared" si="116"/>
        <v>1.64</v>
      </c>
      <c r="L181" s="109">
        <f t="shared" si="135"/>
        <v>0</v>
      </c>
      <c r="M181" s="109">
        <f t="shared" si="135"/>
        <v>0</v>
      </c>
      <c r="N181" s="109">
        <f t="shared" si="135"/>
        <v>1.44</v>
      </c>
      <c r="O181" s="109">
        <f t="shared" si="135"/>
        <v>0</v>
      </c>
      <c r="P181" s="109">
        <f t="shared" si="135"/>
        <v>0.2</v>
      </c>
      <c r="Q181" s="109">
        <f t="shared" si="135"/>
        <v>0</v>
      </c>
      <c r="R181" s="331">
        <f t="shared" si="136"/>
        <v>0</v>
      </c>
      <c r="S181" s="176">
        <f>S182</f>
        <v>1624.6896400000001</v>
      </c>
      <c r="T181" s="326">
        <f t="shared" ref="T181:Z181" si="138">T182</f>
        <v>518.6</v>
      </c>
      <c r="U181" s="326">
        <f t="shared" si="138"/>
        <v>0</v>
      </c>
      <c r="V181" s="326">
        <f>V182</f>
        <v>5.24</v>
      </c>
      <c r="W181" s="326">
        <f t="shared" si="138"/>
        <v>1079.8679999999999</v>
      </c>
      <c r="X181" s="326">
        <f t="shared" si="138"/>
        <v>19.3</v>
      </c>
      <c r="Y181" s="326">
        <f t="shared" si="138"/>
        <v>0</v>
      </c>
      <c r="Z181" s="326">
        <f t="shared" si="138"/>
        <v>1.68164</v>
      </c>
    </row>
    <row r="182" spans="1:26" x14ac:dyDescent="0.25">
      <c r="A182" s="17"/>
      <c r="B182" s="12" t="s">
        <v>445</v>
      </c>
      <c r="C182" s="123">
        <f t="shared" si="90"/>
        <v>1623.04964</v>
      </c>
      <c r="D182" s="164">
        <v>518.6</v>
      </c>
      <c r="E182" s="110"/>
      <c r="F182" s="110">
        <f>SUM(F183:F187)</f>
        <v>3.8</v>
      </c>
      <c r="G182" s="164">
        <v>1079.8679999999999</v>
      </c>
      <c r="H182" s="164">
        <v>19.100000000000001</v>
      </c>
      <c r="I182" s="111"/>
      <c r="J182" s="113">
        <f>'4 priedas_ nepanaudotos lėšos'!C55</f>
        <v>1.68164</v>
      </c>
      <c r="K182" s="118">
        <f t="shared" si="116"/>
        <v>1.64</v>
      </c>
      <c r="L182" s="168"/>
      <c r="M182" s="119"/>
      <c r="N182" s="119">
        <f>SUM(N183:N187)</f>
        <v>1.44</v>
      </c>
      <c r="O182" s="168"/>
      <c r="P182" s="168">
        <v>0.2</v>
      </c>
      <c r="Q182" s="119"/>
      <c r="R182" s="260">
        <f>'4 priedas_ nepanaudotos lėšos'!I55</f>
        <v>0</v>
      </c>
      <c r="S182" s="120">
        <f t="shared" ref="S182:S187" si="139">T182+U182+V182+W182+X182+Y182+Z182</f>
        <v>1624.6896400000001</v>
      </c>
      <c r="T182" s="229">
        <f t="shared" si="122"/>
        <v>518.6</v>
      </c>
      <c r="U182" s="229">
        <f t="shared" si="123"/>
        <v>0</v>
      </c>
      <c r="V182" s="229">
        <f>F182+N182</f>
        <v>5.24</v>
      </c>
      <c r="W182" s="229">
        <f t="shared" si="125"/>
        <v>1079.8679999999999</v>
      </c>
      <c r="X182" s="229">
        <f t="shared" si="126"/>
        <v>19.3</v>
      </c>
      <c r="Y182" s="229">
        <f t="shared" si="127"/>
        <v>0</v>
      </c>
      <c r="Z182" s="229">
        <f t="shared" si="128"/>
        <v>1.68164</v>
      </c>
    </row>
    <row r="183" spans="1:26" ht="26.25" x14ac:dyDescent="0.25">
      <c r="A183" s="17"/>
      <c r="B183" s="18" t="s">
        <v>211</v>
      </c>
      <c r="C183" s="254">
        <f t="shared" si="90"/>
        <v>3.8</v>
      </c>
      <c r="D183" s="110"/>
      <c r="E183" s="110"/>
      <c r="F183" s="164">
        <v>3.8</v>
      </c>
      <c r="G183" s="110"/>
      <c r="H183" s="110"/>
      <c r="I183" s="110"/>
      <c r="J183" s="113"/>
      <c r="K183" s="118">
        <f t="shared" si="116"/>
        <v>0</v>
      </c>
      <c r="L183" s="119"/>
      <c r="M183" s="119"/>
      <c r="N183" s="168"/>
      <c r="O183" s="119"/>
      <c r="P183" s="119"/>
      <c r="Q183" s="119"/>
      <c r="R183" s="260"/>
      <c r="S183" s="240">
        <f t="shared" si="139"/>
        <v>3.8</v>
      </c>
      <c r="T183" s="229">
        <f t="shared" si="122"/>
        <v>0</v>
      </c>
      <c r="U183" s="229">
        <f t="shared" si="123"/>
        <v>0</v>
      </c>
      <c r="V183" s="229">
        <f t="shared" si="124"/>
        <v>3.8</v>
      </c>
      <c r="W183" s="229">
        <f t="shared" si="125"/>
        <v>0</v>
      </c>
      <c r="X183" s="229">
        <f t="shared" si="126"/>
        <v>0</v>
      </c>
      <c r="Y183" s="229">
        <f t="shared" si="127"/>
        <v>0</v>
      </c>
      <c r="Z183" s="229">
        <f t="shared" si="128"/>
        <v>0</v>
      </c>
    </row>
    <row r="184" spans="1:26" s="90" customFormat="1" ht="26.25" hidden="1" x14ac:dyDescent="0.25">
      <c r="A184" s="273"/>
      <c r="B184" s="274" t="s">
        <v>248</v>
      </c>
      <c r="C184" s="282">
        <f t="shared" si="90"/>
        <v>0</v>
      </c>
      <c r="D184" s="113"/>
      <c r="E184" s="113"/>
      <c r="F184" s="284"/>
      <c r="G184" s="113"/>
      <c r="H184" s="113"/>
      <c r="I184" s="113"/>
      <c r="J184" s="113"/>
      <c r="K184" s="118">
        <f t="shared" si="116"/>
        <v>0</v>
      </c>
      <c r="L184" s="260"/>
      <c r="M184" s="260"/>
      <c r="N184" s="284"/>
      <c r="O184" s="260"/>
      <c r="P184" s="260"/>
      <c r="Q184" s="260"/>
      <c r="R184" s="260"/>
      <c r="S184" s="285">
        <f t="shared" si="139"/>
        <v>0</v>
      </c>
      <c r="T184" s="229">
        <f t="shared" si="122"/>
        <v>0</v>
      </c>
      <c r="U184" s="229">
        <f t="shared" si="123"/>
        <v>0</v>
      </c>
      <c r="V184" s="229">
        <f t="shared" si="124"/>
        <v>0</v>
      </c>
      <c r="W184" s="229">
        <f t="shared" si="125"/>
        <v>0</v>
      </c>
      <c r="X184" s="229">
        <f t="shared" si="126"/>
        <v>0</v>
      </c>
      <c r="Y184" s="229">
        <f t="shared" si="127"/>
        <v>0</v>
      </c>
      <c r="Z184" s="229">
        <f t="shared" si="128"/>
        <v>0</v>
      </c>
    </row>
    <row r="185" spans="1:26" s="90" customFormat="1" hidden="1" x14ac:dyDescent="0.25">
      <c r="A185" s="273"/>
      <c r="B185" s="274" t="s">
        <v>314</v>
      </c>
      <c r="C185" s="115">
        <f t="shared" si="90"/>
        <v>0</v>
      </c>
      <c r="D185" s="113"/>
      <c r="E185" s="113"/>
      <c r="F185" s="269"/>
      <c r="G185" s="113"/>
      <c r="H185" s="113"/>
      <c r="I185" s="113"/>
      <c r="J185" s="113"/>
      <c r="K185" s="118">
        <f t="shared" si="116"/>
        <v>0</v>
      </c>
      <c r="L185" s="260"/>
      <c r="M185" s="260"/>
      <c r="N185" s="284"/>
      <c r="O185" s="260"/>
      <c r="P185" s="260"/>
      <c r="Q185" s="260"/>
      <c r="R185" s="260"/>
      <c r="S185" s="290">
        <f t="shared" si="139"/>
        <v>0</v>
      </c>
      <c r="T185" s="229">
        <f t="shared" si="122"/>
        <v>0</v>
      </c>
      <c r="U185" s="229">
        <f t="shared" si="123"/>
        <v>0</v>
      </c>
      <c r="V185" s="229">
        <f t="shared" si="124"/>
        <v>0</v>
      </c>
      <c r="W185" s="229">
        <f t="shared" si="125"/>
        <v>0</v>
      </c>
      <c r="X185" s="229">
        <f t="shared" si="126"/>
        <v>0</v>
      </c>
      <c r="Y185" s="229">
        <f t="shared" si="127"/>
        <v>0</v>
      </c>
      <c r="Z185" s="229">
        <f t="shared" si="128"/>
        <v>0</v>
      </c>
    </row>
    <row r="186" spans="1:26" ht="39" x14ac:dyDescent="0.25">
      <c r="A186" s="17"/>
      <c r="B186" s="18" t="s">
        <v>456</v>
      </c>
      <c r="C186" s="254">
        <f t="shared" si="90"/>
        <v>0</v>
      </c>
      <c r="D186" s="110"/>
      <c r="E186" s="110"/>
      <c r="F186" s="164"/>
      <c r="G186" s="110"/>
      <c r="H186" s="110"/>
      <c r="I186" s="110"/>
      <c r="J186" s="113"/>
      <c r="K186" s="118">
        <f t="shared" si="116"/>
        <v>1.44</v>
      </c>
      <c r="L186" s="119"/>
      <c r="M186" s="119"/>
      <c r="N186" s="168">
        <v>1.44</v>
      </c>
      <c r="O186" s="119"/>
      <c r="P186" s="119"/>
      <c r="Q186" s="119"/>
      <c r="R186" s="260"/>
      <c r="S186" s="239">
        <f t="shared" si="139"/>
        <v>1.44</v>
      </c>
      <c r="T186" s="229">
        <f t="shared" si="122"/>
        <v>0</v>
      </c>
      <c r="U186" s="229">
        <f t="shared" si="123"/>
        <v>0</v>
      </c>
      <c r="V186" s="229">
        <f t="shared" si="124"/>
        <v>1.44</v>
      </c>
      <c r="W186" s="229">
        <f t="shared" si="125"/>
        <v>0</v>
      </c>
      <c r="X186" s="229">
        <f t="shared" si="126"/>
        <v>0</v>
      </c>
      <c r="Y186" s="229">
        <f t="shared" si="127"/>
        <v>0</v>
      </c>
      <c r="Z186" s="229">
        <f t="shared" si="128"/>
        <v>0</v>
      </c>
    </row>
    <row r="187" spans="1:26" s="90" customFormat="1" ht="26.25" hidden="1" x14ac:dyDescent="0.25">
      <c r="A187" s="273"/>
      <c r="B187" s="274" t="s">
        <v>247</v>
      </c>
      <c r="C187" s="282">
        <f t="shared" si="90"/>
        <v>0</v>
      </c>
      <c r="D187" s="113"/>
      <c r="E187" s="113"/>
      <c r="F187" s="113"/>
      <c r="G187" s="113"/>
      <c r="H187" s="113"/>
      <c r="I187" s="113"/>
      <c r="J187" s="113"/>
      <c r="K187" s="118">
        <f t="shared" si="116"/>
        <v>0</v>
      </c>
      <c r="L187" s="113"/>
      <c r="M187" s="113"/>
      <c r="N187" s="113"/>
      <c r="O187" s="260"/>
      <c r="P187" s="260"/>
      <c r="Q187" s="260"/>
      <c r="R187" s="260"/>
      <c r="S187" s="285">
        <f t="shared" si="139"/>
        <v>0</v>
      </c>
      <c r="T187" s="229">
        <f t="shared" si="122"/>
        <v>0</v>
      </c>
      <c r="U187" s="229">
        <f t="shared" si="123"/>
        <v>0</v>
      </c>
      <c r="V187" s="229">
        <f t="shared" si="124"/>
        <v>0</v>
      </c>
      <c r="W187" s="229">
        <f t="shared" si="125"/>
        <v>0</v>
      </c>
      <c r="X187" s="229">
        <f t="shared" si="126"/>
        <v>0</v>
      </c>
      <c r="Y187" s="229">
        <f t="shared" si="127"/>
        <v>0</v>
      </c>
      <c r="Z187" s="229">
        <f t="shared" si="128"/>
        <v>0</v>
      </c>
    </row>
    <row r="188" spans="1:26" ht="15" customHeight="1" x14ac:dyDescent="0.25">
      <c r="A188" s="3" t="s">
        <v>22</v>
      </c>
      <c r="B188" s="139" t="s">
        <v>251</v>
      </c>
      <c r="C188" s="252">
        <f t="shared" si="90"/>
        <v>1301.924</v>
      </c>
      <c r="D188" s="111">
        <f t="shared" ref="D188:R188" si="140">D189</f>
        <v>320</v>
      </c>
      <c r="E188" s="111">
        <f t="shared" si="140"/>
        <v>0</v>
      </c>
      <c r="F188" s="111">
        <f t="shared" si="140"/>
        <v>0</v>
      </c>
      <c r="G188" s="111">
        <f t="shared" si="140"/>
        <v>981.82399999999996</v>
      </c>
      <c r="H188" s="111">
        <f t="shared" si="140"/>
        <v>0.1</v>
      </c>
      <c r="I188" s="111">
        <f t="shared" si="140"/>
        <v>0</v>
      </c>
      <c r="J188" s="111">
        <f t="shared" si="140"/>
        <v>0</v>
      </c>
      <c r="K188" s="118">
        <f t="shared" si="116"/>
        <v>0</v>
      </c>
      <c r="L188" s="109">
        <f t="shared" si="140"/>
        <v>0</v>
      </c>
      <c r="M188" s="109">
        <f t="shared" si="140"/>
        <v>0</v>
      </c>
      <c r="N188" s="109">
        <f t="shared" si="140"/>
        <v>0</v>
      </c>
      <c r="O188" s="109">
        <f t="shared" si="140"/>
        <v>0</v>
      </c>
      <c r="P188" s="109">
        <f t="shared" si="140"/>
        <v>0</v>
      </c>
      <c r="Q188" s="109">
        <f t="shared" si="140"/>
        <v>0</v>
      </c>
      <c r="R188" s="331">
        <f t="shared" si="140"/>
        <v>0</v>
      </c>
      <c r="S188" s="234">
        <f>S189</f>
        <v>1301.924</v>
      </c>
      <c r="T188" s="326">
        <f t="shared" ref="T188:Z188" si="141">T189</f>
        <v>320</v>
      </c>
      <c r="U188" s="326">
        <f t="shared" si="141"/>
        <v>0</v>
      </c>
      <c r="V188" s="326">
        <f t="shared" si="141"/>
        <v>0</v>
      </c>
      <c r="W188" s="326">
        <f t="shared" si="141"/>
        <v>981.82399999999996</v>
      </c>
      <c r="X188" s="326">
        <f t="shared" si="141"/>
        <v>0.1</v>
      </c>
      <c r="Y188" s="326">
        <f t="shared" si="141"/>
        <v>0</v>
      </c>
      <c r="Z188" s="326">
        <f t="shared" si="141"/>
        <v>0</v>
      </c>
    </row>
    <row r="189" spans="1:26" x14ac:dyDescent="0.25">
      <c r="A189" s="8"/>
      <c r="B189" s="67" t="s">
        <v>440</v>
      </c>
      <c r="C189" s="123">
        <f t="shared" si="90"/>
        <v>1301.924</v>
      </c>
      <c r="D189" s="164">
        <v>320</v>
      </c>
      <c r="E189" s="110"/>
      <c r="F189" s="110">
        <f>SUM(F190:F191)</f>
        <v>0</v>
      </c>
      <c r="G189" s="164">
        <v>981.82399999999996</v>
      </c>
      <c r="H189" s="164">
        <v>0.1</v>
      </c>
      <c r="I189" s="111"/>
      <c r="J189" s="113">
        <f>'4 priedas_ nepanaudotos lėšos'!C57</f>
        <v>0</v>
      </c>
      <c r="K189" s="118">
        <f t="shared" si="116"/>
        <v>0</v>
      </c>
      <c r="L189" s="168"/>
      <c r="M189" s="119"/>
      <c r="N189" s="119">
        <f>SUM(N190:N191)</f>
        <v>0</v>
      </c>
      <c r="O189" s="168"/>
      <c r="P189" s="168"/>
      <c r="Q189" s="119"/>
      <c r="R189" s="260">
        <f>'4 priedas_ nepanaudotos lėšos'!I57</f>
        <v>0</v>
      </c>
      <c r="S189" s="245">
        <f>T189+U189+V189+W189+X189+Y189+Z189</f>
        <v>1301.924</v>
      </c>
      <c r="T189" s="229">
        <f t="shared" si="122"/>
        <v>320</v>
      </c>
      <c r="U189" s="229">
        <f t="shared" si="123"/>
        <v>0</v>
      </c>
      <c r="V189" s="229">
        <f t="shared" si="124"/>
        <v>0</v>
      </c>
      <c r="W189" s="229">
        <f t="shared" si="125"/>
        <v>981.82399999999996</v>
      </c>
      <c r="X189" s="229">
        <f t="shared" si="126"/>
        <v>0.1</v>
      </c>
      <c r="Y189" s="229">
        <f t="shared" si="127"/>
        <v>0</v>
      </c>
      <c r="Z189" s="229">
        <f t="shared" si="128"/>
        <v>0</v>
      </c>
    </row>
    <row r="190" spans="1:26" ht="26.25" hidden="1" x14ac:dyDescent="0.25">
      <c r="A190" s="15"/>
      <c r="B190" s="21" t="s">
        <v>338</v>
      </c>
      <c r="C190" s="254">
        <f t="shared" si="90"/>
        <v>0</v>
      </c>
      <c r="D190" s="110"/>
      <c r="E190" s="110"/>
      <c r="F190" s="164"/>
      <c r="G190" s="110"/>
      <c r="H190" s="110"/>
      <c r="I190" s="111"/>
      <c r="J190" s="113"/>
      <c r="K190" s="118">
        <f t="shared" si="116"/>
        <v>0</v>
      </c>
      <c r="L190" s="111"/>
      <c r="M190" s="119"/>
      <c r="N190" s="119"/>
      <c r="O190" s="111"/>
      <c r="P190" s="111"/>
      <c r="Q190" s="109"/>
      <c r="R190" s="260"/>
      <c r="S190" s="175">
        <f>T190+U190+V190+W190+X190+Y190+Z190</f>
        <v>0</v>
      </c>
      <c r="T190" s="229">
        <f t="shared" si="122"/>
        <v>0</v>
      </c>
      <c r="U190" s="229">
        <f t="shared" si="123"/>
        <v>0</v>
      </c>
      <c r="V190" s="229">
        <f t="shared" si="124"/>
        <v>0</v>
      </c>
      <c r="W190" s="229">
        <f t="shared" si="125"/>
        <v>0</v>
      </c>
      <c r="X190" s="229">
        <f t="shared" si="126"/>
        <v>0</v>
      </c>
      <c r="Y190" s="229">
        <f t="shared" si="127"/>
        <v>0</v>
      </c>
      <c r="Z190" s="229">
        <f t="shared" si="128"/>
        <v>0</v>
      </c>
    </row>
    <row r="191" spans="1:26" ht="26.25" hidden="1" x14ac:dyDescent="0.25">
      <c r="A191" s="17"/>
      <c r="B191" s="18" t="s">
        <v>248</v>
      </c>
      <c r="C191" s="254">
        <f t="shared" si="90"/>
        <v>0</v>
      </c>
      <c r="D191" s="123"/>
      <c r="E191" s="123"/>
      <c r="F191" s="123"/>
      <c r="G191" s="123"/>
      <c r="H191" s="123"/>
      <c r="I191" s="123"/>
      <c r="J191" s="115"/>
      <c r="K191" s="118">
        <f t="shared" si="116"/>
        <v>0</v>
      </c>
      <c r="L191" s="123"/>
      <c r="M191" s="309"/>
      <c r="N191" s="309"/>
      <c r="O191" s="123"/>
      <c r="P191" s="123"/>
      <c r="Q191" s="309"/>
      <c r="R191" s="262"/>
      <c r="S191" s="175">
        <f>T191+U191+V191+W191+X191+Y191+Z191</f>
        <v>0</v>
      </c>
      <c r="T191" s="229">
        <f t="shared" si="122"/>
        <v>0</v>
      </c>
      <c r="U191" s="229">
        <f t="shared" si="123"/>
        <v>0</v>
      </c>
      <c r="V191" s="229">
        <f t="shared" si="124"/>
        <v>0</v>
      </c>
      <c r="W191" s="229">
        <f t="shared" si="125"/>
        <v>0</v>
      </c>
      <c r="X191" s="229">
        <f t="shared" si="126"/>
        <v>0</v>
      </c>
      <c r="Y191" s="229">
        <f t="shared" si="127"/>
        <v>0</v>
      </c>
      <c r="Z191" s="229">
        <f t="shared" si="128"/>
        <v>0</v>
      </c>
    </row>
    <row r="192" spans="1:26" ht="15" customHeight="1" x14ac:dyDescent="0.25">
      <c r="A192" s="16" t="s">
        <v>23</v>
      </c>
      <c r="B192" s="63" t="s">
        <v>252</v>
      </c>
      <c r="C192" s="252">
        <f t="shared" si="90"/>
        <v>3397.8671199999999</v>
      </c>
      <c r="D192" s="111">
        <f t="shared" ref="D192:R192" si="142">D193</f>
        <v>1219.8</v>
      </c>
      <c r="E192" s="111">
        <f t="shared" si="142"/>
        <v>0</v>
      </c>
      <c r="F192" s="111">
        <f t="shared" si="142"/>
        <v>199</v>
      </c>
      <c r="G192" s="111">
        <f t="shared" si="142"/>
        <v>1957.904</v>
      </c>
      <c r="H192" s="111">
        <f t="shared" si="142"/>
        <v>17.3</v>
      </c>
      <c r="I192" s="111">
        <f t="shared" si="142"/>
        <v>0</v>
      </c>
      <c r="J192" s="111">
        <f t="shared" si="142"/>
        <v>3.8631199999999999</v>
      </c>
      <c r="K192" s="118">
        <f t="shared" si="116"/>
        <v>3.5490900000000001</v>
      </c>
      <c r="L192" s="109">
        <f t="shared" si="142"/>
        <v>0</v>
      </c>
      <c r="M192" s="109">
        <f t="shared" si="142"/>
        <v>0</v>
      </c>
      <c r="N192" s="109">
        <f t="shared" si="142"/>
        <v>3.5490900000000001</v>
      </c>
      <c r="O192" s="109">
        <f t="shared" si="142"/>
        <v>0</v>
      </c>
      <c r="P192" s="109">
        <f t="shared" si="142"/>
        <v>0</v>
      </c>
      <c r="Q192" s="109">
        <f t="shared" si="142"/>
        <v>0</v>
      </c>
      <c r="R192" s="331">
        <f t="shared" si="142"/>
        <v>0</v>
      </c>
      <c r="S192" s="176">
        <f>S193</f>
        <v>3401.4162100000003</v>
      </c>
      <c r="T192" s="326">
        <f t="shared" ref="T192:Z192" si="143">T193</f>
        <v>1219.8</v>
      </c>
      <c r="U192" s="326">
        <f t="shared" si="143"/>
        <v>0</v>
      </c>
      <c r="V192" s="326">
        <f t="shared" si="143"/>
        <v>202.54909000000001</v>
      </c>
      <c r="W192" s="326">
        <f t="shared" si="143"/>
        <v>1957.904</v>
      </c>
      <c r="X192" s="326">
        <f t="shared" si="143"/>
        <v>17.3</v>
      </c>
      <c r="Y192" s="326">
        <f t="shared" si="143"/>
        <v>0</v>
      </c>
      <c r="Z192" s="326">
        <f t="shared" si="143"/>
        <v>3.8631199999999999</v>
      </c>
    </row>
    <row r="193" spans="1:26" x14ac:dyDescent="0.25">
      <c r="A193" s="17"/>
      <c r="B193" s="12" t="s">
        <v>445</v>
      </c>
      <c r="C193" s="123">
        <f t="shared" si="90"/>
        <v>3397.8671199999999</v>
      </c>
      <c r="D193" s="164">
        <v>1219.8</v>
      </c>
      <c r="E193" s="110"/>
      <c r="F193" s="110">
        <f>SUM(F194:F200)</f>
        <v>199</v>
      </c>
      <c r="G193" s="164">
        <v>1957.904</v>
      </c>
      <c r="H193" s="164">
        <v>17.3</v>
      </c>
      <c r="I193" s="111"/>
      <c r="J193" s="113">
        <f>'4 priedas_ nepanaudotos lėšos'!C59</f>
        <v>3.8631199999999999</v>
      </c>
      <c r="K193" s="118">
        <f t="shared" si="116"/>
        <v>3.5490900000000001</v>
      </c>
      <c r="L193" s="168"/>
      <c r="M193" s="119"/>
      <c r="N193" s="119">
        <f>SUM(N194:N200)</f>
        <v>3.5490900000000001</v>
      </c>
      <c r="O193" s="168"/>
      <c r="P193" s="168"/>
      <c r="Q193" s="119"/>
      <c r="R193" s="260">
        <f>'4 priedas_ nepanaudotos lėšos'!I59</f>
        <v>0</v>
      </c>
      <c r="S193" s="120">
        <f t="shared" ref="S193:S200" si="144">T193+U193+V193+W193+X193+Y193+Z193</f>
        <v>3401.4162100000003</v>
      </c>
      <c r="T193" s="229">
        <f t="shared" si="122"/>
        <v>1219.8</v>
      </c>
      <c r="U193" s="229">
        <f t="shared" si="123"/>
        <v>0</v>
      </c>
      <c r="V193" s="229">
        <f t="shared" si="124"/>
        <v>202.54909000000001</v>
      </c>
      <c r="W193" s="229">
        <f t="shared" si="125"/>
        <v>1957.904</v>
      </c>
      <c r="X193" s="229">
        <f t="shared" si="126"/>
        <v>17.3</v>
      </c>
      <c r="Y193" s="229">
        <f t="shared" si="127"/>
        <v>0</v>
      </c>
      <c r="Z193" s="229">
        <f t="shared" si="128"/>
        <v>3.8631199999999999</v>
      </c>
    </row>
    <row r="194" spans="1:26" ht="15" customHeight="1" x14ac:dyDescent="0.25">
      <c r="A194" s="17"/>
      <c r="B194" s="18" t="s">
        <v>151</v>
      </c>
      <c r="C194" s="254">
        <f t="shared" si="90"/>
        <v>195.2</v>
      </c>
      <c r="D194" s="110"/>
      <c r="E194" s="110"/>
      <c r="F194" s="164">
        <v>195.2</v>
      </c>
      <c r="G194" s="110"/>
      <c r="H194" s="110"/>
      <c r="I194" s="110"/>
      <c r="J194" s="113"/>
      <c r="K194" s="118">
        <f t="shared" si="116"/>
        <v>0</v>
      </c>
      <c r="L194" s="119"/>
      <c r="M194" s="119"/>
      <c r="N194" s="168"/>
      <c r="O194" s="119"/>
      <c r="P194" s="119"/>
      <c r="Q194" s="119"/>
      <c r="R194" s="260"/>
      <c r="S194" s="240">
        <f t="shared" si="144"/>
        <v>195.2</v>
      </c>
      <c r="T194" s="229">
        <f t="shared" si="122"/>
        <v>0</v>
      </c>
      <c r="U194" s="229">
        <f t="shared" si="123"/>
        <v>0</v>
      </c>
      <c r="V194" s="229">
        <f t="shared" si="124"/>
        <v>195.2</v>
      </c>
      <c r="W194" s="229">
        <f t="shared" si="125"/>
        <v>0</v>
      </c>
      <c r="X194" s="229">
        <f t="shared" si="126"/>
        <v>0</v>
      </c>
      <c r="Y194" s="229">
        <f t="shared" si="127"/>
        <v>0</v>
      </c>
      <c r="Z194" s="229">
        <f t="shared" si="128"/>
        <v>0</v>
      </c>
    </row>
    <row r="195" spans="1:26" ht="26.25" x14ac:dyDescent="0.25">
      <c r="A195" s="17"/>
      <c r="B195" s="18" t="s">
        <v>211</v>
      </c>
      <c r="C195" s="254">
        <f t="shared" si="90"/>
        <v>3.8</v>
      </c>
      <c r="D195" s="110"/>
      <c r="E195" s="110"/>
      <c r="F195" s="164">
        <v>3.8</v>
      </c>
      <c r="G195" s="110"/>
      <c r="H195" s="110"/>
      <c r="I195" s="110"/>
      <c r="J195" s="113"/>
      <c r="K195" s="118">
        <f t="shared" si="116"/>
        <v>0</v>
      </c>
      <c r="L195" s="119"/>
      <c r="M195" s="119"/>
      <c r="N195" s="168"/>
      <c r="O195" s="119"/>
      <c r="P195" s="119"/>
      <c r="Q195" s="119"/>
      <c r="R195" s="260"/>
      <c r="S195" s="240">
        <f t="shared" si="144"/>
        <v>3.8</v>
      </c>
      <c r="T195" s="229">
        <f t="shared" si="122"/>
        <v>0</v>
      </c>
      <c r="U195" s="229">
        <f t="shared" si="123"/>
        <v>0</v>
      </c>
      <c r="V195" s="229">
        <f t="shared" si="124"/>
        <v>3.8</v>
      </c>
      <c r="W195" s="229">
        <f t="shared" si="125"/>
        <v>0</v>
      </c>
      <c r="X195" s="229">
        <f t="shared" si="126"/>
        <v>0</v>
      </c>
      <c r="Y195" s="229">
        <f t="shared" si="127"/>
        <v>0</v>
      </c>
      <c r="Z195" s="229">
        <f t="shared" si="128"/>
        <v>0</v>
      </c>
    </row>
    <row r="196" spans="1:26" s="90" customFormat="1" hidden="1" x14ac:dyDescent="0.25">
      <c r="A196" s="273"/>
      <c r="B196" s="274" t="s">
        <v>314</v>
      </c>
      <c r="C196" s="115">
        <f t="shared" si="90"/>
        <v>0</v>
      </c>
      <c r="D196" s="113"/>
      <c r="E196" s="113"/>
      <c r="F196" s="269"/>
      <c r="G196" s="113"/>
      <c r="H196" s="113"/>
      <c r="I196" s="113"/>
      <c r="J196" s="113"/>
      <c r="K196" s="270">
        <f t="shared" si="116"/>
        <v>0</v>
      </c>
      <c r="L196" s="260"/>
      <c r="M196" s="260"/>
      <c r="N196" s="168"/>
      <c r="O196" s="260"/>
      <c r="P196" s="260"/>
      <c r="Q196" s="260"/>
      <c r="R196" s="260"/>
      <c r="S196" s="290">
        <f t="shared" si="144"/>
        <v>0</v>
      </c>
      <c r="T196" s="377">
        <f t="shared" si="122"/>
        <v>0</v>
      </c>
      <c r="U196" s="377">
        <f t="shared" si="123"/>
        <v>0</v>
      </c>
      <c r="V196" s="377">
        <f t="shared" si="124"/>
        <v>0</v>
      </c>
      <c r="W196" s="377">
        <f t="shared" si="125"/>
        <v>0</v>
      </c>
      <c r="X196" s="377">
        <f t="shared" si="126"/>
        <v>0</v>
      </c>
      <c r="Y196" s="377">
        <f t="shared" si="127"/>
        <v>0</v>
      </c>
      <c r="Z196" s="377">
        <f t="shared" si="128"/>
        <v>0</v>
      </c>
    </row>
    <row r="197" spans="1:26" s="90" customFormat="1" ht="26.25" hidden="1" x14ac:dyDescent="0.25">
      <c r="A197" s="273"/>
      <c r="B197" s="274" t="s">
        <v>248</v>
      </c>
      <c r="C197" s="282">
        <f t="shared" si="90"/>
        <v>0</v>
      </c>
      <c r="D197" s="113"/>
      <c r="E197" s="113"/>
      <c r="F197" s="284"/>
      <c r="G197" s="113"/>
      <c r="H197" s="113"/>
      <c r="I197" s="113"/>
      <c r="J197" s="113"/>
      <c r="K197" s="270">
        <f t="shared" si="116"/>
        <v>0</v>
      </c>
      <c r="L197" s="260"/>
      <c r="M197" s="260"/>
      <c r="N197" s="168"/>
      <c r="O197" s="260"/>
      <c r="P197" s="260"/>
      <c r="Q197" s="260"/>
      <c r="R197" s="260"/>
      <c r="S197" s="285">
        <f t="shared" si="144"/>
        <v>0</v>
      </c>
      <c r="T197" s="377">
        <f t="shared" si="122"/>
        <v>0</v>
      </c>
      <c r="U197" s="377">
        <f t="shared" si="123"/>
        <v>0</v>
      </c>
      <c r="V197" s="377">
        <f t="shared" si="124"/>
        <v>0</v>
      </c>
      <c r="W197" s="377">
        <f t="shared" si="125"/>
        <v>0</v>
      </c>
      <c r="X197" s="377">
        <f t="shared" si="126"/>
        <v>0</v>
      </c>
      <c r="Y197" s="377">
        <f t="shared" si="127"/>
        <v>0</v>
      </c>
      <c r="Z197" s="377">
        <f t="shared" si="128"/>
        <v>0</v>
      </c>
    </row>
    <row r="198" spans="1:26" s="90" customFormat="1" ht="26.25" hidden="1" x14ac:dyDescent="0.25">
      <c r="A198" s="273"/>
      <c r="B198" s="274" t="s">
        <v>338</v>
      </c>
      <c r="C198" s="282">
        <f t="shared" si="90"/>
        <v>0</v>
      </c>
      <c r="D198" s="113"/>
      <c r="E198" s="113"/>
      <c r="F198" s="284"/>
      <c r="G198" s="113"/>
      <c r="H198" s="113"/>
      <c r="I198" s="113"/>
      <c r="J198" s="113"/>
      <c r="K198" s="270">
        <f t="shared" si="116"/>
        <v>0</v>
      </c>
      <c r="L198" s="260"/>
      <c r="M198" s="260"/>
      <c r="N198" s="168"/>
      <c r="O198" s="260"/>
      <c r="P198" s="260"/>
      <c r="Q198" s="260"/>
      <c r="R198" s="260"/>
      <c r="S198" s="285">
        <f t="shared" si="144"/>
        <v>0</v>
      </c>
      <c r="T198" s="377">
        <f t="shared" si="122"/>
        <v>0</v>
      </c>
      <c r="U198" s="377">
        <f t="shared" si="123"/>
        <v>0</v>
      </c>
      <c r="V198" s="377">
        <f t="shared" si="124"/>
        <v>0</v>
      </c>
      <c r="W198" s="377">
        <f t="shared" si="125"/>
        <v>0</v>
      </c>
      <c r="X198" s="377">
        <f t="shared" si="126"/>
        <v>0</v>
      </c>
      <c r="Y198" s="377">
        <f t="shared" si="127"/>
        <v>0</v>
      </c>
      <c r="Z198" s="377">
        <f t="shared" si="128"/>
        <v>0</v>
      </c>
    </row>
    <row r="199" spans="1:26" s="90" customFormat="1" ht="26.25" hidden="1" x14ac:dyDescent="0.25">
      <c r="A199" s="273"/>
      <c r="B199" s="274" t="s">
        <v>247</v>
      </c>
      <c r="C199" s="282">
        <f t="shared" si="90"/>
        <v>0</v>
      </c>
      <c r="D199" s="113"/>
      <c r="E199" s="113"/>
      <c r="F199" s="284"/>
      <c r="G199" s="113"/>
      <c r="H199" s="113"/>
      <c r="I199" s="113"/>
      <c r="J199" s="113"/>
      <c r="K199" s="270">
        <f t="shared" si="116"/>
        <v>0</v>
      </c>
      <c r="L199" s="260"/>
      <c r="M199" s="260"/>
      <c r="N199" s="168"/>
      <c r="O199" s="260"/>
      <c r="P199" s="260"/>
      <c r="Q199" s="260"/>
      <c r="R199" s="260"/>
      <c r="S199" s="285">
        <f t="shared" si="144"/>
        <v>0</v>
      </c>
      <c r="T199" s="377">
        <f t="shared" si="122"/>
        <v>0</v>
      </c>
      <c r="U199" s="377">
        <f t="shared" si="123"/>
        <v>0</v>
      </c>
      <c r="V199" s="377">
        <f t="shared" si="124"/>
        <v>0</v>
      </c>
      <c r="W199" s="377">
        <f t="shared" si="125"/>
        <v>0</v>
      </c>
      <c r="X199" s="377">
        <f t="shared" si="126"/>
        <v>0</v>
      </c>
      <c r="Y199" s="377">
        <f t="shared" si="127"/>
        <v>0</v>
      </c>
      <c r="Z199" s="377">
        <f t="shared" si="128"/>
        <v>0</v>
      </c>
    </row>
    <row r="200" spans="1:26" s="23" customFormat="1" ht="39" x14ac:dyDescent="0.25">
      <c r="A200" s="276"/>
      <c r="B200" s="275" t="s">
        <v>327</v>
      </c>
      <c r="C200" s="301">
        <f t="shared" si="90"/>
        <v>0</v>
      </c>
      <c r="D200" s="278"/>
      <c r="E200" s="278"/>
      <c r="F200" s="380"/>
      <c r="G200" s="278"/>
      <c r="H200" s="278"/>
      <c r="I200" s="278"/>
      <c r="J200" s="278"/>
      <c r="K200" s="381">
        <f t="shared" si="116"/>
        <v>3.5490900000000001</v>
      </c>
      <c r="L200" s="280"/>
      <c r="M200" s="280"/>
      <c r="N200" s="250">
        <v>3.5490900000000001</v>
      </c>
      <c r="O200" s="280"/>
      <c r="P200" s="280"/>
      <c r="Q200" s="280"/>
      <c r="R200" s="280"/>
      <c r="S200" s="379">
        <f t="shared" si="144"/>
        <v>3.5490900000000001</v>
      </c>
      <c r="T200" s="378">
        <f t="shared" si="122"/>
        <v>0</v>
      </c>
      <c r="U200" s="378">
        <f t="shared" si="123"/>
        <v>0</v>
      </c>
      <c r="V200" s="378">
        <f t="shared" si="124"/>
        <v>3.5490900000000001</v>
      </c>
      <c r="W200" s="378">
        <f t="shared" si="125"/>
        <v>0</v>
      </c>
      <c r="X200" s="378">
        <f t="shared" si="126"/>
        <v>0</v>
      </c>
      <c r="Y200" s="378">
        <f t="shared" si="127"/>
        <v>0</v>
      </c>
      <c r="Z200" s="378">
        <f t="shared" si="128"/>
        <v>0</v>
      </c>
    </row>
    <row r="201" spans="1:26" ht="15" customHeight="1" x14ac:dyDescent="0.25">
      <c r="A201" s="16" t="s">
        <v>24</v>
      </c>
      <c r="B201" s="63" t="s">
        <v>253</v>
      </c>
      <c r="C201" s="252">
        <f t="shared" si="90"/>
        <v>1458.779</v>
      </c>
      <c r="D201" s="111">
        <f t="shared" ref="D201:R201" si="145">D202</f>
        <v>275.2</v>
      </c>
      <c r="E201" s="111">
        <f t="shared" si="145"/>
        <v>0</v>
      </c>
      <c r="F201" s="111">
        <f t="shared" si="145"/>
        <v>0</v>
      </c>
      <c r="G201" s="111">
        <f t="shared" si="145"/>
        <v>1181.579</v>
      </c>
      <c r="H201" s="111">
        <f t="shared" si="145"/>
        <v>2</v>
      </c>
      <c r="I201" s="111">
        <f t="shared" si="145"/>
        <v>0</v>
      </c>
      <c r="J201" s="111">
        <f t="shared" si="145"/>
        <v>0</v>
      </c>
      <c r="K201" s="118">
        <f t="shared" si="116"/>
        <v>0</v>
      </c>
      <c r="L201" s="109">
        <f t="shared" si="145"/>
        <v>0</v>
      </c>
      <c r="M201" s="109">
        <f t="shared" si="145"/>
        <v>0</v>
      </c>
      <c r="N201" s="109">
        <f t="shared" si="145"/>
        <v>0</v>
      </c>
      <c r="O201" s="109">
        <f t="shared" si="145"/>
        <v>0</v>
      </c>
      <c r="P201" s="109">
        <f t="shared" si="145"/>
        <v>0</v>
      </c>
      <c r="Q201" s="109">
        <f t="shared" si="145"/>
        <v>0</v>
      </c>
      <c r="R201" s="331">
        <f t="shared" si="145"/>
        <v>0</v>
      </c>
      <c r="S201" s="234">
        <f>S202</f>
        <v>1458.779</v>
      </c>
      <c r="T201" s="326">
        <f t="shared" ref="T201:Z201" si="146">T202</f>
        <v>275.2</v>
      </c>
      <c r="U201" s="326">
        <f t="shared" si="146"/>
        <v>0</v>
      </c>
      <c r="V201" s="326">
        <f t="shared" si="146"/>
        <v>0</v>
      </c>
      <c r="W201" s="326">
        <f t="shared" si="146"/>
        <v>1181.579</v>
      </c>
      <c r="X201" s="326">
        <f t="shared" si="146"/>
        <v>2</v>
      </c>
      <c r="Y201" s="326">
        <f t="shared" si="146"/>
        <v>0</v>
      </c>
      <c r="Z201" s="326">
        <f t="shared" si="146"/>
        <v>0</v>
      </c>
    </row>
    <row r="202" spans="1:26" x14ac:dyDescent="0.25">
      <c r="A202" s="17"/>
      <c r="B202" s="12" t="s">
        <v>440</v>
      </c>
      <c r="C202" s="123">
        <f t="shared" si="90"/>
        <v>1458.779</v>
      </c>
      <c r="D202" s="164">
        <v>275.2</v>
      </c>
      <c r="E202" s="110"/>
      <c r="F202" s="110">
        <f>F203</f>
        <v>0</v>
      </c>
      <c r="G202" s="164">
        <v>1181.579</v>
      </c>
      <c r="H202" s="164">
        <v>2</v>
      </c>
      <c r="I202" s="111"/>
      <c r="J202" s="113">
        <f>'4 priedas_ nepanaudotos lėšos'!C61</f>
        <v>0</v>
      </c>
      <c r="K202" s="118">
        <f t="shared" si="116"/>
        <v>0</v>
      </c>
      <c r="L202" s="168"/>
      <c r="M202" s="119"/>
      <c r="N202" s="119">
        <f>N203</f>
        <v>0</v>
      </c>
      <c r="O202" s="168"/>
      <c r="P202" s="168"/>
      <c r="Q202" s="119"/>
      <c r="R202" s="260">
        <f>'4 priedas_ nepanaudotos lėšos'!I61</f>
        <v>0</v>
      </c>
      <c r="S202" s="245">
        <f>T202+U202+V202+W202+X202+Y202+Z202</f>
        <v>1458.779</v>
      </c>
      <c r="T202" s="229">
        <f t="shared" si="122"/>
        <v>275.2</v>
      </c>
      <c r="U202" s="229">
        <f t="shared" si="123"/>
        <v>0</v>
      </c>
      <c r="V202" s="229">
        <f t="shared" si="124"/>
        <v>0</v>
      </c>
      <c r="W202" s="229">
        <f t="shared" si="125"/>
        <v>1181.579</v>
      </c>
      <c r="X202" s="229">
        <f t="shared" si="126"/>
        <v>2</v>
      </c>
      <c r="Y202" s="229">
        <f t="shared" si="127"/>
        <v>0</v>
      </c>
      <c r="Z202" s="229">
        <f t="shared" si="128"/>
        <v>0</v>
      </c>
    </row>
    <row r="203" spans="1:26" ht="26.25" hidden="1" x14ac:dyDescent="0.25">
      <c r="A203" s="17"/>
      <c r="B203" s="18" t="s">
        <v>338</v>
      </c>
      <c r="C203" s="254">
        <f t="shared" ref="C203:C266" si="147">D203+E203+F203+G203+H203+I203+J203</f>
        <v>0</v>
      </c>
      <c r="D203" s="110"/>
      <c r="E203" s="110"/>
      <c r="F203" s="110"/>
      <c r="G203" s="110"/>
      <c r="H203" s="110"/>
      <c r="I203" s="110"/>
      <c r="J203" s="113"/>
      <c r="K203" s="118">
        <f t="shared" si="116"/>
        <v>0</v>
      </c>
      <c r="L203" s="110"/>
      <c r="M203" s="119"/>
      <c r="N203" s="119"/>
      <c r="O203" s="110"/>
      <c r="P203" s="110"/>
      <c r="Q203" s="119"/>
      <c r="R203" s="260"/>
      <c r="S203" s="175">
        <f>T203+U203+V203+W203+X203+Y203+Z203</f>
        <v>0</v>
      </c>
      <c r="T203" s="229">
        <f t="shared" si="122"/>
        <v>0</v>
      </c>
      <c r="U203" s="229">
        <f t="shared" si="123"/>
        <v>0</v>
      </c>
      <c r="V203" s="229">
        <f t="shared" si="124"/>
        <v>0</v>
      </c>
      <c r="W203" s="229">
        <f t="shared" si="125"/>
        <v>0</v>
      </c>
      <c r="X203" s="229">
        <f t="shared" si="126"/>
        <v>0</v>
      </c>
      <c r="Y203" s="229">
        <f t="shared" si="127"/>
        <v>0</v>
      </c>
      <c r="Z203" s="229">
        <f t="shared" si="128"/>
        <v>0</v>
      </c>
    </row>
    <row r="204" spans="1:26" ht="15" customHeight="1" x14ac:dyDescent="0.25">
      <c r="A204" s="3" t="s">
        <v>25</v>
      </c>
      <c r="B204" s="63" t="s">
        <v>288</v>
      </c>
      <c r="C204" s="252">
        <f t="shared" si="147"/>
        <v>1965.5680000000002</v>
      </c>
      <c r="D204" s="111">
        <f t="shared" ref="D204:R204" si="148">D205</f>
        <v>484.4</v>
      </c>
      <c r="E204" s="111">
        <f t="shared" si="148"/>
        <v>0</v>
      </c>
      <c r="F204" s="111">
        <f t="shared" si="148"/>
        <v>0</v>
      </c>
      <c r="G204" s="111">
        <f t="shared" si="148"/>
        <v>1473.768</v>
      </c>
      <c r="H204" s="111">
        <f t="shared" si="148"/>
        <v>7.4</v>
      </c>
      <c r="I204" s="111">
        <f t="shared" si="148"/>
        <v>0</v>
      </c>
      <c r="J204" s="111">
        <f t="shared" si="148"/>
        <v>0</v>
      </c>
      <c r="K204" s="118">
        <f t="shared" si="116"/>
        <v>1.9178599999999999</v>
      </c>
      <c r="L204" s="109">
        <f t="shared" si="148"/>
        <v>0</v>
      </c>
      <c r="M204" s="109">
        <f t="shared" si="148"/>
        <v>0</v>
      </c>
      <c r="N204" s="109">
        <f t="shared" si="148"/>
        <v>1.9178599999999999</v>
      </c>
      <c r="O204" s="109">
        <f t="shared" si="148"/>
        <v>0</v>
      </c>
      <c r="P204" s="109">
        <f t="shared" si="148"/>
        <v>0</v>
      </c>
      <c r="Q204" s="109">
        <f t="shared" si="148"/>
        <v>0</v>
      </c>
      <c r="R204" s="331">
        <f t="shared" si="148"/>
        <v>0</v>
      </c>
      <c r="S204" s="176">
        <f>S205</f>
        <v>1967.4858600000002</v>
      </c>
      <c r="T204" s="326">
        <f t="shared" ref="T204:Z204" si="149">T205</f>
        <v>484.4</v>
      </c>
      <c r="U204" s="326">
        <f t="shared" si="149"/>
        <v>0</v>
      </c>
      <c r="V204" s="326">
        <f t="shared" si="149"/>
        <v>1.9178599999999999</v>
      </c>
      <c r="W204" s="326">
        <f t="shared" si="149"/>
        <v>1473.768</v>
      </c>
      <c r="X204" s="326">
        <f t="shared" si="149"/>
        <v>7.4</v>
      </c>
      <c r="Y204" s="326">
        <f t="shared" si="149"/>
        <v>0</v>
      </c>
      <c r="Z204" s="326">
        <f t="shared" si="149"/>
        <v>0</v>
      </c>
    </row>
    <row r="205" spans="1:26" x14ac:dyDescent="0.25">
      <c r="A205" s="17"/>
      <c r="B205" s="12" t="s">
        <v>440</v>
      </c>
      <c r="C205" s="123">
        <f t="shared" si="147"/>
        <v>1965.5680000000002</v>
      </c>
      <c r="D205" s="164">
        <v>484.4</v>
      </c>
      <c r="E205" s="110"/>
      <c r="F205" s="110">
        <f>SUM(F206:F209)</f>
        <v>0</v>
      </c>
      <c r="G205" s="164">
        <v>1473.768</v>
      </c>
      <c r="H205" s="164">
        <v>7.4</v>
      </c>
      <c r="I205" s="111"/>
      <c r="J205" s="113">
        <f>'4 priedas_ nepanaudotos lėšos'!C63</f>
        <v>0</v>
      </c>
      <c r="K205" s="118">
        <f t="shared" si="116"/>
        <v>1.9178599999999999</v>
      </c>
      <c r="L205" s="168"/>
      <c r="M205" s="119"/>
      <c r="N205" s="119">
        <f>SUM(N206:N209)</f>
        <v>1.9178599999999999</v>
      </c>
      <c r="O205" s="168"/>
      <c r="P205" s="168"/>
      <c r="Q205" s="119"/>
      <c r="R205" s="260">
        <f>'4 priedas_ nepanaudotos lėšos'!I63</f>
        <v>0</v>
      </c>
      <c r="S205" s="245">
        <f>T205+U205+V205+W205+X205+Y205+Z205</f>
        <v>1967.4858600000002</v>
      </c>
      <c r="T205" s="229">
        <f t="shared" si="122"/>
        <v>484.4</v>
      </c>
      <c r="U205" s="229">
        <f t="shared" si="123"/>
        <v>0</v>
      </c>
      <c r="V205" s="229">
        <f t="shared" si="124"/>
        <v>1.9178599999999999</v>
      </c>
      <c r="W205" s="229">
        <f t="shared" si="125"/>
        <v>1473.768</v>
      </c>
      <c r="X205" s="229">
        <f t="shared" si="126"/>
        <v>7.4</v>
      </c>
      <c r="Y205" s="229">
        <f t="shared" si="127"/>
        <v>0</v>
      </c>
      <c r="Z205" s="229">
        <f t="shared" si="128"/>
        <v>0</v>
      </c>
    </row>
    <row r="206" spans="1:26" s="90" customFormat="1" ht="26.25" hidden="1" x14ac:dyDescent="0.25">
      <c r="A206" s="273"/>
      <c r="B206" s="274" t="s">
        <v>248</v>
      </c>
      <c r="C206" s="282">
        <f t="shared" si="147"/>
        <v>0</v>
      </c>
      <c r="D206" s="117"/>
      <c r="E206" s="117"/>
      <c r="F206" s="114"/>
      <c r="G206" s="117"/>
      <c r="H206" s="117"/>
      <c r="I206" s="117"/>
      <c r="J206" s="117"/>
      <c r="K206" s="270">
        <f t="shared" si="116"/>
        <v>0</v>
      </c>
      <c r="L206" s="117"/>
      <c r="M206" s="264"/>
      <c r="N206" s="264"/>
      <c r="O206" s="117"/>
      <c r="P206" s="117"/>
      <c r="Q206" s="264"/>
      <c r="R206" s="264"/>
      <c r="S206" s="285">
        <f>T206+U206+V206+W206+X206+Y206+Z206</f>
        <v>0</v>
      </c>
      <c r="T206" s="377">
        <f t="shared" si="122"/>
        <v>0</v>
      </c>
      <c r="U206" s="377">
        <f t="shared" si="123"/>
        <v>0</v>
      </c>
      <c r="V206" s="377">
        <f t="shared" si="124"/>
        <v>0</v>
      </c>
      <c r="W206" s="377">
        <f t="shared" si="125"/>
        <v>0</v>
      </c>
      <c r="X206" s="377">
        <f t="shared" si="126"/>
        <v>0</v>
      </c>
      <c r="Y206" s="377">
        <f t="shared" si="127"/>
        <v>0</v>
      </c>
      <c r="Z206" s="377">
        <f t="shared" si="128"/>
        <v>0</v>
      </c>
    </row>
    <row r="207" spans="1:26" s="90" customFormat="1" hidden="1" x14ac:dyDescent="0.25">
      <c r="A207" s="273"/>
      <c r="B207" s="274" t="s">
        <v>314</v>
      </c>
      <c r="C207" s="115">
        <f t="shared" si="147"/>
        <v>0</v>
      </c>
      <c r="D207" s="113"/>
      <c r="E207" s="113"/>
      <c r="F207" s="114"/>
      <c r="G207" s="113"/>
      <c r="H207" s="113"/>
      <c r="I207" s="113"/>
      <c r="J207" s="113"/>
      <c r="K207" s="270">
        <f t="shared" si="116"/>
        <v>0</v>
      </c>
      <c r="L207" s="113"/>
      <c r="M207" s="260"/>
      <c r="N207" s="260"/>
      <c r="O207" s="113"/>
      <c r="P207" s="113"/>
      <c r="Q207" s="260"/>
      <c r="R207" s="260"/>
      <c r="S207" s="290">
        <f>T207+U207+V207+W207+X207+Y207+Z207</f>
        <v>0</v>
      </c>
      <c r="T207" s="377">
        <f t="shared" si="122"/>
        <v>0</v>
      </c>
      <c r="U207" s="377">
        <f t="shared" si="123"/>
        <v>0</v>
      </c>
      <c r="V207" s="377">
        <f t="shared" si="124"/>
        <v>0</v>
      </c>
      <c r="W207" s="377">
        <f t="shared" si="125"/>
        <v>0</v>
      </c>
      <c r="X207" s="377">
        <f t="shared" si="126"/>
        <v>0</v>
      </c>
      <c r="Y207" s="377">
        <f t="shared" si="127"/>
        <v>0</v>
      </c>
      <c r="Z207" s="377">
        <f t="shared" si="128"/>
        <v>0</v>
      </c>
    </row>
    <row r="208" spans="1:26" s="90" customFormat="1" ht="26.25" hidden="1" x14ac:dyDescent="0.25">
      <c r="A208" s="273"/>
      <c r="B208" s="274" t="s">
        <v>338</v>
      </c>
      <c r="C208" s="282">
        <f t="shared" si="147"/>
        <v>0</v>
      </c>
      <c r="D208" s="117"/>
      <c r="E208" s="117"/>
      <c r="F208" s="269"/>
      <c r="G208" s="117"/>
      <c r="H208" s="117"/>
      <c r="I208" s="117"/>
      <c r="J208" s="117"/>
      <c r="K208" s="270">
        <f t="shared" si="116"/>
        <v>0</v>
      </c>
      <c r="L208" s="117"/>
      <c r="M208" s="264"/>
      <c r="N208" s="260"/>
      <c r="O208" s="117"/>
      <c r="P208" s="117"/>
      <c r="Q208" s="264"/>
      <c r="R208" s="264"/>
      <c r="S208" s="285">
        <f>T208+U208+V208+W208+X208+Y208+Z208</f>
        <v>0</v>
      </c>
      <c r="T208" s="377">
        <f t="shared" si="122"/>
        <v>0</v>
      </c>
      <c r="U208" s="377">
        <f t="shared" si="123"/>
        <v>0</v>
      </c>
      <c r="V208" s="377">
        <f t="shared" si="124"/>
        <v>0</v>
      </c>
      <c r="W208" s="377">
        <f t="shared" si="125"/>
        <v>0</v>
      </c>
      <c r="X208" s="377">
        <f t="shared" si="126"/>
        <v>0</v>
      </c>
      <c r="Y208" s="377">
        <f t="shared" si="127"/>
        <v>0</v>
      </c>
      <c r="Z208" s="377">
        <f t="shared" si="128"/>
        <v>0</v>
      </c>
    </row>
    <row r="209" spans="1:26" s="100" customFormat="1" ht="39" x14ac:dyDescent="0.25">
      <c r="A209" s="383"/>
      <c r="B209" s="382" t="s">
        <v>327</v>
      </c>
      <c r="C209" s="301">
        <f t="shared" si="147"/>
        <v>0</v>
      </c>
      <c r="D209" s="302"/>
      <c r="E209" s="302"/>
      <c r="F209" s="302"/>
      <c r="G209" s="302"/>
      <c r="H209" s="302"/>
      <c r="I209" s="302"/>
      <c r="J209" s="302"/>
      <c r="K209" s="381">
        <f t="shared" si="116"/>
        <v>1.9178599999999999</v>
      </c>
      <c r="L209" s="384"/>
      <c r="M209" s="305"/>
      <c r="N209" s="250">
        <v>1.9178599999999999</v>
      </c>
      <c r="O209" s="381"/>
      <c r="P209" s="381"/>
      <c r="Q209" s="305"/>
      <c r="R209" s="305"/>
      <c r="S209" s="379">
        <f>T209+U209+V209+W209+X209+Y209+Z209</f>
        <v>1.9178599999999999</v>
      </c>
      <c r="T209" s="378">
        <f t="shared" si="122"/>
        <v>0</v>
      </c>
      <c r="U209" s="378">
        <f t="shared" si="123"/>
        <v>0</v>
      </c>
      <c r="V209" s="378">
        <f t="shared" si="124"/>
        <v>1.9178599999999999</v>
      </c>
      <c r="W209" s="378">
        <f t="shared" si="125"/>
        <v>0</v>
      </c>
      <c r="X209" s="378">
        <f t="shared" si="126"/>
        <v>0</v>
      </c>
      <c r="Y209" s="378">
        <f t="shared" si="127"/>
        <v>0</v>
      </c>
      <c r="Z209" s="378">
        <f t="shared" si="128"/>
        <v>0</v>
      </c>
    </row>
    <row r="210" spans="1:26" ht="15" customHeight="1" x14ac:dyDescent="0.25">
      <c r="A210" s="16" t="s">
        <v>254</v>
      </c>
      <c r="B210" s="63" t="s">
        <v>255</v>
      </c>
      <c r="C210" s="252">
        <f t="shared" si="147"/>
        <v>2679.3244200000004</v>
      </c>
      <c r="D210" s="111">
        <f t="shared" ref="D210:R210" si="150">D211</f>
        <v>915.7</v>
      </c>
      <c r="E210" s="111">
        <f t="shared" si="150"/>
        <v>0</v>
      </c>
      <c r="F210" s="111">
        <f t="shared" si="150"/>
        <v>0</v>
      </c>
      <c r="G210" s="111">
        <f t="shared" si="150"/>
        <v>1533.4590000000001</v>
      </c>
      <c r="H210" s="111">
        <f t="shared" si="150"/>
        <v>172.9</v>
      </c>
      <c r="I210" s="111">
        <f t="shared" si="150"/>
        <v>0</v>
      </c>
      <c r="J210" s="111">
        <f t="shared" si="150"/>
        <v>57.265419999999999</v>
      </c>
      <c r="K210" s="118">
        <f t="shared" si="116"/>
        <v>1.44</v>
      </c>
      <c r="L210" s="109">
        <f t="shared" si="150"/>
        <v>0</v>
      </c>
      <c r="M210" s="109">
        <f t="shared" si="150"/>
        <v>0</v>
      </c>
      <c r="N210" s="109">
        <f t="shared" si="150"/>
        <v>1.44</v>
      </c>
      <c r="O210" s="109">
        <f t="shared" si="150"/>
        <v>0</v>
      </c>
      <c r="P210" s="109">
        <f t="shared" si="150"/>
        <v>0</v>
      </c>
      <c r="Q210" s="109">
        <f t="shared" si="150"/>
        <v>0</v>
      </c>
      <c r="R210" s="331">
        <f t="shared" si="150"/>
        <v>0</v>
      </c>
      <c r="S210" s="176">
        <f>S211</f>
        <v>2680.7644200000004</v>
      </c>
      <c r="T210" s="326">
        <f t="shared" ref="T210:Z210" si="151">T211</f>
        <v>915.7</v>
      </c>
      <c r="U210" s="326">
        <f t="shared" si="151"/>
        <v>0</v>
      </c>
      <c r="V210" s="326">
        <f t="shared" si="151"/>
        <v>1.44</v>
      </c>
      <c r="W210" s="326">
        <f t="shared" si="151"/>
        <v>1533.4590000000001</v>
      </c>
      <c r="X210" s="326">
        <f t="shared" si="151"/>
        <v>172.9</v>
      </c>
      <c r="Y210" s="326">
        <f t="shared" si="151"/>
        <v>0</v>
      </c>
      <c r="Z210" s="326">
        <f t="shared" si="151"/>
        <v>57.265419999999999</v>
      </c>
    </row>
    <row r="211" spans="1:26" x14ac:dyDescent="0.25">
      <c r="A211" s="17"/>
      <c r="B211" s="12" t="s">
        <v>440</v>
      </c>
      <c r="C211" s="253">
        <f t="shared" si="147"/>
        <v>2679.3244200000004</v>
      </c>
      <c r="D211" s="164">
        <v>915.7</v>
      </c>
      <c r="E211" s="110"/>
      <c r="F211" s="110">
        <f>SUM(F212:F216)</f>
        <v>0</v>
      </c>
      <c r="G211" s="164">
        <v>1533.4590000000001</v>
      </c>
      <c r="H211" s="164">
        <v>172.9</v>
      </c>
      <c r="I211" s="111"/>
      <c r="J211" s="113">
        <f>'4 priedas_ nepanaudotos lėšos'!C65</f>
        <v>57.265419999999999</v>
      </c>
      <c r="K211" s="118">
        <f t="shared" si="116"/>
        <v>1.44</v>
      </c>
      <c r="L211" s="168"/>
      <c r="M211" s="119"/>
      <c r="N211" s="119">
        <f>SUM(N212:N216)</f>
        <v>1.44</v>
      </c>
      <c r="O211" s="168"/>
      <c r="P211" s="168"/>
      <c r="Q211" s="119"/>
      <c r="R211" s="260">
        <f>'4 priedas_ nepanaudotos lėšos'!I65</f>
        <v>0</v>
      </c>
      <c r="S211" s="120">
        <f>T211+U211+V211+W211+X211+Y211+Z211</f>
        <v>2680.7644200000004</v>
      </c>
      <c r="T211" s="229">
        <f t="shared" si="122"/>
        <v>915.7</v>
      </c>
      <c r="U211" s="229">
        <f t="shared" si="123"/>
        <v>0</v>
      </c>
      <c r="V211" s="229">
        <f t="shared" si="124"/>
        <v>1.44</v>
      </c>
      <c r="W211" s="229">
        <f t="shared" si="125"/>
        <v>1533.4590000000001</v>
      </c>
      <c r="X211" s="229">
        <f t="shared" si="126"/>
        <v>172.9</v>
      </c>
      <c r="Y211" s="229">
        <f t="shared" si="127"/>
        <v>0</v>
      </c>
      <c r="Z211" s="229">
        <f t="shared" si="128"/>
        <v>57.265419999999999</v>
      </c>
    </row>
    <row r="212" spans="1:26" s="90" customFormat="1" ht="26.25" hidden="1" x14ac:dyDescent="0.25">
      <c r="A212" s="273"/>
      <c r="B212" s="274" t="s">
        <v>211</v>
      </c>
      <c r="C212" s="282">
        <f t="shared" si="147"/>
        <v>0</v>
      </c>
      <c r="D212" s="113"/>
      <c r="E212" s="113"/>
      <c r="F212" s="113"/>
      <c r="G212" s="113"/>
      <c r="H212" s="113"/>
      <c r="I212" s="113"/>
      <c r="J212" s="113"/>
      <c r="K212" s="118">
        <f t="shared" si="116"/>
        <v>0</v>
      </c>
      <c r="L212" s="113"/>
      <c r="M212" s="260"/>
      <c r="N212" s="113"/>
      <c r="O212" s="113"/>
      <c r="P212" s="113"/>
      <c r="Q212" s="260"/>
      <c r="R212" s="260"/>
      <c r="S212" s="285">
        <f t="shared" ref="S212:S216" si="152">T212+U212+V212+W212+X212+Y212+Z212</f>
        <v>0</v>
      </c>
      <c r="T212" s="229">
        <f t="shared" si="122"/>
        <v>0</v>
      </c>
      <c r="U212" s="229">
        <f t="shared" si="123"/>
        <v>0</v>
      </c>
      <c r="V212" s="229">
        <f t="shared" si="124"/>
        <v>0</v>
      </c>
      <c r="W212" s="229">
        <f t="shared" si="125"/>
        <v>0</v>
      </c>
      <c r="X212" s="229">
        <f t="shared" si="126"/>
        <v>0</v>
      </c>
      <c r="Y212" s="229">
        <f t="shared" si="127"/>
        <v>0</v>
      </c>
      <c r="Z212" s="229">
        <f t="shared" si="128"/>
        <v>0</v>
      </c>
    </row>
    <row r="213" spans="1:26" s="90" customFormat="1" ht="26.25" hidden="1" x14ac:dyDescent="0.25">
      <c r="A213" s="273"/>
      <c r="B213" s="274" t="s">
        <v>248</v>
      </c>
      <c r="C213" s="282">
        <f t="shared" si="147"/>
        <v>0</v>
      </c>
      <c r="D213" s="113"/>
      <c r="E213" s="113"/>
      <c r="F213" s="113"/>
      <c r="G213" s="113"/>
      <c r="H213" s="113"/>
      <c r="I213" s="113"/>
      <c r="J213" s="113"/>
      <c r="K213" s="118">
        <f t="shared" si="116"/>
        <v>0</v>
      </c>
      <c r="L213" s="113"/>
      <c r="M213" s="260"/>
      <c r="N213" s="113"/>
      <c r="O213" s="113"/>
      <c r="P213" s="113"/>
      <c r="Q213" s="260"/>
      <c r="R213" s="260"/>
      <c r="S213" s="285">
        <f t="shared" si="152"/>
        <v>0</v>
      </c>
      <c r="T213" s="229">
        <f t="shared" si="122"/>
        <v>0</v>
      </c>
      <c r="U213" s="229">
        <f t="shared" si="123"/>
        <v>0</v>
      </c>
      <c r="V213" s="229">
        <f t="shared" si="124"/>
        <v>0</v>
      </c>
      <c r="W213" s="229">
        <f t="shared" si="125"/>
        <v>0</v>
      </c>
      <c r="X213" s="229">
        <f t="shared" si="126"/>
        <v>0</v>
      </c>
      <c r="Y213" s="229">
        <f t="shared" si="127"/>
        <v>0</v>
      </c>
      <c r="Z213" s="229">
        <f t="shared" si="128"/>
        <v>0</v>
      </c>
    </row>
    <row r="214" spans="1:26" s="90" customFormat="1" hidden="1" x14ac:dyDescent="0.25">
      <c r="A214" s="273"/>
      <c r="B214" s="274" t="s">
        <v>314</v>
      </c>
      <c r="C214" s="291">
        <f t="shared" si="147"/>
        <v>0</v>
      </c>
      <c r="D214" s="113"/>
      <c r="E214" s="113"/>
      <c r="F214" s="114"/>
      <c r="G214" s="113"/>
      <c r="H214" s="113"/>
      <c r="I214" s="113"/>
      <c r="J214" s="113"/>
      <c r="K214" s="118">
        <f t="shared" si="116"/>
        <v>0</v>
      </c>
      <c r="L214" s="113"/>
      <c r="M214" s="260"/>
      <c r="N214" s="113"/>
      <c r="O214" s="113"/>
      <c r="P214" s="113"/>
      <c r="Q214" s="260"/>
      <c r="R214" s="260"/>
      <c r="S214" s="290">
        <f t="shared" si="152"/>
        <v>0</v>
      </c>
      <c r="T214" s="229">
        <f t="shared" si="122"/>
        <v>0</v>
      </c>
      <c r="U214" s="229">
        <f t="shared" si="123"/>
        <v>0</v>
      </c>
      <c r="V214" s="229">
        <f t="shared" si="124"/>
        <v>0</v>
      </c>
      <c r="W214" s="229">
        <f t="shared" si="125"/>
        <v>0</v>
      </c>
      <c r="X214" s="229">
        <f t="shared" si="126"/>
        <v>0</v>
      </c>
      <c r="Y214" s="229">
        <f t="shared" si="127"/>
        <v>0</v>
      </c>
      <c r="Z214" s="229">
        <f t="shared" si="128"/>
        <v>0</v>
      </c>
    </row>
    <row r="215" spans="1:26" ht="39" x14ac:dyDescent="0.25">
      <c r="A215" s="17"/>
      <c r="B215" s="20" t="s">
        <v>456</v>
      </c>
      <c r="C215" s="254">
        <f t="shared" si="147"/>
        <v>0</v>
      </c>
      <c r="D215" s="110"/>
      <c r="E215" s="110"/>
      <c r="F215" s="164"/>
      <c r="G215" s="110"/>
      <c r="H215" s="110"/>
      <c r="I215" s="110"/>
      <c r="J215" s="113"/>
      <c r="K215" s="118">
        <f t="shared" si="116"/>
        <v>1.44</v>
      </c>
      <c r="L215" s="119"/>
      <c r="M215" s="119"/>
      <c r="N215" s="168">
        <v>1.44</v>
      </c>
      <c r="O215" s="119"/>
      <c r="P215" s="119"/>
      <c r="Q215" s="119"/>
      <c r="R215" s="260"/>
      <c r="S215" s="239">
        <f t="shared" si="152"/>
        <v>1.44</v>
      </c>
      <c r="T215" s="229">
        <f t="shared" si="122"/>
        <v>0</v>
      </c>
      <c r="U215" s="229">
        <f t="shared" si="123"/>
        <v>0</v>
      </c>
      <c r="V215" s="229">
        <f t="shared" si="124"/>
        <v>1.44</v>
      </c>
      <c r="W215" s="229">
        <f t="shared" si="125"/>
        <v>0</v>
      </c>
      <c r="X215" s="229">
        <f t="shared" si="126"/>
        <v>0</v>
      </c>
      <c r="Y215" s="229">
        <f t="shared" si="127"/>
        <v>0</v>
      </c>
      <c r="Z215" s="229">
        <f t="shared" si="128"/>
        <v>0</v>
      </c>
    </row>
    <row r="216" spans="1:26" s="90" customFormat="1" ht="26.25" hidden="1" x14ac:dyDescent="0.25">
      <c r="A216" s="286"/>
      <c r="B216" s="274" t="s">
        <v>247</v>
      </c>
      <c r="C216" s="282">
        <f t="shared" si="147"/>
        <v>0</v>
      </c>
      <c r="D216" s="113"/>
      <c r="E216" s="113"/>
      <c r="F216" s="113"/>
      <c r="G216" s="113"/>
      <c r="H216" s="113"/>
      <c r="I216" s="113"/>
      <c r="J216" s="113"/>
      <c r="K216" s="118">
        <f t="shared" si="116"/>
        <v>0</v>
      </c>
      <c r="L216" s="260"/>
      <c r="M216" s="260"/>
      <c r="N216" s="113"/>
      <c r="O216" s="260"/>
      <c r="P216" s="260"/>
      <c r="Q216" s="260"/>
      <c r="R216" s="260"/>
      <c r="S216" s="285">
        <f t="shared" si="152"/>
        <v>0</v>
      </c>
      <c r="T216" s="229">
        <f t="shared" si="122"/>
        <v>0</v>
      </c>
      <c r="U216" s="229">
        <f t="shared" si="123"/>
        <v>0</v>
      </c>
      <c r="V216" s="229">
        <f t="shared" si="124"/>
        <v>0</v>
      </c>
      <c r="W216" s="229">
        <f t="shared" si="125"/>
        <v>0</v>
      </c>
      <c r="X216" s="229">
        <f t="shared" si="126"/>
        <v>0</v>
      </c>
      <c r="Y216" s="229">
        <f t="shared" si="127"/>
        <v>0</v>
      </c>
      <c r="Z216" s="229">
        <f t="shared" si="128"/>
        <v>0</v>
      </c>
    </row>
    <row r="217" spans="1:26" ht="15" customHeight="1" x14ac:dyDescent="0.25">
      <c r="A217" s="16" t="s">
        <v>256</v>
      </c>
      <c r="B217" s="63" t="s">
        <v>257</v>
      </c>
      <c r="C217" s="252">
        <f t="shared" si="147"/>
        <v>1425.25566</v>
      </c>
      <c r="D217" s="111">
        <f t="shared" ref="D217:R217" si="153">D218</f>
        <v>526.1</v>
      </c>
      <c r="E217" s="111">
        <f t="shared" si="153"/>
        <v>0</v>
      </c>
      <c r="F217" s="111">
        <f t="shared" si="153"/>
        <v>11.398999999999999</v>
      </c>
      <c r="G217" s="111">
        <f t="shared" si="153"/>
        <v>873.90700000000004</v>
      </c>
      <c r="H217" s="111">
        <f t="shared" si="153"/>
        <v>11.7</v>
      </c>
      <c r="I217" s="111">
        <f t="shared" si="153"/>
        <v>0</v>
      </c>
      <c r="J217" s="111">
        <f t="shared" si="153"/>
        <v>2.1496599999999999</v>
      </c>
      <c r="K217" s="118">
        <f t="shared" si="116"/>
        <v>2.7235299999999998</v>
      </c>
      <c r="L217" s="109">
        <f t="shared" si="153"/>
        <v>0</v>
      </c>
      <c r="M217" s="109">
        <f t="shared" si="153"/>
        <v>0</v>
      </c>
      <c r="N217" s="109">
        <f t="shared" si="153"/>
        <v>2.7235299999999998</v>
      </c>
      <c r="O217" s="109">
        <f t="shared" si="153"/>
        <v>0</v>
      </c>
      <c r="P217" s="109">
        <f t="shared" si="153"/>
        <v>0</v>
      </c>
      <c r="Q217" s="109">
        <f t="shared" si="153"/>
        <v>0</v>
      </c>
      <c r="R217" s="331">
        <f t="shared" si="153"/>
        <v>0</v>
      </c>
      <c r="S217" s="176">
        <f>S218</f>
        <v>1427.9791900000002</v>
      </c>
      <c r="T217" s="326">
        <f t="shared" ref="T217:Z217" si="154">T218</f>
        <v>526.1</v>
      </c>
      <c r="U217" s="326">
        <f t="shared" si="154"/>
        <v>0</v>
      </c>
      <c r="V217" s="326">
        <f t="shared" si="154"/>
        <v>14.122529999999999</v>
      </c>
      <c r="W217" s="326">
        <f t="shared" si="154"/>
        <v>873.90700000000004</v>
      </c>
      <c r="X217" s="326">
        <f t="shared" si="154"/>
        <v>11.7</v>
      </c>
      <c r="Y217" s="326">
        <f t="shared" si="154"/>
        <v>0</v>
      </c>
      <c r="Z217" s="326">
        <f t="shared" si="154"/>
        <v>2.1496599999999999</v>
      </c>
    </row>
    <row r="218" spans="1:26" x14ac:dyDescent="0.25">
      <c r="A218" s="17"/>
      <c r="B218" s="12" t="s">
        <v>445</v>
      </c>
      <c r="C218" s="123">
        <f t="shared" si="147"/>
        <v>1425.25566</v>
      </c>
      <c r="D218" s="164">
        <v>526.1</v>
      </c>
      <c r="E218" s="110"/>
      <c r="F218" s="110">
        <f>SUM(F219:F222)</f>
        <v>11.398999999999999</v>
      </c>
      <c r="G218" s="164">
        <v>873.90700000000004</v>
      </c>
      <c r="H218" s="164">
        <v>11.7</v>
      </c>
      <c r="I218" s="111"/>
      <c r="J218" s="113">
        <f>'4 priedas_ nepanaudotos lėšos'!C67</f>
        <v>2.1496599999999999</v>
      </c>
      <c r="K218" s="118">
        <f t="shared" si="116"/>
        <v>2.7235299999999998</v>
      </c>
      <c r="L218" s="168"/>
      <c r="M218" s="119"/>
      <c r="N218" s="119">
        <f>SUM(N219:N222)</f>
        <v>2.7235299999999998</v>
      </c>
      <c r="O218" s="168"/>
      <c r="P218" s="168"/>
      <c r="Q218" s="119"/>
      <c r="R218" s="260">
        <f>'4 priedas_ nepanaudotos lėšos'!I67</f>
        <v>0</v>
      </c>
      <c r="S218" s="120">
        <f>T218+U218+V218+W218+X218+Y218+Z218</f>
        <v>1427.9791900000002</v>
      </c>
      <c r="T218" s="229">
        <f t="shared" si="122"/>
        <v>526.1</v>
      </c>
      <c r="U218" s="229">
        <f t="shared" si="123"/>
        <v>0</v>
      </c>
      <c r="V218" s="229">
        <f t="shared" si="124"/>
        <v>14.122529999999999</v>
      </c>
      <c r="W218" s="229">
        <f t="shared" si="125"/>
        <v>873.90700000000004</v>
      </c>
      <c r="X218" s="229">
        <f t="shared" si="126"/>
        <v>11.7</v>
      </c>
      <c r="Y218" s="229">
        <f t="shared" si="127"/>
        <v>0</v>
      </c>
      <c r="Z218" s="229">
        <f t="shared" si="128"/>
        <v>2.1496599999999999</v>
      </c>
    </row>
    <row r="219" spans="1:26" ht="26.25" x14ac:dyDescent="0.25">
      <c r="A219" s="17"/>
      <c r="B219" s="18" t="s">
        <v>211</v>
      </c>
      <c r="C219" s="254">
        <f t="shared" si="147"/>
        <v>11.398999999999999</v>
      </c>
      <c r="D219" s="124"/>
      <c r="E219" s="124"/>
      <c r="F219" s="170">
        <v>11.398999999999999</v>
      </c>
      <c r="G219" s="124"/>
      <c r="H219" s="124"/>
      <c r="I219" s="124"/>
      <c r="J219" s="117"/>
      <c r="K219" s="118">
        <f t="shared" si="116"/>
        <v>0</v>
      </c>
      <c r="L219" s="310"/>
      <c r="M219" s="310"/>
      <c r="N219" s="366"/>
      <c r="O219" s="310"/>
      <c r="P219" s="310"/>
      <c r="Q219" s="310"/>
      <c r="R219" s="264"/>
      <c r="S219" s="238">
        <f>T219+U219+V219+W219+X219+Y219+Z219</f>
        <v>11.398999999999999</v>
      </c>
      <c r="T219" s="229">
        <f t="shared" si="122"/>
        <v>0</v>
      </c>
      <c r="U219" s="229">
        <f t="shared" si="123"/>
        <v>0</v>
      </c>
      <c r="V219" s="229">
        <f t="shared" si="124"/>
        <v>11.398999999999999</v>
      </c>
      <c r="W219" s="229">
        <f t="shared" si="125"/>
        <v>0</v>
      </c>
      <c r="X219" s="229">
        <f t="shared" si="126"/>
        <v>0</v>
      </c>
      <c r="Y219" s="229">
        <f t="shared" si="127"/>
        <v>0</v>
      </c>
      <c r="Z219" s="229">
        <f t="shared" si="128"/>
        <v>0</v>
      </c>
    </row>
    <row r="220" spans="1:26" s="23" customFormat="1" ht="39" x14ac:dyDescent="0.25">
      <c r="A220" s="276"/>
      <c r="B220" s="382" t="s">
        <v>327</v>
      </c>
      <c r="C220" s="277">
        <f t="shared" si="147"/>
        <v>0</v>
      </c>
      <c r="D220" s="278"/>
      <c r="E220" s="278"/>
      <c r="F220" s="279"/>
      <c r="G220" s="278"/>
      <c r="H220" s="278"/>
      <c r="I220" s="278"/>
      <c r="J220" s="278"/>
      <c r="K220" s="381">
        <f t="shared" si="116"/>
        <v>2.7235299999999998</v>
      </c>
      <c r="L220" s="280"/>
      <c r="M220" s="280"/>
      <c r="N220" s="366">
        <v>2.7235299999999998</v>
      </c>
      <c r="O220" s="280"/>
      <c r="P220" s="280"/>
      <c r="Q220" s="280"/>
      <c r="R220" s="280"/>
      <c r="S220" s="386">
        <f>T220+U220+V220+W220+X220+Y220+Z220</f>
        <v>2.7235299999999998</v>
      </c>
      <c r="T220" s="378">
        <f t="shared" si="122"/>
        <v>0</v>
      </c>
      <c r="U220" s="378">
        <f t="shared" si="123"/>
        <v>0</v>
      </c>
      <c r="V220" s="378">
        <f t="shared" si="124"/>
        <v>2.7235299999999998</v>
      </c>
      <c r="W220" s="378">
        <f t="shared" si="125"/>
        <v>0</v>
      </c>
      <c r="X220" s="378">
        <f t="shared" si="126"/>
        <v>0</v>
      </c>
      <c r="Y220" s="378">
        <f t="shared" si="127"/>
        <v>0</v>
      </c>
      <c r="Z220" s="378">
        <f t="shared" si="128"/>
        <v>0</v>
      </c>
    </row>
    <row r="221" spans="1:26" s="90" customFormat="1" ht="26.25" hidden="1" x14ac:dyDescent="0.25">
      <c r="A221" s="273"/>
      <c r="B221" s="274" t="s">
        <v>338</v>
      </c>
      <c r="C221" s="282">
        <f t="shared" si="147"/>
        <v>0</v>
      </c>
      <c r="D221" s="117"/>
      <c r="E221" s="117"/>
      <c r="F221" s="269"/>
      <c r="G221" s="117"/>
      <c r="H221" s="117"/>
      <c r="I221" s="117"/>
      <c r="J221" s="117"/>
      <c r="K221" s="270">
        <f t="shared" si="116"/>
        <v>0</v>
      </c>
      <c r="L221" s="264"/>
      <c r="M221" s="264"/>
      <c r="N221" s="385"/>
      <c r="O221" s="264"/>
      <c r="P221" s="264"/>
      <c r="Q221" s="264"/>
      <c r="R221" s="264"/>
      <c r="S221" s="285">
        <f>T221+U221+V221+W221+X221+Y221+Z221</f>
        <v>0</v>
      </c>
      <c r="T221" s="377">
        <f t="shared" si="122"/>
        <v>0</v>
      </c>
      <c r="U221" s="377">
        <f t="shared" si="123"/>
        <v>0</v>
      </c>
      <c r="V221" s="377">
        <f t="shared" si="124"/>
        <v>0</v>
      </c>
      <c r="W221" s="377">
        <f t="shared" si="125"/>
        <v>0</v>
      </c>
      <c r="X221" s="377">
        <f t="shared" si="126"/>
        <v>0</v>
      </c>
      <c r="Y221" s="377">
        <f t="shared" si="127"/>
        <v>0</v>
      </c>
      <c r="Z221" s="377">
        <f t="shared" si="128"/>
        <v>0</v>
      </c>
    </row>
    <row r="222" spans="1:26" s="90" customFormat="1" ht="15.75" hidden="1" customHeight="1" x14ac:dyDescent="0.25">
      <c r="A222" s="273"/>
      <c r="B222" s="274" t="s">
        <v>248</v>
      </c>
      <c r="C222" s="282">
        <f t="shared" si="147"/>
        <v>0</v>
      </c>
      <c r="D222" s="114"/>
      <c r="E222" s="114"/>
      <c r="F222" s="114"/>
      <c r="G222" s="114"/>
      <c r="H222" s="114"/>
      <c r="I222" s="114"/>
      <c r="J222" s="114"/>
      <c r="K222" s="270">
        <f t="shared" si="116"/>
        <v>0</v>
      </c>
      <c r="L222" s="261"/>
      <c r="M222" s="261"/>
      <c r="N222" s="385"/>
      <c r="O222" s="261"/>
      <c r="P222" s="261"/>
      <c r="Q222" s="261"/>
      <c r="R222" s="261"/>
      <c r="S222" s="285">
        <f>T222+U222+V222+W222+X222+Y222+Z222</f>
        <v>0</v>
      </c>
      <c r="T222" s="377">
        <f t="shared" si="122"/>
        <v>0</v>
      </c>
      <c r="U222" s="377">
        <f t="shared" si="123"/>
        <v>0</v>
      </c>
      <c r="V222" s="377">
        <f t="shared" si="124"/>
        <v>0</v>
      </c>
      <c r="W222" s="377">
        <f t="shared" si="125"/>
        <v>0</v>
      </c>
      <c r="X222" s="377">
        <f t="shared" si="126"/>
        <v>0</v>
      </c>
      <c r="Y222" s="377">
        <f t="shared" si="127"/>
        <v>0</v>
      </c>
      <c r="Z222" s="377">
        <f t="shared" si="128"/>
        <v>0</v>
      </c>
    </row>
    <row r="223" spans="1:26" ht="15" customHeight="1" x14ac:dyDescent="0.25">
      <c r="A223" s="16" t="s">
        <v>27</v>
      </c>
      <c r="B223" s="63" t="s">
        <v>258</v>
      </c>
      <c r="C223" s="252">
        <f t="shared" si="147"/>
        <v>894.48877000000005</v>
      </c>
      <c r="D223" s="111">
        <f t="shared" ref="D223:R223" si="155">D224</f>
        <v>306.5</v>
      </c>
      <c r="E223" s="111">
        <f t="shared" si="155"/>
        <v>0</v>
      </c>
      <c r="F223" s="111">
        <f t="shared" si="155"/>
        <v>0</v>
      </c>
      <c r="G223" s="111">
        <f t="shared" si="155"/>
        <v>583.20500000000004</v>
      </c>
      <c r="H223" s="111">
        <f t="shared" si="155"/>
        <v>4.7</v>
      </c>
      <c r="I223" s="111">
        <f t="shared" si="155"/>
        <v>0</v>
      </c>
      <c r="J223" s="111">
        <f t="shared" si="155"/>
        <v>8.3769999999999997E-2</v>
      </c>
      <c r="K223" s="118">
        <f t="shared" si="116"/>
        <v>0</v>
      </c>
      <c r="L223" s="109">
        <f t="shared" si="155"/>
        <v>0</v>
      </c>
      <c r="M223" s="109">
        <f t="shared" si="155"/>
        <v>0</v>
      </c>
      <c r="N223" s="109">
        <f t="shared" si="155"/>
        <v>0</v>
      </c>
      <c r="O223" s="109">
        <f t="shared" si="155"/>
        <v>0</v>
      </c>
      <c r="P223" s="109">
        <f t="shared" si="155"/>
        <v>0</v>
      </c>
      <c r="Q223" s="109">
        <f t="shared" si="155"/>
        <v>0</v>
      </c>
      <c r="R223" s="331">
        <f t="shared" si="155"/>
        <v>0</v>
      </c>
      <c r="S223" s="176">
        <f>S224</f>
        <v>894.48877000000005</v>
      </c>
      <c r="T223" s="326">
        <f t="shared" ref="T223:Z223" si="156">T224</f>
        <v>306.5</v>
      </c>
      <c r="U223" s="326">
        <f t="shared" si="156"/>
        <v>0</v>
      </c>
      <c r="V223" s="326">
        <f t="shared" si="156"/>
        <v>0</v>
      </c>
      <c r="W223" s="326">
        <f t="shared" si="156"/>
        <v>583.20500000000004</v>
      </c>
      <c r="X223" s="326">
        <f t="shared" si="156"/>
        <v>4.7</v>
      </c>
      <c r="Y223" s="326">
        <f t="shared" si="156"/>
        <v>0</v>
      </c>
      <c r="Z223" s="326">
        <f t="shared" si="156"/>
        <v>8.3769999999999997E-2</v>
      </c>
    </row>
    <row r="224" spans="1:26" x14ac:dyDescent="0.25">
      <c r="A224" s="17"/>
      <c r="B224" s="12" t="s">
        <v>440</v>
      </c>
      <c r="C224" s="123">
        <f t="shared" si="147"/>
        <v>894.48877000000005</v>
      </c>
      <c r="D224" s="164">
        <v>306.5</v>
      </c>
      <c r="E224" s="110"/>
      <c r="F224" s="110">
        <f>F225+F227+F228+F226</f>
        <v>0</v>
      </c>
      <c r="G224" s="164">
        <v>583.20500000000004</v>
      </c>
      <c r="H224" s="164">
        <v>4.7</v>
      </c>
      <c r="I224" s="111"/>
      <c r="J224" s="113">
        <f>'4 priedas_ nepanaudotos lėšos'!C69</f>
        <v>8.3769999999999997E-2</v>
      </c>
      <c r="K224" s="118">
        <f t="shared" si="116"/>
        <v>0</v>
      </c>
      <c r="L224" s="168"/>
      <c r="M224" s="119"/>
      <c r="N224" s="119">
        <f>N225+N227+N228+N226</f>
        <v>0</v>
      </c>
      <c r="O224" s="168"/>
      <c r="P224" s="168"/>
      <c r="Q224" s="119"/>
      <c r="R224" s="260">
        <f>'4 priedas_ nepanaudotos lėšos'!I69</f>
        <v>0</v>
      </c>
      <c r="S224" s="120">
        <f>T224+U224+V224+W224+X224+Y224+Z224</f>
        <v>894.48877000000005</v>
      </c>
      <c r="T224" s="229">
        <f t="shared" si="122"/>
        <v>306.5</v>
      </c>
      <c r="U224" s="229">
        <f t="shared" si="123"/>
        <v>0</v>
      </c>
      <c r="V224" s="229">
        <f t="shared" si="124"/>
        <v>0</v>
      </c>
      <c r="W224" s="229">
        <f t="shared" si="125"/>
        <v>583.20500000000004</v>
      </c>
      <c r="X224" s="229">
        <f t="shared" si="126"/>
        <v>4.7</v>
      </c>
      <c r="Y224" s="229">
        <f t="shared" si="127"/>
        <v>0</v>
      </c>
      <c r="Z224" s="229">
        <f t="shared" si="128"/>
        <v>8.3769999999999997E-2</v>
      </c>
    </row>
    <row r="225" spans="1:26" ht="26.25" hidden="1" x14ac:dyDescent="0.25">
      <c r="A225" s="17"/>
      <c r="B225" s="18" t="s">
        <v>211</v>
      </c>
      <c r="C225" s="254">
        <f t="shared" si="147"/>
        <v>0</v>
      </c>
      <c r="D225" s="110"/>
      <c r="E225" s="110"/>
      <c r="F225" s="110"/>
      <c r="G225" s="110"/>
      <c r="H225" s="110"/>
      <c r="I225" s="110"/>
      <c r="J225" s="113"/>
      <c r="K225" s="118">
        <f t="shared" ref="K225:K288" si="157">L225+M225+N225+O225+P225+Q225+R225</f>
        <v>0</v>
      </c>
      <c r="L225" s="110"/>
      <c r="M225" s="119"/>
      <c r="N225" s="119"/>
      <c r="O225" s="110"/>
      <c r="P225" s="110"/>
      <c r="Q225" s="119"/>
      <c r="R225" s="260"/>
      <c r="S225" s="175">
        <f>T225+U225+V225+W225+X225+Y225+Z225</f>
        <v>0</v>
      </c>
      <c r="T225" s="229">
        <f t="shared" si="122"/>
        <v>0</v>
      </c>
      <c r="U225" s="229">
        <f t="shared" si="123"/>
        <v>0</v>
      </c>
      <c r="V225" s="229">
        <f t="shared" si="124"/>
        <v>0</v>
      </c>
      <c r="W225" s="229">
        <f t="shared" si="125"/>
        <v>0</v>
      </c>
      <c r="X225" s="229">
        <f t="shared" si="126"/>
        <v>0</v>
      </c>
      <c r="Y225" s="229">
        <f t="shared" si="127"/>
        <v>0</v>
      </c>
      <c r="Z225" s="229">
        <f t="shared" si="128"/>
        <v>0</v>
      </c>
    </row>
    <row r="226" spans="1:26" hidden="1" x14ac:dyDescent="0.25">
      <c r="A226" s="17"/>
      <c r="B226" s="18" t="s">
        <v>314</v>
      </c>
      <c r="C226" s="123">
        <f t="shared" si="147"/>
        <v>0</v>
      </c>
      <c r="D226" s="110"/>
      <c r="E226" s="110"/>
      <c r="F226" s="121"/>
      <c r="G226" s="110"/>
      <c r="H226" s="110"/>
      <c r="I226" s="110"/>
      <c r="J226" s="113"/>
      <c r="K226" s="118">
        <f t="shared" si="157"/>
        <v>0</v>
      </c>
      <c r="L226" s="110"/>
      <c r="M226" s="119"/>
      <c r="N226" s="119"/>
      <c r="O226" s="110"/>
      <c r="P226" s="110"/>
      <c r="Q226" s="119"/>
      <c r="R226" s="260"/>
      <c r="S226" s="120">
        <f>T226+U226+V226+W226+X226+Y226+Z226</f>
        <v>0</v>
      </c>
      <c r="T226" s="229">
        <f t="shared" si="122"/>
        <v>0</v>
      </c>
      <c r="U226" s="229">
        <f t="shared" si="123"/>
        <v>0</v>
      </c>
      <c r="V226" s="229">
        <f t="shared" si="124"/>
        <v>0</v>
      </c>
      <c r="W226" s="229">
        <f t="shared" si="125"/>
        <v>0</v>
      </c>
      <c r="X226" s="229">
        <f t="shared" si="126"/>
        <v>0</v>
      </c>
      <c r="Y226" s="229">
        <f t="shared" si="127"/>
        <v>0</v>
      </c>
      <c r="Z226" s="229">
        <f t="shared" si="128"/>
        <v>0</v>
      </c>
    </row>
    <row r="227" spans="1:26" ht="26.25" hidden="1" x14ac:dyDescent="0.25">
      <c r="A227" s="17"/>
      <c r="B227" s="18" t="s">
        <v>248</v>
      </c>
      <c r="C227" s="254">
        <f t="shared" si="147"/>
        <v>0</v>
      </c>
      <c r="D227" s="110"/>
      <c r="E227" s="110"/>
      <c r="F227" s="110"/>
      <c r="G227" s="110"/>
      <c r="H227" s="110"/>
      <c r="I227" s="110"/>
      <c r="J227" s="113"/>
      <c r="K227" s="118">
        <f t="shared" si="157"/>
        <v>0</v>
      </c>
      <c r="L227" s="110"/>
      <c r="M227" s="119"/>
      <c r="N227" s="119"/>
      <c r="O227" s="110"/>
      <c r="P227" s="110"/>
      <c r="Q227" s="119"/>
      <c r="R227" s="260"/>
      <c r="S227" s="175">
        <f>T227+U227+V227+W227+X227+Y227+Z227</f>
        <v>0</v>
      </c>
      <c r="T227" s="229">
        <f t="shared" si="122"/>
        <v>0</v>
      </c>
      <c r="U227" s="229">
        <f t="shared" si="123"/>
        <v>0</v>
      </c>
      <c r="V227" s="229">
        <f t="shared" si="124"/>
        <v>0</v>
      </c>
      <c r="W227" s="229">
        <f t="shared" si="125"/>
        <v>0</v>
      </c>
      <c r="X227" s="229">
        <f t="shared" si="126"/>
        <v>0</v>
      </c>
      <c r="Y227" s="229">
        <f t="shared" si="127"/>
        <v>0</v>
      </c>
      <c r="Z227" s="229">
        <f t="shared" si="128"/>
        <v>0</v>
      </c>
    </row>
    <row r="228" spans="1:26" ht="26.25" hidden="1" x14ac:dyDescent="0.25">
      <c r="A228" s="19"/>
      <c r="B228" s="18" t="s">
        <v>247</v>
      </c>
      <c r="C228" s="254">
        <f t="shared" si="147"/>
        <v>0</v>
      </c>
      <c r="D228" s="110"/>
      <c r="E228" s="110"/>
      <c r="F228" s="110"/>
      <c r="G228" s="110"/>
      <c r="H228" s="110"/>
      <c r="I228" s="110"/>
      <c r="J228" s="113"/>
      <c r="K228" s="118">
        <f t="shared" si="157"/>
        <v>0</v>
      </c>
      <c r="L228" s="110"/>
      <c r="M228" s="119"/>
      <c r="N228" s="119"/>
      <c r="O228" s="110"/>
      <c r="P228" s="110"/>
      <c r="Q228" s="119"/>
      <c r="R228" s="260"/>
      <c r="S228" s="175">
        <f>T228+U228+V228+W228+X228+Y228+Z228</f>
        <v>0</v>
      </c>
      <c r="T228" s="229">
        <f t="shared" si="122"/>
        <v>0</v>
      </c>
      <c r="U228" s="229">
        <f t="shared" si="123"/>
        <v>0</v>
      </c>
      <c r="V228" s="229">
        <f t="shared" si="124"/>
        <v>0</v>
      </c>
      <c r="W228" s="229">
        <f t="shared" si="125"/>
        <v>0</v>
      </c>
      <c r="X228" s="229">
        <f t="shared" si="126"/>
        <v>0</v>
      </c>
      <c r="Y228" s="229">
        <f t="shared" si="127"/>
        <v>0</v>
      </c>
      <c r="Z228" s="229">
        <f t="shared" si="128"/>
        <v>0</v>
      </c>
    </row>
    <row r="229" spans="1:26" ht="15" customHeight="1" x14ac:dyDescent="0.25">
      <c r="A229" s="16" t="s">
        <v>259</v>
      </c>
      <c r="B229" s="63" t="s">
        <v>260</v>
      </c>
      <c r="C229" s="252">
        <f t="shared" si="147"/>
        <v>1446.5506</v>
      </c>
      <c r="D229" s="111">
        <f t="shared" ref="D229:R229" si="158">D230</f>
        <v>524.29999999999995</v>
      </c>
      <c r="E229" s="111">
        <f t="shared" si="158"/>
        <v>0</v>
      </c>
      <c r="F229" s="111">
        <f t="shared" si="158"/>
        <v>7.5990000000000002</v>
      </c>
      <c r="G229" s="111">
        <f t="shared" si="158"/>
        <v>902.05499999999995</v>
      </c>
      <c r="H229" s="111">
        <f t="shared" si="158"/>
        <v>11.7</v>
      </c>
      <c r="I229" s="111">
        <f t="shared" si="158"/>
        <v>0</v>
      </c>
      <c r="J229" s="111">
        <f t="shared" si="158"/>
        <v>0.89659999999999995</v>
      </c>
      <c r="K229" s="118">
        <f t="shared" si="157"/>
        <v>0</v>
      </c>
      <c r="L229" s="109">
        <f t="shared" si="158"/>
        <v>0</v>
      </c>
      <c r="M229" s="109">
        <f t="shared" si="158"/>
        <v>0</v>
      </c>
      <c r="N229" s="109">
        <f t="shared" si="158"/>
        <v>0</v>
      </c>
      <c r="O229" s="109">
        <f t="shared" si="158"/>
        <v>0</v>
      </c>
      <c r="P229" s="109">
        <f t="shared" si="158"/>
        <v>0</v>
      </c>
      <c r="Q229" s="109">
        <f t="shared" si="158"/>
        <v>0</v>
      </c>
      <c r="R229" s="331">
        <f t="shared" si="158"/>
        <v>0</v>
      </c>
      <c r="S229" s="232">
        <f>S230</f>
        <v>1446.5506</v>
      </c>
      <c r="T229" s="326">
        <f t="shared" ref="T229:Z229" si="159">T230</f>
        <v>524.29999999999995</v>
      </c>
      <c r="U229" s="326">
        <f t="shared" si="159"/>
        <v>0</v>
      </c>
      <c r="V229" s="326">
        <f t="shared" si="159"/>
        <v>7.5990000000000002</v>
      </c>
      <c r="W229" s="326">
        <f t="shared" si="159"/>
        <v>902.05499999999995</v>
      </c>
      <c r="X229" s="326">
        <f t="shared" si="159"/>
        <v>11.7</v>
      </c>
      <c r="Y229" s="326">
        <f t="shared" si="159"/>
        <v>0</v>
      </c>
      <c r="Z229" s="326">
        <f t="shared" si="159"/>
        <v>0.89659999999999995</v>
      </c>
    </row>
    <row r="230" spans="1:26" x14ac:dyDescent="0.25">
      <c r="A230" s="17"/>
      <c r="B230" s="12" t="s">
        <v>445</v>
      </c>
      <c r="C230" s="123">
        <f t="shared" si="147"/>
        <v>1446.5506</v>
      </c>
      <c r="D230" s="164">
        <v>524.29999999999995</v>
      </c>
      <c r="E230" s="110"/>
      <c r="F230" s="110">
        <f>SUM(F231:F236)</f>
        <v>7.5990000000000002</v>
      </c>
      <c r="G230" s="164">
        <v>902.05499999999995</v>
      </c>
      <c r="H230" s="164">
        <v>11.7</v>
      </c>
      <c r="I230" s="111"/>
      <c r="J230" s="113">
        <f>'4 priedas_ nepanaudotos lėšos'!C71</f>
        <v>0.89659999999999995</v>
      </c>
      <c r="K230" s="118">
        <f t="shared" si="157"/>
        <v>0</v>
      </c>
      <c r="L230" s="168"/>
      <c r="M230" s="119"/>
      <c r="N230" s="119">
        <f>SUM(N231:N236)</f>
        <v>0</v>
      </c>
      <c r="O230" s="168"/>
      <c r="P230" s="168"/>
      <c r="Q230" s="119"/>
      <c r="R230" s="260">
        <f>'4 priedas_ nepanaudotos lėšos'!I71</f>
        <v>0</v>
      </c>
      <c r="S230" s="244">
        <f t="shared" ref="S230:S236" si="160">T230+U230+V230+W230+X230+Y230+Z230</f>
        <v>1446.5506</v>
      </c>
      <c r="T230" s="229">
        <f t="shared" si="122"/>
        <v>524.29999999999995</v>
      </c>
      <c r="U230" s="229">
        <f t="shared" si="123"/>
        <v>0</v>
      </c>
      <c r="V230" s="229">
        <f t="shared" si="124"/>
        <v>7.5990000000000002</v>
      </c>
      <c r="W230" s="229">
        <f t="shared" si="125"/>
        <v>902.05499999999995</v>
      </c>
      <c r="X230" s="229">
        <f t="shared" si="126"/>
        <v>11.7</v>
      </c>
      <c r="Y230" s="229">
        <f t="shared" si="127"/>
        <v>0</v>
      </c>
      <c r="Z230" s="229">
        <f t="shared" si="128"/>
        <v>0.89659999999999995</v>
      </c>
    </row>
    <row r="231" spans="1:26" ht="26.25" x14ac:dyDescent="0.25">
      <c r="A231" s="17"/>
      <c r="B231" s="18" t="s">
        <v>211</v>
      </c>
      <c r="C231" s="254">
        <f t="shared" si="147"/>
        <v>7.5990000000000002</v>
      </c>
      <c r="D231" s="110"/>
      <c r="E231" s="110"/>
      <c r="F231" s="164">
        <v>7.5990000000000002</v>
      </c>
      <c r="G231" s="110"/>
      <c r="H231" s="110"/>
      <c r="I231" s="110"/>
      <c r="J231" s="113"/>
      <c r="K231" s="118">
        <f t="shared" si="157"/>
        <v>0</v>
      </c>
      <c r="L231" s="119"/>
      <c r="M231" s="119"/>
      <c r="N231" s="168"/>
      <c r="O231" s="119"/>
      <c r="P231" s="119"/>
      <c r="Q231" s="119"/>
      <c r="R231" s="260"/>
      <c r="S231" s="238">
        <f t="shared" si="160"/>
        <v>7.5990000000000002</v>
      </c>
      <c r="T231" s="229">
        <f t="shared" si="122"/>
        <v>0</v>
      </c>
      <c r="U231" s="229">
        <f t="shared" si="123"/>
        <v>0</v>
      </c>
      <c r="V231" s="229">
        <f t="shared" si="124"/>
        <v>7.5990000000000002</v>
      </c>
      <c r="W231" s="229">
        <f t="shared" si="125"/>
        <v>0</v>
      </c>
      <c r="X231" s="229">
        <f t="shared" si="126"/>
        <v>0</v>
      </c>
      <c r="Y231" s="229">
        <f t="shared" si="127"/>
        <v>0</v>
      </c>
      <c r="Z231" s="229">
        <f t="shared" si="128"/>
        <v>0</v>
      </c>
    </row>
    <row r="232" spans="1:26" ht="26.25" hidden="1" x14ac:dyDescent="0.25">
      <c r="A232" s="17"/>
      <c r="B232" s="18" t="s">
        <v>248</v>
      </c>
      <c r="C232" s="254">
        <f t="shared" si="147"/>
        <v>0</v>
      </c>
      <c r="D232" s="110"/>
      <c r="E232" s="110"/>
      <c r="F232" s="164"/>
      <c r="G232" s="110"/>
      <c r="H232" s="110"/>
      <c r="I232" s="110"/>
      <c r="J232" s="113"/>
      <c r="K232" s="118">
        <f t="shared" si="157"/>
        <v>0</v>
      </c>
      <c r="L232" s="119"/>
      <c r="M232" s="119"/>
      <c r="N232" s="164"/>
      <c r="O232" s="119"/>
      <c r="P232" s="119"/>
      <c r="Q232" s="119"/>
      <c r="R232" s="260"/>
      <c r="S232" s="175">
        <f t="shared" si="160"/>
        <v>0</v>
      </c>
      <c r="T232" s="229">
        <f t="shared" ref="T232:T294" si="161">D232+L232</f>
        <v>0</v>
      </c>
      <c r="U232" s="229">
        <f t="shared" ref="U232:U294" si="162">E232+M232</f>
        <v>0</v>
      </c>
      <c r="V232" s="229">
        <f t="shared" ref="V232:V294" si="163">F232+N232</f>
        <v>0</v>
      </c>
      <c r="W232" s="229">
        <f t="shared" ref="W232:W294" si="164">G232+O232</f>
        <v>0</v>
      </c>
      <c r="X232" s="229">
        <f t="shared" ref="X232:X294" si="165">H232+P232</f>
        <v>0</v>
      </c>
      <c r="Y232" s="229">
        <f t="shared" ref="Y232:Y294" si="166">I232+Q232</f>
        <v>0</v>
      </c>
      <c r="Z232" s="229">
        <f t="shared" ref="Z232:Z294" si="167">J232+R232</f>
        <v>0</v>
      </c>
    </row>
    <row r="233" spans="1:26" hidden="1" x14ac:dyDescent="0.25">
      <c r="A233" s="17"/>
      <c r="B233" s="18" t="s">
        <v>314</v>
      </c>
      <c r="C233" s="123">
        <f t="shared" si="147"/>
        <v>0</v>
      </c>
      <c r="D233" s="110"/>
      <c r="E233" s="110"/>
      <c r="F233" s="170"/>
      <c r="G233" s="110"/>
      <c r="H233" s="110"/>
      <c r="I233" s="110"/>
      <c r="J233" s="113"/>
      <c r="K233" s="118">
        <f t="shared" si="157"/>
        <v>0</v>
      </c>
      <c r="L233" s="119"/>
      <c r="M233" s="119"/>
      <c r="N233" s="164"/>
      <c r="O233" s="119"/>
      <c r="P233" s="119"/>
      <c r="Q233" s="119"/>
      <c r="R233" s="260"/>
      <c r="S233" s="120">
        <f t="shared" si="160"/>
        <v>0</v>
      </c>
      <c r="T233" s="229">
        <f t="shared" si="161"/>
        <v>0</v>
      </c>
      <c r="U233" s="229">
        <f t="shared" si="162"/>
        <v>0</v>
      </c>
      <c r="V233" s="229">
        <f t="shared" si="163"/>
        <v>0</v>
      </c>
      <c r="W233" s="229">
        <f t="shared" si="164"/>
        <v>0</v>
      </c>
      <c r="X233" s="229">
        <f t="shared" si="165"/>
        <v>0</v>
      </c>
      <c r="Y233" s="229">
        <f t="shared" si="166"/>
        <v>0</v>
      </c>
      <c r="Z233" s="229">
        <f t="shared" si="167"/>
        <v>0</v>
      </c>
    </row>
    <row r="234" spans="1:26" ht="26.25" hidden="1" x14ac:dyDescent="0.25">
      <c r="A234" s="17"/>
      <c r="B234" s="18" t="s">
        <v>338</v>
      </c>
      <c r="C234" s="254">
        <f t="shared" si="147"/>
        <v>0</v>
      </c>
      <c r="D234" s="110"/>
      <c r="E234" s="110"/>
      <c r="F234" s="164"/>
      <c r="G234" s="110"/>
      <c r="H234" s="110"/>
      <c r="I234" s="110"/>
      <c r="J234" s="113"/>
      <c r="K234" s="118">
        <f t="shared" si="157"/>
        <v>0</v>
      </c>
      <c r="L234" s="119"/>
      <c r="M234" s="119"/>
      <c r="N234" s="164"/>
      <c r="O234" s="119"/>
      <c r="P234" s="119"/>
      <c r="Q234" s="119"/>
      <c r="R234" s="260"/>
      <c r="S234" s="175">
        <f t="shared" si="160"/>
        <v>0</v>
      </c>
      <c r="T234" s="229">
        <f t="shared" si="161"/>
        <v>0</v>
      </c>
      <c r="U234" s="229">
        <f t="shared" si="162"/>
        <v>0</v>
      </c>
      <c r="V234" s="229">
        <f t="shared" si="163"/>
        <v>0</v>
      </c>
      <c r="W234" s="229">
        <f t="shared" si="164"/>
        <v>0</v>
      </c>
      <c r="X234" s="229">
        <f t="shared" si="165"/>
        <v>0</v>
      </c>
      <c r="Y234" s="229">
        <f t="shared" si="166"/>
        <v>0</v>
      </c>
      <c r="Z234" s="229">
        <f t="shared" si="167"/>
        <v>0</v>
      </c>
    </row>
    <row r="235" spans="1:26" ht="39" hidden="1" x14ac:dyDescent="0.25">
      <c r="A235" s="17"/>
      <c r="B235" s="18" t="s">
        <v>327</v>
      </c>
      <c r="C235" s="254">
        <f t="shared" si="147"/>
        <v>0</v>
      </c>
      <c r="D235" s="110"/>
      <c r="E235" s="110"/>
      <c r="F235" s="164"/>
      <c r="G235" s="110"/>
      <c r="H235" s="110"/>
      <c r="I235" s="110"/>
      <c r="J235" s="113"/>
      <c r="K235" s="118">
        <f t="shared" si="157"/>
        <v>0</v>
      </c>
      <c r="L235" s="119"/>
      <c r="M235" s="119"/>
      <c r="N235" s="164"/>
      <c r="O235" s="119"/>
      <c r="P235" s="119"/>
      <c r="Q235" s="119"/>
      <c r="R235" s="260"/>
      <c r="S235" s="175">
        <f t="shared" si="160"/>
        <v>0</v>
      </c>
      <c r="T235" s="229">
        <f t="shared" si="161"/>
        <v>0</v>
      </c>
      <c r="U235" s="229">
        <f t="shared" si="162"/>
        <v>0</v>
      </c>
      <c r="V235" s="229">
        <f t="shared" si="163"/>
        <v>0</v>
      </c>
      <c r="W235" s="229">
        <f t="shared" si="164"/>
        <v>0</v>
      </c>
      <c r="X235" s="229">
        <f t="shared" si="165"/>
        <v>0</v>
      </c>
      <c r="Y235" s="229">
        <f t="shared" si="166"/>
        <v>0</v>
      </c>
      <c r="Z235" s="229">
        <f t="shared" si="167"/>
        <v>0</v>
      </c>
    </row>
    <row r="236" spans="1:26" ht="26.25" hidden="1" x14ac:dyDescent="0.25">
      <c r="A236" s="19"/>
      <c r="B236" s="18" t="s">
        <v>247</v>
      </c>
      <c r="C236" s="254">
        <f t="shared" si="147"/>
        <v>0</v>
      </c>
      <c r="D236" s="110"/>
      <c r="E236" s="110"/>
      <c r="F236" s="110"/>
      <c r="G236" s="110"/>
      <c r="H236" s="110"/>
      <c r="I236" s="110"/>
      <c r="J236" s="113"/>
      <c r="K236" s="118">
        <f t="shared" si="157"/>
        <v>0</v>
      </c>
      <c r="L236" s="119"/>
      <c r="M236" s="119"/>
      <c r="N236" s="110"/>
      <c r="O236" s="119"/>
      <c r="P236" s="119"/>
      <c r="Q236" s="119"/>
      <c r="R236" s="260"/>
      <c r="S236" s="175">
        <f t="shared" si="160"/>
        <v>0</v>
      </c>
      <c r="T236" s="229">
        <f t="shared" si="161"/>
        <v>0</v>
      </c>
      <c r="U236" s="229">
        <f t="shared" si="162"/>
        <v>0</v>
      </c>
      <c r="V236" s="229">
        <f t="shared" si="163"/>
        <v>0</v>
      </c>
      <c r="W236" s="229">
        <f t="shared" si="164"/>
        <v>0</v>
      </c>
      <c r="X236" s="229">
        <f t="shared" si="165"/>
        <v>0</v>
      </c>
      <c r="Y236" s="229">
        <f t="shared" si="166"/>
        <v>0</v>
      </c>
      <c r="Z236" s="229">
        <f t="shared" si="167"/>
        <v>0</v>
      </c>
    </row>
    <row r="237" spans="1:26" ht="15" customHeight="1" x14ac:dyDescent="0.25">
      <c r="A237" s="16" t="s">
        <v>29</v>
      </c>
      <c r="B237" s="63" t="s">
        <v>261</v>
      </c>
      <c r="C237" s="252">
        <f t="shared" si="147"/>
        <v>367.32659000000001</v>
      </c>
      <c r="D237" s="111">
        <f t="shared" ref="D237:R237" si="168">D238</f>
        <v>266.60000000000002</v>
      </c>
      <c r="E237" s="111">
        <f t="shared" si="168"/>
        <v>0</v>
      </c>
      <c r="F237" s="111">
        <f t="shared" si="168"/>
        <v>0</v>
      </c>
      <c r="G237" s="111">
        <f t="shared" si="168"/>
        <v>86.257999999999996</v>
      </c>
      <c r="H237" s="111">
        <f t="shared" si="168"/>
        <v>14.3</v>
      </c>
      <c r="I237" s="111">
        <f t="shared" si="168"/>
        <v>0</v>
      </c>
      <c r="J237" s="111">
        <f t="shared" si="168"/>
        <v>0.16858999999999999</v>
      </c>
      <c r="K237" s="118">
        <f t="shared" si="157"/>
        <v>0</v>
      </c>
      <c r="L237" s="109">
        <f t="shared" si="168"/>
        <v>0</v>
      </c>
      <c r="M237" s="109">
        <f t="shared" si="168"/>
        <v>0</v>
      </c>
      <c r="N237" s="109">
        <f t="shared" si="168"/>
        <v>0</v>
      </c>
      <c r="O237" s="109">
        <f t="shared" si="168"/>
        <v>0</v>
      </c>
      <c r="P237" s="109">
        <f t="shared" si="168"/>
        <v>0</v>
      </c>
      <c r="Q237" s="109">
        <f t="shared" si="168"/>
        <v>0</v>
      </c>
      <c r="R237" s="331">
        <f t="shared" si="168"/>
        <v>0</v>
      </c>
      <c r="S237" s="176">
        <f>S238</f>
        <v>367.32659000000001</v>
      </c>
      <c r="T237" s="326">
        <f t="shared" ref="T237:Z237" si="169">T238</f>
        <v>266.60000000000002</v>
      </c>
      <c r="U237" s="326">
        <f t="shared" si="169"/>
        <v>0</v>
      </c>
      <c r="V237" s="326">
        <f t="shared" si="169"/>
        <v>0</v>
      </c>
      <c r="W237" s="326">
        <f t="shared" si="169"/>
        <v>86.257999999999996</v>
      </c>
      <c r="X237" s="326">
        <f t="shared" si="169"/>
        <v>14.3</v>
      </c>
      <c r="Y237" s="326">
        <f t="shared" si="169"/>
        <v>0</v>
      </c>
      <c r="Z237" s="326">
        <f t="shared" si="169"/>
        <v>0.16858999999999999</v>
      </c>
    </row>
    <row r="238" spans="1:26" x14ac:dyDescent="0.25">
      <c r="A238" s="17"/>
      <c r="B238" s="12" t="s">
        <v>440</v>
      </c>
      <c r="C238" s="123">
        <f t="shared" si="147"/>
        <v>367.32659000000001</v>
      </c>
      <c r="D238" s="164">
        <v>266.60000000000002</v>
      </c>
      <c r="E238" s="110"/>
      <c r="F238" s="110">
        <f>F239+F241+F240</f>
        <v>0</v>
      </c>
      <c r="G238" s="164">
        <v>86.257999999999996</v>
      </c>
      <c r="H238" s="164">
        <v>14.3</v>
      </c>
      <c r="I238" s="111"/>
      <c r="J238" s="113">
        <f>'4 priedas_ nepanaudotos lėšos'!C73</f>
        <v>0.16858999999999999</v>
      </c>
      <c r="K238" s="118">
        <f t="shared" si="157"/>
        <v>0</v>
      </c>
      <c r="L238" s="163"/>
      <c r="M238" s="119"/>
      <c r="N238" s="119">
        <f>N239+N241+N240</f>
        <v>0</v>
      </c>
      <c r="O238" s="163"/>
      <c r="P238" s="163"/>
      <c r="Q238" s="109"/>
      <c r="R238" s="260">
        <f>'4 priedas_ nepanaudotos lėšos'!I73</f>
        <v>0</v>
      </c>
      <c r="S238" s="120">
        <f>T238+U238+V238+W238+X238+Y238+Z238</f>
        <v>367.32659000000001</v>
      </c>
      <c r="T238" s="229">
        <f t="shared" si="161"/>
        <v>266.60000000000002</v>
      </c>
      <c r="U238" s="229">
        <f t="shared" si="162"/>
        <v>0</v>
      </c>
      <c r="V238" s="229">
        <f t="shared" si="163"/>
        <v>0</v>
      </c>
      <c r="W238" s="229">
        <f t="shared" si="164"/>
        <v>86.257999999999996</v>
      </c>
      <c r="X238" s="229">
        <f t="shared" si="165"/>
        <v>14.3</v>
      </c>
      <c r="Y238" s="229">
        <f t="shared" si="166"/>
        <v>0</v>
      </c>
      <c r="Z238" s="229">
        <f t="shared" si="167"/>
        <v>0.16858999999999999</v>
      </c>
    </row>
    <row r="239" spans="1:26" ht="26.25" hidden="1" x14ac:dyDescent="0.25">
      <c r="A239" s="17"/>
      <c r="B239" s="18" t="s">
        <v>248</v>
      </c>
      <c r="C239" s="254">
        <f t="shared" si="147"/>
        <v>0</v>
      </c>
      <c r="D239" s="121"/>
      <c r="E239" s="121"/>
      <c r="F239" s="121"/>
      <c r="G239" s="124"/>
      <c r="H239" s="124"/>
      <c r="I239" s="124"/>
      <c r="J239" s="117"/>
      <c r="K239" s="118">
        <f t="shared" si="157"/>
        <v>0</v>
      </c>
      <c r="L239" s="124"/>
      <c r="M239" s="310"/>
      <c r="N239" s="310"/>
      <c r="O239" s="124"/>
      <c r="P239" s="124"/>
      <c r="Q239" s="310"/>
      <c r="R239" s="264"/>
      <c r="S239" s="175">
        <f>T239+U239+V239+W239+X239+Y239+Z239</f>
        <v>0</v>
      </c>
      <c r="T239" s="229">
        <f t="shared" si="161"/>
        <v>0</v>
      </c>
      <c r="U239" s="229">
        <f t="shared" si="162"/>
        <v>0</v>
      </c>
      <c r="V239" s="229">
        <f t="shared" si="163"/>
        <v>0</v>
      </c>
      <c r="W239" s="229">
        <f t="shared" si="164"/>
        <v>0</v>
      </c>
      <c r="X239" s="229">
        <f t="shared" si="165"/>
        <v>0</v>
      </c>
      <c r="Y239" s="229">
        <f t="shared" si="166"/>
        <v>0</v>
      </c>
      <c r="Z239" s="229">
        <f t="shared" si="167"/>
        <v>0</v>
      </c>
    </row>
    <row r="240" spans="1:26" ht="26.25" hidden="1" x14ac:dyDescent="0.25">
      <c r="A240" s="17"/>
      <c r="B240" s="18" t="s">
        <v>338</v>
      </c>
      <c r="C240" s="254">
        <f t="shared" si="147"/>
        <v>0</v>
      </c>
      <c r="D240" s="110"/>
      <c r="E240" s="110"/>
      <c r="F240" s="110"/>
      <c r="G240" s="110"/>
      <c r="H240" s="110"/>
      <c r="I240" s="110"/>
      <c r="J240" s="113"/>
      <c r="K240" s="118">
        <f t="shared" si="157"/>
        <v>0</v>
      </c>
      <c r="L240" s="110"/>
      <c r="M240" s="119"/>
      <c r="N240" s="119"/>
      <c r="O240" s="110"/>
      <c r="P240" s="110"/>
      <c r="Q240" s="119"/>
      <c r="R240" s="260"/>
      <c r="S240" s="175">
        <f>T240+U240+V240+W240+X240+Y240+Z240</f>
        <v>0</v>
      </c>
      <c r="T240" s="229">
        <f t="shared" si="161"/>
        <v>0</v>
      </c>
      <c r="U240" s="229">
        <f t="shared" si="162"/>
        <v>0</v>
      </c>
      <c r="V240" s="229">
        <f t="shared" si="163"/>
        <v>0</v>
      </c>
      <c r="W240" s="229">
        <f t="shared" si="164"/>
        <v>0</v>
      </c>
      <c r="X240" s="229">
        <f t="shared" si="165"/>
        <v>0</v>
      </c>
      <c r="Y240" s="229">
        <f t="shared" si="166"/>
        <v>0</v>
      </c>
      <c r="Z240" s="229">
        <f t="shared" si="167"/>
        <v>0</v>
      </c>
    </row>
    <row r="241" spans="1:26" ht="26.25" hidden="1" x14ac:dyDescent="0.25">
      <c r="A241" s="17"/>
      <c r="B241" s="18" t="s">
        <v>247</v>
      </c>
      <c r="C241" s="254">
        <f t="shared" si="147"/>
        <v>0</v>
      </c>
      <c r="D241" s="121"/>
      <c r="E241" s="121"/>
      <c r="F241" s="121"/>
      <c r="G241" s="121"/>
      <c r="H241" s="121"/>
      <c r="I241" s="121"/>
      <c r="J241" s="114"/>
      <c r="K241" s="118">
        <f t="shared" si="157"/>
        <v>0</v>
      </c>
      <c r="L241" s="121"/>
      <c r="M241" s="265"/>
      <c r="N241" s="265"/>
      <c r="O241" s="121"/>
      <c r="P241" s="121"/>
      <c r="Q241" s="265"/>
      <c r="R241" s="261"/>
      <c r="S241" s="175">
        <f>T241+U241+V241+W241+X241+Y241+Z241</f>
        <v>0</v>
      </c>
      <c r="T241" s="229">
        <f t="shared" si="161"/>
        <v>0</v>
      </c>
      <c r="U241" s="229">
        <f t="shared" si="162"/>
        <v>0</v>
      </c>
      <c r="V241" s="229">
        <f t="shared" si="163"/>
        <v>0</v>
      </c>
      <c r="W241" s="229">
        <f t="shared" si="164"/>
        <v>0</v>
      </c>
      <c r="X241" s="229">
        <f t="shared" si="165"/>
        <v>0</v>
      </c>
      <c r="Y241" s="229">
        <f t="shared" si="166"/>
        <v>0</v>
      </c>
      <c r="Z241" s="229">
        <f t="shared" si="167"/>
        <v>0</v>
      </c>
    </row>
    <row r="242" spans="1:26" ht="15" customHeight="1" x14ac:dyDescent="0.25">
      <c r="A242" s="3" t="s">
        <v>30</v>
      </c>
      <c r="B242" s="139" t="s">
        <v>263</v>
      </c>
      <c r="C242" s="252">
        <f t="shared" si="147"/>
        <v>544.43032000000005</v>
      </c>
      <c r="D242" s="111">
        <f t="shared" ref="D242:R242" si="170">D243</f>
        <v>255.5</v>
      </c>
      <c r="E242" s="111">
        <f t="shared" si="170"/>
        <v>0</v>
      </c>
      <c r="F242" s="111">
        <f t="shared" si="170"/>
        <v>0</v>
      </c>
      <c r="G242" s="111">
        <f t="shared" si="170"/>
        <v>269.07600000000002</v>
      </c>
      <c r="H242" s="111">
        <f t="shared" si="170"/>
        <v>17.600000000000001</v>
      </c>
      <c r="I242" s="111">
        <f t="shared" si="170"/>
        <v>0</v>
      </c>
      <c r="J242" s="111">
        <f t="shared" si="170"/>
        <v>2.2543199999999999</v>
      </c>
      <c r="K242" s="118">
        <f t="shared" si="157"/>
        <v>0.72</v>
      </c>
      <c r="L242" s="109">
        <f t="shared" si="170"/>
        <v>0</v>
      </c>
      <c r="M242" s="109">
        <f t="shared" si="170"/>
        <v>0</v>
      </c>
      <c r="N242" s="109">
        <f t="shared" si="170"/>
        <v>0.72</v>
      </c>
      <c r="O242" s="109">
        <f t="shared" si="170"/>
        <v>0</v>
      </c>
      <c r="P242" s="109">
        <f t="shared" si="170"/>
        <v>0</v>
      </c>
      <c r="Q242" s="109">
        <f t="shared" si="170"/>
        <v>0</v>
      </c>
      <c r="R242" s="331">
        <f t="shared" si="170"/>
        <v>0</v>
      </c>
      <c r="S242" s="176">
        <f>S243</f>
        <v>545.15032000000008</v>
      </c>
      <c r="T242" s="326">
        <f t="shared" ref="T242:Z242" si="171">T243</f>
        <v>255.5</v>
      </c>
      <c r="U242" s="326">
        <f t="shared" si="171"/>
        <v>0</v>
      </c>
      <c r="V242" s="326">
        <f t="shared" si="171"/>
        <v>0.72</v>
      </c>
      <c r="W242" s="326">
        <f t="shared" si="171"/>
        <v>269.07600000000002</v>
      </c>
      <c r="X242" s="326">
        <f t="shared" si="171"/>
        <v>17.600000000000001</v>
      </c>
      <c r="Y242" s="326">
        <f t="shared" si="171"/>
        <v>0</v>
      </c>
      <c r="Z242" s="326">
        <f t="shared" si="171"/>
        <v>2.2543199999999999</v>
      </c>
    </row>
    <row r="243" spans="1:26" x14ac:dyDescent="0.25">
      <c r="A243" s="8"/>
      <c r="B243" s="67" t="s">
        <v>440</v>
      </c>
      <c r="C243" s="123">
        <f t="shared" si="147"/>
        <v>544.43032000000005</v>
      </c>
      <c r="D243" s="164">
        <v>255.5</v>
      </c>
      <c r="E243" s="110"/>
      <c r="F243" s="110">
        <f>SUM(F244:F247)</f>
        <v>0</v>
      </c>
      <c r="G243" s="164">
        <v>269.07600000000002</v>
      </c>
      <c r="H243" s="164">
        <v>17.600000000000001</v>
      </c>
      <c r="I243" s="111"/>
      <c r="J243" s="113">
        <f>'4 priedas_ nepanaudotos lėšos'!C75</f>
        <v>2.2543199999999999</v>
      </c>
      <c r="K243" s="118">
        <f t="shared" si="157"/>
        <v>0.72</v>
      </c>
      <c r="L243" s="168"/>
      <c r="M243" s="119"/>
      <c r="N243" s="168">
        <f>SUM(N244:N247)</f>
        <v>0.72</v>
      </c>
      <c r="O243" s="163"/>
      <c r="P243" s="163"/>
      <c r="Q243" s="109"/>
      <c r="R243" s="260">
        <f>'4 priedas_ nepanaudotos lėšos'!I75</f>
        <v>0</v>
      </c>
      <c r="S243" s="120">
        <f>T243+U243+V243+W243+X243+Y243+Z243</f>
        <v>545.15032000000008</v>
      </c>
      <c r="T243" s="229">
        <f t="shared" si="161"/>
        <v>255.5</v>
      </c>
      <c r="U243" s="229">
        <f t="shared" si="162"/>
        <v>0</v>
      </c>
      <c r="V243" s="229">
        <f t="shared" si="163"/>
        <v>0.72</v>
      </c>
      <c r="W243" s="229">
        <f t="shared" si="164"/>
        <v>269.07600000000002</v>
      </c>
      <c r="X243" s="229">
        <f t="shared" si="165"/>
        <v>17.600000000000001</v>
      </c>
      <c r="Y243" s="229">
        <f t="shared" si="166"/>
        <v>0</v>
      </c>
      <c r="Z243" s="229">
        <f t="shared" si="167"/>
        <v>2.2543199999999999</v>
      </c>
    </row>
    <row r="244" spans="1:26" s="90" customFormat="1" ht="26.25" hidden="1" x14ac:dyDescent="0.25">
      <c r="A244" s="267"/>
      <c r="B244" s="288" t="s">
        <v>248</v>
      </c>
      <c r="C244" s="282">
        <f t="shared" si="147"/>
        <v>0</v>
      </c>
      <c r="D244" s="117"/>
      <c r="E244" s="117"/>
      <c r="F244" s="114"/>
      <c r="G244" s="117"/>
      <c r="H244" s="117"/>
      <c r="I244" s="117"/>
      <c r="J244" s="117"/>
      <c r="K244" s="118">
        <f t="shared" si="157"/>
        <v>0</v>
      </c>
      <c r="L244" s="264"/>
      <c r="M244" s="264"/>
      <c r="N244" s="289"/>
      <c r="O244" s="264"/>
      <c r="P244" s="264"/>
      <c r="Q244" s="264"/>
      <c r="R244" s="264"/>
      <c r="S244" s="285">
        <f>T244+U244+V244+W244+X244+Y244+Z244</f>
        <v>0</v>
      </c>
      <c r="T244" s="229">
        <f t="shared" si="161"/>
        <v>0</v>
      </c>
      <c r="U244" s="229">
        <f t="shared" si="162"/>
        <v>0</v>
      </c>
      <c r="V244" s="229">
        <f t="shared" si="163"/>
        <v>0</v>
      </c>
      <c r="W244" s="229">
        <f t="shared" si="164"/>
        <v>0</v>
      </c>
      <c r="X244" s="229">
        <f t="shared" si="165"/>
        <v>0</v>
      </c>
      <c r="Y244" s="229">
        <f t="shared" si="166"/>
        <v>0</v>
      </c>
      <c r="Z244" s="229">
        <f t="shared" si="167"/>
        <v>0</v>
      </c>
    </row>
    <row r="245" spans="1:26" s="90" customFormat="1" hidden="1" x14ac:dyDescent="0.25">
      <c r="A245" s="267"/>
      <c r="B245" s="288" t="s">
        <v>314</v>
      </c>
      <c r="C245" s="115">
        <f t="shared" si="147"/>
        <v>0</v>
      </c>
      <c r="D245" s="113"/>
      <c r="E245" s="113"/>
      <c r="F245" s="114"/>
      <c r="G245" s="113"/>
      <c r="H245" s="113"/>
      <c r="I245" s="113"/>
      <c r="J245" s="113"/>
      <c r="K245" s="118">
        <f t="shared" si="157"/>
        <v>0</v>
      </c>
      <c r="L245" s="260"/>
      <c r="M245" s="260"/>
      <c r="N245" s="284"/>
      <c r="O245" s="260"/>
      <c r="P245" s="260"/>
      <c r="Q245" s="260"/>
      <c r="R245" s="260"/>
      <c r="S245" s="290">
        <f>T245+U245+V245+W245+X245+Y245+Z245</f>
        <v>0</v>
      </c>
      <c r="T245" s="229">
        <f t="shared" si="161"/>
        <v>0</v>
      </c>
      <c r="U245" s="229">
        <f t="shared" si="162"/>
        <v>0</v>
      </c>
      <c r="V245" s="229">
        <f t="shared" si="163"/>
        <v>0</v>
      </c>
      <c r="W245" s="229">
        <f t="shared" si="164"/>
        <v>0</v>
      </c>
      <c r="X245" s="229">
        <f t="shared" si="165"/>
        <v>0</v>
      </c>
      <c r="Y245" s="229">
        <f t="shared" si="166"/>
        <v>0</v>
      </c>
      <c r="Z245" s="229">
        <f t="shared" si="167"/>
        <v>0</v>
      </c>
    </row>
    <row r="246" spans="1:26" ht="39" x14ac:dyDescent="0.25">
      <c r="A246" s="15"/>
      <c r="B246" s="21" t="s">
        <v>456</v>
      </c>
      <c r="C246" s="254">
        <f t="shared" si="147"/>
        <v>0</v>
      </c>
      <c r="D246" s="124"/>
      <c r="E246" s="124"/>
      <c r="F246" s="170"/>
      <c r="G246" s="124"/>
      <c r="H246" s="124"/>
      <c r="I246" s="124"/>
      <c r="J246" s="117"/>
      <c r="K246" s="118">
        <f t="shared" si="157"/>
        <v>0.72</v>
      </c>
      <c r="L246" s="310"/>
      <c r="M246" s="310"/>
      <c r="N246" s="168">
        <v>0.72</v>
      </c>
      <c r="O246" s="310"/>
      <c r="P246" s="310"/>
      <c r="Q246" s="310"/>
      <c r="R246" s="264"/>
      <c r="S246" s="239">
        <f>T246+U246+V246+W246+X246+Y246+Z246</f>
        <v>0.72</v>
      </c>
      <c r="T246" s="229">
        <f t="shared" si="161"/>
        <v>0</v>
      </c>
      <c r="U246" s="229">
        <f t="shared" si="162"/>
        <v>0</v>
      </c>
      <c r="V246" s="229">
        <f t="shared" si="163"/>
        <v>0.72</v>
      </c>
      <c r="W246" s="229">
        <f t="shared" si="164"/>
        <v>0</v>
      </c>
      <c r="X246" s="229">
        <f t="shared" si="165"/>
        <v>0</v>
      </c>
      <c r="Y246" s="229">
        <f t="shared" si="166"/>
        <v>0</v>
      </c>
      <c r="Z246" s="229">
        <f t="shared" si="167"/>
        <v>0</v>
      </c>
    </row>
    <row r="247" spans="1:26" s="90" customFormat="1" ht="26.25" hidden="1" x14ac:dyDescent="0.25">
      <c r="A247" s="273"/>
      <c r="B247" s="274" t="s">
        <v>247</v>
      </c>
      <c r="C247" s="282">
        <f t="shared" si="147"/>
        <v>0</v>
      </c>
      <c r="D247" s="114"/>
      <c r="E247" s="114"/>
      <c r="F247" s="114"/>
      <c r="G247" s="114"/>
      <c r="H247" s="114"/>
      <c r="I247" s="114"/>
      <c r="J247" s="114"/>
      <c r="K247" s="118">
        <f t="shared" si="157"/>
        <v>0</v>
      </c>
      <c r="L247" s="261"/>
      <c r="M247" s="261"/>
      <c r="N247" s="114"/>
      <c r="O247" s="261"/>
      <c r="P247" s="261"/>
      <c r="Q247" s="261"/>
      <c r="R247" s="261"/>
      <c r="S247" s="285">
        <f>T247+U247+V247+W247+X247+Y247+Z247</f>
        <v>0</v>
      </c>
      <c r="T247" s="229">
        <f t="shared" si="161"/>
        <v>0</v>
      </c>
      <c r="U247" s="229">
        <f t="shared" si="162"/>
        <v>0</v>
      </c>
      <c r="V247" s="229">
        <f t="shared" si="163"/>
        <v>0</v>
      </c>
      <c r="W247" s="229">
        <f t="shared" si="164"/>
        <v>0</v>
      </c>
      <c r="X247" s="229">
        <f t="shared" si="165"/>
        <v>0</v>
      </c>
      <c r="Y247" s="229">
        <f t="shared" si="166"/>
        <v>0</v>
      </c>
      <c r="Z247" s="229">
        <f t="shared" si="167"/>
        <v>0</v>
      </c>
    </row>
    <row r="248" spans="1:26" ht="15" customHeight="1" x14ac:dyDescent="0.25">
      <c r="A248" s="17" t="s">
        <v>31</v>
      </c>
      <c r="B248" s="63" t="s">
        <v>262</v>
      </c>
      <c r="C248" s="252">
        <f t="shared" si="147"/>
        <v>1678.2349400000003</v>
      </c>
      <c r="D248" s="111">
        <f t="shared" ref="D248:R248" si="172">D249</f>
        <v>867.7</v>
      </c>
      <c r="E248" s="111">
        <f t="shared" si="172"/>
        <v>0</v>
      </c>
      <c r="F248" s="111">
        <f t="shared" si="172"/>
        <v>53.195</v>
      </c>
      <c r="G248" s="111">
        <f t="shared" si="172"/>
        <v>666.76900000000001</v>
      </c>
      <c r="H248" s="111">
        <f t="shared" si="172"/>
        <v>80.400000000000006</v>
      </c>
      <c r="I248" s="111">
        <f t="shared" si="172"/>
        <v>0</v>
      </c>
      <c r="J248" s="111">
        <f t="shared" si="172"/>
        <v>10.17094</v>
      </c>
      <c r="K248" s="118">
        <f t="shared" si="157"/>
        <v>1.44</v>
      </c>
      <c r="L248" s="109">
        <f t="shared" si="172"/>
        <v>0</v>
      </c>
      <c r="M248" s="109">
        <f t="shared" si="172"/>
        <v>0</v>
      </c>
      <c r="N248" s="109">
        <f t="shared" si="172"/>
        <v>1.44</v>
      </c>
      <c r="O248" s="109">
        <f t="shared" si="172"/>
        <v>0</v>
      </c>
      <c r="P248" s="109">
        <f t="shared" si="172"/>
        <v>0</v>
      </c>
      <c r="Q248" s="109">
        <f t="shared" si="172"/>
        <v>0</v>
      </c>
      <c r="R248" s="331">
        <f t="shared" si="172"/>
        <v>0</v>
      </c>
      <c r="S248" s="176">
        <f>S249</f>
        <v>1679.6749400000001</v>
      </c>
      <c r="T248" s="326">
        <f t="shared" ref="T248:Z248" si="173">T249</f>
        <v>867.7</v>
      </c>
      <c r="U248" s="326">
        <f t="shared" si="173"/>
        <v>0</v>
      </c>
      <c r="V248" s="326">
        <f t="shared" si="173"/>
        <v>54.634999999999998</v>
      </c>
      <c r="W248" s="326">
        <f t="shared" si="173"/>
        <v>666.76900000000001</v>
      </c>
      <c r="X248" s="326">
        <f t="shared" si="173"/>
        <v>80.400000000000006</v>
      </c>
      <c r="Y248" s="326">
        <f t="shared" si="173"/>
        <v>0</v>
      </c>
      <c r="Z248" s="326">
        <f t="shared" si="173"/>
        <v>10.17094</v>
      </c>
    </row>
    <row r="249" spans="1:26" x14ac:dyDescent="0.25">
      <c r="A249" s="17"/>
      <c r="B249" s="12" t="s">
        <v>445</v>
      </c>
      <c r="C249" s="123">
        <f t="shared" si="147"/>
        <v>1678.2349400000003</v>
      </c>
      <c r="D249" s="164">
        <v>867.7</v>
      </c>
      <c r="E249" s="110"/>
      <c r="F249" s="110">
        <f>F250+F252+F253+F251</f>
        <v>53.195</v>
      </c>
      <c r="G249" s="164">
        <v>666.76900000000001</v>
      </c>
      <c r="H249" s="164">
        <v>80.400000000000006</v>
      </c>
      <c r="I249" s="111"/>
      <c r="J249" s="113">
        <f>'4 priedas_ nepanaudotos lėšos'!C77</f>
        <v>10.17094</v>
      </c>
      <c r="K249" s="118">
        <f t="shared" si="157"/>
        <v>1.44</v>
      </c>
      <c r="L249" s="163"/>
      <c r="M249" s="119"/>
      <c r="N249" s="119">
        <f>N250+N252+N253+N251</f>
        <v>1.44</v>
      </c>
      <c r="O249" s="163"/>
      <c r="P249" s="163"/>
      <c r="Q249" s="109"/>
      <c r="R249" s="260">
        <f>'4 priedas_ nepanaudotos lėšos'!I77</f>
        <v>0</v>
      </c>
      <c r="S249" s="120">
        <f>T249+U249+V249+W249+X249+Y249+Z249</f>
        <v>1679.6749400000001</v>
      </c>
      <c r="T249" s="229">
        <f t="shared" si="161"/>
        <v>867.7</v>
      </c>
      <c r="U249" s="229">
        <f t="shared" si="162"/>
        <v>0</v>
      </c>
      <c r="V249" s="229">
        <f t="shared" si="163"/>
        <v>54.634999999999998</v>
      </c>
      <c r="W249" s="229">
        <f t="shared" si="164"/>
        <v>666.76900000000001</v>
      </c>
      <c r="X249" s="229">
        <f t="shared" si="165"/>
        <v>80.400000000000006</v>
      </c>
      <c r="Y249" s="229">
        <f t="shared" si="166"/>
        <v>0</v>
      </c>
      <c r="Z249" s="229">
        <f t="shared" si="167"/>
        <v>10.17094</v>
      </c>
    </row>
    <row r="250" spans="1:26" ht="26.25" x14ac:dyDescent="0.25">
      <c r="A250" s="17"/>
      <c r="B250" s="18" t="s">
        <v>211</v>
      </c>
      <c r="C250" s="254">
        <f t="shared" si="147"/>
        <v>53.195</v>
      </c>
      <c r="D250" s="110"/>
      <c r="E250" s="110"/>
      <c r="F250" s="164">
        <v>53.195</v>
      </c>
      <c r="G250" s="110"/>
      <c r="H250" s="110"/>
      <c r="I250" s="110"/>
      <c r="J250" s="113"/>
      <c r="K250" s="118">
        <f t="shared" si="157"/>
        <v>0</v>
      </c>
      <c r="L250" s="119"/>
      <c r="M250" s="119"/>
      <c r="N250" s="168"/>
      <c r="O250" s="119"/>
      <c r="P250" s="119"/>
      <c r="Q250" s="119"/>
      <c r="R250" s="260"/>
      <c r="S250" s="238">
        <f>T250+U250+V250+W250+X250+Y250+Z250</f>
        <v>53.195</v>
      </c>
      <c r="T250" s="229">
        <f t="shared" si="161"/>
        <v>0</v>
      </c>
      <c r="U250" s="229">
        <f t="shared" si="162"/>
        <v>0</v>
      </c>
      <c r="V250" s="229">
        <f t="shared" si="163"/>
        <v>53.195</v>
      </c>
      <c r="W250" s="229">
        <f t="shared" si="164"/>
        <v>0</v>
      </c>
      <c r="X250" s="229">
        <f t="shared" si="165"/>
        <v>0</v>
      </c>
      <c r="Y250" s="229">
        <f t="shared" si="166"/>
        <v>0</v>
      </c>
      <c r="Z250" s="229">
        <f t="shared" si="167"/>
        <v>0</v>
      </c>
    </row>
    <row r="251" spans="1:26" ht="39" x14ac:dyDescent="0.25">
      <c r="A251" s="17"/>
      <c r="B251" s="18" t="s">
        <v>456</v>
      </c>
      <c r="C251" s="254">
        <f t="shared" si="147"/>
        <v>0</v>
      </c>
      <c r="D251" s="124"/>
      <c r="E251" s="124"/>
      <c r="F251" s="170"/>
      <c r="G251" s="124"/>
      <c r="H251" s="124"/>
      <c r="I251" s="124"/>
      <c r="J251" s="117"/>
      <c r="K251" s="118">
        <f t="shared" si="157"/>
        <v>1.44</v>
      </c>
      <c r="L251" s="310"/>
      <c r="M251" s="310"/>
      <c r="N251" s="168">
        <v>1.44</v>
      </c>
      <c r="O251" s="310"/>
      <c r="P251" s="310"/>
      <c r="Q251" s="310"/>
      <c r="R251" s="264"/>
      <c r="S251" s="239">
        <f>T251+U251+V251+W251+X251+Y251+Z251</f>
        <v>1.44</v>
      </c>
      <c r="T251" s="229">
        <f t="shared" si="161"/>
        <v>0</v>
      </c>
      <c r="U251" s="229">
        <f t="shared" si="162"/>
        <v>0</v>
      </c>
      <c r="V251" s="229">
        <f t="shared" si="163"/>
        <v>1.44</v>
      </c>
      <c r="W251" s="229">
        <f t="shared" si="164"/>
        <v>0</v>
      </c>
      <c r="X251" s="229">
        <f t="shared" si="165"/>
        <v>0</v>
      </c>
      <c r="Y251" s="229">
        <f t="shared" si="166"/>
        <v>0</v>
      </c>
      <c r="Z251" s="229">
        <f t="shared" si="167"/>
        <v>0</v>
      </c>
    </row>
    <row r="252" spans="1:26" s="90" customFormat="1" ht="26.25" hidden="1" x14ac:dyDescent="0.25">
      <c r="A252" s="273"/>
      <c r="B252" s="274" t="s">
        <v>248</v>
      </c>
      <c r="C252" s="282">
        <f t="shared" si="147"/>
        <v>0</v>
      </c>
      <c r="D252" s="113"/>
      <c r="E252" s="113"/>
      <c r="F252" s="113"/>
      <c r="G252" s="113"/>
      <c r="H252" s="113"/>
      <c r="I252" s="113"/>
      <c r="J252" s="113"/>
      <c r="K252" s="118">
        <f t="shared" si="157"/>
        <v>0</v>
      </c>
      <c r="L252" s="113"/>
      <c r="M252" s="113"/>
      <c r="N252" s="113"/>
      <c r="O252" s="260"/>
      <c r="P252" s="260"/>
      <c r="Q252" s="260"/>
      <c r="R252" s="260"/>
      <c r="S252" s="285">
        <f>T252+U252+V252+W252+X252+Y252+Z252</f>
        <v>0</v>
      </c>
      <c r="T252" s="229">
        <f t="shared" si="161"/>
        <v>0</v>
      </c>
      <c r="U252" s="229">
        <f t="shared" si="162"/>
        <v>0</v>
      </c>
      <c r="V252" s="229">
        <f t="shared" si="163"/>
        <v>0</v>
      </c>
      <c r="W252" s="229">
        <f t="shared" si="164"/>
        <v>0</v>
      </c>
      <c r="X252" s="229">
        <f t="shared" si="165"/>
        <v>0</v>
      </c>
      <c r="Y252" s="229">
        <f t="shared" si="166"/>
        <v>0</v>
      </c>
      <c r="Z252" s="229">
        <f t="shared" si="167"/>
        <v>0</v>
      </c>
    </row>
    <row r="253" spans="1:26" s="90" customFormat="1" ht="26.25" hidden="1" x14ac:dyDescent="0.25">
      <c r="A253" s="286"/>
      <c r="B253" s="274" t="s">
        <v>247</v>
      </c>
      <c r="C253" s="282">
        <f t="shared" si="147"/>
        <v>0</v>
      </c>
      <c r="D253" s="113"/>
      <c r="E253" s="113"/>
      <c r="F253" s="113"/>
      <c r="G253" s="113"/>
      <c r="H253" s="113"/>
      <c r="I253" s="113"/>
      <c r="J253" s="113"/>
      <c r="K253" s="118">
        <f t="shared" si="157"/>
        <v>0</v>
      </c>
      <c r="L253" s="113"/>
      <c r="M253" s="113"/>
      <c r="N253" s="113"/>
      <c r="O253" s="260"/>
      <c r="P253" s="260"/>
      <c r="Q253" s="260"/>
      <c r="R253" s="260"/>
      <c r="S253" s="285">
        <f>T253+U253+V253+W253+X253+Y253+Z253</f>
        <v>0</v>
      </c>
      <c r="T253" s="229">
        <f t="shared" si="161"/>
        <v>0</v>
      </c>
      <c r="U253" s="229">
        <f t="shared" si="162"/>
        <v>0</v>
      </c>
      <c r="V253" s="229">
        <f t="shared" si="163"/>
        <v>0</v>
      </c>
      <c r="W253" s="229">
        <f t="shared" si="164"/>
        <v>0</v>
      </c>
      <c r="X253" s="229">
        <f t="shared" si="165"/>
        <v>0</v>
      </c>
      <c r="Y253" s="229">
        <f t="shared" si="166"/>
        <v>0</v>
      </c>
      <c r="Z253" s="229">
        <f t="shared" si="167"/>
        <v>0</v>
      </c>
    </row>
    <row r="254" spans="1:26" ht="15" customHeight="1" x14ac:dyDescent="0.25">
      <c r="A254" s="16" t="s">
        <v>32</v>
      </c>
      <c r="B254" s="63" t="s">
        <v>264</v>
      </c>
      <c r="C254" s="252">
        <f t="shared" si="147"/>
        <v>681.79785000000004</v>
      </c>
      <c r="D254" s="111">
        <f t="shared" ref="D254:R254" si="174">D255</f>
        <v>360</v>
      </c>
      <c r="E254" s="111">
        <f t="shared" si="174"/>
        <v>0</v>
      </c>
      <c r="F254" s="111">
        <f t="shared" si="174"/>
        <v>7.5990000000000002</v>
      </c>
      <c r="G254" s="111">
        <f t="shared" si="174"/>
        <v>268.87200000000001</v>
      </c>
      <c r="H254" s="111">
        <f t="shared" si="174"/>
        <v>40</v>
      </c>
      <c r="I254" s="111">
        <f t="shared" si="174"/>
        <v>0</v>
      </c>
      <c r="J254" s="111">
        <f t="shared" si="174"/>
        <v>5.3268500000000003</v>
      </c>
      <c r="K254" s="118">
        <f t="shared" si="157"/>
        <v>0</v>
      </c>
      <c r="L254" s="109">
        <f t="shared" si="174"/>
        <v>0</v>
      </c>
      <c r="M254" s="109">
        <f t="shared" si="174"/>
        <v>0</v>
      </c>
      <c r="N254" s="109">
        <f t="shared" si="174"/>
        <v>0</v>
      </c>
      <c r="O254" s="109">
        <f t="shared" si="174"/>
        <v>0</v>
      </c>
      <c r="P254" s="109">
        <f t="shared" si="174"/>
        <v>0</v>
      </c>
      <c r="Q254" s="109">
        <f t="shared" si="174"/>
        <v>0</v>
      </c>
      <c r="R254" s="331">
        <f t="shared" si="174"/>
        <v>0</v>
      </c>
      <c r="S254" s="176">
        <f>S255</f>
        <v>681.79785000000004</v>
      </c>
      <c r="T254" s="326">
        <f t="shared" ref="T254:Z254" si="175">T255</f>
        <v>360</v>
      </c>
      <c r="U254" s="326">
        <f t="shared" si="175"/>
        <v>0</v>
      </c>
      <c r="V254" s="326">
        <f t="shared" si="175"/>
        <v>7.5990000000000002</v>
      </c>
      <c r="W254" s="326">
        <f t="shared" si="175"/>
        <v>268.87200000000001</v>
      </c>
      <c r="X254" s="326">
        <f t="shared" si="175"/>
        <v>40</v>
      </c>
      <c r="Y254" s="326">
        <f t="shared" si="175"/>
        <v>0</v>
      </c>
      <c r="Z254" s="326">
        <f t="shared" si="175"/>
        <v>5.3268500000000003</v>
      </c>
    </row>
    <row r="255" spans="1:26" x14ac:dyDescent="0.25">
      <c r="A255" s="17"/>
      <c r="B255" s="12" t="s">
        <v>445</v>
      </c>
      <c r="C255" s="123">
        <f t="shared" si="147"/>
        <v>681.79785000000004</v>
      </c>
      <c r="D255" s="164">
        <v>360</v>
      </c>
      <c r="E255" s="110"/>
      <c r="F255" s="110">
        <f>F256+F258+F257</f>
        <v>7.5990000000000002</v>
      </c>
      <c r="G255" s="164">
        <v>268.87200000000001</v>
      </c>
      <c r="H255" s="164">
        <v>40</v>
      </c>
      <c r="I255" s="111"/>
      <c r="J255" s="113">
        <f>'4 priedas_ nepanaudotos lėšos'!C79</f>
        <v>5.3268500000000003</v>
      </c>
      <c r="K255" s="118">
        <f t="shared" si="157"/>
        <v>0</v>
      </c>
      <c r="L255" s="163"/>
      <c r="M255" s="119"/>
      <c r="N255" s="119">
        <f>N256+N258+N257</f>
        <v>0</v>
      </c>
      <c r="O255" s="163"/>
      <c r="P255" s="163"/>
      <c r="Q255" s="109"/>
      <c r="R255" s="260">
        <f>'4 priedas_ nepanaudotos lėšos'!I79</f>
        <v>0</v>
      </c>
      <c r="S255" s="120">
        <f>T255+U255+V255+W255+X255+Y255+Z255</f>
        <v>681.79785000000004</v>
      </c>
      <c r="T255" s="229">
        <f t="shared" si="161"/>
        <v>360</v>
      </c>
      <c r="U255" s="229">
        <f t="shared" si="162"/>
        <v>0</v>
      </c>
      <c r="V255" s="229">
        <f t="shared" si="163"/>
        <v>7.5990000000000002</v>
      </c>
      <c r="W255" s="229">
        <f t="shared" si="164"/>
        <v>268.87200000000001</v>
      </c>
      <c r="X255" s="229">
        <f t="shared" si="165"/>
        <v>40</v>
      </c>
      <c r="Y255" s="229">
        <f t="shared" si="166"/>
        <v>0</v>
      </c>
      <c r="Z255" s="229">
        <f t="shared" si="167"/>
        <v>5.3268500000000003</v>
      </c>
    </row>
    <row r="256" spans="1:26" ht="26.25" x14ac:dyDescent="0.25">
      <c r="A256" s="17"/>
      <c r="B256" s="18" t="s">
        <v>211</v>
      </c>
      <c r="C256" s="254">
        <f t="shared" si="147"/>
        <v>7.5990000000000002</v>
      </c>
      <c r="D256" s="121"/>
      <c r="E256" s="124"/>
      <c r="F256" s="170">
        <v>7.5990000000000002</v>
      </c>
      <c r="G256" s="124"/>
      <c r="H256" s="124"/>
      <c r="I256" s="124"/>
      <c r="J256" s="117"/>
      <c r="K256" s="118">
        <f t="shared" si="157"/>
        <v>0</v>
      </c>
      <c r="L256" s="310"/>
      <c r="M256" s="310"/>
      <c r="N256" s="366"/>
      <c r="O256" s="310"/>
      <c r="P256" s="310"/>
      <c r="Q256" s="310"/>
      <c r="R256" s="264"/>
      <c r="S256" s="238">
        <f>T256+U256+V256+W256+X256+Y256+Z256</f>
        <v>7.5990000000000002</v>
      </c>
      <c r="T256" s="229">
        <f t="shared" si="161"/>
        <v>0</v>
      </c>
      <c r="U256" s="229">
        <f t="shared" si="162"/>
        <v>0</v>
      </c>
      <c r="V256" s="229">
        <f t="shared" si="163"/>
        <v>7.5990000000000002</v>
      </c>
      <c r="W256" s="229">
        <f t="shared" si="164"/>
        <v>0</v>
      </c>
      <c r="X256" s="229">
        <f t="shared" si="165"/>
        <v>0</v>
      </c>
      <c r="Y256" s="229">
        <f t="shared" si="166"/>
        <v>0</v>
      </c>
      <c r="Z256" s="229">
        <f t="shared" si="167"/>
        <v>0</v>
      </c>
    </row>
    <row r="257" spans="1:26" ht="26.25" hidden="1" x14ac:dyDescent="0.25">
      <c r="A257" s="17"/>
      <c r="B257" s="18" t="s">
        <v>338</v>
      </c>
      <c r="C257" s="254">
        <f t="shared" si="147"/>
        <v>0</v>
      </c>
      <c r="D257" s="124"/>
      <c r="E257" s="124"/>
      <c r="F257" s="170"/>
      <c r="G257" s="124"/>
      <c r="H257" s="124"/>
      <c r="I257" s="124"/>
      <c r="J257" s="117"/>
      <c r="K257" s="118">
        <f t="shared" si="157"/>
        <v>0</v>
      </c>
      <c r="L257" s="310"/>
      <c r="M257" s="310"/>
      <c r="N257" s="164"/>
      <c r="O257" s="310"/>
      <c r="P257" s="310"/>
      <c r="Q257" s="310"/>
      <c r="R257" s="264"/>
      <c r="S257" s="175">
        <f>T257+U257+V257+W257+X257+Y257+Z257</f>
        <v>0</v>
      </c>
      <c r="T257" s="229">
        <f t="shared" si="161"/>
        <v>0</v>
      </c>
      <c r="U257" s="229">
        <f t="shared" si="162"/>
        <v>0</v>
      </c>
      <c r="V257" s="229">
        <f t="shared" si="163"/>
        <v>0</v>
      </c>
      <c r="W257" s="229">
        <f t="shared" si="164"/>
        <v>0</v>
      </c>
      <c r="X257" s="229">
        <f t="shared" si="165"/>
        <v>0</v>
      </c>
      <c r="Y257" s="229">
        <f t="shared" si="166"/>
        <v>0</v>
      </c>
      <c r="Z257" s="229">
        <f t="shared" si="167"/>
        <v>0</v>
      </c>
    </row>
    <row r="258" spans="1:26" ht="26.25" hidden="1" x14ac:dyDescent="0.25">
      <c r="A258" s="19"/>
      <c r="B258" s="18" t="s">
        <v>247</v>
      </c>
      <c r="C258" s="254">
        <f t="shared" si="147"/>
        <v>0</v>
      </c>
      <c r="D258" s="121"/>
      <c r="E258" s="121"/>
      <c r="F258" s="121"/>
      <c r="G258" s="121"/>
      <c r="H258" s="121"/>
      <c r="I258" s="121"/>
      <c r="J258" s="114"/>
      <c r="K258" s="118">
        <f t="shared" si="157"/>
        <v>0</v>
      </c>
      <c r="L258" s="265"/>
      <c r="M258" s="265"/>
      <c r="N258" s="121"/>
      <c r="O258" s="265"/>
      <c r="P258" s="265"/>
      <c r="Q258" s="265"/>
      <c r="R258" s="261"/>
      <c r="S258" s="175">
        <f>T258+U258+V258+W258+X258+Y258+Z258</f>
        <v>0</v>
      </c>
      <c r="T258" s="229">
        <f t="shared" si="161"/>
        <v>0</v>
      </c>
      <c r="U258" s="229">
        <f t="shared" si="162"/>
        <v>0</v>
      </c>
      <c r="V258" s="229">
        <f t="shared" si="163"/>
        <v>0</v>
      </c>
      <c r="W258" s="229">
        <f t="shared" si="164"/>
        <v>0</v>
      </c>
      <c r="X258" s="229">
        <f t="shared" si="165"/>
        <v>0</v>
      </c>
      <c r="Y258" s="229">
        <f t="shared" si="166"/>
        <v>0</v>
      </c>
      <c r="Z258" s="229">
        <f t="shared" si="167"/>
        <v>0</v>
      </c>
    </row>
    <row r="259" spans="1:26" ht="15" customHeight="1" x14ac:dyDescent="0.25">
      <c r="A259" s="16" t="s">
        <v>33</v>
      </c>
      <c r="B259" s="63" t="s">
        <v>265</v>
      </c>
      <c r="C259" s="252">
        <f t="shared" si="147"/>
        <v>1190.11805</v>
      </c>
      <c r="D259" s="111">
        <f t="shared" ref="D259:R259" si="176">D260</f>
        <v>557.20000000000005</v>
      </c>
      <c r="E259" s="111">
        <f t="shared" si="176"/>
        <v>0</v>
      </c>
      <c r="F259" s="111">
        <f t="shared" si="176"/>
        <v>15.199</v>
      </c>
      <c r="G259" s="111">
        <f t="shared" si="176"/>
        <v>544.92999999999995</v>
      </c>
      <c r="H259" s="111">
        <f t="shared" si="176"/>
        <v>71.5</v>
      </c>
      <c r="I259" s="111">
        <f t="shared" si="176"/>
        <v>0</v>
      </c>
      <c r="J259" s="111">
        <f t="shared" si="176"/>
        <v>1.28905</v>
      </c>
      <c r="K259" s="118">
        <f t="shared" si="157"/>
        <v>2.16</v>
      </c>
      <c r="L259" s="109">
        <f t="shared" si="176"/>
        <v>0</v>
      </c>
      <c r="M259" s="109">
        <f t="shared" si="176"/>
        <v>0</v>
      </c>
      <c r="N259" s="109">
        <f t="shared" si="176"/>
        <v>2.16</v>
      </c>
      <c r="O259" s="109">
        <f t="shared" si="176"/>
        <v>0</v>
      </c>
      <c r="P259" s="109">
        <f t="shared" si="176"/>
        <v>0</v>
      </c>
      <c r="Q259" s="109">
        <f t="shared" si="176"/>
        <v>0</v>
      </c>
      <c r="R259" s="331">
        <f t="shared" si="176"/>
        <v>0</v>
      </c>
      <c r="S259" s="176">
        <f>S260</f>
        <v>1192.2780500000001</v>
      </c>
      <c r="T259" s="326">
        <f t="shared" ref="T259:Z259" si="177">T260</f>
        <v>557.20000000000005</v>
      </c>
      <c r="U259" s="326">
        <f t="shared" si="177"/>
        <v>0</v>
      </c>
      <c r="V259" s="326">
        <f t="shared" si="177"/>
        <v>17.359000000000002</v>
      </c>
      <c r="W259" s="326">
        <f t="shared" si="177"/>
        <v>544.92999999999995</v>
      </c>
      <c r="X259" s="326">
        <f t="shared" si="177"/>
        <v>71.5</v>
      </c>
      <c r="Y259" s="326">
        <f t="shared" si="177"/>
        <v>0</v>
      </c>
      <c r="Z259" s="326">
        <f t="shared" si="177"/>
        <v>1.28905</v>
      </c>
    </row>
    <row r="260" spans="1:26" x14ac:dyDescent="0.25">
      <c r="A260" s="17"/>
      <c r="B260" s="12" t="s">
        <v>445</v>
      </c>
      <c r="C260" s="123">
        <f t="shared" si="147"/>
        <v>1190.11805</v>
      </c>
      <c r="D260" s="164">
        <v>557.20000000000005</v>
      </c>
      <c r="E260" s="110"/>
      <c r="F260" s="110">
        <f>F261+F263+F264+F262</f>
        <v>15.199</v>
      </c>
      <c r="G260" s="164">
        <v>544.92999999999995</v>
      </c>
      <c r="H260" s="164">
        <v>71.5</v>
      </c>
      <c r="I260" s="111"/>
      <c r="J260" s="113">
        <f>'4 priedas_ nepanaudotos lėšos'!C81</f>
        <v>1.28905</v>
      </c>
      <c r="K260" s="118">
        <f t="shared" si="157"/>
        <v>2.16</v>
      </c>
      <c r="L260" s="163"/>
      <c r="M260" s="119"/>
      <c r="N260" s="119">
        <f>N261+N263+N264+N262</f>
        <v>2.16</v>
      </c>
      <c r="O260" s="163"/>
      <c r="P260" s="163"/>
      <c r="Q260" s="109"/>
      <c r="R260" s="260">
        <f>'4 priedas_ nepanaudotos lėšos'!I81</f>
        <v>0</v>
      </c>
      <c r="S260" s="120">
        <f>T260+U260+V260+W260+X260+Y260+Z260</f>
        <v>1192.2780500000001</v>
      </c>
      <c r="T260" s="229">
        <f t="shared" si="161"/>
        <v>557.20000000000005</v>
      </c>
      <c r="U260" s="229">
        <f t="shared" si="162"/>
        <v>0</v>
      </c>
      <c r="V260" s="229">
        <f t="shared" si="163"/>
        <v>17.359000000000002</v>
      </c>
      <c r="W260" s="229">
        <f t="shared" si="164"/>
        <v>544.92999999999995</v>
      </c>
      <c r="X260" s="229">
        <f t="shared" si="165"/>
        <v>71.5</v>
      </c>
      <c r="Y260" s="229">
        <f t="shared" si="166"/>
        <v>0</v>
      </c>
      <c r="Z260" s="229">
        <f t="shared" si="167"/>
        <v>1.28905</v>
      </c>
    </row>
    <row r="261" spans="1:26" ht="26.25" x14ac:dyDescent="0.25">
      <c r="A261" s="17"/>
      <c r="B261" s="18" t="s">
        <v>211</v>
      </c>
      <c r="C261" s="254">
        <f t="shared" si="147"/>
        <v>15.199</v>
      </c>
      <c r="D261" s="124"/>
      <c r="E261" s="124"/>
      <c r="F261" s="170">
        <v>15.199</v>
      </c>
      <c r="G261" s="124"/>
      <c r="H261" s="124"/>
      <c r="I261" s="124"/>
      <c r="J261" s="117"/>
      <c r="K261" s="118">
        <f t="shared" si="157"/>
        <v>0</v>
      </c>
      <c r="L261" s="310"/>
      <c r="M261" s="310"/>
      <c r="N261" s="257"/>
      <c r="O261" s="310"/>
      <c r="P261" s="310"/>
      <c r="Q261" s="310"/>
      <c r="R261" s="264"/>
      <c r="S261" s="238">
        <f>T261+U261+V261+W261+X261+Y261+Z261</f>
        <v>15.199</v>
      </c>
      <c r="T261" s="229">
        <f t="shared" si="161"/>
        <v>0</v>
      </c>
      <c r="U261" s="229">
        <f t="shared" si="162"/>
        <v>0</v>
      </c>
      <c r="V261" s="229">
        <f t="shared" si="163"/>
        <v>15.199</v>
      </c>
      <c r="W261" s="229">
        <f t="shared" si="164"/>
        <v>0</v>
      </c>
      <c r="X261" s="229">
        <f t="shared" si="165"/>
        <v>0</v>
      </c>
      <c r="Y261" s="229">
        <f t="shared" si="166"/>
        <v>0</v>
      </c>
      <c r="Z261" s="229">
        <f t="shared" si="167"/>
        <v>0</v>
      </c>
    </row>
    <row r="262" spans="1:26" ht="39" x14ac:dyDescent="0.25">
      <c r="A262" s="17"/>
      <c r="B262" s="18" t="s">
        <v>456</v>
      </c>
      <c r="C262" s="254">
        <f t="shared" si="147"/>
        <v>0</v>
      </c>
      <c r="D262" s="124"/>
      <c r="E262" s="124"/>
      <c r="F262" s="170"/>
      <c r="G262" s="124"/>
      <c r="H262" s="124"/>
      <c r="I262" s="124"/>
      <c r="J262" s="117"/>
      <c r="K262" s="118">
        <f t="shared" si="157"/>
        <v>2.16</v>
      </c>
      <c r="L262" s="310"/>
      <c r="M262" s="310"/>
      <c r="N262" s="168">
        <v>2.16</v>
      </c>
      <c r="O262" s="310"/>
      <c r="P262" s="310"/>
      <c r="Q262" s="310"/>
      <c r="R262" s="264"/>
      <c r="S262" s="239">
        <f>T262+U262+V262+W262+X262+Y262+Z262</f>
        <v>2.16</v>
      </c>
      <c r="T262" s="229">
        <f t="shared" si="161"/>
        <v>0</v>
      </c>
      <c r="U262" s="229">
        <f t="shared" si="162"/>
        <v>0</v>
      </c>
      <c r="V262" s="229">
        <f t="shared" si="163"/>
        <v>2.16</v>
      </c>
      <c r="W262" s="229">
        <f t="shared" si="164"/>
        <v>0</v>
      </c>
      <c r="X262" s="229">
        <f t="shared" si="165"/>
        <v>0</v>
      </c>
      <c r="Y262" s="229">
        <f t="shared" si="166"/>
        <v>0</v>
      </c>
      <c r="Z262" s="229">
        <f t="shared" si="167"/>
        <v>0</v>
      </c>
    </row>
    <row r="263" spans="1:26" s="90" customFormat="1" ht="26.25" hidden="1" x14ac:dyDescent="0.25">
      <c r="A263" s="273"/>
      <c r="B263" s="274" t="s">
        <v>211</v>
      </c>
      <c r="C263" s="282">
        <f t="shared" si="147"/>
        <v>0</v>
      </c>
      <c r="D263" s="117"/>
      <c r="E263" s="117"/>
      <c r="F263" s="114"/>
      <c r="G263" s="117"/>
      <c r="H263" s="117"/>
      <c r="I263" s="117"/>
      <c r="J263" s="117"/>
      <c r="K263" s="118">
        <f t="shared" si="157"/>
        <v>0</v>
      </c>
      <c r="L263" s="264"/>
      <c r="M263" s="264"/>
      <c r="N263" s="117"/>
      <c r="O263" s="264"/>
      <c r="P263" s="264"/>
      <c r="Q263" s="264"/>
      <c r="R263" s="264"/>
      <c r="S263" s="285">
        <f>T263+U263+V263+W263+X263+Y263+Z263</f>
        <v>0</v>
      </c>
      <c r="T263" s="229">
        <f t="shared" si="161"/>
        <v>0</v>
      </c>
      <c r="U263" s="229">
        <f t="shared" si="162"/>
        <v>0</v>
      </c>
      <c r="V263" s="229">
        <f t="shared" si="163"/>
        <v>0</v>
      </c>
      <c r="W263" s="229">
        <f t="shared" si="164"/>
        <v>0</v>
      </c>
      <c r="X263" s="229">
        <f t="shared" si="165"/>
        <v>0</v>
      </c>
      <c r="Y263" s="229">
        <f t="shared" si="166"/>
        <v>0</v>
      </c>
      <c r="Z263" s="229">
        <f t="shared" si="167"/>
        <v>0</v>
      </c>
    </row>
    <row r="264" spans="1:26" s="90" customFormat="1" ht="26.25" hidden="1" x14ac:dyDescent="0.25">
      <c r="A264" s="286"/>
      <c r="B264" s="274" t="s">
        <v>247</v>
      </c>
      <c r="C264" s="282">
        <f t="shared" si="147"/>
        <v>0</v>
      </c>
      <c r="D264" s="114"/>
      <c r="E264" s="114"/>
      <c r="F264" s="114"/>
      <c r="G264" s="114"/>
      <c r="H264" s="114"/>
      <c r="I264" s="114"/>
      <c r="J264" s="114"/>
      <c r="K264" s="118">
        <f t="shared" si="157"/>
        <v>0</v>
      </c>
      <c r="L264" s="261"/>
      <c r="M264" s="261"/>
      <c r="N264" s="114"/>
      <c r="O264" s="261"/>
      <c r="P264" s="261"/>
      <c r="Q264" s="261"/>
      <c r="R264" s="261"/>
      <c r="S264" s="285">
        <f>T264+U264+V264+W264+X264+Y264+Z264</f>
        <v>0</v>
      </c>
      <c r="T264" s="229">
        <f t="shared" si="161"/>
        <v>0</v>
      </c>
      <c r="U264" s="229">
        <f t="shared" si="162"/>
        <v>0</v>
      </c>
      <c r="V264" s="229">
        <f t="shared" si="163"/>
        <v>0</v>
      </c>
      <c r="W264" s="229">
        <f t="shared" si="164"/>
        <v>0</v>
      </c>
      <c r="X264" s="229">
        <f t="shared" si="165"/>
        <v>0</v>
      </c>
      <c r="Y264" s="229">
        <f t="shared" si="166"/>
        <v>0</v>
      </c>
      <c r="Z264" s="229">
        <f t="shared" si="167"/>
        <v>0</v>
      </c>
    </row>
    <row r="265" spans="1:26" ht="15" customHeight="1" x14ac:dyDescent="0.25">
      <c r="A265" s="16" t="s">
        <v>34</v>
      </c>
      <c r="B265" s="63" t="s">
        <v>266</v>
      </c>
      <c r="C265" s="252">
        <f t="shared" si="147"/>
        <v>731.93065999999999</v>
      </c>
      <c r="D265" s="111">
        <f t="shared" ref="D265:R265" si="178">D266</f>
        <v>359.2</v>
      </c>
      <c r="E265" s="111">
        <f t="shared" si="178"/>
        <v>0</v>
      </c>
      <c r="F265" s="111">
        <f t="shared" si="178"/>
        <v>3.8</v>
      </c>
      <c r="G265" s="111">
        <f t="shared" si="178"/>
        <v>328.49299999999999</v>
      </c>
      <c r="H265" s="111">
        <f t="shared" si="178"/>
        <v>40</v>
      </c>
      <c r="I265" s="111">
        <f t="shared" si="178"/>
        <v>0</v>
      </c>
      <c r="J265" s="111">
        <f t="shared" si="178"/>
        <v>0.43765999999999999</v>
      </c>
      <c r="K265" s="118">
        <f t="shared" si="157"/>
        <v>0</v>
      </c>
      <c r="L265" s="109">
        <f t="shared" si="178"/>
        <v>0</v>
      </c>
      <c r="M265" s="109">
        <f t="shared" si="178"/>
        <v>0</v>
      </c>
      <c r="N265" s="109">
        <f t="shared" si="178"/>
        <v>0</v>
      </c>
      <c r="O265" s="109">
        <f t="shared" si="178"/>
        <v>0</v>
      </c>
      <c r="P265" s="109">
        <f t="shared" si="178"/>
        <v>0</v>
      </c>
      <c r="Q265" s="109">
        <f t="shared" si="178"/>
        <v>0</v>
      </c>
      <c r="R265" s="331">
        <f t="shared" si="178"/>
        <v>0</v>
      </c>
      <c r="S265" s="176">
        <f>S266</f>
        <v>731.93065999999999</v>
      </c>
      <c r="T265" s="326">
        <f t="shared" ref="T265:Z265" si="179">T266</f>
        <v>359.2</v>
      </c>
      <c r="U265" s="326">
        <f t="shared" si="179"/>
        <v>0</v>
      </c>
      <c r="V265" s="326">
        <f t="shared" si="179"/>
        <v>3.8</v>
      </c>
      <c r="W265" s="326">
        <f t="shared" si="179"/>
        <v>328.49299999999999</v>
      </c>
      <c r="X265" s="326">
        <f t="shared" si="179"/>
        <v>40</v>
      </c>
      <c r="Y265" s="326">
        <f t="shared" si="179"/>
        <v>0</v>
      </c>
      <c r="Z265" s="326">
        <f t="shared" si="179"/>
        <v>0.43765999999999999</v>
      </c>
    </row>
    <row r="266" spans="1:26" x14ac:dyDescent="0.25">
      <c r="A266" s="17"/>
      <c r="B266" s="12" t="s">
        <v>445</v>
      </c>
      <c r="C266" s="123">
        <f t="shared" si="147"/>
        <v>731.93065999999999</v>
      </c>
      <c r="D266" s="164">
        <v>359.2</v>
      </c>
      <c r="E266" s="110"/>
      <c r="F266" s="110">
        <f>SUM(F267:F270)</f>
        <v>3.8</v>
      </c>
      <c r="G266" s="164">
        <v>328.49299999999999</v>
      </c>
      <c r="H266" s="164">
        <v>40</v>
      </c>
      <c r="I266" s="111"/>
      <c r="J266" s="113">
        <f>'4 priedas_ nepanaudotos lėšos'!C83</f>
        <v>0.43765999999999999</v>
      </c>
      <c r="K266" s="118">
        <f t="shared" si="157"/>
        <v>0</v>
      </c>
      <c r="L266" s="163"/>
      <c r="M266" s="119"/>
      <c r="N266" s="119">
        <f>SUM(N267:N270)</f>
        <v>0</v>
      </c>
      <c r="O266" s="163"/>
      <c r="P266" s="163"/>
      <c r="Q266" s="109"/>
      <c r="R266" s="260">
        <f>'4 priedas_ nepanaudotos lėšos'!I83</f>
        <v>0</v>
      </c>
      <c r="S266" s="120">
        <f>T266+U266+V266+W266+X266+Y266+Z266</f>
        <v>731.93065999999999</v>
      </c>
      <c r="T266" s="229">
        <f t="shared" si="161"/>
        <v>359.2</v>
      </c>
      <c r="U266" s="229">
        <f t="shared" si="162"/>
        <v>0</v>
      </c>
      <c r="V266" s="229">
        <f t="shared" si="163"/>
        <v>3.8</v>
      </c>
      <c r="W266" s="229">
        <f t="shared" si="164"/>
        <v>328.49299999999999</v>
      </c>
      <c r="X266" s="229">
        <f t="shared" si="165"/>
        <v>40</v>
      </c>
      <c r="Y266" s="229">
        <f t="shared" si="166"/>
        <v>0</v>
      </c>
      <c r="Z266" s="229">
        <f t="shared" si="167"/>
        <v>0.43765999999999999</v>
      </c>
    </row>
    <row r="267" spans="1:26" ht="26.25" x14ac:dyDescent="0.25">
      <c r="A267" s="17"/>
      <c r="B267" s="18" t="s">
        <v>211</v>
      </c>
      <c r="C267" s="254">
        <f t="shared" ref="C267:C331" si="180">D267+E267+F267+G267+H267+I267+J267</f>
        <v>3.8</v>
      </c>
      <c r="D267" s="110"/>
      <c r="E267" s="110"/>
      <c r="F267" s="164">
        <v>3.8</v>
      </c>
      <c r="G267" s="110"/>
      <c r="H267" s="110"/>
      <c r="I267" s="110"/>
      <c r="J267" s="113"/>
      <c r="K267" s="118">
        <f t="shared" si="157"/>
        <v>0</v>
      </c>
      <c r="L267" s="119"/>
      <c r="M267" s="119"/>
      <c r="N267" s="168"/>
      <c r="O267" s="119"/>
      <c r="P267" s="119"/>
      <c r="Q267" s="119"/>
      <c r="R267" s="260"/>
      <c r="S267" s="240">
        <f>T267+U267+V267+W267+X267+Y267+Z267</f>
        <v>3.8</v>
      </c>
      <c r="T267" s="229">
        <f t="shared" si="161"/>
        <v>0</v>
      </c>
      <c r="U267" s="229">
        <f t="shared" si="162"/>
        <v>0</v>
      </c>
      <c r="V267" s="229">
        <f t="shared" si="163"/>
        <v>3.8</v>
      </c>
      <c r="W267" s="229">
        <f t="shared" si="164"/>
        <v>0</v>
      </c>
      <c r="X267" s="229">
        <f t="shared" si="165"/>
        <v>0</v>
      </c>
      <c r="Y267" s="229">
        <f t="shared" si="166"/>
        <v>0</v>
      </c>
      <c r="Z267" s="229">
        <f t="shared" si="167"/>
        <v>0</v>
      </c>
    </row>
    <row r="268" spans="1:26" s="90" customFormat="1" ht="26.25" hidden="1" x14ac:dyDescent="0.25">
      <c r="A268" s="273"/>
      <c r="B268" s="274" t="s">
        <v>248</v>
      </c>
      <c r="C268" s="282">
        <f t="shared" si="180"/>
        <v>0</v>
      </c>
      <c r="D268" s="113"/>
      <c r="E268" s="113"/>
      <c r="F268" s="283"/>
      <c r="G268" s="113"/>
      <c r="H268" s="113"/>
      <c r="I268" s="113"/>
      <c r="J268" s="113"/>
      <c r="K268" s="118">
        <f t="shared" si="157"/>
        <v>0</v>
      </c>
      <c r="L268" s="260"/>
      <c r="M268" s="260"/>
      <c r="N268" s="284"/>
      <c r="O268" s="260"/>
      <c r="P268" s="260"/>
      <c r="Q268" s="260"/>
      <c r="R268" s="260"/>
      <c r="S268" s="285">
        <f>T268+U268+V268+W268+X268+Y268+Z268</f>
        <v>0</v>
      </c>
      <c r="T268" s="229">
        <f t="shared" si="161"/>
        <v>0</v>
      </c>
      <c r="U268" s="229">
        <f t="shared" si="162"/>
        <v>0</v>
      </c>
      <c r="V268" s="229">
        <f t="shared" si="163"/>
        <v>0</v>
      </c>
      <c r="W268" s="229">
        <f t="shared" si="164"/>
        <v>0</v>
      </c>
      <c r="X268" s="229">
        <f t="shared" si="165"/>
        <v>0</v>
      </c>
      <c r="Y268" s="229">
        <f t="shared" si="166"/>
        <v>0</v>
      </c>
      <c r="Z268" s="229">
        <f t="shared" si="167"/>
        <v>0</v>
      </c>
    </row>
    <row r="269" spans="1:26" ht="39" hidden="1" x14ac:dyDescent="0.25">
      <c r="A269" s="17"/>
      <c r="B269" s="18" t="s">
        <v>456</v>
      </c>
      <c r="C269" s="254">
        <f t="shared" si="180"/>
        <v>0</v>
      </c>
      <c r="D269" s="110"/>
      <c r="E269" s="110"/>
      <c r="F269" s="171"/>
      <c r="G269" s="110"/>
      <c r="H269" s="110"/>
      <c r="I269" s="110"/>
      <c r="J269" s="113"/>
      <c r="K269" s="118">
        <f t="shared" si="157"/>
        <v>0</v>
      </c>
      <c r="L269" s="119"/>
      <c r="M269" s="119"/>
      <c r="N269" s="168"/>
      <c r="O269" s="119"/>
      <c r="P269" s="119"/>
      <c r="Q269" s="119"/>
      <c r="R269" s="260"/>
      <c r="S269" s="175">
        <f>T269+U269+V269+W269+X269+Y269+Z269</f>
        <v>0</v>
      </c>
      <c r="T269" s="229">
        <f t="shared" si="161"/>
        <v>0</v>
      </c>
      <c r="U269" s="229">
        <f t="shared" si="162"/>
        <v>0</v>
      </c>
      <c r="V269" s="229">
        <f t="shared" si="163"/>
        <v>0</v>
      </c>
      <c r="W269" s="229">
        <f t="shared" si="164"/>
        <v>0</v>
      </c>
      <c r="X269" s="229">
        <f t="shared" si="165"/>
        <v>0</v>
      </c>
      <c r="Y269" s="229">
        <f t="shared" si="166"/>
        <v>0</v>
      </c>
      <c r="Z269" s="229">
        <f t="shared" si="167"/>
        <v>0</v>
      </c>
    </row>
    <row r="270" spans="1:26" s="90" customFormat="1" ht="26.25" hidden="1" x14ac:dyDescent="0.25">
      <c r="A270" s="286"/>
      <c r="B270" s="287" t="s">
        <v>247</v>
      </c>
      <c r="C270" s="282">
        <f t="shared" si="180"/>
        <v>0</v>
      </c>
      <c r="D270" s="113"/>
      <c r="E270" s="113"/>
      <c r="F270" s="113"/>
      <c r="G270" s="113"/>
      <c r="H270" s="113"/>
      <c r="I270" s="113"/>
      <c r="J270" s="113"/>
      <c r="K270" s="118">
        <f t="shared" si="157"/>
        <v>0</v>
      </c>
      <c r="L270" s="260"/>
      <c r="M270" s="260"/>
      <c r="N270" s="113"/>
      <c r="O270" s="260"/>
      <c r="P270" s="260"/>
      <c r="Q270" s="260"/>
      <c r="R270" s="260"/>
      <c r="S270" s="285">
        <f>T270+U270+V270+W270+X270+Y270+Z270</f>
        <v>0</v>
      </c>
      <c r="T270" s="229">
        <f t="shared" si="161"/>
        <v>0</v>
      </c>
      <c r="U270" s="229">
        <f t="shared" si="162"/>
        <v>0</v>
      </c>
      <c r="V270" s="229">
        <f t="shared" si="163"/>
        <v>0</v>
      </c>
      <c r="W270" s="229">
        <f t="shared" si="164"/>
        <v>0</v>
      </c>
      <c r="X270" s="229">
        <f t="shared" si="165"/>
        <v>0</v>
      </c>
      <c r="Y270" s="229">
        <f t="shared" si="166"/>
        <v>0</v>
      </c>
      <c r="Z270" s="229">
        <f t="shared" si="167"/>
        <v>0</v>
      </c>
    </row>
    <row r="271" spans="1:26" ht="15" customHeight="1" x14ac:dyDescent="0.25">
      <c r="A271" s="16" t="s">
        <v>35</v>
      </c>
      <c r="B271" s="63" t="s">
        <v>267</v>
      </c>
      <c r="C271" s="252">
        <f t="shared" si="180"/>
        <v>725.28800000000001</v>
      </c>
      <c r="D271" s="111">
        <f t="shared" ref="D271:R271" si="181">D272</f>
        <v>344.4</v>
      </c>
      <c r="E271" s="111">
        <f t="shared" si="181"/>
        <v>0</v>
      </c>
      <c r="F271" s="111">
        <f t="shared" si="181"/>
        <v>7.5990000000000002</v>
      </c>
      <c r="G271" s="111">
        <f t="shared" si="181"/>
        <v>328.55900000000003</v>
      </c>
      <c r="H271" s="111">
        <f t="shared" si="181"/>
        <v>44.1</v>
      </c>
      <c r="I271" s="111">
        <f t="shared" si="181"/>
        <v>0</v>
      </c>
      <c r="J271" s="111">
        <f t="shared" si="181"/>
        <v>0.63</v>
      </c>
      <c r="K271" s="118">
        <f t="shared" si="157"/>
        <v>1.44</v>
      </c>
      <c r="L271" s="109">
        <f t="shared" si="181"/>
        <v>0</v>
      </c>
      <c r="M271" s="109">
        <f t="shared" si="181"/>
        <v>0</v>
      </c>
      <c r="N271" s="109">
        <f t="shared" si="181"/>
        <v>1.44</v>
      </c>
      <c r="O271" s="109">
        <f t="shared" si="181"/>
        <v>0</v>
      </c>
      <c r="P271" s="109">
        <f t="shared" si="181"/>
        <v>0</v>
      </c>
      <c r="Q271" s="109">
        <f t="shared" si="181"/>
        <v>0</v>
      </c>
      <c r="R271" s="331">
        <f t="shared" si="181"/>
        <v>0</v>
      </c>
      <c r="S271" s="234">
        <f>S272</f>
        <v>726.72800000000007</v>
      </c>
      <c r="T271" s="326">
        <f t="shared" ref="T271:Z271" si="182">T272</f>
        <v>344.4</v>
      </c>
      <c r="U271" s="326">
        <f t="shared" si="182"/>
        <v>0</v>
      </c>
      <c r="V271" s="326">
        <f t="shared" si="182"/>
        <v>9.0389999999999997</v>
      </c>
      <c r="W271" s="326">
        <f t="shared" si="182"/>
        <v>328.55900000000003</v>
      </c>
      <c r="X271" s="326">
        <f t="shared" si="182"/>
        <v>44.1</v>
      </c>
      <c r="Y271" s="326">
        <f t="shared" si="182"/>
        <v>0</v>
      </c>
      <c r="Z271" s="326">
        <f t="shared" si="182"/>
        <v>0.63</v>
      </c>
    </row>
    <row r="272" spans="1:26" x14ac:dyDescent="0.25">
      <c r="A272" s="17"/>
      <c r="B272" s="12" t="s">
        <v>445</v>
      </c>
      <c r="C272" s="123">
        <f t="shared" si="180"/>
        <v>725.28800000000001</v>
      </c>
      <c r="D272" s="164">
        <v>344.4</v>
      </c>
      <c r="E272" s="110"/>
      <c r="F272" s="110">
        <f>SUM(F273:F274)</f>
        <v>7.5990000000000002</v>
      </c>
      <c r="G272" s="164">
        <v>328.55900000000003</v>
      </c>
      <c r="H272" s="164">
        <v>44.1</v>
      </c>
      <c r="I272" s="111"/>
      <c r="J272" s="113">
        <f>'4 priedas_ nepanaudotos lėšos'!C85</f>
        <v>0.63</v>
      </c>
      <c r="K272" s="118">
        <f t="shared" si="157"/>
        <v>1.44</v>
      </c>
      <c r="L272" s="168"/>
      <c r="M272" s="119"/>
      <c r="N272" s="119">
        <f>SUM(N273:N274)</f>
        <v>1.44</v>
      </c>
      <c r="O272" s="163"/>
      <c r="P272" s="163"/>
      <c r="Q272" s="109"/>
      <c r="R272" s="260">
        <f>'4 priedas_ nepanaudotos lėšos'!I85</f>
        <v>0</v>
      </c>
      <c r="S272" s="245">
        <f>T272+U272+V272+W272+X272+Y272+Z272</f>
        <v>726.72800000000007</v>
      </c>
      <c r="T272" s="229">
        <f t="shared" si="161"/>
        <v>344.4</v>
      </c>
      <c r="U272" s="229">
        <f t="shared" si="162"/>
        <v>0</v>
      </c>
      <c r="V272" s="229">
        <f t="shared" si="163"/>
        <v>9.0389999999999997</v>
      </c>
      <c r="W272" s="229">
        <f t="shared" si="164"/>
        <v>328.55900000000003</v>
      </c>
      <c r="X272" s="229">
        <f t="shared" si="165"/>
        <v>44.1</v>
      </c>
      <c r="Y272" s="229">
        <f t="shared" si="166"/>
        <v>0</v>
      </c>
      <c r="Z272" s="229">
        <f t="shared" si="167"/>
        <v>0.63</v>
      </c>
    </row>
    <row r="273" spans="1:26" ht="26.25" x14ac:dyDescent="0.25">
      <c r="A273" s="17"/>
      <c r="B273" s="18" t="s">
        <v>211</v>
      </c>
      <c r="C273" s="254">
        <f t="shared" si="180"/>
        <v>7.5990000000000002</v>
      </c>
      <c r="D273" s="121"/>
      <c r="E273" s="124"/>
      <c r="F273" s="170">
        <v>7.5990000000000002</v>
      </c>
      <c r="G273" s="124"/>
      <c r="H273" s="124"/>
      <c r="I273" s="124"/>
      <c r="J273" s="117"/>
      <c r="K273" s="118">
        <f t="shared" si="157"/>
        <v>0</v>
      </c>
      <c r="L273" s="310"/>
      <c r="M273" s="310"/>
      <c r="N273" s="257"/>
      <c r="O273" s="310"/>
      <c r="P273" s="310"/>
      <c r="Q273" s="310"/>
      <c r="R273" s="264"/>
      <c r="S273" s="238">
        <f>T273+U273+V273+W273+X273+Y273+Z273</f>
        <v>7.5990000000000002</v>
      </c>
      <c r="T273" s="229">
        <f t="shared" si="161"/>
        <v>0</v>
      </c>
      <c r="U273" s="229">
        <f t="shared" si="162"/>
        <v>0</v>
      </c>
      <c r="V273" s="229">
        <f t="shared" si="163"/>
        <v>7.5990000000000002</v>
      </c>
      <c r="W273" s="229">
        <f t="shared" si="164"/>
        <v>0</v>
      </c>
      <c r="X273" s="229">
        <f t="shared" si="165"/>
        <v>0</v>
      </c>
      <c r="Y273" s="229">
        <f t="shared" si="166"/>
        <v>0</v>
      </c>
      <c r="Z273" s="229">
        <f t="shared" si="167"/>
        <v>0</v>
      </c>
    </row>
    <row r="274" spans="1:26" ht="39" x14ac:dyDescent="0.25">
      <c r="A274" s="17"/>
      <c r="B274" s="18" t="s">
        <v>456</v>
      </c>
      <c r="C274" s="254">
        <f t="shared" si="180"/>
        <v>0</v>
      </c>
      <c r="D274" s="121"/>
      <c r="E274" s="124"/>
      <c r="F274" s="170"/>
      <c r="G274" s="124"/>
      <c r="H274" s="124"/>
      <c r="I274" s="124"/>
      <c r="J274" s="117"/>
      <c r="K274" s="118">
        <f t="shared" si="157"/>
        <v>1.44</v>
      </c>
      <c r="L274" s="310"/>
      <c r="M274" s="310"/>
      <c r="N274" s="168">
        <v>1.44</v>
      </c>
      <c r="O274" s="310"/>
      <c r="P274" s="310"/>
      <c r="Q274" s="310"/>
      <c r="R274" s="264"/>
      <c r="S274" s="239">
        <f>T274+U274+V274+W274+X274+Y274+Z274</f>
        <v>1.44</v>
      </c>
      <c r="T274" s="229">
        <f t="shared" si="161"/>
        <v>0</v>
      </c>
      <c r="U274" s="229">
        <f t="shared" si="162"/>
        <v>0</v>
      </c>
      <c r="V274" s="229">
        <f t="shared" si="163"/>
        <v>1.44</v>
      </c>
      <c r="W274" s="229">
        <f t="shared" si="164"/>
        <v>0</v>
      </c>
      <c r="X274" s="229">
        <f t="shared" si="165"/>
        <v>0</v>
      </c>
      <c r="Y274" s="229">
        <f t="shared" si="166"/>
        <v>0</v>
      </c>
      <c r="Z274" s="229">
        <f t="shared" si="167"/>
        <v>0</v>
      </c>
    </row>
    <row r="275" spans="1:26" s="90" customFormat="1" ht="26.25" hidden="1" x14ac:dyDescent="0.25">
      <c r="A275" s="273"/>
      <c r="B275" s="274" t="s">
        <v>248</v>
      </c>
      <c r="C275" s="282">
        <f t="shared" si="180"/>
        <v>0</v>
      </c>
      <c r="D275" s="114"/>
      <c r="E275" s="114"/>
      <c r="F275" s="114"/>
      <c r="G275" s="114"/>
      <c r="H275" s="114"/>
      <c r="I275" s="114"/>
      <c r="J275" s="114"/>
      <c r="K275" s="118">
        <f t="shared" si="157"/>
        <v>0</v>
      </c>
      <c r="L275" s="261"/>
      <c r="M275" s="261"/>
      <c r="N275" s="114"/>
      <c r="O275" s="261"/>
      <c r="P275" s="261"/>
      <c r="Q275" s="261"/>
      <c r="R275" s="261"/>
      <c r="S275" s="285">
        <f>T275+U275+V275+W275+X275+Y275+Z275</f>
        <v>0</v>
      </c>
      <c r="T275" s="229">
        <f t="shared" si="161"/>
        <v>0</v>
      </c>
      <c r="U275" s="229">
        <f t="shared" si="162"/>
        <v>0</v>
      </c>
      <c r="V275" s="229">
        <f t="shared" si="163"/>
        <v>0</v>
      </c>
      <c r="W275" s="229">
        <f t="shared" si="164"/>
        <v>0</v>
      </c>
      <c r="X275" s="229">
        <f t="shared" si="165"/>
        <v>0</v>
      </c>
      <c r="Y275" s="229">
        <f t="shared" si="166"/>
        <v>0</v>
      </c>
      <c r="Z275" s="229">
        <f t="shared" si="167"/>
        <v>0</v>
      </c>
    </row>
    <row r="276" spans="1:26" ht="15" customHeight="1" x14ac:dyDescent="0.25">
      <c r="A276" s="16" t="s">
        <v>36</v>
      </c>
      <c r="B276" s="63" t="s">
        <v>268</v>
      </c>
      <c r="C276" s="252">
        <f t="shared" si="180"/>
        <v>1612.2650899999999</v>
      </c>
      <c r="D276" s="111">
        <f t="shared" ref="D276:R276" si="183">D277</f>
        <v>789.9</v>
      </c>
      <c r="E276" s="111">
        <f t="shared" si="183"/>
        <v>0</v>
      </c>
      <c r="F276" s="111">
        <f t="shared" si="183"/>
        <v>22.797999999999998</v>
      </c>
      <c r="G276" s="111">
        <f t="shared" si="183"/>
        <v>698.95500000000004</v>
      </c>
      <c r="H276" s="111">
        <f t="shared" si="183"/>
        <v>95.6</v>
      </c>
      <c r="I276" s="111">
        <f t="shared" si="183"/>
        <v>0</v>
      </c>
      <c r="J276" s="111">
        <f t="shared" si="183"/>
        <v>5.0120899999999997</v>
      </c>
      <c r="K276" s="118">
        <f t="shared" si="157"/>
        <v>2.88</v>
      </c>
      <c r="L276" s="109">
        <f t="shared" si="183"/>
        <v>0</v>
      </c>
      <c r="M276" s="109">
        <f t="shared" si="183"/>
        <v>0</v>
      </c>
      <c r="N276" s="109">
        <f t="shared" si="183"/>
        <v>2.88</v>
      </c>
      <c r="O276" s="109">
        <f t="shared" si="183"/>
        <v>0</v>
      </c>
      <c r="P276" s="109">
        <f t="shared" si="183"/>
        <v>0</v>
      </c>
      <c r="Q276" s="109">
        <f t="shared" si="183"/>
        <v>0</v>
      </c>
      <c r="R276" s="331">
        <f t="shared" si="183"/>
        <v>0</v>
      </c>
      <c r="S276" s="176">
        <f>S277</f>
        <v>1615.1450899999998</v>
      </c>
      <c r="T276" s="326">
        <f t="shared" ref="T276:Z276" si="184">T277</f>
        <v>789.9</v>
      </c>
      <c r="U276" s="326">
        <f t="shared" si="184"/>
        <v>0</v>
      </c>
      <c r="V276" s="326">
        <f t="shared" si="184"/>
        <v>25.677999999999997</v>
      </c>
      <c r="W276" s="326">
        <f t="shared" si="184"/>
        <v>698.95500000000004</v>
      </c>
      <c r="X276" s="326">
        <f t="shared" si="184"/>
        <v>95.6</v>
      </c>
      <c r="Y276" s="326">
        <f t="shared" si="184"/>
        <v>0</v>
      </c>
      <c r="Z276" s="326">
        <f t="shared" si="184"/>
        <v>5.0120899999999997</v>
      </c>
    </row>
    <row r="277" spans="1:26" x14ac:dyDescent="0.25">
      <c r="A277" s="17"/>
      <c r="B277" s="12" t="s">
        <v>445</v>
      </c>
      <c r="C277" s="123">
        <f t="shared" si="180"/>
        <v>1612.2650899999999</v>
      </c>
      <c r="D277" s="164">
        <v>789.9</v>
      </c>
      <c r="E277" s="110"/>
      <c r="F277" s="110">
        <f>SUM(F278:F281)</f>
        <v>22.797999999999998</v>
      </c>
      <c r="G277" s="164">
        <v>698.95500000000004</v>
      </c>
      <c r="H277" s="164">
        <v>95.6</v>
      </c>
      <c r="I277" s="111"/>
      <c r="J277" s="113">
        <f>'4 priedas_ nepanaudotos lėšos'!C87</f>
        <v>5.0120899999999997</v>
      </c>
      <c r="K277" s="118">
        <f t="shared" si="157"/>
        <v>2.88</v>
      </c>
      <c r="L277" s="163"/>
      <c r="M277" s="119"/>
      <c r="N277" s="119">
        <f>SUM(N278:N281)</f>
        <v>2.88</v>
      </c>
      <c r="O277" s="163"/>
      <c r="P277" s="163"/>
      <c r="Q277" s="109"/>
      <c r="R277" s="260">
        <f>'4 priedas_ nepanaudotos lėšos'!I87</f>
        <v>0</v>
      </c>
      <c r="S277" s="120">
        <f>T277+U277+V277+W277+X277+Y277+Z277</f>
        <v>1615.1450899999998</v>
      </c>
      <c r="T277" s="229">
        <f t="shared" si="161"/>
        <v>789.9</v>
      </c>
      <c r="U277" s="229">
        <f t="shared" si="162"/>
        <v>0</v>
      </c>
      <c r="V277" s="229">
        <f t="shared" si="163"/>
        <v>25.677999999999997</v>
      </c>
      <c r="W277" s="229">
        <f t="shared" si="164"/>
        <v>698.95500000000004</v>
      </c>
      <c r="X277" s="229">
        <f t="shared" si="165"/>
        <v>95.6</v>
      </c>
      <c r="Y277" s="229">
        <f t="shared" si="166"/>
        <v>0</v>
      </c>
      <c r="Z277" s="229">
        <f t="shared" si="167"/>
        <v>5.0120899999999997</v>
      </c>
    </row>
    <row r="278" spans="1:26" ht="26.25" x14ac:dyDescent="0.25">
      <c r="A278" s="17"/>
      <c r="B278" s="18" t="s">
        <v>211</v>
      </c>
      <c r="C278" s="254">
        <f t="shared" si="180"/>
        <v>22.797999999999998</v>
      </c>
      <c r="D278" s="110"/>
      <c r="E278" s="110"/>
      <c r="F278" s="170">
        <v>22.797999999999998</v>
      </c>
      <c r="G278" s="110"/>
      <c r="H278" s="110"/>
      <c r="I278" s="110"/>
      <c r="J278" s="113"/>
      <c r="K278" s="118">
        <f t="shared" si="157"/>
        <v>0</v>
      </c>
      <c r="L278" s="119"/>
      <c r="M278" s="119"/>
      <c r="N278" s="168"/>
      <c r="O278" s="119"/>
      <c r="P278" s="119"/>
      <c r="Q278" s="119"/>
      <c r="R278" s="260"/>
      <c r="S278" s="238">
        <f>T278+U278+V278+W278+X278+Y278+Z278</f>
        <v>22.797999999999998</v>
      </c>
      <c r="T278" s="229">
        <f t="shared" si="161"/>
        <v>0</v>
      </c>
      <c r="U278" s="229">
        <f t="shared" si="162"/>
        <v>0</v>
      </c>
      <c r="V278" s="229">
        <f t="shared" si="163"/>
        <v>22.797999999999998</v>
      </c>
      <c r="W278" s="229">
        <f t="shared" si="164"/>
        <v>0</v>
      </c>
      <c r="X278" s="229">
        <f t="shared" si="165"/>
        <v>0</v>
      </c>
      <c r="Y278" s="229">
        <f t="shared" si="166"/>
        <v>0</v>
      </c>
      <c r="Z278" s="229">
        <f t="shared" si="167"/>
        <v>0</v>
      </c>
    </row>
    <row r="279" spans="1:26" s="90" customFormat="1" ht="26.25" hidden="1" x14ac:dyDescent="0.25">
      <c r="A279" s="273"/>
      <c r="B279" s="274" t="s">
        <v>248</v>
      </c>
      <c r="C279" s="282">
        <f t="shared" si="180"/>
        <v>0</v>
      </c>
      <c r="D279" s="113"/>
      <c r="E279" s="113"/>
      <c r="F279" s="269"/>
      <c r="G279" s="113"/>
      <c r="H279" s="113"/>
      <c r="I279" s="113"/>
      <c r="J279" s="113"/>
      <c r="K279" s="118">
        <f t="shared" si="157"/>
        <v>0</v>
      </c>
      <c r="L279" s="260"/>
      <c r="M279" s="260"/>
      <c r="N279" s="284"/>
      <c r="O279" s="260"/>
      <c r="P279" s="260"/>
      <c r="Q279" s="260"/>
      <c r="R279" s="260"/>
      <c r="S279" s="285">
        <f>T279+U279+V279+W279+X279+Y279+Z279</f>
        <v>0</v>
      </c>
      <c r="T279" s="229">
        <f t="shared" si="161"/>
        <v>0</v>
      </c>
      <c r="U279" s="229">
        <f t="shared" si="162"/>
        <v>0</v>
      </c>
      <c r="V279" s="229">
        <f t="shared" si="163"/>
        <v>0</v>
      </c>
      <c r="W279" s="229">
        <f t="shared" si="164"/>
        <v>0</v>
      </c>
      <c r="X279" s="229">
        <f t="shared" si="165"/>
        <v>0</v>
      </c>
      <c r="Y279" s="229">
        <f t="shared" si="166"/>
        <v>0</v>
      </c>
      <c r="Z279" s="229">
        <f t="shared" si="167"/>
        <v>0</v>
      </c>
    </row>
    <row r="280" spans="1:26" ht="39" x14ac:dyDescent="0.25">
      <c r="A280" s="17"/>
      <c r="B280" s="18" t="s">
        <v>456</v>
      </c>
      <c r="C280" s="254">
        <f t="shared" si="180"/>
        <v>0</v>
      </c>
      <c r="D280" s="121"/>
      <c r="E280" s="124"/>
      <c r="F280" s="170"/>
      <c r="G280" s="124"/>
      <c r="H280" s="124"/>
      <c r="I280" s="124"/>
      <c r="J280" s="117"/>
      <c r="K280" s="118">
        <f t="shared" si="157"/>
        <v>2.88</v>
      </c>
      <c r="L280" s="310"/>
      <c r="M280" s="310"/>
      <c r="N280" s="168">
        <v>2.88</v>
      </c>
      <c r="O280" s="310"/>
      <c r="P280" s="310"/>
      <c r="Q280" s="310"/>
      <c r="R280" s="264"/>
      <c r="S280" s="239">
        <f>T280+U280+V280+W280+X280+Y280+Z280</f>
        <v>2.88</v>
      </c>
      <c r="T280" s="229">
        <f t="shared" si="161"/>
        <v>0</v>
      </c>
      <c r="U280" s="229">
        <f t="shared" si="162"/>
        <v>0</v>
      </c>
      <c r="V280" s="229">
        <f t="shared" si="163"/>
        <v>2.88</v>
      </c>
      <c r="W280" s="229">
        <f t="shared" si="164"/>
        <v>0</v>
      </c>
      <c r="X280" s="229">
        <f t="shared" si="165"/>
        <v>0</v>
      </c>
      <c r="Y280" s="229">
        <f t="shared" si="166"/>
        <v>0</v>
      </c>
      <c r="Z280" s="229">
        <f t="shared" si="167"/>
        <v>0</v>
      </c>
    </row>
    <row r="281" spans="1:26" s="90" customFormat="1" ht="26.25" hidden="1" x14ac:dyDescent="0.25">
      <c r="A281" s="286"/>
      <c r="B281" s="274" t="s">
        <v>247</v>
      </c>
      <c r="C281" s="282">
        <f t="shared" si="180"/>
        <v>0</v>
      </c>
      <c r="D281" s="113"/>
      <c r="E281" s="113"/>
      <c r="F281" s="114"/>
      <c r="G281" s="113"/>
      <c r="H281" s="113"/>
      <c r="I281" s="113"/>
      <c r="J281" s="113"/>
      <c r="K281" s="118">
        <f t="shared" si="157"/>
        <v>0</v>
      </c>
      <c r="L281" s="113"/>
      <c r="M281" s="113"/>
      <c r="N281" s="113"/>
      <c r="O281" s="113"/>
      <c r="P281" s="113"/>
      <c r="Q281" s="113"/>
      <c r="R281" s="260"/>
      <c r="S281" s="285">
        <f>T281+U281+V281+W281+X281+Y281+Z281</f>
        <v>0</v>
      </c>
      <c r="T281" s="229">
        <f t="shared" si="161"/>
        <v>0</v>
      </c>
      <c r="U281" s="229">
        <f t="shared" si="162"/>
        <v>0</v>
      </c>
      <c r="V281" s="229">
        <f t="shared" si="163"/>
        <v>0</v>
      </c>
      <c r="W281" s="229">
        <f t="shared" si="164"/>
        <v>0</v>
      </c>
      <c r="X281" s="229">
        <f t="shared" si="165"/>
        <v>0</v>
      </c>
      <c r="Y281" s="229">
        <f t="shared" si="166"/>
        <v>0</v>
      </c>
      <c r="Z281" s="229">
        <f t="shared" si="167"/>
        <v>0</v>
      </c>
    </row>
    <row r="282" spans="1:26" ht="15" customHeight="1" x14ac:dyDescent="0.25">
      <c r="A282" s="16" t="s">
        <v>37</v>
      </c>
      <c r="B282" s="63" t="s">
        <v>269</v>
      </c>
      <c r="C282" s="252">
        <f t="shared" si="180"/>
        <v>2024.07422</v>
      </c>
      <c r="D282" s="111">
        <f t="shared" ref="D282:R282" si="185">D283</f>
        <v>1868.7</v>
      </c>
      <c r="E282" s="111">
        <f t="shared" si="185"/>
        <v>0</v>
      </c>
      <c r="F282" s="111">
        <f t="shared" si="185"/>
        <v>0</v>
      </c>
      <c r="G282" s="111">
        <f t="shared" si="185"/>
        <v>55.895000000000003</v>
      </c>
      <c r="H282" s="111">
        <f t="shared" si="185"/>
        <v>87.5</v>
      </c>
      <c r="I282" s="111">
        <f t="shared" si="185"/>
        <v>0</v>
      </c>
      <c r="J282" s="111">
        <f t="shared" si="185"/>
        <v>11.97922</v>
      </c>
      <c r="K282" s="118">
        <f t="shared" si="157"/>
        <v>0</v>
      </c>
      <c r="L282" s="109">
        <f t="shared" si="185"/>
        <v>0</v>
      </c>
      <c r="M282" s="109">
        <f t="shared" si="185"/>
        <v>0</v>
      </c>
      <c r="N282" s="109">
        <f t="shared" si="185"/>
        <v>0</v>
      </c>
      <c r="O282" s="109">
        <f t="shared" si="185"/>
        <v>0</v>
      </c>
      <c r="P282" s="109">
        <f t="shared" si="185"/>
        <v>0</v>
      </c>
      <c r="Q282" s="109">
        <f t="shared" si="185"/>
        <v>0</v>
      </c>
      <c r="R282" s="331">
        <f t="shared" si="185"/>
        <v>0</v>
      </c>
      <c r="S282" s="176">
        <f>S283</f>
        <v>2024.07422</v>
      </c>
      <c r="T282" s="326">
        <f t="shared" ref="T282:Z282" si="186">T283</f>
        <v>1868.7</v>
      </c>
      <c r="U282" s="326">
        <f t="shared" si="186"/>
        <v>0</v>
      </c>
      <c r="V282" s="326">
        <f t="shared" si="186"/>
        <v>0</v>
      </c>
      <c r="W282" s="326">
        <f t="shared" si="186"/>
        <v>55.895000000000003</v>
      </c>
      <c r="X282" s="326">
        <f t="shared" si="186"/>
        <v>87.5</v>
      </c>
      <c r="Y282" s="326">
        <f t="shared" si="186"/>
        <v>0</v>
      </c>
      <c r="Z282" s="326">
        <f t="shared" si="186"/>
        <v>11.97922</v>
      </c>
    </row>
    <row r="283" spans="1:26" x14ac:dyDescent="0.25">
      <c r="A283" s="17"/>
      <c r="B283" s="12" t="s">
        <v>440</v>
      </c>
      <c r="C283" s="123">
        <f t="shared" si="180"/>
        <v>2024.07422</v>
      </c>
      <c r="D283" s="164">
        <v>1868.7</v>
      </c>
      <c r="E283" s="110"/>
      <c r="F283" s="110">
        <f>F284</f>
        <v>0</v>
      </c>
      <c r="G283" s="164">
        <v>55.895000000000003</v>
      </c>
      <c r="H283" s="164">
        <v>87.5</v>
      </c>
      <c r="I283" s="111"/>
      <c r="J283" s="113">
        <f>'4 priedas_ nepanaudotos lėšos'!C89</f>
        <v>11.97922</v>
      </c>
      <c r="K283" s="118">
        <f t="shared" si="157"/>
        <v>0</v>
      </c>
      <c r="L283" s="250"/>
      <c r="M283" s="119"/>
      <c r="N283" s="119">
        <f>N284</f>
        <v>0</v>
      </c>
      <c r="O283" s="250"/>
      <c r="P283" s="250"/>
      <c r="Q283" s="109"/>
      <c r="R283" s="260">
        <f>'4 priedas_ nepanaudotos lėšos'!I89</f>
        <v>0</v>
      </c>
      <c r="S283" s="120">
        <f>T283+U283+V283+W283+X283+Y283+Z283</f>
        <v>2024.07422</v>
      </c>
      <c r="T283" s="229">
        <f t="shared" si="161"/>
        <v>1868.7</v>
      </c>
      <c r="U283" s="229">
        <f t="shared" si="162"/>
        <v>0</v>
      </c>
      <c r="V283" s="229">
        <f t="shared" si="163"/>
        <v>0</v>
      </c>
      <c r="W283" s="229">
        <f t="shared" si="164"/>
        <v>55.895000000000003</v>
      </c>
      <c r="X283" s="229">
        <f t="shared" si="165"/>
        <v>87.5</v>
      </c>
      <c r="Y283" s="229">
        <f t="shared" si="166"/>
        <v>0</v>
      </c>
      <c r="Z283" s="229">
        <f t="shared" si="167"/>
        <v>11.97922</v>
      </c>
    </row>
    <row r="284" spans="1:26" ht="26.25" hidden="1" x14ac:dyDescent="0.25">
      <c r="A284" s="17"/>
      <c r="B284" s="18" t="s">
        <v>248</v>
      </c>
      <c r="C284" s="254">
        <f t="shared" si="180"/>
        <v>0</v>
      </c>
      <c r="D284" s="123"/>
      <c r="E284" s="123"/>
      <c r="F284" s="123"/>
      <c r="G284" s="123"/>
      <c r="H284" s="123"/>
      <c r="I284" s="123"/>
      <c r="J284" s="115"/>
      <c r="K284" s="118">
        <f t="shared" si="157"/>
        <v>0</v>
      </c>
      <c r="L284" s="309"/>
      <c r="M284" s="309"/>
      <c r="N284" s="309"/>
      <c r="O284" s="309"/>
      <c r="P284" s="309"/>
      <c r="Q284" s="309"/>
      <c r="R284" s="262"/>
      <c r="S284" s="175">
        <f>T284+U284+V284+W284+X284+Y284+Z284</f>
        <v>0</v>
      </c>
      <c r="T284" s="229">
        <f t="shared" si="161"/>
        <v>0</v>
      </c>
      <c r="U284" s="229">
        <f t="shared" si="162"/>
        <v>0</v>
      </c>
      <c r="V284" s="229">
        <f t="shared" si="163"/>
        <v>0</v>
      </c>
      <c r="W284" s="229">
        <f t="shared" si="164"/>
        <v>0</v>
      </c>
      <c r="X284" s="229">
        <f t="shared" si="165"/>
        <v>0</v>
      </c>
      <c r="Y284" s="229">
        <f t="shared" si="166"/>
        <v>0</v>
      </c>
      <c r="Z284" s="229">
        <f t="shared" si="167"/>
        <v>0</v>
      </c>
    </row>
    <row r="285" spans="1:26" s="11" customFormat="1" ht="15" customHeight="1" x14ac:dyDescent="0.25">
      <c r="A285" s="16" t="s">
        <v>38</v>
      </c>
      <c r="B285" s="63" t="s">
        <v>270</v>
      </c>
      <c r="C285" s="252">
        <f t="shared" si="180"/>
        <v>848.94830000000002</v>
      </c>
      <c r="D285" s="111">
        <f t="shared" ref="D285:R285" si="187">D286</f>
        <v>734.6</v>
      </c>
      <c r="E285" s="111">
        <f t="shared" si="187"/>
        <v>0</v>
      </c>
      <c r="F285" s="111">
        <f t="shared" si="187"/>
        <v>0</v>
      </c>
      <c r="G285" s="111">
        <f t="shared" si="187"/>
        <v>40.9</v>
      </c>
      <c r="H285" s="111">
        <f t="shared" si="187"/>
        <v>62</v>
      </c>
      <c r="I285" s="111">
        <f t="shared" si="187"/>
        <v>0</v>
      </c>
      <c r="J285" s="111">
        <f t="shared" si="187"/>
        <v>11.4483</v>
      </c>
      <c r="K285" s="118">
        <f t="shared" si="157"/>
        <v>0.6</v>
      </c>
      <c r="L285" s="109">
        <f t="shared" si="187"/>
        <v>0</v>
      </c>
      <c r="M285" s="109">
        <f t="shared" si="187"/>
        <v>0</v>
      </c>
      <c r="N285" s="109">
        <f t="shared" si="187"/>
        <v>0</v>
      </c>
      <c r="O285" s="109">
        <f t="shared" si="187"/>
        <v>0</v>
      </c>
      <c r="P285" s="109">
        <f t="shared" si="187"/>
        <v>0.6</v>
      </c>
      <c r="Q285" s="109">
        <f t="shared" si="187"/>
        <v>0</v>
      </c>
      <c r="R285" s="331">
        <f t="shared" si="187"/>
        <v>0</v>
      </c>
      <c r="S285" s="232">
        <f>S286</f>
        <v>849.54830000000004</v>
      </c>
      <c r="T285" s="326">
        <f t="shared" ref="T285:Z285" si="188">T286</f>
        <v>734.6</v>
      </c>
      <c r="U285" s="326">
        <f t="shared" si="188"/>
        <v>0</v>
      </c>
      <c r="V285" s="326">
        <f t="shared" si="188"/>
        <v>0</v>
      </c>
      <c r="W285" s="326">
        <f t="shared" si="188"/>
        <v>40.9</v>
      </c>
      <c r="X285" s="326">
        <f t="shared" si="188"/>
        <v>62.6</v>
      </c>
      <c r="Y285" s="326">
        <f t="shared" si="188"/>
        <v>0</v>
      </c>
      <c r="Z285" s="326">
        <f t="shared" si="188"/>
        <v>11.4483</v>
      </c>
    </row>
    <row r="286" spans="1:26" x14ac:dyDescent="0.25">
      <c r="A286" s="17"/>
      <c r="B286" s="12" t="s">
        <v>440</v>
      </c>
      <c r="C286" s="253">
        <f t="shared" si="180"/>
        <v>848.94830000000002</v>
      </c>
      <c r="D286" s="164">
        <v>734.6</v>
      </c>
      <c r="E286" s="110"/>
      <c r="F286" s="110"/>
      <c r="G286" s="164">
        <v>40.9</v>
      </c>
      <c r="H286" s="164">
        <v>62</v>
      </c>
      <c r="I286" s="110"/>
      <c r="J286" s="113">
        <f>'4 priedas_ nepanaudotos lėšos'!C91</f>
        <v>11.4483</v>
      </c>
      <c r="K286" s="118">
        <f t="shared" si="157"/>
        <v>0.6</v>
      </c>
      <c r="L286" s="168"/>
      <c r="M286" s="119"/>
      <c r="N286" s="119"/>
      <c r="O286" s="168"/>
      <c r="P286" s="168">
        <v>0.6</v>
      </c>
      <c r="Q286" s="119"/>
      <c r="R286" s="260">
        <f>'4 priedas_ nepanaudotos lėšos'!I91</f>
        <v>0</v>
      </c>
      <c r="S286" s="233">
        <f>T286+U286+V286+W286+X286+Y286+Z286</f>
        <v>849.54830000000004</v>
      </c>
      <c r="T286" s="229">
        <f t="shared" si="161"/>
        <v>734.6</v>
      </c>
      <c r="U286" s="229">
        <f t="shared" si="162"/>
        <v>0</v>
      </c>
      <c r="V286" s="229">
        <f t="shared" si="163"/>
        <v>0</v>
      </c>
      <c r="W286" s="229">
        <f t="shared" si="164"/>
        <v>40.9</v>
      </c>
      <c r="X286" s="229">
        <f t="shared" si="165"/>
        <v>62.6</v>
      </c>
      <c r="Y286" s="229">
        <f t="shared" si="166"/>
        <v>0</v>
      </c>
      <c r="Z286" s="229">
        <f t="shared" si="167"/>
        <v>11.4483</v>
      </c>
    </row>
    <row r="287" spans="1:26" ht="15" customHeight="1" x14ac:dyDescent="0.25">
      <c r="A287" s="16" t="s">
        <v>39</v>
      </c>
      <c r="B287" s="63" t="s">
        <v>271</v>
      </c>
      <c r="C287" s="252">
        <f t="shared" si="180"/>
        <v>773.50042999999994</v>
      </c>
      <c r="D287" s="111">
        <f t="shared" ref="D287:R287" si="189">D288</f>
        <v>367.6</v>
      </c>
      <c r="E287" s="111">
        <f t="shared" si="189"/>
        <v>0</v>
      </c>
      <c r="F287" s="111">
        <f t="shared" si="189"/>
        <v>124.291</v>
      </c>
      <c r="G287" s="111">
        <f t="shared" si="189"/>
        <v>210.917</v>
      </c>
      <c r="H287" s="111">
        <f t="shared" si="189"/>
        <v>68</v>
      </c>
      <c r="I287" s="111">
        <f t="shared" si="189"/>
        <v>0</v>
      </c>
      <c r="J287" s="111">
        <f t="shared" si="189"/>
        <v>2.6924299999999999</v>
      </c>
      <c r="K287" s="118">
        <f t="shared" si="157"/>
        <v>0</v>
      </c>
      <c r="L287" s="109">
        <f t="shared" si="189"/>
        <v>0</v>
      </c>
      <c r="M287" s="109">
        <f t="shared" si="189"/>
        <v>0</v>
      </c>
      <c r="N287" s="109">
        <f t="shared" si="189"/>
        <v>0</v>
      </c>
      <c r="O287" s="109">
        <f t="shared" si="189"/>
        <v>0</v>
      </c>
      <c r="P287" s="109">
        <f t="shared" si="189"/>
        <v>0</v>
      </c>
      <c r="Q287" s="109">
        <f t="shared" si="189"/>
        <v>0</v>
      </c>
      <c r="R287" s="331">
        <f t="shared" si="189"/>
        <v>0</v>
      </c>
      <c r="S287" s="176">
        <f>S288</f>
        <v>773.50042999999994</v>
      </c>
      <c r="T287" s="326">
        <f t="shared" ref="T287:Z287" si="190">T288</f>
        <v>367.6</v>
      </c>
      <c r="U287" s="326">
        <f t="shared" si="190"/>
        <v>0</v>
      </c>
      <c r="V287" s="326">
        <f t="shared" si="190"/>
        <v>124.291</v>
      </c>
      <c r="W287" s="326">
        <f t="shared" si="190"/>
        <v>210.917</v>
      </c>
      <c r="X287" s="326">
        <f t="shared" si="190"/>
        <v>68</v>
      </c>
      <c r="Y287" s="326">
        <f t="shared" si="190"/>
        <v>0</v>
      </c>
      <c r="Z287" s="326">
        <f t="shared" si="190"/>
        <v>2.6924299999999999</v>
      </c>
    </row>
    <row r="288" spans="1:26" x14ac:dyDescent="0.25">
      <c r="A288" s="17"/>
      <c r="B288" s="12" t="s">
        <v>445</v>
      </c>
      <c r="C288" s="253">
        <f t="shared" si="180"/>
        <v>773.50042999999994</v>
      </c>
      <c r="D288" s="164">
        <v>367.6</v>
      </c>
      <c r="E288" s="110"/>
      <c r="F288" s="110">
        <f>SUM(F289:F290)</f>
        <v>124.291</v>
      </c>
      <c r="G288" s="164">
        <v>210.917</v>
      </c>
      <c r="H288" s="164">
        <v>68</v>
      </c>
      <c r="I288" s="111"/>
      <c r="J288" s="113">
        <f>'4 priedas_ nepanaudotos lėšos'!C93</f>
        <v>2.6924299999999999</v>
      </c>
      <c r="K288" s="118">
        <f t="shared" si="157"/>
        <v>0</v>
      </c>
      <c r="L288" s="168"/>
      <c r="M288" s="119"/>
      <c r="N288" s="119">
        <f>SUM(N289:N290)</f>
        <v>0</v>
      </c>
      <c r="O288" s="250"/>
      <c r="P288" s="168"/>
      <c r="Q288" s="109"/>
      <c r="R288" s="260">
        <f>'4 priedas_ nepanaudotos lėšos'!I93</f>
        <v>0</v>
      </c>
      <c r="S288" s="120">
        <f>T288+U288+V288+W288+X288+Y288+Z288</f>
        <v>773.50042999999994</v>
      </c>
      <c r="T288" s="229">
        <f t="shared" si="161"/>
        <v>367.6</v>
      </c>
      <c r="U288" s="229">
        <f t="shared" si="162"/>
        <v>0</v>
      </c>
      <c r="V288" s="229">
        <f t="shared" si="163"/>
        <v>124.291</v>
      </c>
      <c r="W288" s="229">
        <f t="shared" si="164"/>
        <v>210.917</v>
      </c>
      <c r="X288" s="229">
        <f t="shared" si="165"/>
        <v>68</v>
      </c>
      <c r="Y288" s="229">
        <f t="shared" si="166"/>
        <v>0</v>
      </c>
      <c r="Z288" s="229">
        <f t="shared" si="167"/>
        <v>2.6924299999999999</v>
      </c>
    </row>
    <row r="289" spans="1:26" ht="26.25" hidden="1" x14ac:dyDescent="0.25">
      <c r="A289" s="17"/>
      <c r="B289" s="18" t="s">
        <v>328</v>
      </c>
      <c r="C289" s="253">
        <f t="shared" si="180"/>
        <v>0</v>
      </c>
      <c r="D289" s="110"/>
      <c r="E289" s="110"/>
      <c r="F289" s="164"/>
      <c r="G289" s="110"/>
      <c r="H289" s="110"/>
      <c r="I289" s="111"/>
      <c r="J289" s="113"/>
      <c r="K289" s="118">
        <f t="shared" ref="K289:K336" si="191">L289+M289+N289+O289+P289+Q289+R289</f>
        <v>0</v>
      </c>
      <c r="L289" s="111"/>
      <c r="M289" s="119"/>
      <c r="N289" s="119"/>
      <c r="O289" s="111"/>
      <c r="P289" s="111"/>
      <c r="Q289" s="111"/>
      <c r="R289" s="260"/>
      <c r="S289" s="120">
        <f>T289+U289+V289+W289+X289+Y289+Z289</f>
        <v>0</v>
      </c>
      <c r="T289" s="229">
        <f t="shared" si="161"/>
        <v>0</v>
      </c>
      <c r="U289" s="229">
        <f t="shared" si="162"/>
        <v>0</v>
      </c>
      <c r="V289" s="229">
        <f t="shared" si="163"/>
        <v>0</v>
      </c>
      <c r="W289" s="229">
        <f t="shared" si="164"/>
        <v>0</v>
      </c>
      <c r="X289" s="229">
        <f t="shared" si="165"/>
        <v>0</v>
      </c>
      <c r="Y289" s="229">
        <f t="shared" si="166"/>
        <v>0</v>
      </c>
      <c r="Z289" s="229">
        <f t="shared" si="167"/>
        <v>0</v>
      </c>
    </row>
    <row r="290" spans="1:26" x14ac:dyDescent="0.25">
      <c r="A290" s="17"/>
      <c r="B290" s="20" t="s">
        <v>423</v>
      </c>
      <c r="C290" s="254">
        <f t="shared" si="180"/>
        <v>124.291</v>
      </c>
      <c r="D290" s="123"/>
      <c r="E290" s="123"/>
      <c r="F290" s="170">
        <v>124.291</v>
      </c>
      <c r="G290" s="123"/>
      <c r="H290" s="123"/>
      <c r="I290" s="123"/>
      <c r="J290" s="115"/>
      <c r="K290" s="118">
        <f t="shared" si="191"/>
        <v>0</v>
      </c>
      <c r="L290" s="309"/>
      <c r="M290" s="309"/>
      <c r="N290" s="250"/>
      <c r="O290" s="309"/>
      <c r="P290" s="309"/>
      <c r="Q290" s="309"/>
      <c r="R290" s="262"/>
      <c r="S290" s="238">
        <f>T290+U290+V290+W290+X290+Y290+Z290</f>
        <v>124.291</v>
      </c>
      <c r="T290" s="229">
        <f t="shared" si="161"/>
        <v>0</v>
      </c>
      <c r="U290" s="229">
        <f t="shared" si="162"/>
        <v>0</v>
      </c>
      <c r="V290" s="229">
        <f t="shared" si="163"/>
        <v>124.291</v>
      </c>
      <c r="W290" s="229">
        <f t="shared" si="164"/>
        <v>0</v>
      </c>
      <c r="X290" s="229">
        <f t="shared" si="165"/>
        <v>0</v>
      </c>
      <c r="Y290" s="229">
        <f t="shared" si="166"/>
        <v>0</v>
      </c>
      <c r="Z290" s="229">
        <f t="shared" si="167"/>
        <v>0</v>
      </c>
    </row>
    <row r="291" spans="1:26" ht="15.75" customHeight="1" x14ac:dyDescent="0.25">
      <c r="A291" s="16" t="s">
        <v>40</v>
      </c>
      <c r="B291" s="64" t="s">
        <v>272</v>
      </c>
      <c r="C291" s="252">
        <f t="shared" si="180"/>
        <v>738.14585999999997</v>
      </c>
      <c r="D291" s="111">
        <f t="shared" ref="D291:R291" si="192">D292</f>
        <v>631.29999999999995</v>
      </c>
      <c r="E291" s="111">
        <f t="shared" si="192"/>
        <v>0</v>
      </c>
      <c r="F291" s="111">
        <f t="shared" si="192"/>
        <v>0</v>
      </c>
      <c r="G291" s="111">
        <f t="shared" si="192"/>
        <v>0</v>
      </c>
      <c r="H291" s="111">
        <f t="shared" si="192"/>
        <v>103.5</v>
      </c>
      <c r="I291" s="111">
        <f t="shared" si="192"/>
        <v>0</v>
      </c>
      <c r="J291" s="111">
        <f t="shared" si="192"/>
        <v>3.3458600000000001</v>
      </c>
      <c r="K291" s="118">
        <f t="shared" si="191"/>
        <v>80</v>
      </c>
      <c r="L291" s="109">
        <f t="shared" si="192"/>
        <v>0</v>
      </c>
      <c r="M291" s="109">
        <f t="shared" si="192"/>
        <v>0</v>
      </c>
      <c r="N291" s="109">
        <f t="shared" si="192"/>
        <v>0</v>
      </c>
      <c r="O291" s="109">
        <f t="shared" si="192"/>
        <v>0</v>
      </c>
      <c r="P291" s="109">
        <f t="shared" si="192"/>
        <v>80</v>
      </c>
      <c r="Q291" s="109">
        <f t="shared" si="192"/>
        <v>0</v>
      </c>
      <c r="R291" s="331">
        <f t="shared" si="192"/>
        <v>0</v>
      </c>
      <c r="S291" s="176">
        <f>S292</f>
        <v>818.14585999999997</v>
      </c>
      <c r="T291" s="326">
        <f t="shared" ref="T291:Z291" si="193">T292</f>
        <v>631.29999999999995</v>
      </c>
      <c r="U291" s="326">
        <f t="shared" si="193"/>
        <v>0</v>
      </c>
      <c r="V291" s="326">
        <f t="shared" si="193"/>
        <v>0</v>
      </c>
      <c r="W291" s="326">
        <f t="shared" si="193"/>
        <v>0</v>
      </c>
      <c r="X291" s="326">
        <f t="shared" si="193"/>
        <v>183.5</v>
      </c>
      <c r="Y291" s="326">
        <f t="shared" si="193"/>
        <v>0</v>
      </c>
      <c r="Z291" s="326">
        <f t="shared" si="193"/>
        <v>3.3458600000000001</v>
      </c>
    </row>
    <row r="292" spans="1:26" ht="15.75" customHeight="1" x14ac:dyDescent="0.25">
      <c r="A292" s="17"/>
      <c r="B292" s="12" t="s">
        <v>442</v>
      </c>
      <c r="C292" s="253">
        <f t="shared" si="180"/>
        <v>738.14585999999997</v>
      </c>
      <c r="D292" s="164">
        <v>631.29999999999995</v>
      </c>
      <c r="E292" s="110"/>
      <c r="F292" s="110"/>
      <c r="G292" s="110"/>
      <c r="H292" s="164">
        <v>103.5</v>
      </c>
      <c r="I292" s="110"/>
      <c r="J292" s="113">
        <f>'4 priedas_ nepanaudotos lėšos'!C95</f>
        <v>3.3458600000000001</v>
      </c>
      <c r="K292" s="118">
        <f t="shared" si="191"/>
        <v>80</v>
      </c>
      <c r="L292" s="168"/>
      <c r="M292" s="119"/>
      <c r="N292" s="119"/>
      <c r="O292" s="119"/>
      <c r="P292" s="168">
        <v>80</v>
      </c>
      <c r="Q292" s="119"/>
      <c r="R292" s="260">
        <f>'4 priedas_ nepanaudotos lėšos'!I95</f>
        <v>0</v>
      </c>
      <c r="S292" s="174">
        <f>T292+U292+V292+W292+X292+Y292+Z292</f>
        <v>818.14585999999997</v>
      </c>
      <c r="T292" s="229">
        <f t="shared" si="161"/>
        <v>631.29999999999995</v>
      </c>
      <c r="U292" s="229">
        <f t="shared" si="162"/>
        <v>0</v>
      </c>
      <c r="V292" s="229">
        <f t="shared" si="163"/>
        <v>0</v>
      </c>
      <c r="W292" s="229">
        <f t="shared" si="164"/>
        <v>0</v>
      </c>
      <c r="X292" s="229">
        <f t="shared" si="165"/>
        <v>183.5</v>
      </c>
      <c r="Y292" s="229">
        <f t="shared" si="166"/>
        <v>0</v>
      </c>
      <c r="Z292" s="229">
        <f t="shared" si="167"/>
        <v>3.3458600000000001</v>
      </c>
    </row>
    <row r="293" spans="1:26" ht="15.75" customHeight="1" x14ac:dyDescent="0.25">
      <c r="A293" s="16" t="s">
        <v>41</v>
      </c>
      <c r="B293" s="63" t="s">
        <v>273</v>
      </c>
      <c r="C293" s="252">
        <f t="shared" si="180"/>
        <v>189.2</v>
      </c>
      <c r="D293" s="111">
        <f t="shared" ref="D293:R293" si="194">D294</f>
        <v>185.7</v>
      </c>
      <c r="E293" s="111">
        <f t="shared" si="194"/>
        <v>0</v>
      </c>
      <c r="F293" s="111">
        <f t="shared" si="194"/>
        <v>0</v>
      </c>
      <c r="G293" s="111">
        <f t="shared" si="194"/>
        <v>0</v>
      </c>
      <c r="H293" s="111">
        <f t="shared" si="194"/>
        <v>3.5</v>
      </c>
      <c r="I293" s="111">
        <f t="shared" si="194"/>
        <v>0</v>
      </c>
      <c r="J293" s="111">
        <f t="shared" si="194"/>
        <v>0</v>
      </c>
      <c r="K293" s="118">
        <f t="shared" si="191"/>
        <v>3</v>
      </c>
      <c r="L293" s="109">
        <f t="shared" si="194"/>
        <v>3</v>
      </c>
      <c r="M293" s="109">
        <f t="shared" si="194"/>
        <v>0</v>
      </c>
      <c r="N293" s="109">
        <f t="shared" si="194"/>
        <v>0</v>
      </c>
      <c r="O293" s="109">
        <f t="shared" si="194"/>
        <v>0</v>
      </c>
      <c r="P293" s="109">
        <f t="shared" si="194"/>
        <v>0</v>
      </c>
      <c r="Q293" s="109">
        <f t="shared" si="194"/>
        <v>0</v>
      </c>
      <c r="R293" s="331">
        <f t="shared" si="194"/>
        <v>0</v>
      </c>
      <c r="S293" s="237">
        <f>S294</f>
        <v>192.2</v>
      </c>
      <c r="T293" s="326">
        <f t="shared" ref="T293:Z293" si="195">T294</f>
        <v>188.7</v>
      </c>
      <c r="U293" s="326">
        <f t="shared" si="195"/>
        <v>0</v>
      </c>
      <c r="V293" s="326">
        <f t="shared" si="195"/>
        <v>0</v>
      </c>
      <c r="W293" s="326">
        <f t="shared" si="195"/>
        <v>0</v>
      </c>
      <c r="X293" s="326">
        <f t="shared" si="195"/>
        <v>3.5</v>
      </c>
      <c r="Y293" s="326">
        <f t="shared" si="195"/>
        <v>0</v>
      </c>
      <c r="Z293" s="326">
        <f t="shared" si="195"/>
        <v>0</v>
      </c>
    </row>
    <row r="294" spans="1:26" ht="15.75" customHeight="1" x14ac:dyDescent="0.25">
      <c r="A294" s="17"/>
      <c r="B294" s="12" t="s">
        <v>442</v>
      </c>
      <c r="C294" s="253">
        <f t="shared" si="180"/>
        <v>189.2</v>
      </c>
      <c r="D294" s="164">
        <v>185.7</v>
      </c>
      <c r="E294" s="110"/>
      <c r="F294" s="110"/>
      <c r="G294" s="110"/>
      <c r="H294" s="164">
        <v>3.5</v>
      </c>
      <c r="I294" s="110"/>
      <c r="J294" s="113">
        <f>'4 priedas_ nepanaudotos lėšos'!C97</f>
        <v>0</v>
      </c>
      <c r="K294" s="118">
        <f t="shared" si="191"/>
        <v>3</v>
      </c>
      <c r="L294" s="168">
        <v>3</v>
      </c>
      <c r="M294" s="119"/>
      <c r="N294" s="119"/>
      <c r="O294" s="119"/>
      <c r="P294" s="168"/>
      <c r="Q294" s="119"/>
      <c r="R294" s="260">
        <f>'4 priedas_ nepanaudotos lėšos'!I97</f>
        <v>0</v>
      </c>
      <c r="S294" s="7">
        <f>T294+U294+V294+W294+X294+Y294+Z294</f>
        <v>192.2</v>
      </c>
      <c r="T294" s="229">
        <f t="shared" si="161"/>
        <v>188.7</v>
      </c>
      <c r="U294" s="229">
        <f t="shared" si="162"/>
        <v>0</v>
      </c>
      <c r="V294" s="229">
        <f t="shared" si="163"/>
        <v>0</v>
      </c>
      <c r="W294" s="229">
        <f t="shared" si="164"/>
        <v>0</v>
      </c>
      <c r="X294" s="229">
        <f t="shared" si="165"/>
        <v>3.5</v>
      </c>
      <c r="Y294" s="229">
        <f t="shared" si="166"/>
        <v>0</v>
      </c>
      <c r="Z294" s="229">
        <f t="shared" si="167"/>
        <v>0</v>
      </c>
    </row>
    <row r="295" spans="1:26" ht="15.75" customHeight="1" x14ac:dyDescent="0.25">
      <c r="A295" s="16" t="s">
        <v>42</v>
      </c>
      <c r="B295" s="63" t="s">
        <v>274</v>
      </c>
      <c r="C295" s="252">
        <f t="shared" si="180"/>
        <v>227.9</v>
      </c>
      <c r="D295" s="111">
        <f t="shared" ref="D295:R295" si="196">D296</f>
        <v>221.9</v>
      </c>
      <c r="E295" s="111">
        <f t="shared" si="196"/>
        <v>0</v>
      </c>
      <c r="F295" s="111">
        <f t="shared" si="196"/>
        <v>0</v>
      </c>
      <c r="G295" s="111">
        <f t="shared" si="196"/>
        <v>0</v>
      </c>
      <c r="H295" s="111">
        <f t="shared" si="196"/>
        <v>6</v>
      </c>
      <c r="I295" s="111">
        <f t="shared" si="196"/>
        <v>0</v>
      </c>
      <c r="J295" s="111">
        <f t="shared" si="196"/>
        <v>0</v>
      </c>
      <c r="K295" s="118">
        <f t="shared" si="191"/>
        <v>4</v>
      </c>
      <c r="L295" s="109">
        <f t="shared" si="196"/>
        <v>0</v>
      </c>
      <c r="M295" s="109">
        <f t="shared" si="196"/>
        <v>0</v>
      </c>
      <c r="N295" s="109">
        <f t="shared" si="196"/>
        <v>0</v>
      </c>
      <c r="O295" s="109">
        <f t="shared" si="196"/>
        <v>0</v>
      </c>
      <c r="P295" s="109">
        <f t="shared" si="196"/>
        <v>4</v>
      </c>
      <c r="Q295" s="109">
        <f t="shared" si="196"/>
        <v>0</v>
      </c>
      <c r="R295" s="331">
        <f t="shared" si="196"/>
        <v>0</v>
      </c>
      <c r="S295" s="237">
        <f>S296</f>
        <v>231.9</v>
      </c>
      <c r="T295" s="326">
        <f t="shared" ref="T295:Z295" si="197">T296</f>
        <v>221.9</v>
      </c>
      <c r="U295" s="326">
        <f t="shared" si="197"/>
        <v>0</v>
      </c>
      <c r="V295" s="326">
        <f t="shared" si="197"/>
        <v>0</v>
      </c>
      <c r="W295" s="326">
        <f t="shared" si="197"/>
        <v>0</v>
      </c>
      <c r="X295" s="326">
        <f t="shared" si="197"/>
        <v>10</v>
      </c>
      <c r="Y295" s="326">
        <f t="shared" si="197"/>
        <v>0</v>
      </c>
      <c r="Z295" s="326">
        <f t="shared" si="197"/>
        <v>0</v>
      </c>
    </row>
    <row r="296" spans="1:26" ht="15.75" customHeight="1" x14ac:dyDescent="0.25">
      <c r="A296" s="17"/>
      <c r="B296" s="12" t="s">
        <v>442</v>
      </c>
      <c r="C296" s="253">
        <f t="shared" si="180"/>
        <v>227.9</v>
      </c>
      <c r="D296" s="164">
        <v>221.9</v>
      </c>
      <c r="E296" s="110"/>
      <c r="F296" s="110"/>
      <c r="G296" s="110"/>
      <c r="H296" s="164">
        <v>6</v>
      </c>
      <c r="I296" s="110"/>
      <c r="J296" s="113">
        <f>'4 priedas_ nepanaudotos lėšos'!C99</f>
        <v>0</v>
      </c>
      <c r="K296" s="118">
        <f t="shared" si="191"/>
        <v>4</v>
      </c>
      <c r="L296" s="168"/>
      <c r="M296" s="119"/>
      <c r="N296" s="119"/>
      <c r="O296" s="119"/>
      <c r="P296" s="168">
        <v>4</v>
      </c>
      <c r="Q296" s="119"/>
      <c r="R296" s="260">
        <f>'4 priedas_ nepanaudotos lėšos'!I99</f>
        <v>0</v>
      </c>
      <c r="S296" s="7">
        <f>T296+U296+V296+W296+X296+Y296+Z296</f>
        <v>231.9</v>
      </c>
      <c r="T296" s="229">
        <f t="shared" ref="T296:T336" si="198">D296+L296</f>
        <v>221.9</v>
      </c>
      <c r="U296" s="229">
        <f t="shared" ref="U296:U336" si="199">E296+M296</f>
        <v>0</v>
      </c>
      <c r="V296" s="229">
        <f t="shared" ref="V296:V336" si="200">F296+N296</f>
        <v>0</v>
      </c>
      <c r="W296" s="229">
        <f t="shared" ref="W296:W336" si="201">G296+O296</f>
        <v>0</v>
      </c>
      <c r="X296" s="229">
        <f t="shared" ref="X296:X336" si="202">H296+P296</f>
        <v>10</v>
      </c>
      <c r="Y296" s="229">
        <f t="shared" ref="Y296:Y336" si="203">I296+Q296</f>
        <v>0</v>
      </c>
      <c r="Z296" s="229">
        <f t="shared" ref="Z296:Z336" si="204">J296+R296</f>
        <v>0</v>
      </c>
    </row>
    <row r="297" spans="1:26" ht="15.75" customHeight="1" x14ac:dyDescent="0.25">
      <c r="A297" s="16" t="s">
        <v>49</v>
      </c>
      <c r="B297" s="63" t="s">
        <v>275</v>
      </c>
      <c r="C297" s="252">
        <f t="shared" si="180"/>
        <v>217</v>
      </c>
      <c r="D297" s="111">
        <f t="shared" ref="D297:R297" si="205">D298</f>
        <v>212.9</v>
      </c>
      <c r="E297" s="111">
        <f t="shared" si="205"/>
        <v>0</v>
      </c>
      <c r="F297" s="111">
        <f t="shared" si="205"/>
        <v>0</v>
      </c>
      <c r="G297" s="111">
        <f t="shared" si="205"/>
        <v>0</v>
      </c>
      <c r="H297" s="111">
        <f t="shared" si="205"/>
        <v>4.0999999999999996</v>
      </c>
      <c r="I297" s="111">
        <f t="shared" si="205"/>
        <v>0</v>
      </c>
      <c r="J297" s="111">
        <f t="shared" si="205"/>
        <v>0</v>
      </c>
      <c r="K297" s="118">
        <f t="shared" si="191"/>
        <v>0</v>
      </c>
      <c r="L297" s="109">
        <f t="shared" si="205"/>
        <v>0</v>
      </c>
      <c r="M297" s="109">
        <f t="shared" si="205"/>
        <v>0</v>
      </c>
      <c r="N297" s="109">
        <f t="shared" si="205"/>
        <v>0</v>
      </c>
      <c r="O297" s="109">
        <f t="shared" si="205"/>
        <v>0</v>
      </c>
      <c r="P297" s="109">
        <f t="shared" si="205"/>
        <v>0</v>
      </c>
      <c r="Q297" s="109">
        <f t="shared" si="205"/>
        <v>0</v>
      </c>
      <c r="R297" s="331">
        <f t="shared" si="205"/>
        <v>0</v>
      </c>
      <c r="S297" s="237">
        <f>S298</f>
        <v>217</v>
      </c>
      <c r="T297" s="326">
        <f t="shared" ref="T297:Z297" si="206">T298</f>
        <v>212.9</v>
      </c>
      <c r="U297" s="326">
        <f t="shared" si="206"/>
        <v>0</v>
      </c>
      <c r="V297" s="326">
        <f t="shared" si="206"/>
        <v>0</v>
      </c>
      <c r="W297" s="326">
        <f t="shared" si="206"/>
        <v>0</v>
      </c>
      <c r="X297" s="326">
        <f t="shared" si="206"/>
        <v>4.0999999999999996</v>
      </c>
      <c r="Y297" s="326">
        <f t="shared" si="206"/>
        <v>0</v>
      </c>
      <c r="Z297" s="326">
        <f t="shared" si="206"/>
        <v>0</v>
      </c>
    </row>
    <row r="298" spans="1:26" ht="15.75" customHeight="1" x14ac:dyDescent="0.25">
      <c r="A298" s="17"/>
      <c r="B298" s="12" t="s">
        <v>442</v>
      </c>
      <c r="C298" s="253">
        <f t="shared" si="180"/>
        <v>217</v>
      </c>
      <c r="D298" s="164">
        <v>212.9</v>
      </c>
      <c r="E298" s="110"/>
      <c r="F298" s="110"/>
      <c r="G298" s="110"/>
      <c r="H298" s="164">
        <v>4.0999999999999996</v>
      </c>
      <c r="I298" s="110"/>
      <c r="J298" s="113">
        <f>'4 priedas_ nepanaudotos lėšos'!C101</f>
        <v>0</v>
      </c>
      <c r="K298" s="118">
        <f t="shared" si="191"/>
        <v>0</v>
      </c>
      <c r="L298" s="168"/>
      <c r="M298" s="119"/>
      <c r="N298" s="119"/>
      <c r="O298" s="119"/>
      <c r="P298" s="168"/>
      <c r="Q298" s="119"/>
      <c r="R298" s="260">
        <f>'4 priedas_ nepanaudotos lėšos'!I101</f>
        <v>0</v>
      </c>
      <c r="S298" s="7">
        <f>T298+U298+V298+W298+X298+Y298+Z298</f>
        <v>217</v>
      </c>
      <c r="T298" s="229">
        <f t="shared" si="198"/>
        <v>212.9</v>
      </c>
      <c r="U298" s="229">
        <f t="shared" si="199"/>
        <v>0</v>
      </c>
      <c r="V298" s="229">
        <f t="shared" si="200"/>
        <v>0</v>
      </c>
      <c r="W298" s="229">
        <f t="shared" si="201"/>
        <v>0</v>
      </c>
      <c r="X298" s="229">
        <f t="shared" si="202"/>
        <v>4.0999999999999996</v>
      </c>
      <c r="Y298" s="229">
        <f t="shared" si="203"/>
        <v>0</v>
      </c>
      <c r="Z298" s="229">
        <f t="shared" si="204"/>
        <v>0</v>
      </c>
    </row>
    <row r="299" spans="1:26" ht="15.75" customHeight="1" x14ac:dyDescent="0.25">
      <c r="A299" s="16" t="s">
        <v>50</v>
      </c>
      <c r="B299" s="63" t="s">
        <v>276</v>
      </c>
      <c r="C299" s="252">
        <f t="shared" si="180"/>
        <v>119.89999999999999</v>
      </c>
      <c r="D299" s="111">
        <f t="shared" ref="D299:R299" si="207">D300</f>
        <v>114.8</v>
      </c>
      <c r="E299" s="111">
        <f t="shared" si="207"/>
        <v>0</v>
      </c>
      <c r="F299" s="111">
        <f t="shared" si="207"/>
        <v>0</v>
      </c>
      <c r="G299" s="111">
        <f t="shared" si="207"/>
        <v>0</v>
      </c>
      <c r="H299" s="111">
        <f t="shared" si="207"/>
        <v>5.0999999999999996</v>
      </c>
      <c r="I299" s="111">
        <f t="shared" si="207"/>
        <v>0</v>
      </c>
      <c r="J299" s="111">
        <f t="shared" si="207"/>
        <v>0</v>
      </c>
      <c r="K299" s="118">
        <f t="shared" si="191"/>
        <v>0</v>
      </c>
      <c r="L299" s="109">
        <f t="shared" si="207"/>
        <v>0</v>
      </c>
      <c r="M299" s="109">
        <f t="shared" si="207"/>
        <v>0</v>
      </c>
      <c r="N299" s="109">
        <f t="shared" si="207"/>
        <v>0</v>
      </c>
      <c r="O299" s="109">
        <f t="shared" si="207"/>
        <v>0</v>
      </c>
      <c r="P299" s="109">
        <f t="shared" si="207"/>
        <v>0</v>
      </c>
      <c r="Q299" s="109">
        <f t="shared" si="207"/>
        <v>0</v>
      </c>
      <c r="R299" s="331">
        <f t="shared" si="207"/>
        <v>0</v>
      </c>
      <c r="S299" s="237">
        <f>S300</f>
        <v>119.89999999999999</v>
      </c>
      <c r="T299" s="326">
        <f t="shared" ref="T299:Z299" si="208">T300</f>
        <v>114.8</v>
      </c>
      <c r="U299" s="326">
        <f t="shared" si="208"/>
        <v>0</v>
      </c>
      <c r="V299" s="326">
        <f t="shared" si="208"/>
        <v>0</v>
      </c>
      <c r="W299" s="326">
        <f t="shared" si="208"/>
        <v>0</v>
      </c>
      <c r="X299" s="326">
        <f t="shared" si="208"/>
        <v>5.0999999999999996</v>
      </c>
      <c r="Y299" s="326">
        <f t="shared" si="208"/>
        <v>0</v>
      </c>
      <c r="Z299" s="326">
        <f t="shared" si="208"/>
        <v>0</v>
      </c>
    </row>
    <row r="300" spans="1:26" ht="15.75" customHeight="1" x14ac:dyDescent="0.25">
      <c r="A300" s="17"/>
      <c r="B300" s="12" t="s">
        <v>442</v>
      </c>
      <c r="C300" s="253">
        <f t="shared" si="180"/>
        <v>119.89999999999999</v>
      </c>
      <c r="D300" s="164">
        <v>114.8</v>
      </c>
      <c r="E300" s="110"/>
      <c r="F300" s="110"/>
      <c r="G300" s="110"/>
      <c r="H300" s="164">
        <v>5.0999999999999996</v>
      </c>
      <c r="I300" s="110"/>
      <c r="J300" s="113"/>
      <c r="K300" s="118">
        <f t="shared" si="191"/>
        <v>0</v>
      </c>
      <c r="L300" s="168"/>
      <c r="M300" s="119"/>
      <c r="N300" s="119"/>
      <c r="O300" s="119"/>
      <c r="P300" s="168"/>
      <c r="Q300" s="119"/>
      <c r="R300" s="260"/>
      <c r="S300" s="7">
        <f>T300+U300+V300+W300+X300+Y300+Z300</f>
        <v>119.89999999999999</v>
      </c>
      <c r="T300" s="229">
        <f t="shared" si="198"/>
        <v>114.8</v>
      </c>
      <c r="U300" s="229">
        <f t="shared" si="199"/>
        <v>0</v>
      </c>
      <c r="V300" s="229">
        <f t="shared" si="200"/>
        <v>0</v>
      </c>
      <c r="W300" s="229">
        <f t="shared" si="201"/>
        <v>0</v>
      </c>
      <c r="X300" s="229">
        <f t="shared" si="202"/>
        <v>5.0999999999999996</v>
      </c>
      <c r="Y300" s="229">
        <f t="shared" si="203"/>
        <v>0</v>
      </c>
      <c r="Z300" s="229">
        <f t="shared" si="204"/>
        <v>0</v>
      </c>
    </row>
    <row r="301" spans="1:26" ht="15.75" customHeight="1" x14ac:dyDescent="0.25">
      <c r="A301" s="16" t="s">
        <v>43</v>
      </c>
      <c r="B301" s="63" t="s">
        <v>277</v>
      </c>
      <c r="C301" s="252">
        <f t="shared" si="180"/>
        <v>181.84702999999999</v>
      </c>
      <c r="D301" s="111">
        <f t="shared" ref="D301:R301" si="209">D302</f>
        <v>179.6</v>
      </c>
      <c r="E301" s="111">
        <f t="shared" si="209"/>
        <v>0</v>
      </c>
      <c r="F301" s="111">
        <f t="shared" si="209"/>
        <v>0</v>
      </c>
      <c r="G301" s="111">
        <f t="shared" si="209"/>
        <v>0</v>
      </c>
      <c r="H301" s="111">
        <f t="shared" si="209"/>
        <v>2.1</v>
      </c>
      <c r="I301" s="111">
        <f t="shared" si="209"/>
        <v>0</v>
      </c>
      <c r="J301" s="111">
        <f t="shared" si="209"/>
        <v>0.14702999999999999</v>
      </c>
      <c r="K301" s="118">
        <f t="shared" si="191"/>
        <v>0.3</v>
      </c>
      <c r="L301" s="109">
        <f t="shared" si="209"/>
        <v>0</v>
      </c>
      <c r="M301" s="109">
        <f t="shared" si="209"/>
        <v>0</v>
      </c>
      <c r="N301" s="109">
        <f t="shared" si="209"/>
        <v>0</v>
      </c>
      <c r="O301" s="109">
        <f t="shared" si="209"/>
        <v>0</v>
      </c>
      <c r="P301" s="109">
        <f t="shared" si="209"/>
        <v>0.3</v>
      </c>
      <c r="Q301" s="109">
        <f t="shared" si="209"/>
        <v>0</v>
      </c>
      <c r="R301" s="331">
        <f t="shared" si="209"/>
        <v>0</v>
      </c>
      <c r="S301" s="176">
        <f>S302</f>
        <v>182.14703</v>
      </c>
      <c r="T301" s="326">
        <f t="shared" ref="T301:Z301" si="210">T302</f>
        <v>179.6</v>
      </c>
      <c r="U301" s="326">
        <f t="shared" si="210"/>
        <v>0</v>
      </c>
      <c r="V301" s="326">
        <f t="shared" si="210"/>
        <v>0</v>
      </c>
      <c r="W301" s="326">
        <f t="shared" si="210"/>
        <v>0</v>
      </c>
      <c r="X301" s="326">
        <f t="shared" si="210"/>
        <v>2.4</v>
      </c>
      <c r="Y301" s="326">
        <f t="shared" si="210"/>
        <v>0</v>
      </c>
      <c r="Z301" s="326">
        <f t="shared" si="210"/>
        <v>0.14702999999999999</v>
      </c>
    </row>
    <row r="302" spans="1:26" ht="15.75" customHeight="1" x14ac:dyDescent="0.25">
      <c r="A302" s="17"/>
      <c r="B302" s="12" t="s">
        <v>442</v>
      </c>
      <c r="C302" s="253">
        <f t="shared" si="180"/>
        <v>181.84702999999999</v>
      </c>
      <c r="D302" s="164">
        <v>179.6</v>
      </c>
      <c r="E302" s="110"/>
      <c r="F302" s="110"/>
      <c r="G302" s="110"/>
      <c r="H302" s="164">
        <v>2.1</v>
      </c>
      <c r="I302" s="110"/>
      <c r="J302" s="113">
        <f>'4 priedas_ nepanaudotos lėšos'!C103</f>
        <v>0.14702999999999999</v>
      </c>
      <c r="K302" s="118">
        <f t="shared" si="191"/>
        <v>0.3</v>
      </c>
      <c r="L302" s="168"/>
      <c r="M302" s="119"/>
      <c r="N302" s="119"/>
      <c r="O302" s="119"/>
      <c r="P302" s="168">
        <v>0.3</v>
      </c>
      <c r="Q302" s="119"/>
      <c r="R302" s="260">
        <f>'4 priedas_ nepanaudotos lėšos'!I103</f>
        <v>0</v>
      </c>
      <c r="S302" s="174">
        <f>T302+U302+V302+W302+X302+Y302+Z302</f>
        <v>182.14703</v>
      </c>
      <c r="T302" s="229">
        <f t="shared" si="198"/>
        <v>179.6</v>
      </c>
      <c r="U302" s="229">
        <f t="shared" si="199"/>
        <v>0</v>
      </c>
      <c r="V302" s="229">
        <f t="shared" si="200"/>
        <v>0</v>
      </c>
      <c r="W302" s="229">
        <f t="shared" si="201"/>
        <v>0</v>
      </c>
      <c r="X302" s="229">
        <f t="shared" si="202"/>
        <v>2.4</v>
      </c>
      <c r="Y302" s="229">
        <f t="shared" si="203"/>
        <v>0</v>
      </c>
      <c r="Z302" s="229">
        <f t="shared" si="204"/>
        <v>0.14702999999999999</v>
      </c>
    </row>
    <row r="303" spans="1:26" ht="15.75" customHeight="1" x14ac:dyDescent="0.25">
      <c r="A303" s="16" t="s">
        <v>51</v>
      </c>
      <c r="B303" s="63" t="s">
        <v>278</v>
      </c>
      <c r="C303" s="252">
        <f t="shared" si="180"/>
        <v>163.20000000000002</v>
      </c>
      <c r="D303" s="111">
        <f t="shared" ref="D303:R303" si="211">D304</f>
        <v>161.4</v>
      </c>
      <c r="E303" s="111">
        <f t="shared" si="211"/>
        <v>0</v>
      </c>
      <c r="F303" s="111">
        <f t="shared" si="211"/>
        <v>0</v>
      </c>
      <c r="G303" s="111">
        <f t="shared" si="211"/>
        <v>0</v>
      </c>
      <c r="H303" s="111">
        <f t="shared" si="211"/>
        <v>1.8</v>
      </c>
      <c r="I303" s="111">
        <f t="shared" si="211"/>
        <v>0</v>
      </c>
      <c r="J303" s="111">
        <f t="shared" si="211"/>
        <v>0</v>
      </c>
      <c r="K303" s="118">
        <f t="shared" si="191"/>
        <v>0</v>
      </c>
      <c r="L303" s="109">
        <f t="shared" si="211"/>
        <v>0</v>
      </c>
      <c r="M303" s="109">
        <f t="shared" si="211"/>
        <v>0</v>
      </c>
      <c r="N303" s="109">
        <f t="shared" si="211"/>
        <v>0</v>
      </c>
      <c r="O303" s="109">
        <f t="shared" si="211"/>
        <v>0</v>
      </c>
      <c r="P303" s="109">
        <f t="shared" si="211"/>
        <v>0</v>
      </c>
      <c r="Q303" s="109">
        <f t="shared" si="211"/>
        <v>0</v>
      </c>
      <c r="R303" s="331">
        <f t="shared" si="211"/>
        <v>0</v>
      </c>
      <c r="S303" s="237">
        <f>S304</f>
        <v>163.20000000000002</v>
      </c>
      <c r="T303" s="326">
        <f t="shared" ref="T303:Z303" si="212">T304</f>
        <v>161.4</v>
      </c>
      <c r="U303" s="326">
        <f t="shared" si="212"/>
        <v>0</v>
      </c>
      <c r="V303" s="326">
        <f t="shared" si="212"/>
        <v>0</v>
      </c>
      <c r="W303" s="326">
        <f t="shared" si="212"/>
        <v>0</v>
      </c>
      <c r="X303" s="326">
        <f t="shared" si="212"/>
        <v>1.8</v>
      </c>
      <c r="Y303" s="326">
        <f t="shared" si="212"/>
        <v>0</v>
      </c>
      <c r="Z303" s="326">
        <f t="shared" si="212"/>
        <v>0</v>
      </c>
    </row>
    <row r="304" spans="1:26" ht="15.75" customHeight="1" x14ac:dyDescent="0.25">
      <c r="A304" s="17"/>
      <c r="B304" s="12" t="s">
        <v>442</v>
      </c>
      <c r="C304" s="253">
        <f t="shared" si="180"/>
        <v>163.20000000000002</v>
      </c>
      <c r="D304" s="164">
        <v>161.4</v>
      </c>
      <c r="E304" s="110"/>
      <c r="F304" s="110"/>
      <c r="G304" s="110"/>
      <c r="H304" s="164">
        <v>1.8</v>
      </c>
      <c r="I304" s="110"/>
      <c r="J304" s="113">
        <f>'4 priedas_ nepanaudotos lėšos'!C105</f>
        <v>0</v>
      </c>
      <c r="K304" s="118">
        <f t="shared" si="191"/>
        <v>0</v>
      </c>
      <c r="L304" s="168"/>
      <c r="M304" s="119"/>
      <c r="N304" s="119"/>
      <c r="O304" s="119"/>
      <c r="P304" s="168"/>
      <c r="Q304" s="119"/>
      <c r="R304" s="260">
        <f>'4 priedas_ nepanaudotos lėšos'!I105</f>
        <v>0</v>
      </c>
      <c r="S304" s="7">
        <f>T304+U304+V304+W304+X304+Y304+Z304</f>
        <v>163.20000000000002</v>
      </c>
      <c r="T304" s="229">
        <f t="shared" si="198"/>
        <v>161.4</v>
      </c>
      <c r="U304" s="229">
        <f t="shared" si="199"/>
        <v>0</v>
      </c>
      <c r="V304" s="229">
        <f t="shared" si="200"/>
        <v>0</v>
      </c>
      <c r="W304" s="229">
        <f t="shared" si="201"/>
        <v>0</v>
      </c>
      <c r="X304" s="229">
        <f t="shared" si="202"/>
        <v>1.8</v>
      </c>
      <c r="Y304" s="229">
        <f t="shared" si="203"/>
        <v>0</v>
      </c>
      <c r="Z304" s="229">
        <f t="shared" si="204"/>
        <v>0</v>
      </c>
    </row>
    <row r="305" spans="1:26" ht="15.75" customHeight="1" x14ac:dyDescent="0.25">
      <c r="A305" s="16" t="s">
        <v>52</v>
      </c>
      <c r="B305" s="63" t="s">
        <v>280</v>
      </c>
      <c r="C305" s="252">
        <f t="shared" si="180"/>
        <v>1058.8980000000001</v>
      </c>
      <c r="D305" s="111">
        <f t="shared" ref="D305:Q306" si="213">D306</f>
        <v>1002.9</v>
      </c>
      <c r="E305" s="111">
        <f t="shared" si="213"/>
        <v>0</v>
      </c>
      <c r="F305" s="111">
        <f t="shared" si="213"/>
        <v>50.752000000000002</v>
      </c>
      <c r="G305" s="111">
        <f t="shared" si="213"/>
        <v>0</v>
      </c>
      <c r="H305" s="111">
        <f t="shared" si="213"/>
        <v>5</v>
      </c>
      <c r="I305" s="111">
        <f t="shared" si="213"/>
        <v>0</v>
      </c>
      <c r="J305" s="111">
        <f t="shared" si="213"/>
        <v>0.246</v>
      </c>
      <c r="K305" s="118">
        <f t="shared" si="191"/>
        <v>0</v>
      </c>
      <c r="L305" s="109">
        <f t="shared" si="213"/>
        <v>0</v>
      </c>
      <c r="M305" s="109">
        <f t="shared" si="213"/>
        <v>0</v>
      </c>
      <c r="N305" s="109">
        <f t="shared" si="213"/>
        <v>0</v>
      </c>
      <c r="O305" s="109">
        <f t="shared" si="213"/>
        <v>0</v>
      </c>
      <c r="P305" s="109">
        <f t="shared" si="213"/>
        <v>0</v>
      </c>
      <c r="Q305" s="109">
        <f t="shared" si="213"/>
        <v>0</v>
      </c>
      <c r="R305" s="331">
        <f t="shared" ref="R305" si="214">R306</f>
        <v>0</v>
      </c>
      <c r="S305" s="234">
        <f>S306</f>
        <v>1058.8980000000001</v>
      </c>
      <c r="T305" s="326">
        <f t="shared" ref="T305:Z305" si="215">T306</f>
        <v>1002.9</v>
      </c>
      <c r="U305" s="326">
        <f t="shared" si="215"/>
        <v>0</v>
      </c>
      <c r="V305" s="326">
        <f t="shared" si="215"/>
        <v>50.752000000000002</v>
      </c>
      <c r="W305" s="326">
        <f t="shared" si="215"/>
        <v>0</v>
      </c>
      <c r="X305" s="326">
        <f t="shared" si="215"/>
        <v>5</v>
      </c>
      <c r="Y305" s="326">
        <f t="shared" si="215"/>
        <v>0</v>
      </c>
      <c r="Z305" s="326">
        <f t="shared" si="215"/>
        <v>0.246</v>
      </c>
    </row>
    <row r="306" spans="1:26" ht="15.75" customHeight="1" x14ac:dyDescent="0.25">
      <c r="A306" s="17"/>
      <c r="B306" s="12" t="s">
        <v>447</v>
      </c>
      <c r="C306" s="123">
        <f t="shared" si="180"/>
        <v>1058.8980000000001</v>
      </c>
      <c r="D306" s="164">
        <v>1002.9</v>
      </c>
      <c r="E306" s="110"/>
      <c r="F306" s="110">
        <f t="shared" si="213"/>
        <v>50.752000000000002</v>
      </c>
      <c r="G306" s="110"/>
      <c r="H306" s="164">
        <v>5</v>
      </c>
      <c r="I306" s="110"/>
      <c r="J306" s="113">
        <f>'4 priedas_ nepanaudotos lėšos'!C107</f>
        <v>0.246</v>
      </c>
      <c r="K306" s="118">
        <f t="shared" si="191"/>
        <v>0</v>
      </c>
      <c r="L306" s="168"/>
      <c r="M306" s="119"/>
      <c r="N306" s="119">
        <f t="shared" si="213"/>
        <v>0</v>
      </c>
      <c r="O306" s="119"/>
      <c r="P306" s="168"/>
      <c r="Q306" s="119"/>
      <c r="R306" s="260">
        <f>'4 priedas_ nepanaudotos lėšos'!I107</f>
        <v>0</v>
      </c>
      <c r="S306" s="245">
        <f>T306+U306+V306+W306+X306+Y306+Z306</f>
        <v>1058.8980000000001</v>
      </c>
      <c r="T306" s="229">
        <f t="shared" si="198"/>
        <v>1002.9</v>
      </c>
      <c r="U306" s="229">
        <f t="shared" si="199"/>
        <v>0</v>
      </c>
      <c r="V306" s="229">
        <f t="shared" si="200"/>
        <v>50.752000000000002</v>
      </c>
      <c r="W306" s="229">
        <f t="shared" si="201"/>
        <v>0</v>
      </c>
      <c r="X306" s="229">
        <f t="shared" si="202"/>
        <v>5</v>
      </c>
      <c r="Y306" s="229">
        <f t="shared" si="203"/>
        <v>0</v>
      </c>
      <c r="Z306" s="229">
        <f t="shared" si="204"/>
        <v>0.246</v>
      </c>
    </row>
    <row r="307" spans="1:26" ht="15.75" customHeight="1" x14ac:dyDescent="0.25">
      <c r="A307" s="17"/>
      <c r="B307" s="20" t="s">
        <v>325</v>
      </c>
      <c r="C307" s="121">
        <f t="shared" si="180"/>
        <v>50.752000000000002</v>
      </c>
      <c r="D307" s="121"/>
      <c r="E307" s="121"/>
      <c r="F307" s="170">
        <v>50.752000000000002</v>
      </c>
      <c r="G307" s="121"/>
      <c r="H307" s="121"/>
      <c r="I307" s="121"/>
      <c r="J307" s="114"/>
      <c r="K307" s="118">
        <f t="shared" si="191"/>
        <v>0</v>
      </c>
      <c r="L307" s="265"/>
      <c r="M307" s="265"/>
      <c r="N307" s="257"/>
      <c r="O307" s="265"/>
      <c r="P307" s="265"/>
      <c r="Q307" s="265"/>
      <c r="R307" s="261"/>
      <c r="S307" s="241">
        <f>T307+U307+V307+W307+X307+Y307+Z307</f>
        <v>50.752000000000002</v>
      </c>
      <c r="T307" s="229">
        <f t="shared" si="198"/>
        <v>0</v>
      </c>
      <c r="U307" s="229">
        <f t="shared" si="199"/>
        <v>0</v>
      </c>
      <c r="V307" s="229">
        <f t="shared" si="200"/>
        <v>50.752000000000002</v>
      </c>
      <c r="W307" s="229">
        <f t="shared" si="201"/>
        <v>0</v>
      </c>
      <c r="X307" s="229">
        <f t="shared" si="202"/>
        <v>0</v>
      </c>
      <c r="Y307" s="229">
        <f t="shared" si="203"/>
        <v>0</v>
      </c>
      <c r="Z307" s="229">
        <f t="shared" si="204"/>
        <v>0</v>
      </c>
    </row>
    <row r="308" spans="1:26" ht="15.75" customHeight="1" x14ac:dyDescent="0.25">
      <c r="A308" s="16" t="s">
        <v>44</v>
      </c>
      <c r="B308" s="63" t="s">
        <v>279</v>
      </c>
      <c r="C308" s="252">
        <f t="shared" si="180"/>
        <v>467.35262</v>
      </c>
      <c r="D308" s="111">
        <f t="shared" ref="D308:R308" si="216">D309</f>
        <v>406</v>
      </c>
      <c r="E308" s="111">
        <f t="shared" si="216"/>
        <v>0</v>
      </c>
      <c r="F308" s="111">
        <f t="shared" si="216"/>
        <v>0</v>
      </c>
      <c r="G308" s="111">
        <f t="shared" si="216"/>
        <v>0</v>
      </c>
      <c r="H308" s="111">
        <f t="shared" si="216"/>
        <v>47.3</v>
      </c>
      <c r="I308" s="111">
        <f t="shared" si="216"/>
        <v>0</v>
      </c>
      <c r="J308" s="111">
        <f t="shared" si="216"/>
        <v>14.052619999999999</v>
      </c>
      <c r="K308" s="118">
        <f t="shared" si="191"/>
        <v>0</v>
      </c>
      <c r="L308" s="109">
        <f t="shared" si="216"/>
        <v>0</v>
      </c>
      <c r="M308" s="109">
        <f t="shared" si="216"/>
        <v>0</v>
      </c>
      <c r="N308" s="109">
        <f t="shared" si="216"/>
        <v>0</v>
      </c>
      <c r="O308" s="109">
        <f t="shared" si="216"/>
        <v>0</v>
      </c>
      <c r="P308" s="109">
        <f t="shared" si="216"/>
        <v>0</v>
      </c>
      <c r="Q308" s="109">
        <f t="shared" si="216"/>
        <v>0</v>
      </c>
      <c r="R308" s="331">
        <f t="shared" si="216"/>
        <v>0</v>
      </c>
      <c r="S308" s="176">
        <f>S309</f>
        <v>467.35262</v>
      </c>
      <c r="T308" s="326">
        <f t="shared" ref="T308:Z308" si="217">T309</f>
        <v>406</v>
      </c>
      <c r="U308" s="326">
        <f t="shared" si="217"/>
        <v>0</v>
      </c>
      <c r="V308" s="326">
        <f t="shared" si="217"/>
        <v>0</v>
      </c>
      <c r="W308" s="326">
        <f t="shared" si="217"/>
        <v>0</v>
      </c>
      <c r="X308" s="326">
        <f t="shared" si="217"/>
        <v>47.3</v>
      </c>
      <c r="Y308" s="326">
        <f t="shared" si="217"/>
        <v>0</v>
      </c>
      <c r="Z308" s="326">
        <f t="shared" si="217"/>
        <v>14.052619999999999</v>
      </c>
    </row>
    <row r="309" spans="1:26" ht="15.75" customHeight="1" x14ac:dyDescent="0.25">
      <c r="A309" s="17"/>
      <c r="B309" s="12" t="s">
        <v>442</v>
      </c>
      <c r="C309" s="253">
        <f t="shared" si="180"/>
        <v>467.35262</v>
      </c>
      <c r="D309" s="164">
        <v>406</v>
      </c>
      <c r="E309" s="110"/>
      <c r="F309" s="110"/>
      <c r="G309" s="110"/>
      <c r="H309" s="164">
        <v>47.3</v>
      </c>
      <c r="I309" s="110"/>
      <c r="J309" s="113">
        <f>'4 priedas_ nepanaudotos lėšos'!C109</f>
        <v>14.052619999999999</v>
      </c>
      <c r="K309" s="118">
        <f t="shared" si="191"/>
        <v>0</v>
      </c>
      <c r="L309" s="168"/>
      <c r="M309" s="119"/>
      <c r="N309" s="119"/>
      <c r="O309" s="119"/>
      <c r="P309" s="168"/>
      <c r="Q309" s="119"/>
      <c r="R309" s="260">
        <f>'4 priedas_ nepanaudotos lėšos'!I109</f>
        <v>0</v>
      </c>
      <c r="S309" s="174">
        <f>T309+U309+V309+W309+X309+Y309+Z309</f>
        <v>467.35262</v>
      </c>
      <c r="T309" s="229">
        <f t="shared" si="198"/>
        <v>406</v>
      </c>
      <c r="U309" s="229">
        <f t="shared" si="199"/>
        <v>0</v>
      </c>
      <c r="V309" s="229">
        <f t="shared" si="200"/>
        <v>0</v>
      </c>
      <c r="W309" s="229">
        <f t="shared" si="201"/>
        <v>0</v>
      </c>
      <c r="X309" s="229">
        <f t="shared" si="202"/>
        <v>47.3</v>
      </c>
      <c r="Y309" s="229">
        <f t="shared" si="203"/>
        <v>0</v>
      </c>
      <c r="Z309" s="229">
        <f t="shared" si="204"/>
        <v>14.052619999999999</v>
      </c>
    </row>
    <row r="310" spans="1:26" ht="15.75" customHeight="1" x14ac:dyDescent="0.25">
      <c r="A310" s="16" t="s">
        <v>45</v>
      </c>
      <c r="B310" s="63" t="s">
        <v>333</v>
      </c>
      <c r="C310" s="252">
        <f t="shared" si="180"/>
        <v>278.20100000000002</v>
      </c>
      <c r="D310" s="111">
        <f t="shared" ref="D310:R310" si="218">D311</f>
        <v>220.3</v>
      </c>
      <c r="E310" s="111">
        <f t="shared" si="218"/>
        <v>0</v>
      </c>
      <c r="F310" s="111">
        <f t="shared" si="218"/>
        <v>52.901000000000003</v>
      </c>
      <c r="G310" s="111">
        <f t="shared" si="218"/>
        <v>0</v>
      </c>
      <c r="H310" s="111">
        <f t="shared" si="218"/>
        <v>5</v>
      </c>
      <c r="I310" s="111">
        <f t="shared" si="218"/>
        <v>0</v>
      </c>
      <c r="J310" s="111">
        <f t="shared" si="218"/>
        <v>0</v>
      </c>
      <c r="K310" s="118">
        <f t="shared" si="191"/>
        <v>0.17699999999999999</v>
      </c>
      <c r="L310" s="109">
        <f t="shared" si="218"/>
        <v>0</v>
      </c>
      <c r="M310" s="109">
        <f t="shared" si="218"/>
        <v>0</v>
      </c>
      <c r="N310" s="109">
        <f t="shared" si="218"/>
        <v>0.17699999999999999</v>
      </c>
      <c r="O310" s="109">
        <f t="shared" si="218"/>
        <v>0</v>
      </c>
      <c r="P310" s="109">
        <f t="shared" si="218"/>
        <v>0</v>
      </c>
      <c r="Q310" s="109">
        <f t="shared" si="218"/>
        <v>0</v>
      </c>
      <c r="R310" s="331">
        <f t="shared" si="218"/>
        <v>0</v>
      </c>
      <c r="S310" s="234">
        <f>S311</f>
        <v>278.37800000000004</v>
      </c>
      <c r="T310" s="326">
        <f t="shared" ref="T310:Z310" si="219">T311</f>
        <v>220.3</v>
      </c>
      <c r="U310" s="326">
        <f t="shared" si="219"/>
        <v>0</v>
      </c>
      <c r="V310" s="326">
        <f t="shared" si="219"/>
        <v>53.078000000000003</v>
      </c>
      <c r="W310" s="326">
        <f t="shared" si="219"/>
        <v>0</v>
      </c>
      <c r="X310" s="326">
        <f t="shared" si="219"/>
        <v>5</v>
      </c>
      <c r="Y310" s="326">
        <f t="shared" si="219"/>
        <v>0</v>
      </c>
      <c r="Z310" s="326">
        <f t="shared" si="219"/>
        <v>0</v>
      </c>
    </row>
    <row r="311" spans="1:26" ht="15.75" customHeight="1" x14ac:dyDescent="0.25">
      <c r="A311" s="17"/>
      <c r="B311" s="12" t="s">
        <v>448</v>
      </c>
      <c r="C311" s="123">
        <f t="shared" si="180"/>
        <v>278.20100000000002</v>
      </c>
      <c r="D311" s="164">
        <v>220.3</v>
      </c>
      <c r="E311" s="110"/>
      <c r="F311" s="110">
        <f>F314+F313+F312</f>
        <v>52.901000000000003</v>
      </c>
      <c r="G311" s="110"/>
      <c r="H311" s="164">
        <v>5</v>
      </c>
      <c r="I311" s="110"/>
      <c r="J311" s="113">
        <f>'4 priedas_ nepanaudotos lėšos'!C111</f>
        <v>0</v>
      </c>
      <c r="K311" s="118">
        <f t="shared" si="191"/>
        <v>0.17699999999999999</v>
      </c>
      <c r="L311" s="168"/>
      <c r="M311" s="119"/>
      <c r="N311" s="119">
        <f>N314+N313+N312</f>
        <v>0.17699999999999999</v>
      </c>
      <c r="O311" s="119"/>
      <c r="P311" s="168"/>
      <c r="Q311" s="119"/>
      <c r="R311" s="260">
        <f>'4 priedas_ nepanaudotos lėšos'!I111</f>
        <v>0</v>
      </c>
      <c r="S311" s="245">
        <f>T311+U311+V311+W311+X311+Y311+Z311</f>
        <v>278.37800000000004</v>
      </c>
      <c r="T311" s="229">
        <f t="shared" si="198"/>
        <v>220.3</v>
      </c>
      <c r="U311" s="229">
        <f t="shared" si="199"/>
        <v>0</v>
      </c>
      <c r="V311" s="229">
        <f t="shared" si="200"/>
        <v>53.078000000000003</v>
      </c>
      <c r="W311" s="229">
        <f t="shared" si="201"/>
        <v>0</v>
      </c>
      <c r="X311" s="229">
        <f t="shared" si="202"/>
        <v>5</v>
      </c>
      <c r="Y311" s="229">
        <f t="shared" si="203"/>
        <v>0</v>
      </c>
      <c r="Z311" s="229">
        <f t="shared" si="204"/>
        <v>0</v>
      </c>
    </row>
    <row r="312" spans="1:26" x14ac:dyDescent="0.25">
      <c r="A312" s="17"/>
      <c r="B312" s="18" t="s">
        <v>412</v>
      </c>
      <c r="C312" s="123">
        <f t="shared" si="180"/>
        <v>5.7</v>
      </c>
      <c r="D312" s="110"/>
      <c r="E312" s="110"/>
      <c r="F312" s="170">
        <v>5.7</v>
      </c>
      <c r="G312" s="110"/>
      <c r="H312" s="110"/>
      <c r="I312" s="110"/>
      <c r="J312" s="113"/>
      <c r="K312" s="118">
        <f t="shared" si="191"/>
        <v>0.17699999999999999</v>
      </c>
      <c r="L312" s="119"/>
      <c r="M312" s="119"/>
      <c r="N312" s="168">
        <v>0.17699999999999999</v>
      </c>
      <c r="O312" s="119"/>
      <c r="P312" s="119"/>
      <c r="Q312" s="119"/>
      <c r="R312" s="260"/>
      <c r="S312" s="241">
        <f>T312+U312+V312+W312+X312+Y312+Z312</f>
        <v>5.8769999999999998</v>
      </c>
      <c r="T312" s="229">
        <f t="shared" si="198"/>
        <v>0</v>
      </c>
      <c r="U312" s="229">
        <f t="shared" si="199"/>
        <v>0</v>
      </c>
      <c r="V312" s="229">
        <f t="shared" si="200"/>
        <v>5.8769999999999998</v>
      </c>
      <c r="W312" s="229">
        <f t="shared" si="201"/>
        <v>0</v>
      </c>
      <c r="X312" s="229">
        <f t="shared" si="202"/>
        <v>0</v>
      </c>
      <c r="Y312" s="229">
        <f t="shared" si="203"/>
        <v>0</v>
      </c>
      <c r="Z312" s="229">
        <f t="shared" si="204"/>
        <v>0</v>
      </c>
    </row>
    <row r="313" spans="1:26" x14ac:dyDescent="0.25">
      <c r="A313" s="17"/>
      <c r="B313" s="18" t="s">
        <v>348</v>
      </c>
      <c r="C313" s="121">
        <f t="shared" si="180"/>
        <v>25.001000000000001</v>
      </c>
      <c r="D313" s="110"/>
      <c r="E313" s="110"/>
      <c r="F313" s="170">
        <v>25.001000000000001</v>
      </c>
      <c r="G313" s="110"/>
      <c r="H313" s="110"/>
      <c r="I313" s="110"/>
      <c r="J313" s="113"/>
      <c r="K313" s="118">
        <f t="shared" si="191"/>
        <v>0</v>
      </c>
      <c r="L313" s="119"/>
      <c r="M313" s="119"/>
      <c r="N313" s="168"/>
      <c r="O313" s="119"/>
      <c r="P313" s="119"/>
      <c r="Q313" s="119"/>
      <c r="R313" s="260"/>
      <c r="S313" s="241">
        <f>T313+U313+V313+W313+X313+Y313+Z313</f>
        <v>25.001000000000001</v>
      </c>
      <c r="T313" s="229">
        <f t="shared" si="198"/>
        <v>0</v>
      </c>
      <c r="U313" s="229">
        <f t="shared" si="199"/>
        <v>0</v>
      </c>
      <c r="V313" s="229">
        <f t="shared" si="200"/>
        <v>25.001000000000001</v>
      </c>
      <c r="W313" s="229">
        <f t="shared" si="201"/>
        <v>0</v>
      </c>
      <c r="X313" s="229">
        <f t="shared" si="202"/>
        <v>0</v>
      </c>
      <c r="Y313" s="229">
        <f t="shared" si="203"/>
        <v>0</v>
      </c>
      <c r="Z313" s="229">
        <f t="shared" si="204"/>
        <v>0</v>
      </c>
    </row>
    <row r="314" spans="1:26" ht="15.75" customHeight="1" x14ac:dyDescent="0.25">
      <c r="A314" s="17"/>
      <c r="B314" s="20" t="s">
        <v>129</v>
      </c>
      <c r="C314" s="121">
        <f t="shared" si="180"/>
        <v>22.2</v>
      </c>
      <c r="D314" s="121"/>
      <c r="E314" s="121"/>
      <c r="F314" s="170">
        <v>22.2</v>
      </c>
      <c r="G314" s="121"/>
      <c r="H314" s="121"/>
      <c r="I314" s="121"/>
      <c r="J314" s="114"/>
      <c r="K314" s="118">
        <f t="shared" si="191"/>
        <v>0</v>
      </c>
      <c r="L314" s="265"/>
      <c r="M314" s="265"/>
      <c r="N314" s="257"/>
      <c r="O314" s="265"/>
      <c r="P314" s="265"/>
      <c r="Q314" s="265"/>
      <c r="R314" s="261"/>
      <c r="S314" s="243">
        <f>T314+U314+V314+W314+X314+Y314+Z314</f>
        <v>22.2</v>
      </c>
      <c r="T314" s="229">
        <f t="shared" si="198"/>
        <v>0</v>
      </c>
      <c r="U314" s="229">
        <f t="shared" si="199"/>
        <v>0</v>
      </c>
      <c r="V314" s="229">
        <f t="shared" si="200"/>
        <v>22.2</v>
      </c>
      <c r="W314" s="229">
        <f t="shared" si="201"/>
        <v>0</v>
      </c>
      <c r="X314" s="229">
        <f t="shared" si="202"/>
        <v>0</v>
      </c>
      <c r="Y314" s="229">
        <f t="shared" si="203"/>
        <v>0</v>
      </c>
      <c r="Z314" s="229">
        <f t="shared" si="204"/>
        <v>0</v>
      </c>
    </row>
    <row r="315" spans="1:26" ht="15.75" customHeight="1" x14ac:dyDescent="0.25">
      <c r="A315" s="16" t="s">
        <v>46</v>
      </c>
      <c r="B315" s="63" t="s">
        <v>281</v>
      </c>
      <c r="C315" s="252">
        <f t="shared" si="180"/>
        <v>825.75200000000007</v>
      </c>
      <c r="D315" s="111">
        <f t="shared" ref="D315:R315" si="220">D316</f>
        <v>706.1</v>
      </c>
      <c r="E315" s="111">
        <f t="shared" si="220"/>
        <v>0</v>
      </c>
      <c r="F315" s="111">
        <f t="shared" si="220"/>
        <v>29.1</v>
      </c>
      <c r="G315" s="111">
        <f t="shared" si="220"/>
        <v>0</v>
      </c>
      <c r="H315" s="111">
        <f t="shared" si="220"/>
        <v>81</v>
      </c>
      <c r="I315" s="111">
        <f t="shared" si="220"/>
        <v>0</v>
      </c>
      <c r="J315" s="111">
        <f t="shared" si="220"/>
        <v>9.5519999999999996</v>
      </c>
      <c r="K315" s="118">
        <f t="shared" si="191"/>
        <v>0.90600000000000003</v>
      </c>
      <c r="L315" s="109">
        <f t="shared" si="220"/>
        <v>0</v>
      </c>
      <c r="M315" s="109">
        <f t="shared" si="220"/>
        <v>0</v>
      </c>
      <c r="N315" s="109">
        <f t="shared" si="220"/>
        <v>0.90600000000000003</v>
      </c>
      <c r="O315" s="109">
        <f t="shared" si="220"/>
        <v>0</v>
      </c>
      <c r="P315" s="109">
        <f t="shared" si="220"/>
        <v>0</v>
      </c>
      <c r="Q315" s="109">
        <f t="shared" si="220"/>
        <v>0</v>
      </c>
      <c r="R315" s="331">
        <f t="shared" si="220"/>
        <v>0</v>
      </c>
      <c r="S315" s="234">
        <f>S316</f>
        <v>826.65800000000002</v>
      </c>
      <c r="T315" s="326">
        <f t="shared" ref="T315:Z315" si="221">T316</f>
        <v>706.1</v>
      </c>
      <c r="U315" s="326">
        <f t="shared" si="221"/>
        <v>0</v>
      </c>
      <c r="V315" s="326">
        <f t="shared" si="221"/>
        <v>30.006</v>
      </c>
      <c r="W315" s="326">
        <f t="shared" si="221"/>
        <v>0</v>
      </c>
      <c r="X315" s="326">
        <f t="shared" si="221"/>
        <v>81</v>
      </c>
      <c r="Y315" s="326">
        <f t="shared" si="221"/>
        <v>0</v>
      </c>
      <c r="Z315" s="326">
        <f t="shared" si="221"/>
        <v>9.5519999999999996</v>
      </c>
    </row>
    <row r="316" spans="1:26" ht="15.75" customHeight="1" x14ac:dyDescent="0.25">
      <c r="A316" s="17"/>
      <c r="B316" s="12" t="s">
        <v>448</v>
      </c>
      <c r="C316" s="253">
        <f t="shared" si="180"/>
        <v>825.75200000000007</v>
      </c>
      <c r="D316" s="164">
        <v>706.1</v>
      </c>
      <c r="E316" s="110"/>
      <c r="F316" s="110">
        <f>F317</f>
        <v>29.1</v>
      </c>
      <c r="G316" s="110"/>
      <c r="H316" s="164">
        <v>81</v>
      </c>
      <c r="I316" s="110"/>
      <c r="J316" s="113">
        <f>'4 priedas_ nepanaudotos lėšos'!C113</f>
        <v>9.5519999999999996</v>
      </c>
      <c r="K316" s="118">
        <f t="shared" si="191"/>
        <v>0.90600000000000003</v>
      </c>
      <c r="L316" s="168"/>
      <c r="M316" s="119"/>
      <c r="N316" s="119">
        <f>N317</f>
        <v>0.90600000000000003</v>
      </c>
      <c r="O316" s="119"/>
      <c r="P316" s="168"/>
      <c r="Q316" s="119"/>
      <c r="R316" s="260">
        <f>'4 priedas_ nepanaudotos lėšos'!I113</f>
        <v>0</v>
      </c>
      <c r="S316" s="235">
        <f>T316+U316+V316+W316+X316+Y316+Z316</f>
        <v>826.65800000000002</v>
      </c>
      <c r="T316" s="229">
        <f t="shared" si="198"/>
        <v>706.1</v>
      </c>
      <c r="U316" s="229">
        <f t="shared" si="199"/>
        <v>0</v>
      </c>
      <c r="V316" s="229">
        <f t="shared" si="200"/>
        <v>30.006</v>
      </c>
      <c r="W316" s="229">
        <f t="shared" si="201"/>
        <v>0</v>
      </c>
      <c r="X316" s="229">
        <f t="shared" si="202"/>
        <v>81</v>
      </c>
      <c r="Y316" s="229">
        <f t="shared" si="203"/>
        <v>0</v>
      </c>
      <c r="Z316" s="229">
        <f t="shared" si="204"/>
        <v>9.5519999999999996</v>
      </c>
    </row>
    <row r="317" spans="1:26" x14ac:dyDescent="0.25">
      <c r="A317" s="17"/>
      <c r="B317" s="18" t="s">
        <v>412</v>
      </c>
      <c r="C317" s="253">
        <f t="shared" si="180"/>
        <v>29.1</v>
      </c>
      <c r="D317" s="110"/>
      <c r="E317" s="110"/>
      <c r="F317" s="164">
        <v>29.1</v>
      </c>
      <c r="G317" s="110"/>
      <c r="H317" s="110"/>
      <c r="I317" s="110"/>
      <c r="J317" s="113"/>
      <c r="K317" s="118">
        <f t="shared" si="191"/>
        <v>0.90600000000000003</v>
      </c>
      <c r="L317" s="119"/>
      <c r="M317" s="119"/>
      <c r="N317" s="168">
        <v>0.90600000000000003</v>
      </c>
      <c r="O317" s="119"/>
      <c r="P317" s="119"/>
      <c r="Q317" s="119"/>
      <c r="R317" s="260"/>
      <c r="S317" s="238">
        <f>T317+U317+V317+W317+X317+Y317+Z317</f>
        <v>30.006</v>
      </c>
      <c r="T317" s="229">
        <f t="shared" si="198"/>
        <v>0</v>
      </c>
      <c r="U317" s="229">
        <f t="shared" si="199"/>
        <v>0</v>
      </c>
      <c r="V317" s="229">
        <f t="shared" si="200"/>
        <v>30.006</v>
      </c>
      <c r="W317" s="229">
        <f t="shared" si="201"/>
        <v>0</v>
      </c>
      <c r="X317" s="229">
        <f t="shared" si="202"/>
        <v>0</v>
      </c>
      <c r="Y317" s="229">
        <f t="shared" si="203"/>
        <v>0</v>
      </c>
      <c r="Z317" s="229">
        <f t="shared" si="204"/>
        <v>0</v>
      </c>
    </row>
    <row r="318" spans="1:26" ht="15.75" customHeight="1" x14ac:dyDescent="0.25">
      <c r="A318" s="16" t="s">
        <v>47</v>
      </c>
      <c r="B318" s="63" t="s">
        <v>283</v>
      </c>
      <c r="C318" s="252">
        <f t="shared" si="180"/>
        <v>2256.7114799999999</v>
      </c>
      <c r="D318" s="111">
        <f t="shared" ref="D318:R318" si="222">D319</f>
        <v>1179.2</v>
      </c>
      <c r="E318" s="111">
        <f t="shared" si="222"/>
        <v>832.2</v>
      </c>
      <c r="F318" s="111">
        <f t="shared" si="222"/>
        <v>70</v>
      </c>
      <c r="G318" s="111">
        <f t="shared" si="222"/>
        <v>0</v>
      </c>
      <c r="H318" s="111">
        <f t="shared" si="222"/>
        <v>150</v>
      </c>
      <c r="I318" s="111">
        <f t="shared" si="222"/>
        <v>0</v>
      </c>
      <c r="J318" s="111">
        <f t="shared" si="222"/>
        <v>25.31148</v>
      </c>
      <c r="K318" s="118">
        <f t="shared" si="191"/>
        <v>18.778000000000002</v>
      </c>
      <c r="L318" s="109">
        <f t="shared" si="222"/>
        <v>16.600000000000001</v>
      </c>
      <c r="M318" s="109">
        <f t="shared" si="222"/>
        <v>0</v>
      </c>
      <c r="N318" s="109">
        <f t="shared" si="222"/>
        <v>2.1779999999999999</v>
      </c>
      <c r="O318" s="109">
        <f t="shared" si="222"/>
        <v>0</v>
      </c>
      <c r="P318" s="109">
        <f t="shared" si="222"/>
        <v>0</v>
      </c>
      <c r="Q318" s="109">
        <f t="shared" si="222"/>
        <v>0</v>
      </c>
      <c r="R318" s="331">
        <f t="shared" si="222"/>
        <v>0</v>
      </c>
      <c r="S318" s="176">
        <f>S319</f>
        <v>2275.4894799999997</v>
      </c>
      <c r="T318" s="326">
        <f t="shared" ref="T318:Z318" si="223">T319</f>
        <v>1195.8</v>
      </c>
      <c r="U318" s="326">
        <f t="shared" si="223"/>
        <v>832.2</v>
      </c>
      <c r="V318" s="326">
        <f t="shared" si="223"/>
        <v>72.177999999999997</v>
      </c>
      <c r="W318" s="326">
        <f t="shared" si="223"/>
        <v>0</v>
      </c>
      <c r="X318" s="326">
        <f t="shared" si="223"/>
        <v>150</v>
      </c>
      <c r="Y318" s="326">
        <f t="shared" si="223"/>
        <v>0</v>
      </c>
      <c r="Z318" s="326">
        <f t="shared" si="223"/>
        <v>25.31148</v>
      </c>
    </row>
    <row r="319" spans="1:26" ht="15.75" customHeight="1" x14ac:dyDescent="0.25">
      <c r="A319" s="17"/>
      <c r="B319" s="12" t="s">
        <v>448</v>
      </c>
      <c r="C319" s="253">
        <f t="shared" si="180"/>
        <v>2256.7114799999999</v>
      </c>
      <c r="D319" s="164">
        <v>1179.2</v>
      </c>
      <c r="E319" s="110">
        <f>E320+E321</f>
        <v>832.2</v>
      </c>
      <c r="F319" s="110">
        <f>F323+F325+F324+F322</f>
        <v>70</v>
      </c>
      <c r="G319" s="110"/>
      <c r="H319" s="164">
        <v>150</v>
      </c>
      <c r="I319" s="110"/>
      <c r="J319" s="113">
        <f>'4 priedas_ nepanaudotos lėšos'!C115</f>
        <v>25.31148</v>
      </c>
      <c r="K319" s="118">
        <f t="shared" si="191"/>
        <v>18.778000000000002</v>
      </c>
      <c r="L319" s="168">
        <v>16.600000000000001</v>
      </c>
      <c r="M319" s="119">
        <f>M320+M321</f>
        <v>0</v>
      </c>
      <c r="N319" s="119">
        <f>N323+N325+N324+N322</f>
        <v>2.1779999999999999</v>
      </c>
      <c r="O319" s="119"/>
      <c r="P319" s="168"/>
      <c r="Q319" s="119"/>
      <c r="R319" s="260">
        <f>'4 priedas_ nepanaudotos lėšos'!I115</f>
        <v>0</v>
      </c>
      <c r="S319" s="120">
        <f t="shared" ref="S319:S325" si="224">T319+U319+V319+W319+X319+Y319+Z319</f>
        <v>2275.4894799999997</v>
      </c>
      <c r="T319" s="229">
        <f t="shared" si="198"/>
        <v>1195.8</v>
      </c>
      <c r="U319" s="229">
        <f t="shared" si="199"/>
        <v>832.2</v>
      </c>
      <c r="V319" s="229">
        <f t="shared" si="200"/>
        <v>72.177999999999997</v>
      </c>
      <c r="W319" s="229">
        <f t="shared" si="201"/>
        <v>0</v>
      </c>
      <c r="X319" s="229">
        <f t="shared" si="202"/>
        <v>150</v>
      </c>
      <c r="Y319" s="229">
        <f t="shared" si="203"/>
        <v>0</v>
      </c>
      <c r="Z319" s="229">
        <f t="shared" si="204"/>
        <v>25.31148</v>
      </c>
    </row>
    <row r="320" spans="1:26" x14ac:dyDescent="0.25">
      <c r="A320" s="17"/>
      <c r="B320" s="18" t="s">
        <v>349</v>
      </c>
      <c r="C320" s="121">
        <f t="shared" si="180"/>
        <v>677</v>
      </c>
      <c r="D320" s="121"/>
      <c r="E320" s="170">
        <v>677</v>
      </c>
      <c r="F320" s="121"/>
      <c r="G320" s="121"/>
      <c r="H320" s="121"/>
      <c r="I320" s="121"/>
      <c r="J320" s="114"/>
      <c r="K320" s="118">
        <f t="shared" si="191"/>
        <v>0</v>
      </c>
      <c r="L320" s="265"/>
      <c r="M320" s="257"/>
      <c r="N320" s="265"/>
      <c r="O320" s="265"/>
      <c r="P320" s="265"/>
      <c r="Q320" s="265"/>
      <c r="R320" s="261"/>
      <c r="S320" s="243">
        <f t="shared" si="224"/>
        <v>677</v>
      </c>
      <c r="T320" s="229">
        <f t="shared" si="198"/>
        <v>0</v>
      </c>
      <c r="U320" s="229">
        <f t="shared" si="199"/>
        <v>677</v>
      </c>
      <c r="V320" s="229">
        <f t="shared" si="200"/>
        <v>0</v>
      </c>
      <c r="W320" s="229">
        <f t="shared" si="201"/>
        <v>0</v>
      </c>
      <c r="X320" s="229">
        <f t="shared" si="202"/>
        <v>0</v>
      </c>
      <c r="Y320" s="229">
        <f t="shared" si="203"/>
        <v>0</v>
      </c>
      <c r="Z320" s="229">
        <f t="shared" si="204"/>
        <v>0</v>
      </c>
    </row>
    <row r="321" spans="1:26" ht="26.25" x14ac:dyDescent="0.25">
      <c r="A321" s="17"/>
      <c r="B321" s="18" t="s">
        <v>350</v>
      </c>
      <c r="C321" s="121">
        <f t="shared" si="180"/>
        <v>155.19999999999999</v>
      </c>
      <c r="D321" s="121"/>
      <c r="E321" s="170">
        <v>155.19999999999999</v>
      </c>
      <c r="F321" s="121"/>
      <c r="G321" s="121"/>
      <c r="H321" s="121"/>
      <c r="I321" s="121"/>
      <c r="J321" s="114"/>
      <c r="K321" s="118">
        <f t="shared" si="191"/>
        <v>0</v>
      </c>
      <c r="L321" s="265"/>
      <c r="M321" s="257"/>
      <c r="N321" s="265"/>
      <c r="O321" s="265"/>
      <c r="P321" s="265"/>
      <c r="Q321" s="265"/>
      <c r="R321" s="261"/>
      <c r="S321" s="243">
        <f t="shared" si="224"/>
        <v>155.19999999999999</v>
      </c>
      <c r="T321" s="229">
        <f t="shared" si="198"/>
        <v>0</v>
      </c>
      <c r="U321" s="229">
        <f t="shared" si="199"/>
        <v>155.19999999999999</v>
      </c>
      <c r="V321" s="229">
        <f t="shared" si="200"/>
        <v>0</v>
      </c>
      <c r="W321" s="229">
        <f t="shared" si="201"/>
        <v>0</v>
      </c>
      <c r="X321" s="229">
        <f t="shared" si="202"/>
        <v>0</v>
      </c>
      <c r="Y321" s="229">
        <f t="shared" si="203"/>
        <v>0</v>
      </c>
      <c r="Z321" s="229">
        <f t="shared" si="204"/>
        <v>0</v>
      </c>
    </row>
    <row r="322" spans="1:26" ht="15.75" hidden="1" customHeight="1" x14ac:dyDescent="0.25">
      <c r="A322" s="17"/>
      <c r="B322" s="18" t="s">
        <v>340</v>
      </c>
      <c r="C322" s="121">
        <f t="shared" si="180"/>
        <v>0</v>
      </c>
      <c r="D322" s="121"/>
      <c r="E322" s="121"/>
      <c r="F322" s="121"/>
      <c r="G322" s="121"/>
      <c r="H322" s="121"/>
      <c r="I322" s="121"/>
      <c r="J322" s="114"/>
      <c r="K322" s="118">
        <f t="shared" si="191"/>
        <v>0</v>
      </c>
      <c r="L322" s="265"/>
      <c r="M322" s="121"/>
      <c r="N322" s="265"/>
      <c r="O322" s="265"/>
      <c r="P322" s="265"/>
      <c r="Q322" s="265"/>
      <c r="R322" s="261"/>
      <c r="S322" s="243">
        <f t="shared" si="224"/>
        <v>0</v>
      </c>
      <c r="T322" s="229">
        <f t="shared" si="198"/>
        <v>0</v>
      </c>
      <c r="U322" s="229">
        <f t="shared" si="199"/>
        <v>0</v>
      </c>
      <c r="V322" s="229">
        <f t="shared" si="200"/>
        <v>0</v>
      </c>
      <c r="W322" s="229">
        <f t="shared" si="201"/>
        <v>0</v>
      </c>
      <c r="X322" s="229">
        <f t="shared" si="202"/>
        <v>0</v>
      </c>
      <c r="Y322" s="229">
        <f t="shared" si="203"/>
        <v>0</v>
      </c>
      <c r="Z322" s="229">
        <f t="shared" si="204"/>
        <v>0</v>
      </c>
    </row>
    <row r="323" spans="1:26" x14ac:dyDescent="0.25">
      <c r="A323" s="17"/>
      <c r="B323" s="18" t="s">
        <v>412</v>
      </c>
      <c r="C323" s="121">
        <f t="shared" si="180"/>
        <v>70</v>
      </c>
      <c r="D323" s="121"/>
      <c r="E323" s="121"/>
      <c r="F323" s="170">
        <v>70</v>
      </c>
      <c r="G323" s="121"/>
      <c r="H323" s="121"/>
      <c r="I323" s="121"/>
      <c r="J323" s="114"/>
      <c r="K323" s="118">
        <f t="shared" si="191"/>
        <v>2.1779999999999999</v>
      </c>
      <c r="L323" s="265"/>
      <c r="M323" s="265"/>
      <c r="N323" s="257">
        <v>2.1779999999999999</v>
      </c>
      <c r="O323" s="265"/>
      <c r="P323" s="265"/>
      <c r="Q323" s="265"/>
      <c r="R323" s="261"/>
      <c r="S323" s="241">
        <f t="shared" si="224"/>
        <v>72.177999999999997</v>
      </c>
      <c r="T323" s="229">
        <f t="shared" si="198"/>
        <v>0</v>
      </c>
      <c r="U323" s="229">
        <f t="shared" si="199"/>
        <v>0</v>
      </c>
      <c r="V323" s="229">
        <f t="shared" si="200"/>
        <v>72.177999999999997</v>
      </c>
      <c r="W323" s="229">
        <f t="shared" si="201"/>
        <v>0</v>
      </c>
      <c r="X323" s="229">
        <f t="shared" si="202"/>
        <v>0</v>
      </c>
      <c r="Y323" s="229">
        <f t="shared" si="203"/>
        <v>0</v>
      </c>
      <c r="Z323" s="229">
        <f t="shared" si="204"/>
        <v>0</v>
      </c>
    </row>
    <row r="324" spans="1:26" ht="39" hidden="1" x14ac:dyDescent="0.25">
      <c r="A324" s="17"/>
      <c r="B324" s="18" t="s">
        <v>332</v>
      </c>
      <c r="C324" s="121">
        <f t="shared" si="180"/>
        <v>0</v>
      </c>
      <c r="D324" s="121"/>
      <c r="E324" s="121"/>
      <c r="F324" s="121"/>
      <c r="G324" s="121"/>
      <c r="H324" s="121"/>
      <c r="I324" s="121"/>
      <c r="J324" s="114"/>
      <c r="K324" s="118">
        <f t="shared" si="191"/>
        <v>0</v>
      </c>
      <c r="L324" s="265"/>
      <c r="M324" s="265"/>
      <c r="N324" s="265"/>
      <c r="O324" s="265"/>
      <c r="P324" s="265"/>
      <c r="Q324" s="265"/>
      <c r="R324" s="261"/>
      <c r="S324" s="128">
        <f t="shared" si="224"/>
        <v>0</v>
      </c>
      <c r="T324" s="229">
        <f t="shared" si="198"/>
        <v>0</v>
      </c>
      <c r="U324" s="229">
        <f t="shared" si="199"/>
        <v>0</v>
      </c>
      <c r="V324" s="229">
        <f t="shared" si="200"/>
        <v>0</v>
      </c>
      <c r="W324" s="229">
        <f t="shared" si="201"/>
        <v>0</v>
      </c>
      <c r="X324" s="229">
        <f t="shared" si="202"/>
        <v>0</v>
      </c>
      <c r="Y324" s="229">
        <f t="shared" si="203"/>
        <v>0</v>
      </c>
      <c r="Z324" s="229">
        <f t="shared" si="204"/>
        <v>0</v>
      </c>
    </row>
    <row r="325" spans="1:26" ht="15.75" hidden="1" customHeight="1" x14ac:dyDescent="0.25">
      <c r="A325" s="17"/>
      <c r="B325" s="20" t="s">
        <v>142</v>
      </c>
      <c r="C325" s="121">
        <f t="shared" si="180"/>
        <v>0</v>
      </c>
      <c r="D325" s="110"/>
      <c r="E325" s="121"/>
      <c r="F325" s="121"/>
      <c r="G325" s="110"/>
      <c r="H325" s="110"/>
      <c r="I325" s="110"/>
      <c r="J325" s="113"/>
      <c r="K325" s="118">
        <f t="shared" si="191"/>
        <v>0</v>
      </c>
      <c r="L325" s="119"/>
      <c r="M325" s="119"/>
      <c r="N325" s="119"/>
      <c r="O325" s="119"/>
      <c r="P325" s="119"/>
      <c r="Q325" s="119"/>
      <c r="R325" s="260"/>
      <c r="S325" s="128">
        <f t="shared" si="224"/>
        <v>0</v>
      </c>
      <c r="T325" s="229">
        <f t="shared" si="198"/>
        <v>0</v>
      </c>
      <c r="U325" s="229">
        <f t="shared" si="199"/>
        <v>0</v>
      </c>
      <c r="V325" s="229">
        <f t="shared" si="200"/>
        <v>0</v>
      </c>
      <c r="W325" s="229">
        <f t="shared" si="201"/>
        <v>0</v>
      </c>
      <c r="X325" s="229">
        <f t="shared" si="202"/>
        <v>0</v>
      </c>
      <c r="Y325" s="229">
        <f t="shared" si="203"/>
        <v>0</v>
      </c>
      <c r="Z325" s="229">
        <f t="shared" si="204"/>
        <v>0</v>
      </c>
    </row>
    <row r="326" spans="1:26" ht="15.75" customHeight="1" x14ac:dyDescent="0.25">
      <c r="A326" s="16" t="s">
        <v>48</v>
      </c>
      <c r="B326" s="63" t="s">
        <v>282</v>
      </c>
      <c r="C326" s="252">
        <f t="shared" si="180"/>
        <v>1160.7429199999999</v>
      </c>
      <c r="D326" s="111">
        <f>D327</f>
        <v>608.4</v>
      </c>
      <c r="E326" s="111">
        <f t="shared" ref="E326:R326" si="225">E327</f>
        <v>0</v>
      </c>
      <c r="F326" s="111">
        <f t="shared" si="225"/>
        <v>27.2</v>
      </c>
      <c r="G326" s="111">
        <f t="shared" si="225"/>
        <v>0</v>
      </c>
      <c r="H326" s="111">
        <f t="shared" si="225"/>
        <v>500</v>
      </c>
      <c r="I326" s="111">
        <f t="shared" si="225"/>
        <v>0</v>
      </c>
      <c r="J326" s="111">
        <f t="shared" si="225"/>
        <v>25.14292</v>
      </c>
      <c r="K326" s="118">
        <f t="shared" si="191"/>
        <v>-94.953999999999994</v>
      </c>
      <c r="L326" s="109">
        <f>L327</f>
        <v>-95.8</v>
      </c>
      <c r="M326" s="109">
        <f t="shared" si="225"/>
        <v>0</v>
      </c>
      <c r="N326" s="109">
        <f t="shared" si="225"/>
        <v>0.84599999999999997</v>
      </c>
      <c r="O326" s="109">
        <f t="shared" si="225"/>
        <v>0</v>
      </c>
      <c r="P326" s="109">
        <f t="shared" si="225"/>
        <v>0</v>
      </c>
      <c r="Q326" s="109">
        <f t="shared" si="225"/>
        <v>0</v>
      </c>
      <c r="R326" s="331">
        <f t="shared" si="225"/>
        <v>0</v>
      </c>
      <c r="S326" s="176">
        <f>S327</f>
        <v>1065.7889200000002</v>
      </c>
      <c r="T326" s="326">
        <f t="shared" ref="T326:Z326" si="226">T327</f>
        <v>512.6</v>
      </c>
      <c r="U326" s="326">
        <f t="shared" si="226"/>
        <v>0</v>
      </c>
      <c r="V326" s="326">
        <f t="shared" si="226"/>
        <v>28.045999999999999</v>
      </c>
      <c r="W326" s="326">
        <f t="shared" si="226"/>
        <v>0</v>
      </c>
      <c r="X326" s="326">
        <f t="shared" si="226"/>
        <v>500</v>
      </c>
      <c r="Y326" s="326">
        <f t="shared" si="226"/>
        <v>0</v>
      </c>
      <c r="Z326" s="326">
        <f t="shared" si="226"/>
        <v>25.14292</v>
      </c>
    </row>
    <row r="327" spans="1:26" ht="15.75" customHeight="1" x14ac:dyDescent="0.25">
      <c r="A327" s="17"/>
      <c r="B327" s="12" t="s">
        <v>448</v>
      </c>
      <c r="C327" s="253">
        <f t="shared" si="180"/>
        <v>1160.7429199999999</v>
      </c>
      <c r="D327" s="164">
        <v>608.4</v>
      </c>
      <c r="E327" s="110"/>
      <c r="F327" s="110">
        <f>F328</f>
        <v>27.2</v>
      </c>
      <c r="G327" s="110"/>
      <c r="H327" s="164">
        <v>500</v>
      </c>
      <c r="I327" s="110"/>
      <c r="J327" s="113">
        <f>'4 priedas_ nepanaudotos lėšos'!C117</f>
        <v>25.14292</v>
      </c>
      <c r="K327" s="118">
        <f t="shared" si="191"/>
        <v>-94.953999999999994</v>
      </c>
      <c r="L327" s="168">
        <v>-95.8</v>
      </c>
      <c r="M327" s="119"/>
      <c r="N327" s="119">
        <f>N328</f>
        <v>0.84599999999999997</v>
      </c>
      <c r="O327" s="119"/>
      <c r="P327" s="168"/>
      <c r="Q327" s="119"/>
      <c r="R327" s="260">
        <f>'4 priedas_ nepanaudotos lėšos'!I117</f>
        <v>0</v>
      </c>
      <c r="S327" s="174">
        <f>T327+U327+V327+W327+X327+Y327+Z327</f>
        <v>1065.7889200000002</v>
      </c>
      <c r="T327" s="229">
        <f t="shared" si="198"/>
        <v>512.6</v>
      </c>
      <c r="U327" s="229">
        <f t="shared" si="199"/>
        <v>0</v>
      </c>
      <c r="V327" s="229">
        <f t="shared" si="200"/>
        <v>28.045999999999999</v>
      </c>
      <c r="W327" s="229">
        <f t="shared" si="201"/>
        <v>0</v>
      </c>
      <c r="X327" s="229">
        <f t="shared" si="202"/>
        <v>500</v>
      </c>
      <c r="Y327" s="229">
        <f t="shared" si="203"/>
        <v>0</v>
      </c>
      <c r="Z327" s="229">
        <f t="shared" si="204"/>
        <v>25.14292</v>
      </c>
    </row>
    <row r="328" spans="1:26" x14ac:dyDescent="0.25">
      <c r="A328" s="17"/>
      <c r="B328" s="18" t="s">
        <v>412</v>
      </c>
      <c r="C328" s="253">
        <f t="shared" si="180"/>
        <v>27.2</v>
      </c>
      <c r="D328" s="110"/>
      <c r="E328" s="110"/>
      <c r="F328" s="164">
        <v>27.2</v>
      </c>
      <c r="G328" s="110"/>
      <c r="H328" s="110"/>
      <c r="I328" s="110"/>
      <c r="J328" s="113"/>
      <c r="K328" s="118">
        <f t="shared" si="191"/>
        <v>0.84599999999999997</v>
      </c>
      <c r="L328" s="119"/>
      <c r="M328" s="119"/>
      <c r="N328" s="168">
        <v>0.84599999999999997</v>
      </c>
      <c r="O328" s="119"/>
      <c r="P328" s="119"/>
      <c r="Q328" s="119"/>
      <c r="R328" s="260"/>
      <c r="S328" s="238">
        <f>T328+U328+V328+W328+X328+Y328+Z328</f>
        <v>28.045999999999999</v>
      </c>
      <c r="T328" s="229">
        <f t="shared" si="198"/>
        <v>0</v>
      </c>
      <c r="U328" s="229">
        <f t="shared" si="199"/>
        <v>0</v>
      </c>
      <c r="V328" s="229">
        <f t="shared" si="200"/>
        <v>28.045999999999999</v>
      </c>
      <c r="W328" s="229">
        <f t="shared" si="201"/>
        <v>0</v>
      </c>
      <c r="X328" s="229">
        <f t="shared" si="202"/>
        <v>0</v>
      </c>
      <c r="Y328" s="229">
        <f t="shared" si="203"/>
        <v>0</v>
      </c>
      <c r="Z328" s="229">
        <f t="shared" si="204"/>
        <v>0</v>
      </c>
    </row>
    <row r="329" spans="1:26" ht="15.95" customHeight="1" x14ac:dyDescent="0.25">
      <c r="A329" s="182" t="s">
        <v>53</v>
      </c>
      <c r="B329" s="183" t="s">
        <v>436</v>
      </c>
      <c r="C329" s="255">
        <f t="shared" si="180"/>
        <v>79436.926950000008</v>
      </c>
      <c r="D329" s="165">
        <f t="shared" ref="D329:J329" si="227">D12+D14+D92+D97+D104+D111+D118+D125+D132+D139+D146+D153+D160+D167+D169+D172+D177+D181+D188+D192+D201+D204+D210+D217+D223+D229+D237+D242+D248+D254+D259+D265+D271+D276+D282+D285+D287+D291+D293+D295+D297+D299+D301+D303+D305+D308+D310+D315+D318+D326</f>
        <v>43106</v>
      </c>
      <c r="E329" s="165">
        <f t="shared" si="227"/>
        <v>6274.6299999999992</v>
      </c>
      <c r="F329" s="165">
        <f t="shared" si="227"/>
        <v>4898.5733200000004</v>
      </c>
      <c r="G329" s="165">
        <f t="shared" si="227"/>
        <v>16927.300000000003</v>
      </c>
      <c r="H329" s="165">
        <f t="shared" si="227"/>
        <v>2507.0999999999995</v>
      </c>
      <c r="I329" s="165">
        <f t="shared" si="227"/>
        <v>1023</v>
      </c>
      <c r="J329" s="173">
        <f t="shared" si="227"/>
        <v>4700.3236300000017</v>
      </c>
      <c r="K329" s="312">
        <f t="shared" si="191"/>
        <v>1920.7692899999997</v>
      </c>
      <c r="L329" s="313">
        <f t="shared" ref="L329:R329" si="228">L12+L14+L92+L97+L104+L111+L118+L125+L132+L139+L146+L153+L160+L167+L169+L172+L177+L181+L188+L192+L201+L204+L210+L217+L223+L229+L237+L242+L248+L254+L259+L265+L271+L276+L282+L285+L287+L291+L293+L295+L297+L299+L301+L303+L305+L308+L310+L315+L318+L326</f>
        <v>1700</v>
      </c>
      <c r="M329" s="313">
        <f t="shared" si="228"/>
        <v>16.100000000000001</v>
      </c>
      <c r="N329" s="313">
        <f t="shared" si="228"/>
        <v>119.56929000000001</v>
      </c>
      <c r="O329" s="313">
        <f t="shared" si="228"/>
        <v>0</v>
      </c>
      <c r="P329" s="313">
        <f t="shared" si="228"/>
        <v>85.1</v>
      </c>
      <c r="Q329" s="313">
        <f t="shared" si="228"/>
        <v>0</v>
      </c>
      <c r="R329" s="332">
        <f t="shared" si="228"/>
        <v>0</v>
      </c>
      <c r="S329" s="127">
        <f>T329+U329+V329+W329+X329+Y329+Z329</f>
        <v>81357.696240000005</v>
      </c>
      <c r="T329" s="328">
        <f>D329+L329</f>
        <v>44806</v>
      </c>
      <c r="U329" s="328">
        <f t="shared" si="199"/>
        <v>6290.73</v>
      </c>
      <c r="V329" s="328">
        <f t="shared" si="200"/>
        <v>5018.1426100000008</v>
      </c>
      <c r="W329" s="328">
        <f t="shared" si="201"/>
        <v>16927.300000000003</v>
      </c>
      <c r="X329" s="328">
        <f t="shared" si="202"/>
        <v>2592.1999999999994</v>
      </c>
      <c r="Y329" s="328">
        <f t="shared" si="203"/>
        <v>1023</v>
      </c>
      <c r="Z329" s="328">
        <f t="shared" si="204"/>
        <v>4700.3236300000017</v>
      </c>
    </row>
    <row r="330" spans="1:26" x14ac:dyDescent="0.25">
      <c r="A330" s="182" t="s">
        <v>413</v>
      </c>
      <c r="B330" s="5" t="s">
        <v>437</v>
      </c>
      <c r="C330" s="256">
        <f t="shared" si="180"/>
        <v>12760.76145</v>
      </c>
      <c r="D330" s="110">
        <f t="shared" ref="D330:J330" si="229">D13+D15+D93+D98+D105+D112+D119+D126+D133+D140+D147+D154+D161+D168</f>
        <v>11633.4</v>
      </c>
      <c r="E330" s="110">
        <f t="shared" si="229"/>
        <v>628.26400000000001</v>
      </c>
      <c r="F330" s="110">
        <f t="shared" si="229"/>
        <v>33.118519999999997</v>
      </c>
      <c r="G330" s="110">
        <f t="shared" si="229"/>
        <v>0</v>
      </c>
      <c r="H330" s="110">
        <f t="shared" si="229"/>
        <v>35.6</v>
      </c>
      <c r="I330" s="110">
        <f t="shared" si="229"/>
        <v>0</v>
      </c>
      <c r="J330" s="110">
        <f t="shared" si="229"/>
        <v>430.37893000000003</v>
      </c>
      <c r="K330" s="118">
        <f t="shared" si="191"/>
        <v>216.18735999999998</v>
      </c>
      <c r="L330" s="119">
        <f t="shared" ref="L330:R330" si="230">L13+L15+L93+L98+L105+L112+L119+L126+L133+L140+L147+L154+L161+L168</f>
        <v>200</v>
      </c>
      <c r="M330" s="119">
        <f t="shared" si="230"/>
        <v>16.100000000000001</v>
      </c>
      <c r="N330" s="119">
        <f t="shared" si="230"/>
        <v>8.7360000000000007E-2</v>
      </c>
      <c r="O330" s="119">
        <f t="shared" si="230"/>
        <v>0</v>
      </c>
      <c r="P330" s="119">
        <f t="shared" si="230"/>
        <v>0</v>
      </c>
      <c r="Q330" s="119">
        <f t="shared" si="230"/>
        <v>0</v>
      </c>
      <c r="R330" s="260">
        <f t="shared" si="230"/>
        <v>0</v>
      </c>
      <c r="S330" s="174">
        <f>T330+U330+V330+W330+X330+Y330+Z330</f>
        <v>12976.94881</v>
      </c>
      <c r="T330" s="229">
        <f>D330+L330</f>
        <v>11833.4</v>
      </c>
      <c r="U330" s="229">
        <f t="shared" si="199"/>
        <v>644.36400000000003</v>
      </c>
      <c r="V330" s="229">
        <f t="shared" si="200"/>
        <v>33.205879999999993</v>
      </c>
      <c r="W330" s="229">
        <f t="shared" si="201"/>
        <v>0</v>
      </c>
      <c r="X330" s="229">
        <f t="shared" si="202"/>
        <v>35.6</v>
      </c>
      <c r="Y330" s="229">
        <f t="shared" si="203"/>
        <v>0</v>
      </c>
      <c r="Z330" s="229">
        <f t="shared" si="204"/>
        <v>430.37893000000003</v>
      </c>
    </row>
    <row r="331" spans="1:26" x14ac:dyDescent="0.25">
      <c r="A331" s="182" t="s">
        <v>414</v>
      </c>
      <c r="B331" s="5" t="s">
        <v>438</v>
      </c>
      <c r="C331" s="256">
        <f t="shared" si="180"/>
        <v>11370.92835</v>
      </c>
      <c r="D331" s="110">
        <f t="shared" ref="D331:J331" si="231">D44+D96+D101+D108+D115+D122+D129+D136+D143+D150+D157+D164+D170</f>
        <v>5263.4299999999994</v>
      </c>
      <c r="E331" s="110">
        <f t="shared" si="231"/>
        <v>824.2</v>
      </c>
      <c r="F331" s="110">
        <f t="shared" si="231"/>
        <v>2958.6</v>
      </c>
      <c r="G331" s="110">
        <f t="shared" si="231"/>
        <v>0</v>
      </c>
      <c r="H331" s="110">
        <f t="shared" si="231"/>
        <v>541.20000000000005</v>
      </c>
      <c r="I331" s="110">
        <f t="shared" si="231"/>
        <v>45</v>
      </c>
      <c r="J331" s="110">
        <f t="shared" si="231"/>
        <v>1738.4983499999998</v>
      </c>
      <c r="K331" s="118">
        <f t="shared" si="191"/>
        <v>824.86500000000001</v>
      </c>
      <c r="L331" s="119">
        <f t="shared" ref="L331:Q331" si="232">L44+L96+L101+L108+L115+L122+L129+L136+L143+L150+L157+L164+L170</f>
        <v>650</v>
      </c>
      <c r="M331" s="119">
        <f t="shared" si="232"/>
        <v>0</v>
      </c>
      <c r="N331" s="119">
        <f t="shared" si="232"/>
        <v>24.865000000000002</v>
      </c>
      <c r="O331" s="119">
        <f t="shared" si="232"/>
        <v>0</v>
      </c>
      <c r="P331" s="119">
        <f t="shared" si="232"/>
        <v>0</v>
      </c>
      <c r="Q331" s="119">
        <f t="shared" si="232"/>
        <v>0</v>
      </c>
      <c r="R331" s="260">
        <f t="shared" ref="R331" si="233">R44+R96+R101+R108+R115+R122+R129+R136+R143+R150+R157+R164+R170</f>
        <v>150</v>
      </c>
      <c r="S331" s="174">
        <f t="shared" ref="S331:S336" si="234">T331+U331+V331+W331+X331+Y331+Z331</f>
        <v>12195.79335</v>
      </c>
      <c r="T331" s="229">
        <f t="shared" si="198"/>
        <v>5913.4299999999994</v>
      </c>
      <c r="U331" s="229">
        <f t="shared" si="199"/>
        <v>824.2</v>
      </c>
      <c r="V331" s="229">
        <f t="shared" si="200"/>
        <v>2983.4649999999997</v>
      </c>
      <c r="W331" s="229">
        <f t="shared" si="201"/>
        <v>0</v>
      </c>
      <c r="X331" s="229">
        <f t="shared" si="202"/>
        <v>541.20000000000005</v>
      </c>
      <c r="Y331" s="229">
        <f t="shared" si="203"/>
        <v>45</v>
      </c>
      <c r="Z331" s="229">
        <f t="shared" si="204"/>
        <v>1888.4983499999998</v>
      </c>
    </row>
    <row r="332" spans="1:26" x14ac:dyDescent="0.25">
      <c r="A332" s="182" t="s">
        <v>415</v>
      </c>
      <c r="B332" s="5" t="s">
        <v>439</v>
      </c>
      <c r="C332" s="256">
        <f t="shared" ref="C332:C336" si="235">D332+E332+F332+G332+H332+I332+J332</f>
        <v>979.9254699999999</v>
      </c>
      <c r="D332" s="110">
        <f t="shared" ref="D332:J332" si="236">D53+D173</f>
        <v>345.79999999999995</v>
      </c>
      <c r="E332" s="110">
        <f t="shared" si="236"/>
        <v>481.83</v>
      </c>
      <c r="F332" s="110">
        <f t="shared" si="236"/>
        <v>0</v>
      </c>
      <c r="G332" s="110">
        <f t="shared" si="236"/>
        <v>0</v>
      </c>
      <c r="H332" s="110">
        <f t="shared" si="236"/>
        <v>147.1</v>
      </c>
      <c r="I332" s="110">
        <f t="shared" si="236"/>
        <v>0</v>
      </c>
      <c r="J332" s="110">
        <f t="shared" si="236"/>
        <v>5.1954700000000003</v>
      </c>
      <c r="K332" s="118">
        <f t="shared" si="191"/>
        <v>0</v>
      </c>
      <c r="L332" s="119">
        <f t="shared" ref="L332:Q332" si="237">L53+L173</f>
        <v>0</v>
      </c>
      <c r="M332" s="119">
        <f t="shared" si="237"/>
        <v>0</v>
      </c>
      <c r="N332" s="119">
        <f t="shared" si="237"/>
        <v>0</v>
      </c>
      <c r="O332" s="119">
        <f t="shared" si="237"/>
        <v>0</v>
      </c>
      <c r="P332" s="119">
        <f t="shared" si="237"/>
        <v>0</v>
      </c>
      <c r="Q332" s="119">
        <f t="shared" si="237"/>
        <v>0</v>
      </c>
      <c r="R332" s="260">
        <f t="shared" ref="R332" si="238">R53+R173</f>
        <v>0</v>
      </c>
      <c r="S332" s="174">
        <f t="shared" si="234"/>
        <v>979.9254699999999</v>
      </c>
      <c r="T332" s="229">
        <f t="shared" si="198"/>
        <v>345.79999999999995</v>
      </c>
      <c r="U332" s="229">
        <f t="shared" si="199"/>
        <v>481.83</v>
      </c>
      <c r="V332" s="229">
        <f t="shared" si="200"/>
        <v>0</v>
      </c>
      <c r="W332" s="229">
        <f t="shared" si="201"/>
        <v>0</v>
      </c>
      <c r="X332" s="229">
        <f t="shared" si="202"/>
        <v>147.1</v>
      </c>
      <c r="Y332" s="229">
        <f t="shared" si="203"/>
        <v>0</v>
      </c>
      <c r="Z332" s="229">
        <f t="shared" si="204"/>
        <v>5.1954700000000003</v>
      </c>
    </row>
    <row r="333" spans="1:26" x14ac:dyDescent="0.25">
      <c r="A333" s="182" t="s">
        <v>416</v>
      </c>
      <c r="B333" s="5" t="s">
        <v>440</v>
      </c>
      <c r="C333" s="256">
        <f t="shared" si="235"/>
        <v>33697.628660000009</v>
      </c>
      <c r="D333" s="110">
        <f t="shared" ref="D333:J333" si="239">D54+D178+D182+D189+D193+D202+D205+D211+D218+D224+D230+D238+D243+D249+D255+D260+D272+D266+D277+D283+D286+D288</f>
        <v>13483.400000000001</v>
      </c>
      <c r="E333" s="110">
        <f t="shared" si="239"/>
        <v>0</v>
      </c>
      <c r="F333" s="110">
        <f t="shared" si="239"/>
        <v>940.779</v>
      </c>
      <c r="G333" s="110">
        <f t="shared" si="239"/>
        <v>16927.300000000003</v>
      </c>
      <c r="H333" s="110">
        <f t="shared" si="239"/>
        <v>868.80000000000007</v>
      </c>
      <c r="I333" s="110">
        <f t="shared" si="239"/>
        <v>601</v>
      </c>
      <c r="J333" s="110">
        <f t="shared" si="239"/>
        <v>876.34965999999997</v>
      </c>
      <c r="K333" s="118">
        <f t="shared" si="191"/>
        <v>27.234000000000009</v>
      </c>
      <c r="L333" s="119">
        <f t="shared" ref="L333:Q333" si="240">L54+L178+L182+L189+L193+L202+L205+L211+L218+L224+L230+L238+L243+L249+L255+L260+L272+L266+L277+L283+L286+L288</f>
        <v>150</v>
      </c>
      <c r="M333" s="119">
        <f t="shared" si="240"/>
        <v>0</v>
      </c>
      <c r="N333" s="119">
        <f t="shared" si="240"/>
        <v>26.433999999999997</v>
      </c>
      <c r="O333" s="119">
        <f t="shared" si="240"/>
        <v>0</v>
      </c>
      <c r="P333" s="119">
        <f t="shared" si="240"/>
        <v>0.8</v>
      </c>
      <c r="Q333" s="119">
        <f t="shared" si="240"/>
        <v>0</v>
      </c>
      <c r="R333" s="260">
        <f t="shared" ref="R333" si="241">R54+R178+R182+R189+R193+R202+R205+R211+R218+R224+R230+R238+R243+R249+R255+R260+R272+R266+R277+R283+R286+R288</f>
        <v>-150</v>
      </c>
      <c r="S333" s="174">
        <f t="shared" si="234"/>
        <v>33724.862660000006</v>
      </c>
      <c r="T333" s="229">
        <f t="shared" si="198"/>
        <v>13633.400000000001</v>
      </c>
      <c r="U333" s="229">
        <f t="shared" si="199"/>
        <v>0</v>
      </c>
      <c r="V333" s="229">
        <f t="shared" si="200"/>
        <v>967.21299999999997</v>
      </c>
      <c r="W333" s="229">
        <f t="shared" si="201"/>
        <v>16927.300000000003</v>
      </c>
      <c r="X333" s="229">
        <f t="shared" si="202"/>
        <v>869.6</v>
      </c>
      <c r="Y333" s="229">
        <f t="shared" si="203"/>
        <v>601</v>
      </c>
      <c r="Z333" s="229">
        <f t="shared" si="204"/>
        <v>726.34965999999997</v>
      </c>
    </row>
    <row r="334" spans="1:26" x14ac:dyDescent="0.25">
      <c r="A334" s="182" t="s">
        <v>417</v>
      </c>
      <c r="B334" s="5" t="s">
        <v>450</v>
      </c>
      <c r="C334" s="256">
        <f t="shared" si="235"/>
        <v>1038.53</v>
      </c>
      <c r="D334" s="110">
        <f t="shared" ref="D334:J334" si="242">D62</f>
        <v>667.53</v>
      </c>
      <c r="E334" s="110">
        <f t="shared" si="242"/>
        <v>221</v>
      </c>
      <c r="F334" s="110">
        <f t="shared" si="242"/>
        <v>0</v>
      </c>
      <c r="G334" s="110">
        <f t="shared" si="242"/>
        <v>0</v>
      </c>
      <c r="H334" s="110">
        <f t="shared" si="242"/>
        <v>0</v>
      </c>
      <c r="I334" s="110">
        <f t="shared" si="242"/>
        <v>150</v>
      </c>
      <c r="J334" s="110">
        <f t="shared" si="242"/>
        <v>0</v>
      </c>
      <c r="K334" s="118">
        <f t="shared" si="191"/>
        <v>0</v>
      </c>
      <c r="L334" s="119">
        <f t="shared" ref="L334:Q334" si="243">L62</f>
        <v>0</v>
      </c>
      <c r="M334" s="119">
        <f t="shared" si="243"/>
        <v>0</v>
      </c>
      <c r="N334" s="119">
        <f t="shared" si="243"/>
        <v>0</v>
      </c>
      <c r="O334" s="119">
        <f t="shared" si="243"/>
        <v>0</v>
      </c>
      <c r="P334" s="119">
        <f t="shared" si="243"/>
        <v>0</v>
      </c>
      <c r="Q334" s="119">
        <f t="shared" si="243"/>
        <v>0</v>
      </c>
      <c r="R334" s="260">
        <f t="shared" ref="R334" si="244">R62</f>
        <v>0</v>
      </c>
      <c r="S334" s="236">
        <f t="shared" si="234"/>
        <v>1038.53</v>
      </c>
      <c r="T334" s="229">
        <f t="shared" si="198"/>
        <v>667.53</v>
      </c>
      <c r="U334" s="229">
        <f t="shared" si="199"/>
        <v>221</v>
      </c>
      <c r="V334" s="229">
        <f t="shared" si="200"/>
        <v>0</v>
      </c>
      <c r="W334" s="229">
        <f t="shared" si="201"/>
        <v>0</v>
      </c>
      <c r="X334" s="229">
        <f t="shared" si="202"/>
        <v>0</v>
      </c>
      <c r="Y334" s="229">
        <f t="shared" si="203"/>
        <v>150</v>
      </c>
      <c r="Z334" s="229">
        <f t="shared" si="204"/>
        <v>0</v>
      </c>
    </row>
    <row r="335" spans="1:26" x14ac:dyDescent="0.25">
      <c r="A335" s="182" t="s">
        <v>418</v>
      </c>
      <c r="B335" s="5" t="s">
        <v>442</v>
      </c>
      <c r="C335" s="256">
        <f t="shared" si="235"/>
        <v>5408.2285099999999</v>
      </c>
      <c r="D335" s="110">
        <f t="shared" ref="D335:J335" si="245">D65+D292+D294+D296+D298+D300+D302+D304+D306+D309</f>
        <v>5107.2</v>
      </c>
      <c r="E335" s="110">
        <f t="shared" si="245"/>
        <v>0</v>
      </c>
      <c r="F335" s="110">
        <f t="shared" si="245"/>
        <v>77.837000000000003</v>
      </c>
      <c r="G335" s="110">
        <f t="shared" si="245"/>
        <v>0</v>
      </c>
      <c r="H335" s="110">
        <f t="shared" si="245"/>
        <v>178.39999999999998</v>
      </c>
      <c r="I335" s="110">
        <f t="shared" si="245"/>
        <v>27</v>
      </c>
      <c r="J335" s="110">
        <f t="shared" si="245"/>
        <v>17.791509999999999</v>
      </c>
      <c r="K335" s="118">
        <f t="shared" si="191"/>
        <v>87.3</v>
      </c>
      <c r="L335" s="119">
        <f t="shared" ref="L335:Q335" si="246">L65+L292+L294+L296+L298+L300+L302+L304+L306+L309</f>
        <v>3</v>
      </c>
      <c r="M335" s="119">
        <f t="shared" si="246"/>
        <v>0</v>
      </c>
      <c r="N335" s="119">
        <f t="shared" si="246"/>
        <v>0</v>
      </c>
      <c r="O335" s="119">
        <f t="shared" si="246"/>
        <v>0</v>
      </c>
      <c r="P335" s="119">
        <f t="shared" si="246"/>
        <v>84.3</v>
      </c>
      <c r="Q335" s="119">
        <f t="shared" si="246"/>
        <v>0</v>
      </c>
      <c r="R335" s="260">
        <f t="shared" ref="R335" si="247">R65+R292+R294+R296+R298+R300+R302+R304+R306+R309</f>
        <v>0</v>
      </c>
      <c r="S335" s="174">
        <f t="shared" si="234"/>
        <v>5495.5285100000001</v>
      </c>
      <c r="T335" s="229">
        <f t="shared" si="198"/>
        <v>5110.2</v>
      </c>
      <c r="U335" s="229">
        <f t="shared" si="199"/>
        <v>0</v>
      </c>
      <c r="V335" s="229">
        <f t="shared" si="200"/>
        <v>77.837000000000003</v>
      </c>
      <c r="W335" s="229">
        <f t="shared" si="201"/>
        <v>0</v>
      </c>
      <c r="X335" s="229">
        <f t="shared" si="202"/>
        <v>262.7</v>
      </c>
      <c r="Y335" s="229">
        <f t="shared" si="203"/>
        <v>27</v>
      </c>
      <c r="Z335" s="229">
        <f t="shared" si="204"/>
        <v>17.791509999999999</v>
      </c>
    </row>
    <row r="336" spans="1:26" x14ac:dyDescent="0.25">
      <c r="A336" s="182" t="s">
        <v>419</v>
      </c>
      <c r="B336" s="5" t="s">
        <v>441</v>
      </c>
      <c r="C336" s="256">
        <f t="shared" si="235"/>
        <v>14180.924510000001</v>
      </c>
      <c r="D336" s="110">
        <f t="shared" ref="D336:J336" si="248">D68+D311+D316+D319+D327</f>
        <v>6605.24</v>
      </c>
      <c r="E336" s="110">
        <f t="shared" si="248"/>
        <v>4119.3360000000002</v>
      </c>
      <c r="F336" s="110">
        <f t="shared" si="248"/>
        <v>888.23880000000008</v>
      </c>
      <c r="G336" s="110">
        <f t="shared" si="248"/>
        <v>0</v>
      </c>
      <c r="H336" s="110">
        <f t="shared" si="248"/>
        <v>736</v>
      </c>
      <c r="I336" s="110">
        <f t="shared" si="248"/>
        <v>200</v>
      </c>
      <c r="J336" s="110">
        <f t="shared" si="248"/>
        <v>1632.10971</v>
      </c>
      <c r="K336" s="118">
        <f t="shared" si="191"/>
        <v>765.18293000000017</v>
      </c>
      <c r="L336" s="119">
        <f t="shared" ref="L336:Q336" si="249">L68+L311+L316+L319+L327</f>
        <v>697.00000000000011</v>
      </c>
      <c r="M336" s="119">
        <f t="shared" si="249"/>
        <v>0</v>
      </c>
      <c r="N336" s="119">
        <f t="shared" si="249"/>
        <v>68.182930000000027</v>
      </c>
      <c r="O336" s="119">
        <f t="shared" si="249"/>
        <v>0</v>
      </c>
      <c r="P336" s="119">
        <f t="shared" si="249"/>
        <v>0</v>
      </c>
      <c r="Q336" s="119">
        <f t="shared" si="249"/>
        <v>0</v>
      </c>
      <c r="R336" s="260">
        <f t="shared" ref="R336" si="250">R68+R311+R316+R319+R327</f>
        <v>0</v>
      </c>
      <c r="S336" s="174">
        <f t="shared" si="234"/>
        <v>14946.107440000002</v>
      </c>
      <c r="T336" s="229">
        <f t="shared" si="198"/>
        <v>7302.24</v>
      </c>
      <c r="U336" s="229">
        <f t="shared" si="199"/>
        <v>4119.3360000000002</v>
      </c>
      <c r="V336" s="229">
        <f t="shared" si="200"/>
        <v>956.42173000000014</v>
      </c>
      <c r="W336" s="229">
        <f t="shared" si="201"/>
        <v>0</v>
      </c>
      <c r="X336" s="229">
        <f t="shared" si="202"/>
        <v>736</v>
      </c>
      <c r="Y336" s="229">
        <f t="shared" si="203"/>
        <v>200</v>
      </c>
      <c r="Z336" s="229">
        <f t="shared" si="204"/>
        <v>1632.10971</v>
      </c>
    </row>
    <row r="337" spans="2:26" hidden="1" x14ac:dyDescent="0.25">
      <c r="D337" s="105"/>
      <c r="E337" s="105"/>
      <c r="F337" s="105"/>
      <c r="G337" s="105"/>
      <c r="H337" s="105"/>
      <c r="I337" s="105"/>
      <c r="J337" s="105"/>
    </row>
    <row r="338" spans="2:26" hidden="1" x14ac:dyDescent="0.25"/>
    <row r="339" spans="2:26" hidden="1" x14ac:dyDescent="0.25">
      <c r="B339" s="425"/>
      <c r="C339" s="190">
        <v>81084.296240000011</v>
      </c>
      <c r="D339" s="99">
        <v>44622.6</v>
      </c>
      <c r="E339" s="99">
        <v>6287.9299999999994</v>
      </c>
      <c r="F339" s="99">
        <v>5016.0426100000004</v>
      </c>
      <c r="G339" s="99">
        <v>16927.300000000003</v>
      </c>
      <c r="H339" s="99">
        <v>2507.0999999999995</v>
      </c>
      <c r="I339" s="99">
        <v>1023</v>
      </c>
      <c r="J339" s="112">
        <v>4700.3236300000017</v>
      </c>
    </row>
    <row r="340" spans="2:26" hidden="1" x14ac:dyDescent="0.25">
      <c r="B340" s="426"/>
      <c r="C340" s="191">
        <f>C339-C329</f>
        <v>1647.3692900000024</v>
      </c>
      <c r="D340" s="178">
        <f t="shared" ref="D340:Z340" si="251">D339-D329</f>
        <v>1516.5999999999985</v>
      </c>
      <c r="E340" s="178">
        <f t="shared" si="251"/>
        <v>13.300000000000182</v>
      </c>
      <c r="F340" s="178">
        <f t="shared" si="251"/>
        <v>117.46929</v>
      </c>
      <c r="G340" s="178">
        <f t="shared" si="251"/>
        <v>0</v>
      </c>
      <c r="H340" s="178">
        <f t="shared" si="251"/>
        <v>0</v>
      </c>
      <c r="I340" s="178">
        <f t="shared" si="251"/>
        <v>0</v>
      </c>
      <c r="J340" s="178">
        <f t="shared" si="251"/>
        <v>0</v>
      </c>
      <c r="K340" s="178">
        <f t="shared" si="251"/>
        <v>-1920.7692899999997</v>
      </c>
      <c r="L340" s="178">
        <f t="shared" si="251"/>
        <v>-1700</v>
      </c>
      <c r="M340" s="178">
        <f t="shared" si="251"/>
        <v>-16.100000000000001</v>
      </c>
      <c r="N340" s="178">
        <f t="shared" si="251"/>
        <v>-119.56929000000001</v>
      </c>
      <c r="O340" s="178">
        <f t="shared" si="251"/>
        <v>0</v>
      </c>
      <c r="P340" s="178">
        <f t="shared" si="251"/>
        <v>-85.1</v>
      </c>
      <c r="Q340" s="178">
        <f t="shared" si="251"/>
        <v>0</v>
      </c>
      <c r="R340" s="334">
        <f t="shared" si="251"/>
        <v>0</v>
      </c>
      <c r="S340" s="178">
        <f t="shared" si="251"/>
        <v>-81357.696240000005</v>
      </c>
      <c r="T340" s="178">
        <f t="shared" si="251"/>
        <v>-44806</v>
      </c>
      <c r="U340" s="178">
        <f t="shared" si="251"/>
        <v>-6290.73</v>
      </c>
      <c r="V340" s="178">
        <f t="shared" si="251"/>
        <v>-5018.1426100000008</v>
      </c>
      <c r="W340" s="178">
        <f t="shared" si="251"/>
        <v>-16927.300000000003</v>
      </c>
      <c r="X340" s="178">
        <f t="shared" si="251"/>
        <v>-2592.1999999999994</v>
      </c>
      <c r="Y340" s="178">
        <f t="shared" si="251"/>
        <v>-1023</v>
      </c>
      <c r="Z340" s="178">
        <f t="shared" si="251"/>
        <v>-4700.3236300000017</v>
      </c>
    </row>
    <row r="341" spans="2:26" hidden="1" x14ac:dyDescent="0.25">
      <c r="B341" s="181"/>
      <c r="D341" s="105"/>
      <c r="E341" s="105"/>
      <c r="F341" s="105"/>
      <c r="G341" s="105"/>
      <c r="H341" s="105"/>
      <c r="I341" s="105"/>
      <c r="J341" s="105"/>
    </row>
    <row r="342" spans="2:26" hidden="1" x14ac:dyDescent="0.25">
      <c r="B342" s="426" t="s">
        <v>409</v>
      </c>
      <c r="C342" s="190">
        <v>79436.926950000008</v>
      </c>
      <c r="D342" s="99">
        <v>43106</v>
      </c>
      <c r="E342" s="99">
        <v>6274.6299999999992</v>
      </c>
      <c r="F342" s="99">
        <v>4898.5733200000004</v>
      </c>
      <c r="G342" s="99">
        <v>16927.300000000003</v>
      </c>
      <c r="H342" s="99">
        <v>2507.0999999999995</v>
      </c>
      <c r="I342" s="99">
        <v>1023</v>
      </c>
      <c r="J342" s="112">
        <v>4700.3236300000017</v>
      </c>
    </row>
    <row r="343" spans="2:26" hidden="1" x14ac:dyDescent="0.25">
      <c r="B343" s="426"/>
      <c r="C343" s="191">
        <f>C342-C329</f>
        <v>0</v>
      </c>
      <c r="D343" s="178">
        <f t="shared" ref="D343:J343" si="252">D342-D329</f>
        <v>0</v>
      </c>
      <c r="E343" s="178">
        <f t="shared" si="252"/>
        <v>0</v>
      </c>
      <c r="F343" s="178">
        <f t="shared" si="252"/>
        <v>0</v>
      </c>
      <c r="G343" s="194">
        <f t="shared" si="252"/>
        <v>0</v>
      </c>
      <c r="H343" s="178">
        <f t="shared" si="252"/>
        <v>0</v>
      </c>
      <c r="I343" s="178">
        <f t="shared" si="252"/>
        <v>0</v>
      </c>
      <c r="J343" s="178">
        <f t="shared" si="252"/>
        <v>0</v>
      </c>
      <c r="K343" s="105"/>
      <c r="L343" s="105"/>
      <c r="M343" s="105"/>
      <c r="N343" s="105"/>
      <c r="O343" s="105"/>
      <c r="P343" s="105"/>
      <c r="Q343" s="105"/>
      <c r="R343" s="333"/>
      <c r="T343" s="105"/>
      <c r="U343" s="105"/>
      <c r="V343" s="105"/>
      <c r="W343" s="105"/>
      <c r="X343" s="105"/>
      <c r="Y343" s="105"/>
      <c r="Z343" s="105"/>
    </row>
    <row r="344" spans="2:26" hidden="1" x14ac:dyDescent="0.25">
      <c r="B344" s="181"/>
    </row>
    <row r="345" spans="2:26" hidden="1" x14ac:dyDescent="0.25">
      <c r="B345" s="426" t="s">
        <v>420</v>
      </c>
      <c r="C345" s="190">
        <f t="shared" ref="C345:Z345" si="253">C12+C14+C92+C97+C104+C111+C118+C125+C132+C139+C146+C153+C160+C167+C169+C172+C177+C181+C188+C192+C201+C204+C210+C217+C223+C229+C237+C242+C248+C254+C259+C265+C271+C276+C282+C285+C287+C291+C293+C295+C297+C299+C301+C303+C305+C308+C310+C315+C318+C326</f>
        <v>79436.926950000008</v>
      </c>
      <c r="D345" s="105">
        <f t="shared" si="253"/>
        <v>43106</v>
      </c>
      <c r="E345" s="105">
        <f t="shared" si="253"/>
        <v>6274.6299999999992</v>
      </c>
      <c r="F345" s="105">
        <f t="shared" si="253"/>
        <v>4898.5733200000004</v>
      </c>
      <c r="G345" s="105">
        <f t="shared" si="253"/>
        <v>16927.300000000003</v>
      </c>
      <c r="H345" s="105">
        <f t="shared" si="253"/>
        <v>2507.0999999999995</v>
      </c>
      <c r="I345" s="105">
        <f t="shared" si="253"/>
        <v>1023</v>
      </c>
      <c r="J345" s="105">
        <f t="shared" si="253"/>
        <v>4700.3236300000017</v>
      </c>
      <c r="K345" s="105">
        <f t="shared" si="253"/>
        <v>1920.7692900000002</v>
      </c>
      <c r="L345" s="105">
        <f t="shared" si="253"/>
        <v>1700</v>
      </c>
      <c r="M345" s="105">
        <f t="shared" si="253"/>
        <v>16.100000000000001</v>
      </c>
      <c r="N345" s="105">
        <f t="shared" si="253"/>
        <v>119.56929000000001</v>
      </c>
      <c r="O345" s="105">
        <f t="shared" si="253"/>
        <v>0</v>
      </c>
      <c r="P345" s="105">
        <f t="shared" si="253"/>
        <v>85.1</v>
      </c>
      <c r="Q345" s="105">
        <f t="shared" si="253"/>
        <v>0</v>
      </c>
      <c r="R345" s="333">
        <f t="shared" si="253"/>
        <v>0</v>
      </c>
      <c r="S345" s="105">
        <f t="shared" si="253"/>
        <v>81357.696239999976</v>
      </c>
      <c r="T345" s="105">
        <f t="shared" si="253"/>
        <v>44805.999999999993</v>
      </c>
      <c r="U345" s="105">
        <f t="shared" si="253"/>
        <v>6290.7300000000005</v>
      </c>
      <c r="V345" s="105">
        <f t="shared" si="253"/>
        <v>5018.1426100000017</v>
      </c>
      <c r="W345" s="105">
        <f t="shared" si="253"/>
        <v>16927.300000000003</v>
      </c>
      <c r="X345" s="105">
        <f t="shared" si="253"/>
        <v>2592.1999999999998</v>
      </c>
      <c r="Y345" s="105">
        <f t="shared" si="253"/>
        <v>1023</v>
      </c>
      <c r="Z345" s="105">
        <f t="shared" si="253"/>
        <v>4700.3236300000017</v>
      </c>
    </row>
    <row r="346" spans="2:26" hidden="1" x14ac:dyDescent="0.25">
      <c r="B346" s="426"/>
      <c r="C346" s="191">
        <f>C345-C329</f>
        <v>0</v>
      </c>
      <c r="D346" s="178">
        <f t="shared" ref="D346:Z346" si="254">D345-D329</f>
        <v>0</v>
      </c>
      <c r="E346" s="178">
        <f t="shared" si="254"/>
        <v>0</v>
      </c>
      <c r="F346" s="178">
        <f t="shared" si="254"/>
        <v>0</v>
      </c>
      <c r="G346" s="178">
        <f t="shared" si="254"/>
        <v>0</v>
      </c>
      <c r="H346" s="178">
        <f t="shared" si="254"/>
        <v>0</v>
      </c>
      <c r="I346" s="178">
        <f t="shared" si="254"/>
        <v>0</v>
      </c>
      <c r="J346" s="178">
        <f t="shared" si="254"/>
        <v>0</v>
      </c>
      <c r="K346" s="178">
        <f t="shared" si="254"/>
        <v>0</v>
      </c>
      <c r="L346" s="178">
        <f t="shared" si="254"/>
        <v>0</v>
      </c>
      <c r="M346" s="178">
        <f t="shared" si="254"/>
        <v>0</v>
      </c>
      <c r="N346" s="178">
        <f t="shared" si="254"/>
        <v>0</v>
      </c>
      <c r="O346" s="178">
        <f t="shared" si="254"/>
        <v>0</v>
      </c>
      <c r="P346" s="178">
        <f t="shared" si="254"/>
        <v>0</v>
      </c>
      <c r="Q346" s="178">
        <f t="shared" si="254"/>
        <v>0</v>
      </c>
      <c r="R346" s="334">
        <f t="shared" si="254"/>
        <v>0</v>
      </c>
      <c r="S346" s="178">
        <f t="shared" si="254"/>
        <v>0</v>
      </c>
      <c r="T346" s="178">
        <f t="shared" si="254"/>
        <v>0</v>
      </c>
      <c r="U346" s="178">
        <f t="shared" si="254"/>
        <v>0</v>
      </c>
      <c r="V346" s="178">
        <f t="shared" si="254"/>
        <v>0</v>
      </c>
      <c r="W346" s="178">
        <f t="shared" si="254"/>
        <v>0</v>
      </c>
      <c r="X346" s="178">
        <f t="shared" si="254"/>
        <v>0</v>
      </c>
      <c r="Y346" s="178">
        <f t="shared" si="254"/>
        <v>0</v>
      </c>
      <c r="Z346" s="178">
        <f t="shared" si="254"/>
        <v>0</v>
      </c>
    </row>
  </sheetData>
  <sheetProtection formatCells="0" formatColumns="0" formatRows="0" insertColumns="0" insertRows="0" insertHyperlinks="0" deleteColumns="0" deleteRows="0" sort="0" autoFilter="0" pivotTables="0"/>
  <mergeCells count="24">
    <mergeCell ref="A8:Z8"/>
    <mergeCell ref="Y6:Z6"/>
    <mergeCell ref="T10:Z10"/>
    <mergeCell ref="A10:A11"/>
    <mergeCell ref="B10:B11"/>
    <mergeCell ref="D10:J10"/>
    <mergeCell ref="L10:R10"/>
    <mergeCell ref="S10:S11"/>
    <mergeCell ref="B339:B340"/>
    <mergeCell ref="B342:B343"/>
    <mergeCell ref="B345:B346"/>
    <mergeCell ref="K10:K11"/>
    <mergeCell ref="Y1:Z1"/>
    <mergeCell ref="Y2:Z2"/>
    <mergeCell ref="Y3:Z3"/>
    <mergeCell ref="Y4:Z4"/>
    <mergeCell ref="Y5:Z5"/>
    <mergeCell ref="A1:U1"/>
    <mergeCell ref="A2:U2"/>
    <mergeCell ref="A3:U3"/>
    <mergeCell ref="A4:U4"/>
    <mergeCell ref="A5:U5"/>
    <mergeCell ref="A6:U6"/>
    <mergeCell ref="C10:C11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S14:Z176 S179:Z336 T177:Z177 T178:Z17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pageSetUpPr fitToPage="1"/>
  </sheetPr>
  <dimension ref="A1:Y211"/>
  <sheetViews>
    <sheetView showZeros="0" zoomScaleNormal="100" workbookViewId="0">
      <pane xSplit="2" ySplit="11" topLeftCell="C12" activePane="bottomRight" state="frozen"/>
      <selection activeCell="A6" sqref="A6:O6"/>
      <selection pane="topRight" activeCell="A6" sqref="A6:O6"/>
      <selection pane="bottomLeft" activeCell="A6" sqref="A6:O6"/>
      <selection pane="bottomRight" activeCell="A6" sqref="A6:O6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05" hidden="1" customWidth="1"/>
    <col min="4" max="8" width="13.7109375" style="99" hidden="1" customWidth="1"/>
    <col min="9" max="9" width="12.42578125" style="14" hidden="1" customWidth="1"/>
    <col min="10" max="14" width="12.42578125" style="1" hidden="1" customWidth="1"/>
    <col min="15" max="15" width="14.7109375" style="105" customWidth="1"/>
    <col min="16" max="20" width="13.7109375" style="99" hidden="1" customWidth="1"/>
    <col min="21" max="21" width="9.140625" style="1" hidden="1" customWidth="1"/>
    <col min="22" max="22" width="9.140625" style="357" hidden="1" customWidth="1"/>
    <col min="23" max="24" width="9.140625" style="1" hidden="1" customWidth="1"/>
    <col min="25" max="25" width="0" style="1" hidden="1" customWidth="1"/>
    <col min="26" max="16384" width="9.140625" style="1"/>
  </cols>
  <sheetData>
    <row r="1" spans="1:22" s="23" customFormat="1" x14ac:dyDescent="0.25">
      <c r="A1" s="448" t="s">
        <v>124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100"/>
      <c r="Q1" s="169"/>
      <c r="R1" s="100"/>
      <c r="S1" s="429"/>
      <c r="T1" s="429"/>
      <c r="V1" s="356"/>
    </row>
    <row r="2" spans="1:22" s="23" customFormat="1" x14ac:dyDescent="0.25">
      <c r="A2" s="448" t="s">
        <v>383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100"/>
      <c r="Q2" s="169"/>
      <c r="R2" s="100"/>
      <c r="S2" s="101"/>
      <c r="T2" s="101"/>
      <c r="V2" s="356"/>
    </row>
    <row r="3" spans="1:22" s="23" customFormat="1" x14ac:dyDescent="0.25">
      <c r="A3" s="448" t="s">
        <v>452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100"/>
      <c r="Q3" s="169"/>
      <c r="R3" s="100"/>
      <c r="S3" s="429"/>
      <c r="T3" s="429"/>
      <c r="V3" s="356"/>
    </row>
    <row r="4" spans="1:22" s="23" customFormat="1" x14ac:dyDescent="0.25">
      <c r="A4" s="448" t="s">
        <v>433</v>
      </c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  <c r="P4" s="100"/>
      <c r="Q4" s="169"/>
      <c r="R4" s="100"/>
      <c r="S4" s="429"/>
      <c r="T4" s="429"/>
      <c r="V4" s="356"/>
    </row>
    <row r="5" spans="1:22" s="23" customFormat="1" x14ac:dyDescent="0.25">
      <c r="A5" s="448" t="s">
        <v>475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100"/>
      <c r="Q5" s="169"/>
      <c r="R5" s="100"/>
      <c r="S5" s="101"/>
      <c r="T5" s="101"/>
      <c r="V5" s="356"/>
    </row>
    <row r="6" spans="1:22" s="23" customFormat="1" x14ac:dyDescent="0.25">
      <c r="A6" s="448" t="s">
        <v>480</v>
      </c>
      <c r="B6" s="448"/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100"/>
      <c r="Q6" s="169"/>
      <c r="R6" s="100"/>
      <c r="S6" s="429"/>
      <c r="T6" s="429"/>
      <c r="V6" s="356"/>
    </row>
    <row r="7" spans="1:22" s="23" customFormat="1" ht="12" customHeight="1" x14ac:dyDescent="0.25">
      <c r="B7" s="24"/>
      <c r="C7" s="103"/>
      <c r="D7" s="104"/>
      <c r="E7" s="100"/>
      <c r="F7" s="100"/>
      <c r="G7" s="100"/>
      <c r="H7" s="100"/>
      <c r="I7" s="74"/>
      <c r="J7" s="24"/>
      <c r="O7" s="103"/>
      <c r="P7" s="104"/>
      <c r="Q7" s="100"/>
      <c r="R7" s="100"/>
      <c r="S7" s="100"/>
      <c r="T7" s="100"/>
      <c r="V7" s="356"/>
    </row>
    <row r="8" spans="1:22" ht="15" customHeight="1" x14ac:dyDescent="0.25">
      <c r="A8" s="422" t="s">
        <v>303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61"/>
    </row>
    <row r="9" spans="1:22" x14ac:dyDescent="0.25">
      <c r="F9" s="106"/>
      <c r="G9" s="106"/>
      <c r="L9" s="2"/>
      <c r="M9" s="2"/>
      <c r="O9" s="2" t="s">
        <v>139</v>
      </c>
      <c r="R9" s="106"/>
      <c r="S9" s="2" t="s">
        <v>139</v>
      </c>
    </row>
    <row r="10" spans="1:22" ht="15" customHeight="1" x14ac:dyDescent="0.25">
      <c r="A10" s="395" t="s">
        <v>1</v>
      </c>
      <c r="B10" s="436" t="s">
        <v>287</v>
      </c>
      <c r="C10" s="446" t="s">
        <v>0</v>
      </c>
      <c r="D10" s="437" t="s">
        <v>219</v>
      </c>
      <c r="E10" s="437"/>
      <c r="F10" s="437"/>
      <c r="G10" s="437"/>
      <c r="H10" s="437"/>
      <c r="I10" s="443" t="s">
        <v>471</v>
      </c>
      <c r="J10" s="445" t="s">
        <v>219</v>
      </c>
      <c r="K10" s="445"/>
      <c r="L10" s="445"/>
      <c r="M10" s="445"/>
      <c r="N10" s="445"/>
      <c r="O10" s="440" t="s">
        <v>0</v>
      </c>
      <c r="P10" s="322" t="s">
        <v>219</v>
      </c>
      <c r="Q10" s="323"/>
      <c r="R10" s="323"/>
      <c r="S10" s="324"/>
      <c r="T10" s="322"/>
    </row>
    <row r="11" spans="1:22" ht="45.75" customHeight="1" x14ac:dyDescent="0.25">
      <c r="A11" s="395"/>
      <c r="B11" s="436"/>
      <c r="C11" s="447"/>
      <c r="D11" s="315" t="s">
        <v>193</v>
      </c>
      <c r="E11" s="315" t="s">
        <v>284</v>
      </c>
      <c r="F11" s="315" t="s">
        <v>285</v>
      </c>
      <c r="G11" s="315" t="s">
        <v>406</v>
      </c>
      <c r="H11" s="315" t="s">
        <v>142</v>
      </c>
      <c r="I11" s="444"/>
      <c r="J11" s="335" t="s">
        <v>193</v>
      </c>
      <c r="K11" s="335" t="s">
        <v>284</v>
      </c>
      <c r="L11" s="335" t="s">
        <v>285</v>
      </c>
      <c r="M11" s="335" t="s">
        <v>406</v>
      </c>
      <c r="N11" s="335" t="s">
        <v>142</v>
      </c>
      <c r="O11" s="441"/>
      <c r="P11" s="318" t="s">
        <v>193</v>
      </c>
      <c r="Q11" s="318" t="s">
        <v>284</v>
      </c>
      <c r="R11" s="318" t="s">
        <v>285</v>
      </c>
      <c r="S11" s="318" t="s">
        <v>406</v>
      </c>
      <c r="T11" s="318" t="s">
        <v>142</v>
      </c>
    </row>
    <row r="12" spans="1:22" ht="15" customHeight="1" x14ac:dyDescent="0.25">
      <c r="A12" s="17" t="s">
        <v>5</v>
      </c>
      <c r="B12" s="71" t="s">
        <v>218</v>
      </c>
      <c r="C12" s="108">
        <f t="shared" ref="C12:C44" si="0">D12+E12+F12+G12+H12</f>
        <v>4452.7384500000007</v>
      </c>
      <c r="D12" s="108">
        <f>D13+D14+D15+D16+D17+D18+D19</f>
        <v>4337.9358200000006</v>
      </c>
      <c r="E12" s="108">
        <f t="shared" ref="E12:T12" si="1">E13+E14+E15+E16+E17+E18+E19</f>
        <v>0.86904000000000003</v>
      </c>
      <c r="F12" s="108">
        <f t="shared" si="1"/>
        <v>24.438960000000002</v>
      </c>
      <c r="G12" s="108">
        <f t="shared" si="1"/>
        <v>89.494630000000001</v>
      </c>
      <c r="H12" s="108">
        <f t="shared" si="1"/>
        <v>0</v>
      </c>
      <c r="I12" s="107">
        <f t="shared" ref="I12:I75" si="2">J12+K12+L12+M12+N12</f>
        <v>0</v>
      </c>
      <c r="J12" s="107">
        <f>J13+J14+J15+J16+J17+J18+J19</f>
        <v>0</v>
      </c>
      <c r="K12" s="107">
        <f>K13+K14+K15+K16+K17+K18+K19</f>
        <v>0</v>
      </c>
      <c r="L12" s="107">
        <f t="shared" ref="L12:N12" si="3">L13+L14+L15+L16+L17+L18+L19</f>
        <v>0</v>
      </c>
      <c r="M12" s="107">
        <f t="shared" si="3"/>
        <v>0</v>
      </c>
      <c r="N12" s="107">
        <f t="shared" si="3"/>
        <v>0</v>
      </c>
      <c r="O12" s="166">
        <f t="shared" si="1"/>
        <v>4452.7384499999998</v>
      </c>
      <c r="P12" s="230">
        <f t="shared" si="1"/>
        <v>4337.9358200000006</v>
      </c>
      <c r="Q12" s="230">
        <f t="shared" si="1"/>
        <v>0.86904000000000003</v>
      </c>
      <c r="R12" s="230">
        <f t="shared" si="1"/>
        <v>24.438960000000002</v>
      </c>
      <c r="S12" s="230">
        <f t="shared" si="1"/>
        <v>89.494630000000001</v>
      </c>
      <c r="T12" s="230">
        <f t="shared" si="1"/>
        <v>0</v>
      </c>
      <c r="V12" s="358">
        <f>O12-'3 priedas_asignavimai'!Z14</f>
        <v>0</v>
      </c>
    </row>
    <row r="13" spans="1:22" ht="15" customHeight="1" x14ac:dyDescent="0.25">
      <c r="A13" s="17"/>
      <c r="B13" s="9" t="s">
        <v>437</v>
      </c>
      <c r="C13" s="110">
        <f t="shared" si="0"/>
        <v>429.78361000000001</v>
      </c>
      <c r="D13" s="164">
        <v>429.78361000000001</v>
      </c>
      <c r="E13" s="164"/>
      <c r="F13" s="164"/>
      <c r="G13" s="164"/>
      <c r="H13" s="164"/>
      <c r="I13" s="119">
        <f t="shared" si="2"/>
        <v>0</v>
      </c>
      <c r="J13" s="168"/>
      <c r="K13" s="168"/>
      <c r="L13" s="168"/>
      <c r="M13" s="168"/>
      <c r="N13" s="168"/>
      <c r="O13" s="120">
        <f>P13+Q13+R13+S13+T13</f>
        <v>429.78361000000001</v>
      </c>
      <c r="P13" s="229">
        <f>D13+J13</f>
        <v>429.78361000000001</v>
      </c>
      <c r="Q13" s="229">
        <f t="shared" ref="Q13:S13" si="4">E13+K13</f>
        <v>0</v>
      </c>
      <c r="R13" s="229">
        <f t="shared" si="4"/>
        <v>0</v>
      </c>
      <c r="S13" s="229">
        <f t="shared" si="4"/>
        <v>0</v>
      </c>
      <c r="T13" s="229">
        <f>H13+N13</f>
        <v>0</v>
      </c>
      <c r="V13" s="358">
        <f>O13-'3 priedas_asignavimai'!Z15</f>
        <v>0</v>
      </c>
    </row>
    <row r="14" spans="1:22" ht="15" customHeight="1" x14ac:dyDescent="0.25">
      <c r="A14" s="17"/>
      <c r="B14" s="9" t="s">
        <v>438</v>
      </c>
      <c r="C14" s="110">
        <f t="shared" si="0"/>
        <v>1686.7634899999998</v>
      </c>
      <c r="D14" s="164">
        <v>1577.0489</v>
      </c>
      <c r="E14" s="164"/>
      <c r="F14" s="164">
        <v>20.21996</v>
      </c>
      <c r="G14" s="164">
        <v>89.494630000000001</v>
      </c>
      <c r="H14" s="164"/>
      <c r="I14" s="119">
        <f t="shared" si="2"/>
        <v>150</v>
      </c>
      <c r="J14" s="168">
        <v>150</v>
      </c>
      <c r="K14" s="168"/>
      <c r="L14" s="168"/>
      <c r="M14" s="168"/>
      <c r="N14" s="168"/>
      <c r="O14" s="120">
        <f t="shared" ref="O14:O38" si="5">P14+Q14+R14+S14+T14</f>
        <v>1836.7634899999998</v>
      </c>
      <c r="P14" s="229">
        <f t="shared" ref="P14:P19" si="6">D14+J14</f>
        <v>1727.0489</v>
      </c>
      <c r="Q14" s="229">
        <f t="shared" ref="Q14:Q19" si="7">E14+K14</f>
        <v>0</v>
      </c>
      <c r="R14" s="229">
        <f t="shared" ref="R14:R19" si="8">F14+L14</f>
        <v>20.21996</v>
      </c>
      <c r="S14" s="229">
        <f t="shared" ref="S14:S19" si="9">G14+M14</f>
        <v>89.494630000000001</v>
      </c>
      <c r="T14" s="229">
        <f t="shared" ref="T14:T19" si="10">H14+N14</f>
        <v>0</v>
      </c>
      <c r="V14" s="358">
        <f>O14-'3 priedas_asignavimai'!Z44</f>
        <v>0</v>
      </c>
    </row>
    <row r="15" spans="1:22" ht="15" customHeight="1" x14ac:dyDescent="0.25">
      <c r="A15" s="17"/>
      <c r="B15" s="9" t="s">
        <v>439</v>
      </c>
      <c r="C15" s="110">
        <f t="shared" si="0"/>
        <v>5.0880400000000003</v>
      </c>
      <c r="D15" s="164"/>
      <c r="E15" s="164">
        <v>0.86904000000000003</v>
      </c>
      <c r="F15" s="164">
        <v>4.2190000000000003</v>
      </c>
      <c r="G15" s="164"/>
      <c r="H15" s="164"/>
      <c r="I15" s="119">
        <f t="shared" si="2"/>
        <v>0</v>
      </c>
      <c r="J15" s="168"/>
      <c r="K15" s="168"/>
      <c r="L15" s="168"/>
      <c r="M15" s="168"/>
      <c r="N15" s="168"/>
      <c r="O15" s="120">
        <f t="shared" si="5"/>
        <v>5.0880400000000003</v>
      </c>
      <c r="P15" s="229">
        <f t="shared" si="6"/>
        <v>0</v>
      </c>
      <c r="Q15" s="229">
        <f t="shared" si="7"/>
        <v>0.86904000000000003</v>
      </c>
      <c r="R15" s="229">
        <f t="shared" si="8"/>
        <v>4.2190000000000003</v>
      </c>
      <c r="S15" s="229">
        <f t="shared" si="9"/>
        <v>0</v>
      </c>
      <c r="T15" s="229">
        <f t="shared" si="10"/>
        <v>0</v>
      </c>
      <c r="V15" s="358">
        <f>O15-'3 priedas_asignavimai'!Z53</f>
        <v>0</v>
      </c>
    </row>
    <row r="16" spans="1:22" x14ac:dyDescent="0.25">
      <c r="A16" s="17"/>
      <c r="B16" s="69" t="s">
        <v>440</v>
      </c>
      <c r="C16" s="110">
        <f t="shared" si="0"/>
        <v>759</v>
      </c>
      <c r="D16" s="164">
        <v>759</v>
      </c>
      <c r="E16" s="164"/>
      <c r="F16" s="164"/>
      <c r="G16" s="164"/>
      <c r="H16" s="164"/>
      <c r="I16" s="119">
        <f t="shared" si="2"/>
        <v>-150</v>
      </c>
      <c r="J16" s="168">
        <v>-150</v>
      </c>
      <c r="K16" s="168"/>
      <c r="L16" s="168"/>
      <c r="M16" s="168"/>
      <c r="N16" s="168"/>
      <c r="O16" s="5">
        <f t="shared" si="5"/>
        <v>609</v>
      </c>
      <c r="P16" s="229">
        <f t="shared" si="6"/>
        <v>609</v>
      </c>
      <c r="Q16" s="229">
        <f t="shared" si="7"/>
        <v>0</v>
      </c>
      <c r="R16" s="229">
        <f t="shared" si="8"/>
        <v>0</v>
      </c>
      <c r="S16" s="229">
        <f t="shared" si="9"/>
        <v>0</v>
      </c>
      <c r="T16" s="229">
        <f t="shared" si="10"/>
        <v>0</v>
      </c>
      <c r="V16" s="358">
        <f>O16-'3 priedas_asignavimai'!Z54</f>
        <v>0</v>
      </c>
    </row>
    <row r="17" spans="1:24" ht="15" hidden="1" customHeight="1" x14ac:dyDescent="0.25">
      <c r="A17" s="17"/>
      <c r="B17" s="9" t="s">
        <v>56</v>
      </c>
      <c r="C17" s="110">
        <f t="shared" si="0"/>
        <v>0</v>
      </c>
      <c r="D17" s="164"/>
      <c r="E17" s="164"/>
      <c r="F17" s="164"/>
      <c r="G17" s="164"/>
      <c r="H17" s="164"/>
      <c r="I17" s="119">
        <f t="shared" si="2"/>
        <v>0</v>
      </c>
      <c r="J17" s="168"/>
      <c r="K17" s="168"/>
      <c r="L17" s="168"/>
      <c r="M17" s="168"/>
      <c r="N17" s="168"/>
      <c r="O17" s="120">
        <f t="shared" si="5"/>
        <v>0</v>
      </c>
      <c r="P17" s="229">
        <f t="shared" si="6"/>
        <v>0</v>
      </c>
      <c r="Q17" s="229">
        <f t="shared" si="7"/>
        <v>0</v>
      </c>
      <c r="R17" s="229">
        <f t="shared" si="8"/>
        <v>0</v>
      </c>
      <c r="S17" s="229">
        <f t="shared" si="9"/>
        <v>0</v>
      </c>
      <c r="T17" s="229">
        <f t="shared" si="10"/>
        <v>0</v>
      </c>
      <c r="V17" s="358">
        <f>O17-'3 priedas_asignavimai'!Z64</f>
        <v>0</v>
      </c>
    </row>
    <row r="18" spans="1:24" ht="15" hidden="1" customHeight="1" x14ac:dyDescent="0.25">
      <c r="A18" s="17"/>
      <c r="B18" s="9" t="s">
        <v>3</v>
      </c>
      <c r="C18" s="110">
        <f t="shared" si="0"/>
        <v>0</v>
      </c>
      <c r="D18" s="164"/>
      <c r="E18" s="164"/>
      <c r="F18" s="164"/>
      <c r="G18" s="164"/>
      <c r="H18" s="164"/>
      <c r="I18" s="119">
        <f t="shared" si="2"/>
        <v>0</v>
      </c>
      <c r="J18" s="168"/>
      <c r="K18" s="168"/>
      <c r="L18" s="168"/>
      <c r="M18" s="168"/>
      <c r="N18" s="168"/>
      <c r="O18" s="120">
        <f t="shared" si="5"/>
        <v>0</v>
      </c>
      <c r="P18" s="229">
        <f t="shared" si="6"/>
        <v>0</v>
      </c>
      <c r="Q18" s="229">
        <f t="shared" si="7"/>
        <v>0</v>
      </c>
      <c r="R18" s="229">
        <f t="shared" si="8"/>
        <v>0</v>
      </c>
      <c r="S18" s="229">
        <f t="shared" si="9"/>
        <v>0</v>
      </c>
      <c r="T18" s="229">
        <f t="shared" si="10"/>
        <v>0</v>
      </c>
      <c r="V18" s="358">
        <f>O18-'3 priedas_asignavimai'!Z65</f>
        <v>0</v>
      </c>
    </row>
    <row r="19" spans="1:24" ht="15" customHeight="1" x14ac:dyDescent="0.25">
      <c r="A19" s="17"/>
      <c r="B19" s="70" t="s">
        <v>441</v>
      </c>
      <c r="C19" s="110">
        <f t="shared" si="0"/>
        <v>1572.10331</v>
      </c>
      <c r="D19" s="164">
        <v>1572.10331</v>
      </c>
      <c r="E19" s="164"/>
      <c r="F19" s="164"/>
      <c r="G19" s="164"/>
      <c r="H19" s="164"/>
      <c r="I19" s="119">
        <f t="shared" si="2"/>
        <v>0</v>
      </c>
      <c r="J19" s="168"/>
      <c r="K19" s="168"/>
      <c r="L19" s="168"/>
      <c r="M19" s="168"/>
      <c r="N19" s="168"/>
      <c r="O19" s="120">
        <f t="shared" si="5"/>
        <v>1572.10331</v>
      </c>
      <c r="P19" s="229">
        <f t="shared" si="6"/>
        <v>1572.10331</v>
      </c>
      <c r="Q19" s="229">
        <f t="shared" si="7"/>
        <v>0</v>
      </c>
      <c r="R19" s="229">
        <f t="shared" si="8"/>
        <v>0</v>
      </c>
      <c r="S19" s="229">
        <f t="shared" si="9"/>
        <v>0</v>
      </c>
      <c r="T19" s="229">
        <f t="shared" si="10"/>
        <v>0</v>
      </c>
      <c r="V19" s="358">
        <f>O19-'3 priedas_asignavimai'!Z68</f>
        <v>0</v>
      </c>
    </row>
    <row r="20" spans="1:24" ht="15" customHeight="1" x14ac:dyDescent="0.25">
      <c r="A20" s="16" t="s">
        <v>57</v>
      </c>
      <c r="B20" s="62" t="s">
        <v>232</v>
      </c>
      <c r="C20" s="111">
        <f t="shared" si="0"/>
        <v>2.26464</v>
      </c>
      <c r="D20" s="111">
        <f>D21+D22</f>
        <v>0.105</v>
      </c>
      <c r="E20" s="111">
        <f t="shared" ref="E20:T20" si="11">E21+E22</f>
        <v>2.15964</v>
      </c>
      <c r="F20" s="111">
        <f t="shared" si="11"/>
        <v>0</v>
      </c>
      <c r="G20" s="111">
        <f t="shared" si="11"/>
        <v>0</v>
      </c>
      <c r="H20" s="111">
        <f t="shared" si="11"/>
        <v>0</v>
      </c>
      <c r="I20" s="109">
        <f t="shared" si="2"/>
        <v>0</v>
      </c>
      <c r="J20" s="109">
        <f>J21+J22</f>
        <v>0</v>
      </c>
      <c r="K20" s="109">
        <f t="shared" ref="K20:N20" si="12">K21+K22</f>
        <v>0</v>
      </c>
      <c r="L20" s="109">
        <f t="shared" si="12"/>
        <v>0</v>
      </c>
      <c r="M20" s="109">
        <f t="shared" si="12"/>
        <v>0</v>
      </c>
      <c r="N20" s="109">
        <f t="shared" si="12"/>
        <v>0</v>
      </c>
      <c r="O20" s="127">
        <f t="shared" si="11"/>
        <v>2.26464</v>
      </c>
      <c r="P20" s="228">
        <f t="shared" si="11"/>
        <v>0.105</v>
      </c>
      <c r="Q20" s="228">
        <f t="shared" si="11"/>
        <v>2.15964</v>
      </c>
      <c r="R20" s="228">
        <f t="shared" si="11"/>
        <v>0</v>
      </c>
      <c r="S20" s="228">
        <f t="shared" si="11"/>
        <v>0</v>
      </c>
      <c r="T20" s="228">
        <f t="shared" si="11"/>
        <v>0</v>
      </c>
      <c r="V20" s="358">
        <f>O20-'3 priedas_asignavimai'!Z92</f>
        <v>0</v>
      </c>
    </row>
    <row r="21" spans="1:24" s="342" customFormat="1" ht="15" hidden="1" customHeight="1" x14ac:dyDescent="0.25">
      <c r="A21" s="343"/>
      <c r="B21" s="344" t="s">
        <v>2</v>
      </c>
      <c r="C21" s="338">
        <f t="shared" si="0"/>
        <v>0</v>
      </c>
      <c r="D21" s="346"/>
      <c r="E21" s="346"/>
      <c r="F21" s="346"/>
      <c r="G21" s="346"/>
      <c r="H21" s="346"/>
      <c r="I21" s="339">
        <f t="shared" si="2"/>
        <v>0</v>
      </c>
      <c r="J21" s="346"/>
      <c r="K21" s="346"/>
      <c r="L21" s="346"/>
      <c r="M21" s="346"/>
      <c r="N21" s="346"/>
      <c r="O21" s="340">
        <f t="shared" si="5"/>
        <v>0</v>
      </c>
      <c r="P21" s="349">
        <f>D21+J21</f>
        <v>0</v>
      </c>
      <c r="Q21" s="349">
        <f>E21+K21</f>
        <v>0</v>
      </c>
      <c r="R21" s="349">
        <f>F21+L21</f>
        <v>0</v>
      </c>
      <c r="S21" s="349">
        <f>G21+M21</f>
        <v>0</v>
      </c>
      <c r="T21" s="349">
        <f>H21+N21</f>
        <v>0</v>
      </c>
      <c r="V21" s="359">
        <f>O21-'3 priedas_asignavimai'!Z93</f>
        <v>0</v>
      </c>
    </row>
    <row r="22" spans="1:24" ht="15" customHeight="1" x14ac:dyDescent="0.25">
      <c r="A22" s="17"/>
      <c r="B22" s="4" t="s">
        <v>438</v>
      </c>
      <c r="C22" s="110">
        <f t="shared" si="0"/>
        <v>2.26464</v>
      </c>
      <c r="D22" s="164">
        <v>0.105</v>
      </c>
      <c r="E22" s="164">
        <v>2.15964</v>
      </c>
      <c r="F22" s="164"/>
      <c r="G22" s="164"/>
      <c r="H22" s="164"/>
      <c r="I22" s="119">
        <f t="shared" si="2"/>
        <v>0</v>
      </c>
      <c r="J22" s="168"/>
      <c r="K22" s="168"/>
      <c r="L22" s="168"/>
      <c r="M22" s="168"/>
      <c r="N22" s="168"/>
      <c r="O22" s="120">
        <f t="shared" ref="O22" si="13">P22+Q22+R22+S22+T22</f>
        <v>2.26464</v>
      </c>
      <c r="P22" s="229">
        <f t="shared" ref="P22" si="14">D22+J22</f>
        <v>0.105</v>
      </c>
      <c r="Q22" s="229">
        <f t="shared" ref="Q22" si="15">E22+K22</f>
        <v>2.15964</v>
      </c>
      <c r="R22" s="229">
        <f t="shared" ref="R22" si="16">F22+L22</f>
        <v>0</v>
      </c>
      <c r="S22" s="229">
        <f t="shared" ref="S22" si="17">G22+M22</f>
        <v>0</v>
      </c>
      <c r="T22" s="229">
        <f t="shared" ref="T22" si="18">H22+N22</f>
        <v>0</v>
      </c>
      <c r="V22" s="358">
        <f>O22-'3 priedas_asignavimai'!Z96</f>
        <v>0</v>
      </c>
    </row>
    <row r="23" spans="1:24" ht="15" customHeight="1" x14ac:dyDescent="0.25">
      <c r="A23" s="3" t="s">
        <v>6</v>
      </c>
      <c r="B23" s="68" t="s">
        <v>234</v>
      </c>
      <c r="C23" s="111">
        <f t="shared" si="0"/>
        <v>0.50814999999999999</v>
      </c>
      <c r="D23" s="111">
        <f>D24</f>
        <v>0.21</v>
      </c>
      <c r="E23" s="111">
        <f t="shared" ref="E23:X23" si="19">E24</f>
        <v>0.29815000000000003</v>
      </c>
      <c r="F23" s="111">
        <f t="shared" si="19"/>
        <v>0</v>
      </c>
      <c r="G23" s="111">
        <f t="shared" si="19"/>
        <v>0</v>
      </c>
      <c r="H23" s="111">
        <f t="shared" si="19"/>
        <v>0</v>
      </c>
      <c r="I23" s="109">
        <f t="shared" si="2"/>
        <v>0</v>
      </c>
      <c r="J23" s="109">
        <f>J24</f>
        <v>0</v>
      </c>
      <c r="K23" s="109">
        <f t="shared" si="19"/>
        <v>0</v>
      </c>
      <c r="L23" s="109">
        <f t="shared" si="19"/>
        <v>0</v>
      </c>
      <c r="M23" s="109">
        <f t="shared" si="19"/>
        <v>0</v>
      </c>
      <c r="N23" s="109">
        <f t="shared" si="19"/>
        <v>0</v>
      </c>
      <c r="O23" s="127">
        <f t="shared" si="19"/>
        <v>0.50814999999999999</v>
      </c>
      <c r="P23" s="228">
        <f t="shared" si="19"/>
        <v>0.21</v>
      </c>
      <c r="Q23" s="228">
        <f t="shared" si="19"/>
        <v>0.29815000000000003</v>
      </c>
      <c r="R23" s="228">
        <f t="shared" si="19"/>
        <v>0</v>
      </c>
      <c r="S23" s="228">
        <f t="shared" si="19"/>
        <v>0</v>
      </c>
      <c r="T23" s="228">
        <f t="shared" si="19"/>
        <v>0</v>
      </c>
      <c r="U23" s="111">
        <f t="shared" si="19"/>
        <v>0</v>
      </c>
      <c r="V23" s="360">
        <f t="shared" si="19"/>
        <v>0</v>
      </c>
      <c r="W23" s="111">
        <f t="shared" si="19"/>
        <v>0</v>
      </c>
      <c r="X23" s="111">
        <f t="shared" si="19"/>
        <v>0</v>
      </c>
    </row>
    <row r="24" spans="1:24" ht="15" customHeight="1" x14ac:dyDescent="0.25">
      <c r="A24" s="8"/>
      <c r="B24" s="1" t="s">
        <v>438</v>
      </c>
      <c r="C24" s="110">
        <f t="shared" si="0"/>
        <v>0.50814999999999999</v>
      </c>
      <c r="D24" s="164">
        <v>0.21</v>
      </c>
      <c r="E24" s="164">
        <v>0.29815000000000003</v>
      </c>
      <c r="F24" s="164"/>
      <c r="G24" s="164"/>
      <c r="H24" s="164"/>
      <c r="I24" s="119">
        <f t="shared" si="2"/>
        <v>0</v>
      </c>
      <c r="J24" s="168"/>
      <c r="K24" s="168"/>
      <c r="L24" s="168"/>
      <c r="M24" s="168"/>
      <c r="N24" s="168"/>
      <c r="O24" s="120">
        <f t="shared" ref="O24" si="20">P24+Q24+R24+S24+T24</f>
        <v>0.50814999999999999</v>
      </c>
      <c r="P24" s="229">
        <f t="shared" ref="P24" si="21">D24+J24</f>
        <v>0.21</v>
      </c>
      <c r="Q24" s="229">
        <f t="shared" ref="Q24" si="22">E24+K24</f>
        <v>0.29815000000000003</v>
      </c>
      <c r="R24" s="229">
        <f t="shared" ref="R24" si="23">F24+L24</f>
        <v>0</v>
      </c>
      <c r="S24" s="229">
        <f t="shared" ref="S24" si="24">G24+M24</f>
        <v>0</v>
      </c>
      <c r="T24" s="229">
        <f t="shared" ref="T24" si="25">H24+N24</f>
        <v>0</v>
      </c>
      <c r="V24" s="358">
        <f>O24-'3 priedas_asignavimai'!Z101</f>
        <v>0</v>
      </c>
    </row>
    <row r="25" spans="1:24" ht="15" customHeight="1" x14ac:dyDescent="0.25">
      <c r="A25" s="3" t="s">
        <v>7</v>
      </c>
      <c r="B25" s="68" t="s">
        <v>235</v>
      </c>
      <c r="C25" s="111">
        <f t="shared" si="0"/>
        <v>13.790740000000001</v>
      </c>
      <c r="D25" s="111">
        <f>D26+D27</f>
        <v>0.79549999999999998</v>
      </c>
      <c r="E25" s="111">
        <f t="shared" ref="E25:T25" si="26">E26+E27</f>
        <v>12.995240000000001</v>
      </c>
      <c r="F25" s="111">
        <f t="shared" si="26"/>
        <v>0</v>
      </c>
      <c r="G25" s="111">
        <f t="shared" si="26"/>
        <v>0</v>
      </c>
      <c r="H25" s="111">
        <f t="shared" si="26"/>
        <v>0</v>
      </c>
      <c r="I25" s="109">
        <f t="shared" si="2"/>
        <v>0</v>
      </c>
      <c r="J25" s="109">
        <f>J26+J27</f>
        <v>0</v>
      </c>
      <c r="K25" s="109">
        <f t="shared" ref="K25:N25" si="27">K26+K27</f>
        <v>0</v>
      </c>
      <c r="L25" s="109">
        <f t="shared" si="27"/>
        <v>0</v>
      </c>
      <c r="M25" s="109">
        <f t="shared" si="27"/>
        <v>0</v>
      </c>
      <c r="N25" s="109">
        <f t="shared" si="27"/>
        <v>0</v>
      </c>
      <c r="O25" s="127">
        <f t="shared" si="26"/>
        <v>13.790740000000001</v>
      </c>
      <c r="P25" s="228">
        <f t="shared" si="26"/>
        <v>0.79549999999999998</v>
      </c>
      <c r="Q25" s="228">
        <f t="shared" si="26"/>
        <v>12.995240000000001</v>
      </c>
      <c r="R25" s="228">
        <f t="shared" si="26"/>
        <v>0</v>
      </c>
      <c r="S25" s="228">
        <f t="shared" si="26"/>
        <v>0</v>
      </c>
      <c r="T25" s="228">
        <f t="shared" si="26"/>
        <v>0</v>
      </c>
      <c r="V25" s="358">
        <f>O25-'3 priedas_asignavimai'!Z104</f>
        <v>0</v>
      </c>
    </row>
    <row r="26" spans="1:24" s="342" customFormat="1" ht="15" hidden="1" customHeight="1" x14ac:dyDescent="0.25">
      <c r="A26" s="354"/>
      <c r="B26" s="355" t="s">
        <v>2</v>
      </c>
      <c r="C26" s="338">
        <f t="shared" si="0"/>
        <v>0</v>
      </c>
      <c r="D26" s="346"/>
      <c r="E26" s="346"/>
      <c r="F26" s="346"/>
      <c r="G26" s="346"/>
      <c r="H26" s="346"/>
      <c r="I26" s="109">
        <f t="shared" si="2"/>
        <v>0</v>
      </c>
      <c r="J26" s="346"/>
      <c r="K26" s="346"/>
      <c r="L26" s="346"/>
      <c r="M26" s="346"/>
      <c r="N26" s="346"/>
      <c r="O26" s="340">
        <f t="shared" si="5"/>
        <v>0</v>
      </c>
      <c r="P26" s="349">
        <f>D26+J26</f>
        <v>0</v>
      </c>
      <c r="Q26" s="349">
        <f>E26+K26</f>
        <v>0</v>
      </c>
      <c r="R26" s="349">
        <f>F26+L26</f>
        <v>0</v>
      </c>
      <c r="S26" s="349">
        <f>G26+M26</f>
        <v>0</v>
      </c>
      <c r="T26" s="349">
        <f>H26+N26</f>
        <v>0</v>
      </c>
      <c r="V26" s="359">
        <f>O26-'3 priedas_asignavimai'!Z105</f>
        <v>0</v>
      </c>
    </row>
    <row r="27" spans="1:24" ht="15" customHeight="1" x14ac:dyDescent="0.25">
      <c r="A27" s="8"/>
      <c r="B27" s="1" t="s">
        <v>438</v>
      </c>
      <c r="C27" s="110">
        <f t="shared" si="0"/>
        <v>13.790740000000001</v>
      </c>
      <c r="D27" s="164">
        <v>0.79549999999999998</v>
      </c>
      <c r="E27" s="164">
        <v>12.995240000000001</v>
      </c>
      <c r="F27" s="164"/>
      <c r="G27" s="164"/>
      <c r="H27" s="164"/>
      <c r="I27" s="109">
        <f t="shared" si="2"/>
        <v>0</v>
      </c>
      <c r="J27" s="168"/>
      <c r="K27" s="168"/>
      <c r="L27" s="168"/>
      <c r="M27" s="168"/>
      <c r="N27" s="168"/>
      <c r="O27" s="120">
        <f t="shared" ref="O27" si="28">P27+Q27+R27+S27+T27</f>
        <v>13.790740000000001</v>
      </c>
      <c r="P27" s="229">
        <f t="shared" ref="P27" si="29">D27+J27</f>
        <v>0.79549999999999998</v>
      </c>
      <c r="Q27" s="229">
        <f t="shared" ref="Q27" si="30">E27+K27</f>
        <v>12.995240000000001</v>
      </c>
      <c r="R27" s="229">
        <f t="shared" ref="R27" si="31">F27+L27</f>
        <v>0</v>
      </c>
      <c r="S27" s="229">
        <f t="shared" ref="S27" si="32">G27+M27</f>
        <v>0</v>
      </c>
      <c r="T27" s="229">
        <f t="shared" ref="T27" si="33">H27+N27</f>
        <v>0</v>
      </c>
      <c r="V27" s="358">
        <f>O27-'3 priedas_asignavimai'!Z108</f>
        <v>0</v>
      </c>
    </row>
    <row r="28" spans="1:24" ht="15" customHeight="1" x14ac:dyDescent="0.25">
      <c r="A28" s="3" t="s">
        <v>286</v>
      </c>
      <c r="B28" s="68" t="s">
        <v>236</v>
      </c>
      <c r="C28" s="111">
        <f t="shared" si="0"/>
        <v>1.0786100000000001</v>
      </c>
      <c r="D28" s="111">
        <f>D29+D30</f>
        <v>0.21099999999999999</v>
      </c>
      <c r="E28" s="111">
        <f t="shared" ref="E28:T28" si="34">E29+E30</f>
        <v>0.86760999999999999</v>
      </c>
      <c r="F28" s="111">
        <f t="shared" si="34"/>
        <v>0</v>
      </c>
      <c r="G28" s="111">
        <f t="shared" si="34"/>
        <v>0</v>
      </c>
      <c r="H28" s="111">
        <f t="shared" si="34"/>
        <v>0</v>
      </c>
      <c r="I28" s="109">
        <f t="shared" si="2"/>
        <v>0</v>
      </c>
      <c r="J28" s="109">
        <f>J29+J30</f>
        <v>0</v>
      </c>
      <c r="K28" s="109">
        <f t="shared" ref="K28:N28" si="35">K29+K30</f>
        <v>0</v>
      </c>
      <c r="L28" s="109">
        <f t="shared" si="35"/>
        <v>0</v>
      </c>
      <c r="M28" s="109">
        <f t="shared" si="35"/>
        <v>0</v>
      </c>
      <c r="N28" s="109">
        <f t="shared" si="35"/>
        <v>0</v>
      </c>
      <c r="O28" s="127">
        <f t="shared" si="34"/>
        <v>1.0786100000000001</v>
      </c>
      <c r="P28" s="228">
        <f t="shared" si="34"/>
        <v>0.21099999999999999</v>
      </c>
      <c r="Q28" s="228">
        <f t="shared" si="34"/>
        <v>0.86760999999999999</v>
      </c>
      <c r="R28" s="228">
        <f t="shared" si="34"/>
        <v>0</v>
      </c>
      <c r="S28" s="228">
        <f t="shared" si="34"/>
        <v>0</v>
      </c>
      <c r="T28" s="228">
        <f t="shared" si="34"/>
        <v>0</v>
      </c>
      <c r="V28" s="358">
        <f>O28-'3 priedas_asignavimai'!Z111</f>
        <v>0</v>
      </c>
    </row>
    <row r="29" spans="1:24" s="342" customFormat="1" ht="15" hidden="1" customHeight="1" x14ac:dyDescent="0.25">
      <c r="A29" s="354"/>
      <c r="B29" s="355" t="s">
        <v>2</v>
      </c>
      <c r="C29" s="338">
        <f t="shared" si="0"/>
        <v>0</v>
      </c>
      <c r="D29" s="346"/>
      <c r="E29" s="346"/>
      <c r="F29" s="346"/>
      <c r="G29" s="346"/>
      <c r="H29" s="346"/>
      <c r="I29" s="109">
        <f t="shared" si="2"/>
        <v>0</v>
      </c>
      <c r="J29" s="346"/>
      <c r="K29" s="346"/>
      <c r="L29" s="346"/>
      <c r="M29" s="346"/>
      <c r="N29" s="346"/>
      <c r="O29" s="340">
        <f t="shared" si="5"/>
        <v>0</v>
      </c>
      <c r="P29" s="349">
        <f>D29+J29</f>
        <v>0</v>
      </c>
      <c r="Q29" s="349">
        <f>E29+K29</f>
        <v>0</v>
      </c>
      <c r="R29" s="349">
        <f>F29+L29</f>
        <v>0</v>
      </c>
      <c r="S29" s="349">
        <f>G29+M29</f>
        <v>0</v>
      </c>
      <c r="T29" s="349">
        <f>H29+N29</f>
        <v>0</v>
      </c>
      <c r="V29" s="359">
        <f>O29-'3 priedas_asignavimai'!Z112</f>
        <v>0</v>
      </c>
    </row>
    <row r="30" spans="1:24" ht="15" customHeight="1" x14ac:dyDescent="0.25">
      <c r="A30" s="8"/>
      <c r="B30" s="1" t="s">
        <v>438</v>
      </c>
      <c r="C30" s="110">
        <f t="shared" si="0"/>
        <v>1.0786100000000001</v>
      </c>
      <c r="D30" s="164">
        <v>0.21099999999999999</v>
      </c>
      <c r="E30" s="164">
        <v>0.86760999999999999</v>
      </c>
      <c r="F30" s="164"/>
      <c r="G30" s="164"/>
      <c r="H30" s="164"/>
      <c r="I30" s="109">
        <f t="shared" si="2"/>
        <v>0</v>
      </c>
      <c r="J30" s="168"/>
      <c r="K30" s="168"/>
      <c r="L30" s="168"/>
      <c r="M30" s="168"/>
      <c r="N30" s="168"/>
      <c r="O30" s="120">
        <f t="shared" ref="O30" si="36">P30+Q30+R30+S30+T30</f>
        <v>1.0786100000000001</v>
      </c>
      <c r="P30" s="229">
        <f t="shared" ref="P30" si="37">D30+J30</f>
        <v>0.21099999999999999</v>
      </c>
      <c r="Q30" s="229">
        <f t="shared" ref="Q30" si="38">E30+K30</f>
        <v>0.86760999999999999</v>
      </c>
      <c r="R30" s="229">
        <f t="shared" ref="R30" si="39">F30+L30</f>
        <v>0</v>
      </c>
      <c r="S30" s="229">
        <f t="shared" ref="S30" si="40">G30+M30</f>
        <v>0</v>
      </c>
      <c r="T30" s="229">
        <f t="shared" ref="T30" si="41">H30+N30</f>
        <v>0</v>
      </c>
      <c r="V30" s="358">
        <f>O30-'3 priedas_asignavimai'!Z115</f>
        <v>0</v>
      </c>
    </row>
    <row r="31" spans="1:24" ht="15" customHeight="1" x14ac:dyDescent="0.25">
      <c r="A31" s="3" t="s">
        <v>9</v>
      </c>
      <c r="B31" s="68" t="s">
        <v>237</v>
      </c>
      <c r="C31" s="111">
        <f t="shared" si="0"/>
        <v>0.25015999999999999</v>
      </c>
      <c r="D31" s="111">
        <f>D32+D33</f>
        <v>0.09</v>
      </c>
      <c r="E31" s="111">
        <f t="shared" ref="E31:T31" si="42">E32+E33</f>
        <v>0.16016</v>
      </c>
      <c r="F31" s="111">
        <f t="shared" si="42"/>
        <v>0</v>
      </c>
      <c r="G31" s="111">
        <f t="shared" si="42"/>
        <v>0</v>
      </c>
      <c r="H31" s="111">
        <f t="shared" si="42"/>
        <v>0</v>
      </c>
      <c r="I31" s="109">
        <f t="shared" si="2"/>
        <v>0</v>
      </c>
      <c r="J31" s="109">
        <f>J32+J33</f>
        <v>0</v>
      </c>
      <c r="K31" s="109">
        <f t="shared" ref="K31:N31" si="43">K32+K33</f>
        <v>0</v>
      </c>
      <c r="L31" s="109">
        <f t="shared" si="43"/>
        <v>0</v>
      </c>
      <c r="M31" s="109">
        <f t="shared" si="43"/>
        <v>0</v>
      </c>
      <c r="N31" s="109">
        <f t="shared" si="43"/>
        <v>0</v>
      </c>
      <c r="O31" s="127">
        <f t="shared" si="42"/>
        <v>0.25015999999999999</v>
      </c>
      <c r="P31" s="228">
        <f t="shared" si="42"/>
        <v>0.09</v>
      </c>
      <c r="Q31" s="228">
        <f t="shared" si="42"/>
        <v>0.16016</v>
      </c>
      <c r="R31" s="228">
        <f t="shared" si="42"/>
        <v>0</v>
      </c>
      <c r="S31" s="228">
        <f t="shared" si="42"/>
        <v>0</v>
      </c>
      <c r="T31" s="228">
        <f t="shared" si="42"/>
        <v>0</v>
      </c>
      <c r="V31" s="358">
        <f>O31-'3 priedas_asignavimai'!Z118</f>
        <v>0</v>
      </c>
    </row>
    <row r="32" spans="1:24" s="342" customFormat="1" ht="15" hidden="1" customHeight="1" x14ac:dyDescent="0.25">
      <c r="A32" s="354"/>
      <c r="B32" s="355" t="s">
        <v>2</v>
      </c>
      <c r="C32" s="338">
        <f t="shared" si="0"/>
        <v>0</v>
      </c>
      <c r="D32" s="346"/>
      <c r="E32" s="346"/>
      <c r="F32" s="346"/>
      <c r="G32" s="346"/>
      <c r="H32" s="346"/>
      <c r="I32" s="339">
        <f t="shared" si="2"/>
        <v>0</v>
      </c>
      <c r="J32" s="346"/>
      <c r="K32" s="346"/>
      <c r="L32" s="346"/>
      <c r="M32" s="346"/>
      <c r="N32" s="346"/>
      <c r="O32" s="340">
        <f t="shared" si="5"/>
        <v>0</v>
      </c>
      <c r="P32" s="349">
        <f>D32+J32</f>
        <v>0</v>
      </c>
      <c r="Q32" s="349">
        <f>E32+K32</f>
        <v>0</v>
      </c>
      <c r="R32" s="349">
        <f>F32+L32</f>
        <v>0</v>
      </c>
      <c r="S32" s="349">
        <f>G32+M32</f>
        <v>0</v>
      </c>
      <c r="T32" s="349">
        <f>H32+N32</f>
        <v>0</v>
      </c>
      <c r="V32" s="359">
        <f>O32-'3 priedas_asignavimai'!Z119</f>
        <v>0</v>
      </c>
    </row>
    <row r="33" spans="1:22" ht="15" customHeight="1" x14ac:dyDescent="0.25">
      <c r="A33" s="8"/>
      <c r="B33" s="1" t="s">
        <v>438</v>
      </c>
      <c r="C33" s="110">
        <f t="shared" si="0"/>
        <v>0.25015999999999999</v>
      </c>
      <c r="D33" s="164">
        <v>0.09</v>
      </c>
      <c r="E33" s="164">
        <v>0.16016</v>
      </c>
      <c r="F33" s="164"/>
      <c r="G33" s="164"/>
      <c r="H33" s="164"/>
      <c r="I33" s="119">
        <f t="shared" si="2"/>
        <v>0</v>
      </c>
      <c r="J33" s="168"/>
      <c r="K33" s="168"/>
      <c r="L33" s="168"/>
      <c r="M33" s="168"/>
      <c r="N33" s="168"/>
      <c r="O33" s="120">
        <f t="shared" ref="O33" si="44">P33+Q33+R33+S33+T33</f>
        <v>0.25015999999999999</v>
      </c>
      <c r="P33" s="229">
        <f t="shared" ref="P33" si="45">D33+J33</f>
        <v>0.09</v>
      </c>
      <c r="Q33" s="229">
        <f t="shared" ref="Q33" si="46">E33+K33</f>
        <v>0.16016</v>
      </c>
      <c r="R33" s="229">
        <f t="shared" ref="R33" si="47">F33+L33</f>
        <v>0</v>
      </c>
      <c r="S33" s="229">
        <f t="shared" ref="S33" si="48">G33+M33</f>
        <v>0</v>
      </c>
      <c r="T33" s="229">
        <f t="shared" ref="T33" si="49">H33+N33</f>
        <v>0</v>
      </c>
      <c r="V33" s="358">
        <f>O33-'3 priedas_asignavimai'!Z122</f>
        <v>0</v>
      </c>
    </row>
    <row r="34" spans="1:22" ht="15" customHeight="1" x14ac:dyDescent="0.25">
      <c r="A34" s="3" t="s">
        <v>10</v>
      </c>
      <c r="B34" s="68" t="s">
        <v>238</v>
      </c>
      <c r="C34" s="111">
        <f t="shared" si="0"/>
        <v>8.9557500000000001</v>
      </c>
      <c r="D34" s="111">
        <f>D36+D35</f>
        <v>0.86250000000000004</v>
      </c>
      <c r="E34" s="111">
        <f t="shared" ref="E34:H34" si="50">E36+E35</f>
        <v>8.0932499999999994</v>
      </c>
      <c r="F34" s="111">
        <f t="shared" si="50"/>
        <v>0</v>
      </c>
      <c r="G34" s="111">
        <f t="shared" si="50"/>
        <v>0</v>
      </c>
      <c r="H34" s="111">
        <f t="shared" si="50"/>
        <v>0</v>
      </c>
      <c r="I34" s="109">
        <f t="shared" si="2"/>
        <v>0</v>
      </c>
      <c r="J34" s="109">
        <f>J36+J35</f>
        <v>0</v>
      </c>
      <c r="K34" s="109">
        <f t="shared" ref="K34:N34" si="51">K36+K35</f>
        <v>0</v>
      </c>
      <c r="L34" s="109">
        <f t="shared" si="51"/>
        <v>0</v>
      </c>
      <c r="M34" s="109">
        <f t="shared" si="51"/>
        <v>0</v>
      </c>
      <c r="N34" s="109">
        <f t="shared" si="51"/>
        <v>0</v>
      </c>
      <c r="O34" s="127">
        <f t="shared" ref="O34" si="52">O36+O35</f>
        <v>8.9557500000000001</v>
      </c>
      <c r="P34" s="228">
        <f t="shared" ref="P34" si="53">P36+P35</f>
        <v>0.86250000000000004</v>
      </c>
      <c r="Q34" s="228">
        <f t="shared" ref="Q34" si="54">Q36+Q35</f>
        <v>8.0932499999999994</v>
      </c>
      <c r="R34" s="228">
        <f t="shared" ref="R34" si="55">R36+R35</f>
        <v>0</v>
      </c>
      <c r="S34" s="228">
        <f t="shared" ref="S34" si="56">S36+S35</f>
        <v>0</v>
      </c>
      <c r="T34" s="228">
        <f t="shared" ref="T34" si="57">T36+T35</f>
        <v>0</v>
      </c>
      <c r="V34" s="358">
        <f>O34-'3 priedas_asignavimai'!Z125</f>
        <v>0</v>
      </c>
    </row>
    <row r="35" spans="1:22" ht="15" customHeight="1" x14ac:dyDescent="0.25">
      <c r="A35" s="8"/>
      <c r="B35" s="67" t="s">
        <v>437</v>
      </c>
      <c r="C35" s="110">
        <f t="shared" si="0"/>
        <v>0.59531999999999996</v>
      </c>
      <c r="D35" s="164"/>
      <c r="E35" s="164">
        <v>0.59531999999999996</v>
      </c>
      <c r="F35" s="164"/>
      <c r="G35" s="164"/>
      <c r="H35" s="164"/>
      <c r="I35" s="119">
        <f t="shared" si="2"/>
        <v>0</v>
      </c>
      <c r="J35" s="168"/>
      <c r="K35" s="168"/>
      <c r="L35" s="168"/>
      <c r="M35" s="168"/>
      <c r="N35" s="168"/>
      <c r="O35" s="120">
        <f t="shared" ref="O35:O36" si="58">P35+Q35+R35+S35+T35</f>
        <v>0.59531999999999996</v>
      </c>
      <c r="P35" s="229">
        <f t="shared" ref="P35:P36" si="59">D35+J35</f>
        <v>0</v>
      </c>
      <c r="Q35" s="229">
        <f t="shared" ref="Q35:Q36" si="60">E35+K35</f>
        <v>0.59531999999999996</v>
      </c>
      <c r="R35" s="229">
        <f t="shared" ref="R35:R36" si="61">F35+L35</f>
        <v>0</v>
      </c>
      <c r="S35" s="229">
        <f t="shared" ref="S35:S36" si="62">G35+M35</f>
        <v>0</v>
      </c>
      <c r="T35" s="229">
        <f t="shared" ref="T35:T36" si="63">H35+N35</f>
        <v>0</v>
      </c>
      <c r="V35" s="358"/>
    </row>
    <row r="36" spans="1:22" ht="15" customHeight="1" x14ac:dyDescent="0.25">
      <c r="A36" s="8"/>
      <c r="B36" s="1" t="s">
        <v>438</v>
      </c>
      <c r="C36" s="110">
        <f t="shared" si="0"/>
        <v>8.3604300000000009</v>
      </c>
      <c r="D36" s="164">
        <v>0.86250000000000004</v>
      </c>
      <c r="E36" s="164">
        <v>7.4979300000000002</v>
      </c>
      <c r="F36" s="164"/>
      <c r="G36" s="164"/>
      <c r="H36" s="164"/>
      <c r="I36" s="119">
        <f t="shared" si="2"/>
        <v>0</v>
      </c>
      <c r="J36" s="168"/>
      <c r="K36" s="168"/>
      <c r="L36" s="168"/>
      <c r="M36" s="168"/>
      <c r="N36" s="168"/>
      <c r="O36" s="120">
        <f t="shared" si="58"/>
        <v>8.3604300000000009</v>
      </c>
      <c r="P36" s="229">
        <f t="shared" si="59"/>
        <v>0.86250000000000004</v>
      </c>
      <c r="Q36" s="229">
        <f t="shared" si="60"/>
        <v>7.4979300000000002</v>
      </c>
      <c r="R36" s="229">
        <f t="shared" si="61"/>
        <v>0</v>
      </c>
      <c r="S36" s="229">
        <f t="shared" si="62"/>
        <v>0</v>
      </c>
      <c r="T36" s="229">
        <f t="shared" si="63"/>
        <v>0</v>
      </c>
      <c r="V36" s="358">
        <f>O36-'3 priedas_asignavimai'!Z129</f>
        <v>0</v>
      </c>
    </row>
    <row r="37" spans="1:22" ht="15" customHeight="1" x14ac:dyDescent="0.25">
      <c r="A37" s="3" t="s">
        <v>11</v>
      </c>
      <c r="B37" s="68" t="s">
        <v>239</v>
      </c>
      <c r="C37" s="111">
        <f t="shared" si="0"/>
        <v>8.7545199999999994</v>
      </c>
      <c r="D37" s="111">
        <f>D38+D39</f>
        <v>8.24</v>
      </c>
      <c r="E37" s="111">
        <f t="shared" ref="E37:T37" si="64">E38+E39</f>
        <v>0.51451999999999998</v>
      </c>
      <c r="F37" s="111">
        <f t="shared" si="64"/>
        <v>0</v>
      </c>
      <c r="G37" s="111">
        <f t="shared" si="64"/>
        <v>0</v>
      </c>
      <c r="H37" s="111">
        <f t="shared" si="64"/>
        <v>0</v>
      </c>
      <c r="I37" s="109">
        <f t="shared" si="2"/>
        <v>0</v>
      </c>
      <c r="J37" s="109">
        <f>J38+J39</f>
        <v>0</v>
      </c>
      <c r="K37" s="109">
        <f t="shared" ref="K37:N37" si="65">K38+K39</f>
        <v>0</v>
      </c>
      <c r="L37" s="109">
        <f t="shared" si="65"/>
        <v>0</v>
      </c>
      <c r="M37" s="109">
        <f t="shared" si="65"/>
        <v>0</v>
      </c>
      <c r="N37" s="109">
        <f t="shared" si="65"/>
        <v>0</v>
      </c>
      <c r="O37" s="127">
        <f t="shared" si="64"/>
        <v>8.7545199999999994</v>
      </c>
      <c r="P37" s="228">
        <f t="shared" si="64"/>
        <v>8.24</v>
      </c>
      <c r="Q37" s="228">
        <f t="shared" si="64"/>
        <v>0.51451999999999998</v>
      </c>
      <c r="R37" s="228">
        <f t="shared" si="64"/>
        <v>0</v>
      </c>
      <c r="S37" s="228">
        <f t="shared" si="64"/>
        <v>0</v>
      </c>
      <c r="T37" s="228">
        <f t="shared" si="64"/>
        <v>0</v>
      </c>
      <c r="V37" s="358">
        <f>O37-'3 priedas_asignavimai'!Z132</f>
        <v>0</v>
      </c>
    </row>
    <row r="38" spans="1:22" s="342" customFormat="1" ht="15" hidden="1" customHeight="1" x14ac:dyDescent="0.25">
      <c r="A38" s="354"/>
      <c r="B38" s="355" t="s">
        <v>2</v>
      </c>
      <c r="C38" s="338">
        <f t="shared" si="0"/>
        <v>0</v>
      </c>
      <c r="D38" s="350"/>
      <c r="E38" s="350"/>
      <c r="F38" s="350"/>
      <c r="G38" s="350"/>
      <c r="H38" s="350"/>
      <c r="I38" s="339">
        <f t="shared" si="2"/>
        <v>0</v>
      </c>
      <c r="J38" s="350"/>
      <c r="K38" s="350"/>
      <c r="L38" s="350"/>
      <c r="M38" s="350"/>
      <c r="N38" s="350"/>
      <c r="O38" s="340">
        <f t="shared" si="5"/>
        <v>0</v>
      </c>
      <c r="P38" s="349">
        <f>D38+J38</f>
        <v>0</v>
      </c>
      <c r="Q38" s="349">
        <f>E38+K38</f>
        <v>0</v>
      </c>
      <c r="R38" s="349">
        <f>F38+L38</f>
        <v>0</v>
      </c>
      <c r="S38" s="349">
        <f>G38+M38</f>
        <v>0</v>
      </c>
      <c r="T38" s="349">
        <f>H38+N38</f>
        <v>0</v>
      </c>
      <c r="V38" s="359"/>
    </row>
    <row r="39" spans="1:22" ht="15" customHeight="1" x14ac:dyDescent="0.25">
      <c r="A39" s="8"/>
      <c r="B39" s="1" t="s">
        <v>438</v>
      </c>
      <c r="C39" s="110">
        <f t="shared" si="0"/>
        <v>8.7545199999999994</v>
      </c>
      <c r="D39" s="164">
        <v>8.24</v>
      </c>
      <c r="E39" s="164">
        <v>0.51451999999999998</v>
      </c>
      <c r="F39" s="164"/>
      <c r="G39" s="164"/>
      <c r="H39" s="164"/>
      <c r="I39" s="119">
        <f t="shared" si="2"/>
        <v>0</v>
      </c>
      <c r="J39" s="168"/>
      <c r="K39" s="168"/>
      <c r="L39" s="168"/>
      <c r="M39" s="168"/>
      <c r="N39" s="168"/>
      <c r="O39" s="120">
        <f t="shared" ref="O39" si="66">P39+Q39+R39+S39+T39</f>
        <v>8.7545199999999994</v>
      </c>
      <c r="P39" s="229">
        <f t="shared" ref="P39" si="67">D39+J39</f>
        <v>8.24</v>
      </c>
      <c r="Q39" s="229">
        <f t="shared" ref="Q39" si="68">E39+K39</f>
        <v>0.51451999999999998</v>
      </c>
      <c r="R39" s="229">
        <f t="shared" ref="R39" si="69">F39+L39</f>
        <v>0</v>
      </c>
      <c r="S39" s="229">
        <f t="shared" ref="S39" si="70">G39+M39</f>
        <v>0</v>
      </c>
      <c r="T39" s="229">
        <f t="shared" ref="T39" si="71">H39+N39</f>
        <v>0</v>
      </c>
      <c r="V39" s="358">
        <f>O39-'3 priedas_asignavimai'!Z136</f>
        <v>0</v>
      </c>
    </row>
    <row r="40" spans="1:22" ht="15" customHeight="1" x14ac:dyDescent="0.25">
      <c r="A40" s="3" t="s">
        <v>12</v>
      </c>
      <c r="B40" s="68" t="s">
        <v>240</v>
      </c>
      <c r="C40" s="111">
        <f t="shared" si="0"/>
        <v>8.0794899999999998</v>
      </c>
      <c r="D40" s="111">
        <f t="shared" ref="D40:T40" si="72">D41</f>
        <v>3.4544999999999999</v>
      </c>
      <c r="E40" s="111">
        <f t="shared" si="72"/>
        <v>4.6249900000000004</v>
      </c>
      <c r="F40" s="111">
        <f t="shared" si="72"/>
        <v>0</v>
      </c>
      <c r="G40" s="111">
        <f t="shared" si="72"/>
        <v>0</v>
      </c>
      <c r="H40" s="111">
        <f t="shared" si="72"/>
        <v>0</v>
      </c>
      <c r="I40" s="109">
        <f t="shared" si="2"/>
        <v>0</v>
      </c>
      <c r="J40" s="109">
        <f t="shared" si="72"/>
        <v>0</v>
      </c>
      <c r="K40" s="109">
        <f t="shared" si="72"/>
        <v>0</v>
      </c>
      <c r="L40" s="109">
        <f t="shared" si="72"/>
        <v>0</v>
      </c>
      <c r="M40" s="109">
        <f t="shared" si="72"/>
        <v>0</v>
      </c>
      <c r="N40" s="109">
        <f t="shared" si="72"/>
        <v>0</v>
      </c>
      <c r="O40" s="127">
        <f t="shared" si="72"/>
        <v>8.0794899999999998</v>
      </c>
      <c r="P40" s="228">
        <f t="shared" si="72"/>
        <v>3.4544999999999999</v>
      </c>
      <c r="Q40" s="228">
        <f t="shared" si="72"/>
        <v>4.6249900000000004</v>
      </c>
      <c r="R40" s="228">
        <f t="shared" si="72"/>
        <v>0</v>
      </c>
      <c r="S40" s="228">
        <f t="shared" si="72"/>
        <v>0</v>
      </c>
      <c r="T40" s="228">
        <f t="shared" si="72"/>
        <v>0</v>
      </c>
      <c r="V40" s="358">
        <f>O40-'3 priedas_asignavimai'!Z139</f>
        <v>0</v>
      </c>
    </row>
    <row r="41" spans="1:22" ht="15" customHeight="1" x14ac:dyDescent="0.25">
      <c r="A41" s="8"/>
      <c r="B41" s="1" t="s">
        <v>438</v>
      </c>
      <c r="C41" s="110">
        <f t="shared" si="0"/>
        <v>8.0794899999999998</v>
      </c>
      <c r="D41" s="164">
        <v>3.4544999999999999</v>
      </c>
      <c r="E41" s="164">
        <v>4.6249900000000004</v>
      </c>
      <c r="F41" s="164"/>
      <c r="G41" s="164"/>
      <c r="H41" s="164"/>
      <c r="I41" s="119">
        <f t="shared" si="2"/>
        <v>0</v>
      </c>
      <c r="J41" s="168"/>
      <c r="K41" s="168"/>
      <c r="L41" s="168"/>
      <c r="M41" s="168"/>
      <c r="N41" s="168"/>
      <c r="O41" s="120">
        <f t="shared" ref="O41" si="73">P41+Q41+R41+S41+T41</f>
        <v>8.0794899999999998</v>
      </c>
      <c r="P41" s="229">
        <f t="shared" ref="P41" si="74">D41+J41</f>
        <v>3.4544999999999999</v>
      </c>
      <c r="Q41" s="229">
        <f t="shared" ref="Q41" si="75">E41+K41</f>
        <v>4.6249900000000004</v>
      </c>
      <c r="R41" s="229">
        <f t="shared" ref="R41" si="76">F41+L41</f>
        <v>0</v>
      </c>
      <c r="S41" s="229">
        <f t="shared" ref="S41" si="77">G41+M41</f>
        <v>0</v>
      </c>
      <c r="T41" s="229">
        <f t="shared" ref="T41" si="78">H41+N41</f>
        <v>0</v>
      </c>
      <c r="V41" s="358">
        <f>O41-'3 priedas_asignavimai'!Z143</f>
        <v>0</v>
      </c>
    </row>
    <row r="42" spans="1:22" ht="15" customHeight="1" x14ac:dyDescent="0.25">
      <c r="A42" s="3" t="s">
        <v>13</v>
      </c>
      <c r="B42" s="68" t="s">
        <v>241</v>
      </c>
      <c r="C42" s="111">
        <f t="shared" si="0"/>
        <v>0.21307000000000001</v>
      </c>
      <c r="D42" s="111">
        <f t="shared" ref="D42:T42" si="79">D43</f>
        <v>6.5000000000000002E-2</v>
      </c>
      <c r="E42" s="111">
        <f t="shared" si="79"/>
        <v>0.14807000000000001</v>
      </c>
      <c r="F42" s="111">
        <f t="shared" si="79"/>
        <v>0</v>
      </c>
      <c r="G42" s="111">
        <f t="shared" si="79"/>
        <v>0</v>
      </c>
      <c r="H42" s="111">
        <f t="shared" si="79"/>
        <v>0</v>
      </c>
      <c r="I42" s="109">
        <f t="shared" si="2"/>
        <v>0</v>
      </c>
      <c r="J42" s="109">
        <f t="shared" si="79"/>
        <v>0</v>
      </c>
      <c r="K42" s="109">
        <f t="shared" si="79"/>
        <v>0</v>
      </c>
      <c r="L42" s="109">
        <f t="shared" si="79"/>
        <v>0</v>
      </c>
      <c r="M42" s="109">
        <f t="shared" si="79"/>
        <v>0</v>
      </c>
      <c r="N42" s="109">
        <f t="shared" si="79"/>
        <v>0</v>
      </c>
      <c r="O42" s="127">
        <f t="shared" si="79"/>
        <v>0.21307000000000001</v>
      </c>
      <c r="P42" s="228">
        <f t="shared" si="79"/>
        <v>6.5000000000000002E-2</v>
      </c>
      <c r="Q42" s="228">
        <f t="shared" si="79"/>
        <v>0.14807000000000001</v>
      </c>
      <c r="R42" s="228">
        <f t="shared" si="79"/>
        <v>0</v>
      </c>
      <c r="S42" s="228">
        <f t="shared" si="79"/>
        <v>0</v>
      </c>
      <c r="T42" s="228">
        <f t="shared" si="79"/>
        <v>0</v>
      </c>
      <c r="V42" s="358"/>
    </row>
    <row r="43" spans="1:22" ht="15" customHeight="1" x14ac:dyDescent="0.25">
      <c r="A43" s="8"/>
      <c r="B43" s="1" t="s">
        <v>438</v>
      </c>
      <c r="C43" s="110">
        <f t="shared" si="0"/>
        <v>0.21307000000000001</v>
      </c>
      <c r="D43" s="164">
        <v>6.5000000000000002E-2</v>
      </c>
      <c r="E43" s="164">
        <v>0.14807000000000001</v>
      </c>
      <c r="F43" s="164"/>
      <c r="G43" s="164"/>
      <c r="H43" s="164"/>
      <c r="I43" s="119">
        <f t="shared" si="2"/>
        <v>0</v>
      </c>
      <c r="J43" s="168"/>
      <c r="K43" s="168"/>
      <c r="L43" s="168"/>
      <c r="M43" s="168"/>
      <c r="N43" s="168"/>
      <c r="O43" s="120">
        <f t="shared" ref="O43" si="80">P43+Q43+R43+S43+T43</f>
        <v>0.21307000000000001</v>
      </c>
      <c r="P43" s="229">
        <f t="shared" ref="P43" si="81">D43+J43</f>
        <v>6.5000000000000002E-2</v>
      </c>
      <c r="Q43" s="229">
        <f t="shared" ref="Q43" si="82">E43+K43</f>
        <v>0.14807000000000001</v>
      </c>
      <c r="R43" s="229">
        <f t="shared" ref="R43" si="83">F43+L43</f>
        <v>0</v>
      </c>
      <c r="S43" s="229">
        <f t="shared" ref="S43" si="84">G43+M43</f>
        <v>0</v>
      </c>
      <c r="T43" s="229">
        <f t="shared" ref="T43" si="85">H43+N43</f>
        <v>0</v>
      </c>
      <c r="V43" s="358"/>
    </row>
    <row r="44" spans="1:22" ht="15" customHeight="1" x14ac:dyDescent="0.25">
      <c r="A44" s="3" t="s">
        <v>14</v>
      </c>
      <c r="B44" s="68" t="s">
        <v>242</v>
      </c>
      <c r="C44" s="111">
        <f t="shared" si="0"/>
        <v>1.3348599999999999</v>
      </c>
      <c r="D44" s="111">
        <f t="shared" ref="D44:T44" si="86">D45</f>
        <v>0.245</v>
      </c>
      <c r="E44" s="111">
        <f t="shared" si="86"/>
        <v>1.0898600000000001</v>
      </c>
      <c r="F44" s="111">
        <f t="shared" si="86"/>
        <v>0</v>
      </c>
      <c r="G44" s="111">
        <f t="shared" si="86"/>
        <v>0</v>
      </c>
      <c r="H44" s="111">
        <f t="shared" si="86"/>
        <v>0</v>
      </c>
      <c r="I44" s="109">
        <f t="shared" si="2"/>
        <v>0</v>
      </c>
      <c r="J44" s="109">
        <f t="shared" si="86"/>
        <v>0</v>
      </c>
      <c r="K44" s="109">
        <f t="shared" si="86"/>
        <v>0</v>
      </c>
      <c r="L44" s="109">
        <f t="shared" si="86"/>
        <v>0</v>
      </c>
      <c r="M44" s="109">
        <f t="shared" si="86"/>
        <v>0</v>
      </c>
      <c r="N44" s="109">
        <f t="shared" si="86"/>
        <v>0</v>
      </c>
      <c r="O44" s="127">
        <f t="shared" si="86"/>
        <v>1.3348599999999999</v>
      </c>
      <c r="P44" s="228">
        <f t="shared" si="86"/>
        <v>0.245</v>
      </c>
      <c r="Q44" s="228">
        <f t="shared" si="86"/>
        <v>1.0898600000000001</v>
      </c>
      <c r="R44" s="228">
        <f t="shared" si="86"/>
        <v>0</v>
      </c>
      <c r="S44" s="228">
        <f t="shared" si="86"/>
        <v>0</v>
      </c>
      <c r="T44" s="228">
        <f t="shared" si="86"/>
        <v>0</v>
      </c>
      <c r="V44" s="358">
        <f>O44-'3 priedas_asignavimai'!Z153</f>
        <v>0</v>
      </c>
    </row>
    <row r="45" spans="1:22" ht="15" customHeight="1" x14ac:dyDescent="0.25">
      <c r="A45" s="8"/>
      <c r="B45" s="1" t="s">
        <v>438</v>
      </c>
      <c r="C45" s="110">
        <f t="shared" ref="C45:C76" si="87">D45+E45+F45+G45+H45</f>
        <v>1.3348599999999999</v>
      </c>
      <c r="D45" s="164">
        <v>0.245</v>
      </c>
      <c r="E45" s="164">
        <v>1.0898600000000001</v>
      </c>
      <c r="F45" s="164"/>
      <c r="G45" s="164"/>
      <c r="H45" s="164"/>
      <c r="I45" s="119">
        <f t="shared" si="2"/>
        <v>0</v>
      </c>
      <c r="J45" s="168"/>
      <c r="K45" s="168"/>
      <c r="L45" s="168"/>
      <c r="M45" s="168"/>
      <c r="N45" s="168"/>
      <c r="O45" s="120">
        <f t="shared" ref="O45" si="88">P45+Q45+R45+S45+T45</f>
        <v>1.3348599999999999</v>
      </c>
      <c r="P45" s="229">
        <f t="shared" ref="P45" si="89">D45+J45</f>
        <v>0.245</v>
      </c>
      <c r="Q45" s="229">
        <f t="shared" ref="Q45" si="90">E45+K45</f>
        <v>1.0898600000000001</v>
      </c>
      <c r="R45" s="229">
        <f t="shared" ref="R45" si="91">F45+L45</f>
        <v>0</v>
      </c>
      <c r="S45" s="229">
        <f t="shared" ref="S45" si="92">G45+M45</f>
        <v>0</v>
      </c>
      <c r="T45" s="229">
        <f t="shared" ref="T45" si="93">H45+N45</f>
        <v>0</v>
      </c>
      <c r="V45" s="358">
        <f>O45-'3 priedas_asignavimai'!Z157</f>
        <v>0</v>
      </c>
    </row>
    <row r="46" spans="1:22" ht="15" customHeight="1" x14ac:dyDescent="0.25">
      <c r="A46" s="3" t="s">
        <v>15</v>
      </c>
      <c r="B46" s="68" t="s">
        <v>243</v>
      </c>
      <c r="C46" s="111">
        <f t="shared" si="87"/>
        <v>6.5225</v>
      </c>
      <c r="D46" s="111">
        <f t="shared" ref="D46:N48" si="94">D47</f>
        <v>6.5225</v>
      </c>
      <c r="E46" s="111">
        <f t="shared" si="94"/>
        <v>0</v>
      </c>
      <c r="F46" s="111">
        <f t="shared" si="94"/>
        <v>0</v>
      </c>
      <c r="G46" s="111">
        <f t="shared" si="94"/>
        <v>0</v>
      </c>
      <c r="H46" s="111">
        <f t="shared" si="94"/>
        <v>0</v>
      </c>
      <c r="I46" s="109">
        <f t="shared" si="2"/>
        <v>0</v>
      </c>
      <c r="J46" s="109">
        <f t="shared" si="94"/>
        <v>0</v>
      </c>
      <c r="K46" s="109">
        <f t="shared" si="94"/>
        <v>0</v>
      </c>
      <c r="L46" s="109">
        <f t="shared" si="94"/>
        <v>0</v>
      </c>
      <c r="M46" s="109">
        <f t="shared" si="94"/>
        <v>0</v>
      </c>
      <c r="N46" s="109">
        <f t="shared" si="94"/>
        <v>0</v>
      </c>
      <c r="O46" s="247">
        <f t="shared" ref="O46:T46" si="95">O47</f>
        <v>6.5225</v>
      </c>
      <c r="P46" s="228">
        <f t="shared" si="95"/>
        <v>6.5225</v>
      </c>
      <c r="Q46" s="228">
        <f t="shared" si="95"/>
        <v>0</v>
      </c>
      <c r="R46" s="228">
        <f t="shared" si="95"/>
        <v>0</v>
      </c>
      <c r="S46" s="228">
        <f t="shared" si="95"/>
        <v>0</v>
      </c>
      <c r="T46" s="228">
        <f t="shared" si="95"/>
        <v>0</v>
      </c>
      <c r="V46" s="358">
        <f>O46-'3 priedas_asignavimai'!Z160</f>
        <v>0</v>
      </c>
    </row>
    <row r="47" spans="1:22" ht="15" customHeight="1" x14ac:dyDescent="0.25">
      <c r="A47" s="15"/>
      <c r="B47" s="1" t="s">
        <v>438</v>
      </c>
      <c r="C47" s="110">
        <f t="shared" si="87"/>
        <v>6.5225</v>
      </c>
      <c r="D47" s="164">
        <v>6.5225</v>
      </c>
      <c r="E47" s="164"/>
      <c r="F47" s="164"/>
      <c r="G47" s="164"/>
      <c r="H47" s="164"/>
      <c r="I47" s="119">
        <f t="shared" si="2"/>
        <v>0</v>
      </c>
      <c r="J47" s="168"/>
      <c r="K47" s="168"/>
      <c r="L47" s="168"/>
      <c r="M47" s="168"/>
      <c r="N47" s="168"/>
      <c r="O47" s="244">
        <f t="shared" ref="O47" si="96">P47+Q47+R47+S47+T47</f>
        <v>6.5225</v>
      </c>
      <c r="P47" s="229">
        <f t="shared" ref="P47" si="97">D47+J47</f>
        <v>6.5225</v>
      </c>
      <c r="Q47" s="229">
        <f t="shared" ref="Q47" si="98">E47+K47</f>
        <v>0</v>
      </c>
      <c r="R47" s="229">
        <f t="shared" ref="R47" si="99">F47+L47</f>
        <v>0</v>
      </c>
      <c r="S47" s="229">
        <f t="shared" ref="S47" si="100">G47+M47</f>
        <v>0</v>
      </c>
      <c r="T47" s="229">
        <f t="shared" ref="T47" si="101">H47+N47</f>
        <v>0</v>
      </c>
      <c r="V47" s="358">
        <f>O47-'3 priedas_asignavimai'!Z164</f>
        <v>0</v>
      </c>
    </row>
    <row r="48" spans="1:22" ht="15" customHeight="1" x14ac:dyDescent="0.25">
      <c r="A48" s="3" t="s">
        <v>16</v>
      </c>
      <c r="B48" s="66" t="s">
        <v>245</v>
      </c>
      <c r="C48" s="111">
        <f t="shared" si="87"/>
        <v>0.57769000000000004</v>
      </c>
      <c r="D48" s="111">
        <f t="shared" si="94"/>
        <v>0</v>
      </c>
      <c r="E48" s="111">
        <f t="shared" si="94"/>
        <v>0.57769000000000004</v>
      </c>
      <c r="F48" s="111">
        <f t="shared" si="94"/>
        <v>0</v>
      </c>
      <c r="G48" s="111">
        <f t="shared" si="94"/>
        <v>0</v>
      </c>
      <c r="H48" s="111">
        <f t="shared" si="94"/>
        <v>0</v>
      </c>
      <c r="I48" s="109">
        <f t="shared" si="2"/>
        <v>0</v>
      </c>
      <c r="J48" s="109">
        <f t="shared" si="94"/>
        <v>0</v>
      </c>
      <c r="K48" s="109">
        <f t="shared" si="94"/>
        <v>0</v>
      </c>
      <c r="L48" s="109">
        <f t="shared" si="94"/>
        <v>0</v>
      </c>
      <c r="M48" s="109">
        <f t="shared" si="94"/>
        <v>0</v>
      </c>
      <c r="N48" s="109">
        <f t="shared" si="94"/>
        <v>0</v>
      </c>
      <c r="O48" s="127">
        <f t="shared" ref="O48:T48" si="102">O49</f>
        <v>0.57769000000000004</v>
      </c>
      <c r="P48" s="228">
        <f t="shared" si="102"/>
        <v>0</v>
      </c>
      <c r="Q48" s="228">
        <f t="shared" si="102"/>
        <v>0.57769000000000004</v>
      </c>
      <c r="R48" s="228">
        <f t="shared" si="102"/>
        <v>0</v>
      </c>
      <c r="S48" s="228">
        <f t="shared" si="102"/>
        <v>0</v>
      </c>
      <c r="T48" s="228">
        <f t="shared" si="102"/>
        <v>0</v>
      </c>
      <c r="V48" s="358">
        <f>O48-'3 priedas_asignavimai'!Z169</f>
        <v>0</v>
      </c>
    </row>
    <row r="49" spans="1:22" ht="15" customHeight="1" x14ac:dyDescent="0.25">
      <c r="A49" s="15"/>
      <c r="B49" s="1" t="s">
        <v>438</v>
      </c>
      <c r="C49" s="110">
        <f t="shared" si="87"/>
        <v>0.57769000000000004</v>
      </c>
      <c r="D49" s="164"/>
      <c r="E49" s="164">
        <v>0.57769000000000004</v>
      </c>
      <c r="F49" s="164"/>
      <c r="G49" s="164"/>
      <c r="H49" s="164"/>
      <c r="I49" s="119">
        <f t="shared" si="2"/>
        <v>0</v>
      </c>
      <c r="J49" s="168"/>
      <c r="K49" s="168"/>
      <c r="L49" s="168"/>
      <c r="M49" s="168"/>
      <c r="N49" s="168"/>
      <c r="O49" s="120">
        <f t="shared" ref="O49" si="103">P49+Q49+R49+S49+T49</f>
        <v>0.57769000000000004</v>
      </c>
      <c r="P49" s="229">
        <f t="shared" ref="P49" si="104">D49+J49</f>
        <v>0</v>
      </c>
      <c r="Q49" s="229">
        <f t="shared" ref="Q49" si="105">E49+K49</f>
        <v>0.57769000000000004</v>
      </c>
      <c r="R49" s="229">
        <f t="shared" ref="R49" si="106">F49+L49</f>
        <v>0</v>
      </c>
      <c r="S49" s="229">
        <f t="shared" ref="S49" si="107">G49+M49</f>
        <v>0</v>
      </c>
      <c r="T49" s="229">
        <f t="shared" ref="T49" si="108">H49+N49</f>
        <v>0</v>
      </c>
      <c r="V49" s="358">
        <f>O49-'3 priedas_asignavimai'!Z170</f>
        <v>0</v>
      </c>
    </row>
    <row r="50" spans="1:22" s="14" customFormat="1" ht="15" customHeight="1" x14ac:dyDescent="0.25">
      <c r="A50" s="16" t="s">
        <v>17</v>
      </c>
      <c r="B50" s="62" t="s">
        <v>246</v>
      </c>
      <c r="C50" s="111">
        <f t="shared" si="87"/>
        <v>0.10743</v>
      </c>
      <c r="D50" s="111">
        <f t="shared" ref="D50:T50" si="109">D51</f>
        <v>0</v>
      </c>
      <c r="E50" s="111">
        <f t="shared" si="109"/>
        <v>0.10743</v>
      </c>
      <c r="F50" s="111">
        <f t="shared" si="109"/>
        <v>0</v>
      </c>
      <c r="G50" s="111">
        <f t="shared" si="109"/>
        <v>0</v>
      </c>
      <c r="H50" s="111">
        <f t="shared" si="109"/>
        <v>0</v>
      </c>
      <c r="I50" s="109">
        <f t="shared" si="2"/>
        <v>0</v>
      </c>
      <c r="J50" s="109">
        <f t="shared" si="109"/>
        <v>0</v>
      </c>
      <c r="K50" s="109">
        <f t="shared" si="109"/>
        <v>0</v>
      </c>
      <c r="L50" s="109">
        <f t="shared" si="109"/>
        <v>0</v>
      </c>
      <c r="M50" s="109">
        <f t="shared" si="109"/>
        <v>0</v>
      </c>
      <c r="N50" s="109">
        <f t="shared" si="109"/>
        <v>0</v>
      </c>
      <c r="O50" s="127">
        <f t="shared" si="109"/>
        <v>0.10743</v>
      </c>
      <c r="P50" s="228">
        <f t="shared" si="109"/>
        <v>0</v>
      </c>
      <c r="Q50" s="228">
        <f t="shared" si="109"/>
        <v>0.10743</v>
      </c>
      <c r="R50" s="228">
        <f t="shared" si="109"/>
        <v>0</v>
      </c>
      <c r="S50" s="228">
        <f t="shared" si="109"/>
        <v>0</v>
      </c>
      <c r="T50" s="228">
        <f t="shared" si="109"/>
        <v>0</v>
      </c>
      <c r="V50" s="361">
        <f>O50-'3 priedas_asignavimai'!Z172</f>
        <v>0</v>
      </c>
    </row>
    <row r="51" spans="1:22" s="14" customFormat="1" ht="15" customHeight="1" x14ac:dyDescent="0.25">
      <c r="A51" s="17"/>
      <c r="B51" s="4" t="s">
        <v>439</v>
      </c>
      <c r="C51" s="110">
        <f t="shared" si="87"/>
        <v>0.10743</v>
      </c>
      <c r="D51" s="164"/>
      <c r="E51" s="164">
        <v>0.10743</v>
      </c>
      <c r="F51" s="164"/>
      <c r="G51" s="164"/>
      <c r="H51" s="164"/>
      <c r="I51" s="119">
        <f t="shared" si="2"/>
        <v>0</v>
      </c>
      <c r="J51" s="168"/>
      <c r="K51" s="168"/>
      <c r="L51" s="168"/>
      <c r="M51" s="168"/>
      <c r="N51" s="168"/>
      <c r="O51" s="120">
        <f t="shared" ref="O51" si="110">P51+Q51+R51+S51+T51</f>
        <v>0.10743</v>
      </c>
      <c r="P51" s="229">
        <f t="shared" ref="P51" si="111">D51+J51</f>
        <v>0</v>
      </c>
      <c r="Q51" s="229">
        <f t="shared" ref="Q51" si="112">E51+K51</f>
        <v>0.10743</v>
      </c>
      <c r="R51" s="229">
        <f t="shared" ref="R51" si="113">F51+L51</f>
        <v>0</v>
      </c>
      <c r="S51" s="229">
        <f t="shared" ref="S51" si="114">G51+M51</f>
        <v>0</v>
      </c>
      <c r="T51" s="229">
        <f t="shared" ref="T51" si="115">H51+N51</f>
        <v>0</v>
      </c>
      <c r="V51" s="361">
        <f>O51-'3 priedas_asignavimai'!Z173</f>
        <v>0</v>
      </c>
    </row>
    <row r="52" spans="1:22" s="342" customFormat="1" ht="15" hidden="1" customHeight="1" x14ac:dyDescent="0.25">
      <c r="A52" s="351" t="s">
        <v>18</v>
      </c>
      <c r="B52" s="337" t="s">
        <v>249</v>
      </c>
      <c r="C52" s="338">
        <f t="shared" si="87"/>
        <v>0</v>
      </c>
      <c r="D52" s="350">
        <f t="shared" ref="D52" si="116">D53</f>
        <v>0</v>
      </c>
      <c r="E52" s="350">
        <f t="shared" ref="E52" si="117">E53</f>
        <v>0</v>
      </c>
      <c r="F52" s="350">
        <f t="shared" ref="F52" si="118">F53</f>
        <v>0</v>
      </c>
      <c r="G52" s="350">
        <f t="shared" ref="G52" si="119">G53</f>
        <v>0</v>
      </c>
      <c r="H52" s="350">
        <f t="shared" ref="H52" si="120">H53</f>
        <v>0</v>
      </c>
      <c r="I52" s="339">
        <f t="shared" si="2"/>
        <v>0</v>
      </c>
      <c r="J52" s="350">
        <f t="shared" ref="J52:N52" si="121">J53</f>
        <v>0</v>
      </c>
      <c r="K52" s="350">
        <f t="shared" si="121"/>
        <v>0</v>
      </c>
      <c r="L52" s="350">
        <f t="shared" si="121"/>
        <v>0</v>
      </c>
      <c r="M52" s="350">
        <f t="shared" si="121"/>
        <v>0</v>
      </c>
      <c r="N52" s="350">
        <f t="shared" si="121"/>
        <v>0</v>
      </c>
      <c r="O52" s="340">
        <f t="shared" ref="O52:O63" si="122">P52+Q52+R52+S52+T52</f>
        <v>0</v>
      </c>
      <c r="P52" s="341">
        <f t="shared" ref="P52" si="123">P53</f>
        <v>0</v>
      </c>
      <c r="Q52" s="341">
        <f t="shared" ref="Q52" si="124">Q53</f>
        <v>0</v>
      </c>
      <c r="R52" s="341">
        <f t="shared" ref="R52" si="125">R53</f>
        <v>0</v>
      </c>
      <c r="S52" s="341">
        <f t="shared" ref="S52" si="126">S53</f>
        <v>0</v>
      </c>
      <c r="T52" s="341">
        <f t="shared" ref="T52" si="127">T53</f>
        <v>0</v>
      </c>
      <c r="V52" s="359">
        <f>O52-'3 priedas_asignavimai'!Z177</f>
        <v>0</v>
      </c>
    </row>
    <row r="53" spans="1:22" s="342" customFormat="1" ht="15" hidden="1" customHeight="1" x14ac:dyDescent="0.25">
      <c r="A53" s="352"/>
      <c r="B53" s="353" t="s">
        <v>54</v>
      </c>
      <c r="C53" s="338">
        <f t="shared" si="87"/>
        <v>0</v>
      </c>
      <c r="D53" s="346"/>
      <c r="E53" s="346"/>
      <c r="F53" s="346"/>
      <c r="G53" s="346"/>
      <c r="H53" s="346"/>
      <c r="I53" s="339">
        <f t="shared" si="2"/>
        <v>0</v>
      </c>
      <c r="J53" s="346"/>
      <c r="K53" s="346"/>
      <c r="L53" s="346"/>
      <c r="M53" s="346"/>
      <c r="N53" s="346"/>
      <c r="O53" s="340">
        <f t="shared" si="122"/>
        <v>0</v>
      </c>
      <c r="P53" s="349">
        <f>D53+J53</f>
        <v>0</v>
      </c>
      <c r="Q53" s="349">
        <f>E53+K53</f>
        <v>0</v>
      </c>
      <c r="R53" s="349">
        <f>F53+L53</f>
        <v>0</v>
      </c>
      <c r="S53" s="349">
        <f>G53+M53</f>
        <v>0</v>
      </c>
      <c r="T53" s="349">
        <f>H53+N53</f>
        <v>0</v>
      </c>
      <c r="V53" s="359">
        <f>O53-'3 priedas_asignavimai'!Z178</f>
        <v>0</v>
      </c>
    </row>
    <row r="54" spans="1:22" ht="15" customHeight="1" x14ac:dyDescent="0.25">
      <c r="A54" s="3" t="s">
        <v>18</v>
      </c>
      <c r="B54" s="63" t="s">
        <v>250</v>
      </c>
      <c r="C54" s="111">
        <f t="shared" si="87"/>
        <v>1.68164</v>
      </c>
      <c r="D54" s="111">
        <f t="shared" ref="D54:T54" si="128">D55</f>
        <v>0</v>
      </c>
      <c r="E54" s="111">
        <f t="shared" si="128"/>
        <v>1.68164</v>
      </c>
      <c r="F54" s="111">
        <f t="shared" si="128"/>
        <v>0</v>
      </c>
      <c r="G54" s="111">
        <f t="shared" si="128"/>
        <v>0</v>
      </c>
      <c r="H54" s="111">
        <f t="shared" si="128"/>
        <v>0</v>
      </c>
      <c r="I54" s="109">
        <f t="shared" si="2"/>
        <v>0</v>
      </c>
      <c r="J54" s="109">
        <f t="shared" si="128"/>
        <v>0</v>
      </c>
      <c r="K54" s="109">
        <f t="shared" si="128"/>
        <v>0</v>
      </c>
      <c r="L54" s="109">
        <f t="shared" si="128"/>
        <v>0</v>
      </c>
      <c r="M54" s="109">
        <f t="shared" si="128"/>
        <v>0</v>
      </c>
      <c r="N54" s="109">
        <f t="shared" si="128"/>
        <v>0</v>
      </c>
      <c r="O54" s="127">
        <f t="shared" si="128"/>
        <v>1.68164</v>
      </c>
      <c r="P54" s="228">
        <f t="shared" si="128"/>
        <v>0</v>
      </c>
      <c r="Q54" s="228">
        <f t="shared" si="128"/>
        <v>1.68164</v>
      </c>
      <c r="R54" s="228">
        <f t="shared" si="128"/>
        <v>0</v>
      </c>
      <c r="S54" s="228">
        <f t="shared" si="128"/>
        <v>0</v>
      </c>
      <c r="T54" s="228">
        <f t="shared" si="128"/>
        <v>0</v>
      </c>
      <c r="V54" s="358">
        <f>O54-'3 priedas_asignavimai'!Z181</f>
        <v>0</v>
      </c>
    </row>
    <row r="55" spans="1:22" x14ac:dyDescent="0.25">
      <c r="A55" s="15"/>
      <c r="B55" s="12" t="s">
        <v>440</v>
      </c>
      <c r="C55" s="110">
        <f t="shared" si="87"/>
        <v>1.68164</v>
      </c>
      <c r="D55" s="164"/>
      <c r="E55" s="164">
        <v>1.68164</v>
      </c>
      <c r="F55" s="164"/>
      <c r="G55" s="164"/>
      <c r="H55" s="164"/>
      <c r="I55" s="119">
        <f t="shared" si="2"/>
        <v>0</v>
      </c>
      <c r="J55" s="168"/>
      <c r="K55" s="168"/>
      <c r="L55" s="168"/>
      <c r="M55" s="168"/>
      <c r="N55" s="168"/>
      <c r="O55" s="120">
        <f t="shared" ref="O55" si="129">P55+Q55+R55+S55+T55</f>
        <v>1.68164</v>
      </c>
      <c r="P55" s="229">
        <f t="shared" ref="P55" si="130">D55+J55</f>
        <v>0</v>
      </c>
      <c r="Q55" s="229">
        <f t="shared" ref="Q55" si="131">E55+K55</f>
        <v>1.68164</v>
      </c>
      <c r="R55" s="229">
        <f t="shared" ref="R55" si="132">F55+L55</f>
        <v>0</v>
      </c>
      <c r="S55" s="229">
        <f t="shared" ref="S55" si="133">G55+M55</f>
        <v>0</v>
      </c>
      <c r="T55" s="229">
        <f t="shared" ref="T55" si="134">H55+N55</f>
        <v>0</v>
      </c>
      <c r="V55" s="358">
        <f>O55-'3 priedas_asignavimai'!Z182</f>
        <v>0</v>
      </c>
    </row>
    <row r="56" spans="1:22" s="342" customFormat="1" ht="15" hidden="1" customHeight="1" x14ac:dyDescent="0.25">
      <c r="A56" s="336"/>
      <c r="B56" s="337" t="s">
        <v>251</v>
      </c>
      <c r="C56" s="338">
        <f t="shared" si="87"/>
        <v>0</v>
      </c>
      <c r="D56" s="350">
        <f t="shared" ref="D56" si="135">D57</f>
        <v>0</v>
      </c>
      <c r="E56" s="350">
        <f t="shared" ref="E56" si="136">E57</f>
        <v>0</v>
      </c>
      <c r="F56" s="350">
        <f t="shared" ref="F56" si="137">F57</f>
        <v>0</v>
      </c>
      <c r="G56" s="350">
        <f t="shared" ref="G56" si="138">G57</f>
        <v>0</v>
      </c>
      <c r="H56" s="350">
        <f t="shared" ref="H56" si="139">H57</f>
        <v>0</v>
      </c>
      <c r="I56" s="339">
        <f t="shared" si="2"/>
        <v>0</v>
      </c>
      <c r="J56" s="350">
        <f t="shared" ref="J56:N56" si="140">J57</f>
        <v>0</v>
      </c>
      <c r="K56" s="350">
        <f t="shared" si="140"/>
        <v>0</v>
      </c>
      <c r="L56" s="350">
        <f t="shared" si="140"/>
        <v>0</v>
      </c>
      <c r="M56" s="350">
        <f t="shared" si="140"/>
        <v>0</v>
      </c>
      <c r="N56" s="350">
        <f t="shared" si="140"/>
        <v>0</v>
      </c>
      <c r="O56" s="340">
        <f t="shared" si="122"/>
        <v>0</v>
      </c>
      <c r="P56" s="341">
        <f t="shared" ref="P56" si="141">P57</f>
        <v>0</v>
      </c>
      <c r="Q56" s="341">
        <f t="shared" ref="Q56" si="142">Q57</f>
        <v>0</v>
      </c>
      <c r="R56" s="341">
        <f t="shared" ref="R56" si="143">R57</f>
        <v>0</v>
      </c>
      <c r="S56" s="341">
        <f t="shared" ref="S56" si="144">S57</f>
        <v>0</v>
      </c>
      <c r="T56" s="341">
        <f t="shared" ref="T56" si="145">T57</f>
        <v>0</v>
      </c>
      <c r="V56" s="359">
        <f>O56-'3 priedas_asignavimai'!Z188</f>
        <v>0</v>
      </c>
    </row>
    <row r="57" spans="1:22" s="342" customFormat="1" ht="15" hidden="1" customHeight="1" x14ac:dyDescent="0.25">
      <c r="A57" s="343"/>
      <c r="B57" s="344" t="s">
        <v>54</v>
      </c>
      <c r="C57" s="338">
        <f t="shared" si="87"/>
        <v>0</v>
      </c>
      <c r="D57" s="346"/>
      <c r="E57" s="346"/>
      <c r="F57" s="346"/>
      <c r="G57" s="346"/>
      <c r="H57" s="346"/>
      <c r="I57" s="339">
        <f t="shared" si="2"/>
        <v>0</v>
      </c>
      <c r="J57" s="346"/>
      <c r="K57" s="346"/>
      <c r="L57" s="346"/>
      <c r="M57" s="346"/>
      <c r="N57" s="346"/>
      <c r="O57" s="340">
        <f t="shared" si="122"/>
        <v>0</v>
      </c>
      <c r="P57" s="349">
        <f>D57+J57</f>
        <v>0</v>
      </c>
      <c r="Q57" s="349">
        <f>E57+K57</f>
        <v>0</v>
      </c>
      <c r="R57" s="349">
        <f>F57+L57</f>
        <v>0</v>
      </c>
      <c r="S57" s="349">
        <f>G57+M57</f>
        <v>0</v>
      </c>
      <c r="T57" s="349">
        <f>H57+N57</f>
        <v>0</v>
      </c>
      <c r="V57" s="359">
        <f>O57-'3 priedas_asignavimai'!Z189</f>
        <v>0</v>
      </c>
    </row>
    <row r="58" spans="1:22" ht="15" customHeight="1" x14ac:dyDescent="0.25">
      <c r="A58" s="16" t="s">
        <v>19</v>
      </c>
      <c r="B58" s="63" t="s">
        <v>252</v>
      </c>
      <c r="C58" s="111">
        <f t="shared" si="87"/>
        <v>3.8631199999999999</v>
      </c>
      <c r="D58" s="111">
        <f t="shared" ref="D58:T58" si="146">D59</f>
        <v>0</v>
      </c>
      <c r="E58" s="111">
        <f t="shared" si="146"/>
        <v>3.8631199999999999</v>
      </c>
      <c r="F58" s="111">
        <f t="shared" si="146"/>
        <v>0</v>
      </c>
      <c r="G58" s="111">
        <f t="shared" si="146"/>
        <v>0</v>
      </c>
      <c r="H58" s="111">
        <f t="shared" si="146"/>
        <v>0</v>
      </c>
      <c r="I58" s="109">
        <f t="shared" si="2"/>
        <v>0</v>
      </c>
      <c r="J58" s="109">
        <f t="shared" si="146"/>
        <v>0</v>
      </c>
      <c r="K58" s="109">
        <f t="shared" si="146"/>
        <v>0</v>
      </c>
      <c r="L58" s="109">
        <f t="shared" si="146"/>
        <v>0</v>
      </c>
      <c r="M58" s="109">
        <f t="shared" si="146"/>
        <v>0</v>
      </c>
      <c r="N58" s="109">
        <f t="shared" si="146"/>
        <v>0</v>
      </c>
      <c r="O58" s="127">
        <f t="shared" si="146"/>
        <v>3.8631199999999999</v>
      </c>
      <c r="P58" s="228">
        <f t="shared" si="146"/>
        <v>0</v>
      </c>
      <c r="Q58" s="228">
        <f t="shared" si="146"/>
        <v>3.8631199999999999</v>
      </c>
      <c r="R58" s="228">
        <f t="shared" si="146"/>
        <v>0</v>
      </c>
      <c r="S58" s="228">
        <f t="shared" si="146"/>
        <v>0</v>
      </c>
      <c r="T58" s="228">
        <f t="shared" si="146"/>
        <v>0</v>
      </c>
      <c r="V58" s="358">
        <f>O58-'3 priedas_asignavimai'!Z192</f>
        <v>0</v>
      </c>
    </row>
    <row r="59" spans="1:22" x14ac:dyDescent="0.25">
      <c r="A59" s="17"/>
      <c r="B59" s="12" t="s">
        <v>440</v>
      </c>
      <c r="C59" s="110">
        <f t="shared" si="87"/>
        <v>3.8631199999999999</v>
      </c>
      <c r="D59" s="164"/>
      <c r="E59" s="164">
        <v>3.8631199999999999</v>
      </c>
      <c r="F59" s="164"/>
      <c r="G59" s="164"/>
      <c r="H59" s="164"/>
      <c r="I59" s="119">
        <f t="shared" si="2"/>
        <v>0</v>
      </c>
      <c r="J59" s="168"/>
      <c r="K59" s="168"/>
      <c r="L59" s="168"/>
      <c r="M59" s="168"/>
      <c r="N59" s="168"/>
      <c r="O59" s="120">
        <f t="shared" ref="O59" si="147">P59+Q59+R59+S59+T59</f>
        <v>3.8631199999999999</v>
      </c>
      <c r="P59" s="229">
        <f t="shared" ref="P59" si="148">D59+J59</f>
        <v>0</v>
      </c>
      <c r="Q59" s="229">
        <f t="shared" ref="Q59" si="149">E59+K59</f>
        <v>3.8631199999999999</v>
      </c>
      <c r="R59" s="229">
        <f t="shared" ref="R59" si="150">F59+L59</f>
        <v>0</v>
      </c>
      <c r="S59" s="229">
        <f t="shared" ref="S59" si="151">G59+M59</f>
        <v>0</v>
      </c>
      <c r="T59" s="229">
        <f t="shared" ref="T59" si="152">H59+N59</f>
        <v>0</v>
      </c>
      <c r="V59" s="358">
        <f>O59-'3 priedas_asignavimai'!Z193</f>
        <v>0</v>
      </c>
    </row>
    <row r="60" spans="1:22" s="342" customFormat="1" ht="15" hidden="1" customHeight="1" x14ac:dyDescent="0.25">
      <c r="A60" s="351"/>
      <c r="B60" s="337" t="s">
        <v>253</v>
      </c>
      <c r="C60" s="338">
        <f t="shared" si="87"/>
        <v>0</v>
      </c>
      <c r="D60" s="350">
        <f t="shared" ref="D60" si="153">D61</f>
        <v>0</v>
      </c>
      <c r="E60" s="350">
        <f t="shared" ref="E60" si="154">E61</f>
        <v>0</v>
      </c>
      <c r="F60" s="350">
        <f t="shared" ref="F60" si="155">F61</f>
        <v>0</v>
      </c>
      <c r="G60" s="350">
        <f t="shared" ref="G60" si="156">G61</f>
        <v>0</v>
      </c>
      <c r="H60" s="350">
        <f t="shared" ref="H60" si="157">H61</f>
        <v>0</v>
      </c>
      <c r="I60" s="339">
        <f t="shared" si="2"/>
        <v>0</v>
      </c>
      <c r="J60" s="350">
        <f t="shared" ref="J60:N60" si="158">J61</f>
        <v>0</v>
      </c>
      <c r="K60" s="350">
        <f t="shared" si="158"/>
        <v>0</v>
      </c>
      <c r="L60" s="350">
        <f t="shared" si="158"/>
        <v>0</v>
      </c>
      <c r="M60" s="350">
        <f t="shared" si="158"/>
        <v>0</v>
      </c>
      <c r="N60" s="350">
        <f t="shared" si="158"/>
        <v>0</v>
      </c>
      <c r="O60" s="340">
        <f t="shared" si="122"/>
        <v>0</v>
      </c>
      <c r="P60" s="341">
        <f t="shared" ref="P60" si="159">P61</f>
        <v>0</v>
      </c>
      <c r="Q60" s="341">
        <f t="shared" ref="Q60" si="160">Q61</f>
        <v>0</v>
      </c>
      <c r="R60" s="341">
        <f t="shared" ref="R60" si="161">R61</f>
        <v>0</v>
      </c>
      <c r="S60" s="341">
        <f t="shared" ref="S60" si="162">S61</f>
        <v>0</v>
      </c>
      <c r="T60" s="341">
        <f t="shared" ref="T60" si="163">T61</f>
        <v>0</v>
      </c>
      <c r="V60" s="359">
        <f>P60-'3 priedas_asignavimai'!Z201</f>
        <v>0</v>
      </c>
    </row>
    <row r="61" spans="1:22" s="342" customFormat="1" ht="15" hidden="1" customHeight="1" x14ac:dyDescent="0.25">
      <c r="A61" s="343"/>
      <c r="B61" s="344" t="s">
        <v>54</v>
      </c>
      <c r="C61" s="338">
        <f t="shared" si="87"/>
        <v>0</v>
      </c>
      <c r="D61" s="346"/>
      <c r="E61" s="346"/>
      <c r="F61" s="346"/>
      <c r="G61" s="346"/>
      <c r="H61" s="346"/>
      <c r="I61" s="339">
        <f t="shared" si="2"/>
        <v>0</v>
      </c>
      <c r="J61" s="346"/>
      <c r="K61" s="346"/>
      <c r="L61" s="346"/>
      <c r="M61" s="346"/>
      <c r="N61" s="346"/>
      <c r="O61" s="340">
        <f t="shared" si="122"/>
        <v>0</v>
      </c>
      <c r="P61" s="349">
        <f>D61+J61</f>
        <v>0</v>
      </c>
      <c r="Q61" s="349">
        <f>E61+K61</f>
        <v>0</v>
      </c>
      <c r="R61" s="349">
        <f>F61+L61</f>
        <v>0</v>
      </c>
      <c r="S61" s="349">
        <f>G61+M61</f>
        <v>0</v>
      </c>
      <c r="T61" s="349">
        <f>H61+N61</f>
        <v>0</v>
      </c>
      <c r="V61" s="359">
        <f>P61-'3 priedas_asignavimai'!Z202</f>
        <v>0</v>
      </c>
    </row>
    <row r="62" spans="1:22" s="342" customFormat="1" ht="15" hidden="1" customHeight="1" x14ac:dyDescent="0.25">
      <c r="A62" s="336"/>
      <c r="B62" s="337" t="s">
        <v>132</v>
      </c>
      <c r="C62" s="338">
        <f t="shared" si="87"/>
        <v>0</v>
      </c>
      <c r="D62" s="350">
        <f t="shared" ref="D62" si="164">D63</f>
        <v>0</v>
      </c>
      <c r="E62" s="350">
        <f t="shared" ref="E62" si="165">E63</f>
        <v>0</v>
      </c>
      <c r="F62" s="350">
        <f t="shared" ref="F62" si="166">F63</f>
        <v>0</v>
      </c>
      <c r="G62" s="350">
        <f t="shared" ref="G62" si="167">G63</f>
        <v>0</v>
      </c>
      <c r="H62" s="350">
        <f t="shared" ref="H62" si="168">H63</f>
        <v>0</v>
      </c>
      <c r="I62" s="339">
        <f t="shared" si="2"/>
        <v>0</v>
      </c>
      <c r="J62" s="350">
        <f t="shared" ref="J62:N62" si="169">J63</f>
        <v>0</v>
      </c>
      <c r="K62" s="350">
        <f t="shared" si="169"/>
        <v>0</v>
      </c>
      <c r="L62" s="350">
        <f t="shared" si="169"/>
        <v>0</v>
      </c>
      <c r="M62" s="350">
        <f t="shared" si="169"/>
        <v>0</v>
      </c>
      <c r="N62" s="350">
        <f t="shared" si="169"/>
        <v>0</v>
      </c>
      <c r="O62" s="340">
        <f t="shared" si="122"/>
        <v>0</v>
      </c>
      <c r="P62" s="341">
        <f t="shared" ref="P62" si="170">P63</f>
        <v>0</v>
      </c>
      <c r="Q62" s="341">
        <f t="shared" ref="Q62" si="171">Q63</f>
        <v>0</v>
      </c>
      <c r="R62" s="341">
        <f t="shared" ref="R62" si="172">R63</f>
        <v>0</v>
      </c>
      <c r="S62" s="341">
        <f t="shared" ref="S62" si="173">S63</f>
        <v>0</v>
      </c>
      <c r="T62" s="341">
        <f t="shared" ref="T62" si="174">T63</f>
        <v>0</v>
      </c>
      <c r="V62" s="359">
        <f>O62-'3 priedas_asignavimai'!Z204</f>
        <v>0</v>
      </c>
    </row>
    <row r="63" spans="1:22" s="342" customFormat="1" ht="15" hidden="1" customHeight="1" x14ac:dyDescent="0.25">
      <c r="A63" s="343"/>
      <c r="B63" s="344" t="s">
        <v>54</v>
      </c>
      <c r="C63" s="338">
        <f t="shared" si="87"/>
        <v>0</v>
      </c>
      <c r="D63" s="346"/>
      <c r="E63" s="346"/>
      <c r="F63" s="346"/>
      <c r="G63" s="346"/>
      <c r="H63" s="346"/>
      <c r="I63" s="339">
        <f t="shared" si="2"/>
        <v>0</v>
      </c>
      <c r="J63" s="346"/>
      <c r="K63" s="346"/>
      <c r="L63" s="346"/>
      <c r="M63" s="346"/>
      <c r="N63" s="346"/>
      <c r="O63" s="340">
        <f t="shared" si="122"/>
        <v>0</v>
      </c>
      <c r="P63" s="349">
        <f>D63+J63</f>
        <v>0</v>
      </c>
      <c r="Q63" s="349">
        <f>E63+K63</f>
        <v>0</v>
      </c>
      <c r="R63" s="349">
        <f>F63+L63</f>
        <v>0</v>
      </c>
      <c r="S63" s="349">
        <f>G63+M63</f>
        <v>0</v>
      </c>
      <c r="T63" s="349">
        <f>H63+N63</f>
        <v>0</v>
      </c>
      <c r="V63" s="359">
        <f>O63-'3 priedas_asignavimai'!Z205</f>
        <v>0</v>
      </c>
    </row>
    <row r="64" spans="1:22" ht="15" customHeight="1" x14ac:dyDescent="0.25">
      <c r="A64" s="16" t="s">
        <v>20</v>
      </c>
      <c r="B64" s="63" t="s">
        <v>255</v>
      </c>
      <c r="C64" s="111">
        <f t="shared" si="87"/>
        <v>57.265419999999999</v>
      </c>
      <c r="D64" s="111">
        <f t="shared" ref="D64:T64" si="175">D65</f>
        <v>0</v>
      </c>
      <c r="E64" s="111">
        <f t="shared" si="175"/>
        <v>57.265419999999999</v>
      </c>
      <c r="F64" s="111">
        <f t="shared" si="175"/>
        <v>0</v>
      </c>
      <c r="G64" s="111">
        <f t="shared" si="175"/>
        <v>0</v>
      </c>
      <c r="H64" s="111">
        <f t="shared" si="175"/>
        <v>0</v>
      </c>
      <c r="I64" s="109">
        <f t="shared" si="2"/>
        <v>0</v>
      </c>
      <c r="J64" s="109">
        <f t="shared" si="175"/>
        <v>0</v>
      </c>
      <c r="K64" s="109">
        <f t="shared" si="175"/>
        <v>0</v>
      </c>
      <c r="L64" s="109">
        <f t="shared" si="175"/>
        <v>0</v>
      </c>
      <c r="M64" s="109">
        <f t="shared" si="175"/>
        <v>0</v>
      </c>
      <c r="N64" s="109">
        <f t="shared" si="175"/>
        <v>0</v>
      </c>
      <c r="O64" s="127">
        <f t="shared" si="175"/>
        <v>57.265419999999999</v>
      </c>
      <c r="P64" s="228">
        <f t="shared" si="175"/>
        <v>0</v>
      </c>
      <c r="Q64" s="228">
        <f t="shared" si="175"/>
        <v>57.265419999999999</v>
      </c>
      <c r="R64" s="228">
        <f t="shared" si="175"/>
        <v>0</v>
      </c>
      <c r="S64" s="228">
        <f t="shared" si="175"/>
        <v>0</v>
      </c>
      <c r="T64" s="228">
        <f t="shared" si="175"/>
        <v>0</v>
      </c>
      <c r="V64" s="358">
        <f>O64-'3 priedas_asignavimai'!Z210</f>
        <v>0</v>
      </c>
    </row>
    <row r="65" spans="1:22" x14ac:dyDescent="0.25">
      <c r="A65" s="17"/>
      <c r="B65" s="12" t="s">
        <v>440</v>
      </c>
      <c r="C65" s="110">
        <f t="shared" si="87"/>
        <v>57.265419999999999</v>
      </c>
      <c r="D65" s="164"/>
      <c r="E65" s="164">
        <v>57.265419999999999</v>
      </c>
      <c r="F65" s="164"/>
      <c r="G65" s="164"/>
      <c r="H65" s="164"/>
      <c r="I65" s="119">
        <f t="shared" si="2"/>
        <v>0</v>
      </c>
      <c r="J65" s="168"/>
      <c r="K65" s="168"/>
      <c r="L65" s="168"/>
      <c r="M65" s="168"/>
      <c r="N65" s="168"/>
      <c r="O65" s="120">
        <f t="shared" ref="O65" si="176">P65+Q65+R65+S65+T65</f>
        <v>57.265419999999999</v>
      </c>
      <c r="P65" s="229">
        <f t="shared" ref="P65" si="177">D65+J65</f>
        <v>0</v>
      </c>
      <c r="Q65" s="229">
        <f t="shared" ref="Q65" si="178">E65+K65</f>
        <v>57.265419999999999</v>
      </c>
      <c r="R65" s="229">
        <f t="shared" ref="R65" si="179">F65+L65</f>
        <v>0</v>
      </c>
      <c r="S65" s="229">
        <f t="shared" ref="S65" si="180">G65+M65</f>
        <v>0</v>
      </c>
      <c r="T65" s="229">
        <f t="shared" ref="T65" si="181">H65+N65</f>
        <v>0</v>
      </c>
      <c r="V65" s="358">
        <f>O65-'3 priedas_asignavimai'!Z211</f>
        <v>0</v>
      </c>
    </row>
    <row r="66" spans="1:22" ht="15" customHeight="1" x14ac:dyDescent="0.25">
      <c r="A66" s="16" t="s">
        <v>21</v>
      </c>
      <c r="B66" s="63" t="s">
        <v>257</v>
      </c>
      <c r="C66" s="111">
        <f t="shared" si="87"/>
        <v>2.1496599999999999</v>
      </c>
      <c r="D66" s="111">
        <f t="shared" ref="D66:T66" si="182">D67</f>
        <v>0</v>
      </c>
      <c r="E66" s="111">
        <f t="shared" si="182"/>
        <v>2.1496599999999999</v>
      </c>
      <c r="F66" s="111">
        <f t="shared" si="182"/>
        <v>0</v>
      </c>
      <c r="G66" s="111">
        <f t="shared" si="182"/>
        <v>0</v>
      </c>
      <c r="H66" s="111">
        <f t="shared" si="182"/>
        <v>0</v>
      </c>
      <c r="I66" s="109">
        <f t="shared" si="2"/>
        <v>0</v>
      </c>
      <c r="J66" s="109">
        <f t="shared" si="182"/>
        <v>0</v>
      </c>
      <c r="K66" s="109">
        <f t="shared" si="182"/>
        <v>0</v>
      </c>
      <c r="L66" s="109">
        <f t="shared" si="182"/>
        <v>0</v>
      </c>
      <c r="M66" s="109">
        <f t="shared" si="182"/>
        <v>0</v>
      </c>
      <c r="N66" s="109">
        <f t="shared" si="182"/>
        <v>0</v>
      </c>
      <c r="O66" s="127">
        <f t="shared" si="182"/>
        <v>2.1496599999999999</v>
      </c>
      <c r="P66" s="228">
        <f t="shared" si="182"/>
        <v>0</v>
      </c>
      <c r="Q66" s="228">
        <f t="shared" si="182"/>
        <v>2.1496599999999999</v>
      </c>
      <c r="R66" s="228">
        <f t="shared" si="182"/>
        <v>0</v>
      </c>
      <c r="S66" s="228">
        <f t="shared" si="182"/>
        <v>0</v>
      </c>
      <c r="T66" s="228">
        <f t="shared" si="182"/>
        <v>0</v>
      </c>
      <c r="V66" s="358">
        <f>O66-'3 priedas_asignavimai'!Z217</f>
        <v>0</v>
      </c>
    </row>
    <row r="67" spans="1:22" x14ac:dyDescent="0.25">
      <c r="A67" s="17"/>
      <c r="B67" s="12" t="s">
        <v>440</v>
      </c>
      <c r="C67" s="110">
        <f t="shared" si="87"/>
        <v>2.1496599999999999</v>
      </c>
      <c r="D67" s="164"/>
      <c r="E67" s="164">
        <v>2.1496599999999999</v>
      </c>
      <c r="F67" s="164"/>
      <c r="G67" s="164"/>
      <c r="H67" s="164"/>
      <c r="I67" s="119">
        <f t="shared" si="2"/>
        <v>0</v>
      </c>
      <c r="J67" s="168"/>
      <c r="K67" s="168"/>
      <c r="L67" s="168"/>
      <c r="M67" s="168"/>
      <c r="N67" s="168"/>
      <c r="O67" s="120">
        <f t="shared" ref="O67" si="183">P67+Q67+R67+S67+T67</f>
        <v>2.1496599999999999</v>
      </c>
      <c r="P67" s="229">
        <f t="shared" ref="P67" si="184">D67+J67</f>
        <v>0</v>
      </c>
      <c r="Q67" s="229">
        <f t="shared" ref="Q67" si="185">E67+K67</f>
        <v>2.1496599999999999</v>
      </c>
      <c r="R67" s="229">
        <f t="shared" ref="R67" si="186">F67+L67</f>
        <v>0</v>
      </c>
      <c r="S67" s="229">
        <f t="shared" ref="S67" si="187">G67+M67</f>
        <v>0</v>
      </c>
      <c r="T67" s="229">
        <f t="shared" ref="T67" si="188">H67+N67</f>
        <v>0</v>
      </c>
      <c r="V67" s="358">
        <f>O67-'3 priedas_asignavimai'!Z218</f>
        <v>0</v>
      </c>
    </row>
    <row r="68" spans="1:22" ht="15" customHeight="1" x14ac:dyDescent="0.25">
      <c r="A68" s="16" t="s">
        <v>22</v>
      </c>
      <c r="B68" s="63" t="s">
        <v>258</v>
      </c>
      <c r="C68" s="111">
        <f t="shared" si="87"/>
        <v>8.3769999999999997E-2</v>
      </c>
      <c r="D68" s="111">
        <f t="shared" ref="D68:T68" si="189">D69</f>
        <v>0</v>
      </c>
      <c r="E68" s="111">
        <f t="shared" si="189"/>
        <v>8.3769999999999997E-2</v>
      </c>
      <c r="F68" s="111">
        <f t="shared" si="189"/>
        <v>0</v>
      </c>
      <c r="G68" s="111">
        <f t="shared" si="189"/>
        <v>0</v>
      </c>
      <c r="H68" s="111">
        <f t="shared" si="189"/>
        <v>0</v>
      </c>
      <c r="I68" s="109">
        <f t="shared" si="2"/>
        <v>0</v>
      </c>
      <c r="J68" s="109">
        <f t="shared" si="189"/>
        <v>0</v>
      </c>
      <c r="K68" s="109">
        <f t="shared" si="189"/>
        <v>0</v>
      </c>
      <c r="L68" s="109">
        <f t="shared" si="189"/>
        <v>0</v>
      </c>
      <c r="M68" s="109">
        <f t="shared" si="189"/>
        <v>0</v>
      </c>
      <c r="N68" s="109">
        <f t="shared" si="189"/>
        <v>0</v>
      </c>
      <c r="O68" s="127">
        <f t="shared" si="189"/>
        <v>8.3769999999999997E-2</v>
      </c>
      <c r="P68" s="228">
        <f t="shared" si="189"/>
        <v>0</v>
      </c>
      <c r="Q68" s="228">
        <f t="shared" si="189"/>
        <v>8.3769999999999997E-2</v>
      </c>
      <c r="R68" s="228">
        <f t="shared" si="189"/>
        <v>0</v>
      </c>
      <c r="S68" s="228">
        <f t="shared" si="189"/>
        <v>0</v>
      </c>
      <c r="T68" s="228">
        <f t="shared" si="189"/>
        <v>0</v>
      </c>
      <c r="V68" s="358">
        <f>O68-'3 priedas_asignavimai'!Z223</f>
        <v>0</v>
      </c>
    </row>
    <row r="69" spans="1:22" x14ac:dyDescent="0.25">
      <c r="A69" s="17"/>
      <c r="B69" s="12" t="s">
        <v>440</v>
      </c>
      <c r="C69" s="110">
        <f t="shared" si="87"/>
        <v>8.3769999999999997E-2</v>
      </c>
      <c r="D69" s="164"/>
      <c r="E69" s="164">
        <v>8.3769999999999997E-2</v>
      </c>
      <c r="F69" s="164"/>
      <c r="G69" s="164"/>
      <c r="H69" s="164"/>
      <c r="I69" s="119">
        <f t="shared" si="2"/>
        <v>0</v>
      </c>
      <c r="J69" s="168"/>
      <c r="K69" s="168"/>
      <c r="L69" s="168"/>
      <c r="M69" s="168"/>
      <c r="N69" s="168"/>
      <c r="O69" s="120">
        <f t="shared" ref="O69" si="190">P69+Q69+R69+S69+T69</f>
        <v>8.3769999999999997E-2</v>
      </c>
      <c r="P69" s="229">
        <f t="shared" ref="P69" si="191">D69+J69</f>
        <v>0</v>
      </c>
      <c r="Q69" s="229">
        <f t="shared" ref="Q69" si="192">E69+K69</f>
        <v>8.3769999999999997E-2</v>
      </c>
      <c r="R69" s="229">
        <f t="shared" ref="R69" si="193">F69+L69</f>
        <v>0</v>
      </c>
      <c r="S69" s="229">
        <f t="shared" ref="S69" si="194">G69+M69</f>
        <v>0</v>
      </c>
      <c r="T69" s="229">
        <f t="shared" ref="T69" si="195">H69+N69</f>
        <v>0</v>
      </c>
      <c r="V69" s="358">
        <f>O69-'3 priedas_asignavimai'!Z224</f>
        <v>0</v>
      </c>
    </row>
    <row r="70" spans="1:22" ht="15" customHeight="1" x14ac:dyDescent="0.25">
      <c r="A70" s="16" t="s">
        <v>23</v>
      </c>
      <c r="B70" s="63" t="s">
        <v>260</v>
      </c>
      <c r="C70" s="111">
        <f t="shared" si="87"/>
        <v>0.89659999999999995</v>
      </c>
      <c r="D70" s="111">
        <f t="shared" ref="D70:T70" si="196">D71</f>
        <v>0</v>
      </c>
      <c r="E70" s="111">
        <f t="shared" si="196"/>
        <v>0.89659999999999995</v>
      </c>
      <c r="F70" s="111">
        <f t="shared" si="196"/>
        <v>0</v>
      </c>
      <c r="G70" s="111">
        <f t="shared" si="196"/>
        <v>0</v>
      </c>
      <c r="H70" s="111">
        <f t="shared" si="196"/>
        <v>0</v>
      </c>
      <c r="I70" s="109">
        <f t="shared" si="2"/>
        <v>0</v>
      </c>
      <c r="J70" s="109">
        <f t="shared" si="196"/>
        <v>0</v>
      </c>
      <c r="K70" s="109">
        <f t="shared" si="196"/>
        <v>0</v>
      </c>
      <c r="L70" s="109">
        <f t="shared" si="196"/>
        <v>0</v>
      </c>
      <c r="M70" s="109">
        <f t="shared" si="196"/>
        <v>0</v>
      </c>
      <c r="N70" s="109">
        <f t="shared" si="196"/>
        <v>0</v>
      </c>
      <c r="O70" s="247">
        <f t="shared" si="196"/>
        <v>0.89659999999999995</v>
      </c>
      <c r="P70" s="228">
        <f t="shared" si="196"/>
        <v>0</v>
      </c>
      <c r="Q70" s="228">
        <f t="shared" si="196"/>
        <v>0.89659999999999995</v>
      </c>
      <c r="R70" s="228">
        <f t="shared" si="196"/>
        <v>0</v>
      </c>
      <c r="S70" s="228">
        <f t="shared" si="196"/>
        <v>0</v>
      </c>
      <c r="T70" s="228">
        <f t="shared" si="196"/>
        <v>0</v>
      </c>
      <c r="V70" s="358">
        <f>O70-'3 priedas_asignavimai'!Z229</f>
        <v>0</v>
      </c>
    </row>
    <row r="71" spans="1:22" x14ac:dyDescent="0.25">
      <c r="A71" s="17"/>
      <c r="B71" s="12" t="s">
        <v>440</v>
      </c>
      <c r="C71" s="110">
        <f t="shared" si="87"/>
        <v>0.89659999999999995</v>
      </c>
      <c r="D71" s="164"/>
      <c r="E71" s="164">
        <v>0.89659999999999995</v>
      </c>
      <c r="F71" s="164"/>
      <c r="G71" s="164"/>
      <c r="H71" s="164"/>
      <c r="I71" s="119">
        <f t="shared" si="2"/>
        <v>0</v>
      </c>
      <c r="J71" s="168"/>
      <c r="K71" s="168"/>
      <c r="L71" s="168"/>
      <c r="M71" s="168"/>
      <c r="N71" s="168"/>
      <c r="O71" s="244">
        <f t="shared" ref="O71" si="197">P71+Q71+R71+S71+T71</f>
        <v>0.89659999999999995</v>
      </c>
      <c r="P71" s="229">
        <f t="shared" ref="P71" si="198">D71+J71</f>
        <v>0</v>
      </c>
      <c r="Q71" s="229">
        <f t="shared" ref="Q71" si="199">E71+K71</f>
        <v>0.89659999999999995</v>
      </c>
      <c r="R71" s="229">
        <f t="shared" ref="R71" si="200">F71+L71</f>
        <v>0</v>
      </c>
      <c r="S71" s="229">
        <f t="shared" ref="S71" si="201">G71+M71</f>
        <v>0</v>
      </c>
      <c r="T71" s="229">
        <f t="shared" ref="T71" si="202">H71+N71</f>
        <v>0</v>
      </c>
      <c r="V71" s="358">
        <f>O71-'3 priedas_asignavimai'!Z230</f>
        <v>0</v>
      </c>
    </row>
    <row r="72" spans="1:22" ht="15" customHeight="1" x14ac:dyDescent="0.25">
      <c r="A72" s="16" t="s">
        <v>24</v>
      </c>
      <c r="B72" s="63" t="s">
        <v>261</v>
      </c>
      <c r="C72" s="111">
        <f t="shared" si="87"/>
        <v>0.16858999999999999</v>
      </c>
      <c r="D72" s="111">
        <f t="shared" ref="D72:T72" si="203">D73</f>
        <v>0</v>
      </c>
      <c r="E72" s="111">
        <f t="shared" si="203"/>
        <v>0.16858999999999999</v>
      </c>
      <c r="F72" s="111">
        <f t="shared" si="203"/>
        <v>0</v>
      </c>
      <c r="G72" s="111">
        <f t="shared" si="203"/>
        <v>0</v>
      </c>
      <c r="H72" s="111">
        <f t="shared" si="203"/>
        <v>0</v>
      </c>
      <c r="I72" s="109">
        <f t="shared" si="2"/>
        <v>0</v>
      </c>
      <c r="J72" s="109">
        <f t="shared" si="203"/>
        <v>0</v>
      </c>
      <c r="K72" s="109">
        <f t="shared" si="203"/>
        <v>0</v>
      </c>
      <c r="L72" s="109">
        <f t="shared" si="203"/>
        <v>0</v>
      </c>
      <c r="M72" s="109">
        <f t="shared" si="203"/>
        <v>0</v>
      </c>
      <c r="N72" s="109">
        <f t="shared" si="203"/>
        <v>0</v>
      </c>
      <c r="O72" s="127">
        <f t="shared" si="203"/>
        <v>0.16858999999999999</v>
      </c>
      <c r="P72" s="228">
        <f t="shared" si="203"/>
        <v>0</v>
      </c>
      <c r="Q72" s="228">
        <f t="shared" si="203"/>
        <v>0.16858999999999999</v>
      </c>
      <c r="R72" s="228">
        <f t="shared" si="203"/>
        <v>0</v>
      </c>
      <c r="S72" s="228">
        <f t="shared" si="203"/>
        <v>0</v>
      </c>
      <c r="T72" s="228">
        <f t="shared" si="203"/>
        <v>0</v>
      </c>
      <c r="V72" s="358">
        <f>O72-'3 priedas_asignavimai'!Z237</f>
        <v>0</v>
      </c>
    </row>
    <row r="73" spans="1:22" x14ac:dyDescent="0.25">
      <c r="A73" s="17"/>
      <c r="B73" s="12" t="s">
        <v>440</v>
      </c>
      <c r="C73" s="110">
        <f t="shared" si="87"/>
        <v>0.16858999999999999</v>
      </c>
      <c r="D73" s="164"/>
      <c r="E73" s="164">
        <v>0.16858999999999999</v>
      </c>
      <c r="F73" s="164"/>
      <c r="G73" s="164"/>
      <c r="H73" s="164"/>
      <c r="I73" s="119">
        <f t="shared" si="2"/>
        <v>0</v>
      </c>
      <c r="J73" s="168"/>
      <c r="K73" s="168"/>
      <c r="L73" s="168"/>
      <c r="M73" s="168"/>
      <c r="N73" s="168"/>
      <c r="O73" s="120">
        <f t="shared" ref="O73" si="204">P73+Q73+R73+S73+T73</f>
        <v>0.16858999999999999</v>
      </c>
      <c r="P73" s="229">
        <f t="shared" ref="P73" si="205">D73+J73</f>
        <v>0</v>
      </c>
      <c r="Q73" s="229">
        <f t="shared" ref="Q73" si="206">E73+K73</f>
        <v>0.16858999999999999</v>
      </c>
      <c r="R73" s="229">
        <f t="shared" ref="R73" si="207">F73+L73</f>
        <v>0</v>
      </c>
      <c r="S73" s="229">
        <f t="shared" ref="S73" si="208">G73+M73</f>
        <v>0</v>
      </c>
      <c r="T73" s="229">
        <f t="shared" ref="T73" si="209">H73+N73</f>
        <v>0</v>
      </c>
      <c r="V73" s="358">
        <f>O73-'3 priedas_asignavimai'!Z238</f>
        <v>0</v>
      </c>
    </row>
    <row r="74" spans="1:22" ht="15" customHeight="1" x14ac:dyDescent="0.25">
      <c r="A74" s="16" t="s">
        <v>25</v>
      </c>
      <c r="B74" s="63" t="s">
        <v>263</v>
      </c>
      <c r="C74" s="111">
        <f t="shared" si="87"/>
        <v>2.2543199999999999</v>
      </c>
      <c r="D74" s="111">
        <f t="shared" ref="D74:T74" si="210">D75</f>
        <v>0</v>
      </c>
      <c r="E74" s="111">
        <f t="shared" si="210"/>
        <v>2.2543199999999999</v>
      </c>
      <c r="F74" s="111">
        <f t="shared" si="210"/>
        <v>0</v>
      </c>
      <c r="G74" s="111">
        <f t="shared" si="210"/>
        <v>0</v>
      </c>
      <c r="H74" s="111">
        <f t="shared" si="210"/>
        <v>0</v>
      </c>
      <c r="I74" s="109">
        <f t="shared" si="2"/>
        <v>0</v>
      </c>
      <c r="J74" s="109">
        <f t="shared" si="210"/>
        <v>0</v>
      </c>
      <c r="K74" s="109">
        <f t="shared" si="210"/>
        <v>0</v>
      </c>
      <c r="L74" s="109">
        <f t="shared" si="210"/>
        <v>0</v>
      </c>
      <c r="M74" s="109">
        <f t="shared" si="210"/>
        <v>0</v>
      </c>
      <c r="N74" s="109">
        <f t="shared" si="210"/>
        <v>0</v>
      </c>
      <c r="O74" s="127">
        <f t="shared" si="210"/>
        <v>2.2543199999999999</v>
      </c>
      <c r="P74" s="228">
        <f t="shared" si="210"/>
        <v>0</v>
      </c>
      <c r="Q74" s="228">
        <f t="shared" si="210"/>
        <v>2.2543199999999999</v>
      </c>
      <c r="R74" s="228">
        <f t="shared" si="210"/>
        <v>0</v>
      </c>
      <c r="S74" s="228">
        <f t="shared" si="210"/>
        <v>0</v>
      </c>
      <c r="T74" s="228">
        <f t="shared" si="210"/>
        <v>0</v>
      </c>
      <c r="V74" s="358">
        <f>O74-'3 priedas_asignavimai'!Z242</f>
        <v>0</v>
      </c>
    </row>
    <row r="75" spans="1:22" x14ac:dyDescent="0.25">
      <c r="A75" s="17"/>
      <c r="B75" s="12" t="s">
        <v>440</v>
      </c>
      <c r="C75" s="110">
        <f t="shared" si="87"/>
        <v>2.2543199999999999</v>
      </c>
      <c r="D75" s="164"/>
      <c r="E75" s="164">
        <v>2.2543199999999999</v>
      </c>
      <c r="F75" s="164"/>
      <c r="G75" s="164"/>
      <c r="H75" s="164"/>
      <c r="I75" s="119">
        <f t="shared" si="2"/>
        <v>0</v>
      </c>
      <c r="J75" s="168"/>
      <c r="K75" s="168"/>
      <c r="L75" s="168"/>
      <c r="M75" s="168"/>
      <c r="N75" s="168"/>
      <c r="O75" s="120">
        <f t="shared" ref="O75" si="211">P75+Q75+R75+S75+T75</f>
        <v>2.2543199999999999</v>
      </c>
      <c r="P75" s="229">
        <f t="shared" ref="P75" si="212">D75+J75</f>
        <v>0</v>
      </c>
      <c r="Q75" s="229">
        <f t="shared" ref="Q75" si="213">E75+K75</f>
        <v>2.2543199999999999</v>
      </c>
      <c r="R75" s="229">
        <f t="shared" ref="R75" si="214">F75+L75</f>
        <v>0</v>
      </c>
      <c r="S75" s="229">
        <f t="shared" ref="S75" si="215">G75+M75</f>
        <v>0</v>
      </c>
      <c r="T75" s="229">
        <f t="shared" ref="T75" si="216">H75+N75</f>
        <v>0</v>
      </c>
      <c r="V75" s="358">
        <f>O75-'3 priedas_asignavimai'!Z243</f>
        <v>0</v>
      </c>
    </row>
    <row r="76" spans="1:22" ht="15" customHeight="1" x14ac:dyDescent="0.25">
      <c r="A76" s="16" t="s">
        <v>353</v>
      </c>
      <c r="B76" s="63" t="s">
        <v>262</v>
      </c>
      <c r="C76" s="111">
        <f t="shared" si="87"/>
        <v>10.17094</v>
      </c>
      <c r="D76" s="111">
        <f t="shared" ref="D76:T76" si="217">D77</f>
        <v>0</v>
      </c>
      <c r="E76" s="111">
        <f t="shared" si="217"/>
        <v>10.17094</v>
      </c>
      <c r="F76" s="111">
        <f t="shared" si="217"/>
        <v>0</v>
      </c>
      <c r="G76" s="111">
        <f t="shared" si="217"/>
        <v>0</v>
      </c>
      <c r="H76" s="111">
        <f t="shared" si="217"/>
        <v>0</v>
      </c>
      <c r="I76" s="109">
        <f t="shared" ref="I76:I118" si="218">J76+K76+L76+M76+N76</f>
        <v>0</v>
      </c>
      <c r="J76" s="109">
        <f t="shared" si="217"/>
        <v>0</v>
      </c>
      <c r="K76" s="109">
        <f t="shared" si="217"/>
        <v>0</v>
      </c>
      <c r="L76" s="109">
        <f t="shared" si="217"/>
        <v>0</v>
      </c>
      <c r="M76" s="109">
        <f t="shared" si="217"/>
        <v>0</v>
      </c>
      <c r="N76" s="109">
        <f t="shared" si="217"/>
        <v>0</v>
      </c>
      <c r="O76" s="127">
        <f t="shared" si="217"/>
        <v>10.17094</v>
      </c>
      <c r="P76" s="228">
        <f t="shared" si="217"/>
        <v>0</v>
      </c>
      <c r="Q76" s="228">
        <f t="shared" si="217"/>
        <v>10.17094</v>
      </c>
      <c r="R76" s="228">
        <f t="shared" si="217"/>
        <v>0</v>
      </c>
      <c r="S76" s="228">
        <f t="shared" si="217"/>
        <v>0</v>
      </c>
      <c r="T76" s="228">
        <f t="shared" si="217"/>
        <v>0</v>
      </c>
      <c r="V76" s="358">
        <f>O76-'3 priedas_asignavimai'!Z248</f>
        <v>0</v>
      </c>
    </row>
    <row r="77" spans="1:22" x14ac:dyDescent="0.25">
      <c r="A77" s="17"/>
      <c r="B77" s="12" t="s">
        <v>440</v>
      </c>
      <c r="C77" s="110">
        <f t="shared" ref="C77:C108" si="219">D77+E77+F77+G77+H77</f>
        <v>10.17094</v>
      </c>
      <c r="D77" s="164"/>
      <c r="E77" s="164">
        <v>10.17094</v>
      </c>
      <c r="F77" s="164"/>
      <c r="G77" s="164"/>
      <c r="H77" s="164"/>
      <c r="I77" s="119">
        <f t="shared" si="218"/>
        <v>0</v>
      </c>
      <c r="J77" s="168"/>
      <c r="K77" s="168"/>
      <c r="L77" s="168"/>
      <c r="M77" s="168"/>
      <c r="N77" s="168"/>
      <c r="O77" s="120">
        <f t="shared" ref="O77" si="220">P77+Q77+R77+S77+T77</f>
        <v>10.17094</v>
      </c>
      <c r="P77" s="229">
        <f t="shared" ref="P77" si="221">D77+J77</f>
        <v>0</v>
      </c>
      <c r="Q77" s="229">
        <f t="shared" ref="Q77" si="222">E77+K77</f>
        <v>10.17094</v>
      </c>
      <c r="R77" s="229">
        <f t="shared" ref="R77" si="223">F77+L77</f>
        <v>0</v>
      </c>
      <c r="S77" s="229">
        <f t="shared" ref="S77" si="224">G77+M77</f>
        <v>0</v>
      </c>
      <c r="T77" s="229">
        <f t="shared" ref="T77" si="225">H77+N77</f>
        <v>0</v>
      </c>
      <c r="V77" s="358">
        <f>O77-'3 priedas_asignavimai'!Z249</f>
        <v>0</v>
      </c>
    </row>
    <row r="78" spans="1:22" ht="15" customHeight="1" x14ac:dyDescent="0.25">
      <c r="A78" s="16" t="s">
        <v>26</v>
      </c>
      <c r="B78" s="63" t="s">
        <v>264</v>
      </c>
      <c r="C78" s="111">
        <f t="shared" si="219"/>
        <v>5.3268500000000003</v>
      </c>
      <c r="D78" s="111">
        <f t="shared" ref="D78:T78" si="226">D79</f>
        <v>0</v>
      </c>
      <c r="E78" s="111">
        <f t="shared" si="226"/>
        <v>5.3268500000000003</v>
      </c>
      <c r="F78" s="111">
        <f t="shared" si="226"/>
        <v>0</v>
      </c>
      <c r="G78" s="111">
        <f t="shared" si="226"/>
        <v>0</v>
      </c>
      <c r="H78" s="111">
        <f t="shared" si="226"/>
        <v>0</v>
      </c>
      <c r="I78" s="109">
        <f t="shared" si="218"/>
        <v>0</v>
      </c>
      <c r="J78" s="109">
        <f t="shared" si="226"/>
        <v>0</v>
      </c>
      <c r="K78" s="109">
        <f t="shared" si="226"/>
        <v>0</v>
      </c>
      <c r="L78" s="109">
        <f t="shared" si="226"/>
        <v>0</v>
      </c>
      <c r="M78" s="109">
        <f t="shared" si="226"/>
        <v>0</v>
      </c>
      <c r="N78" s="109">
        <f t="shared" si="226"/>
        <v>0</v>
      </c>
      <c r="O78" s="127">
        <f t="shared" si="226"/>
        <v>5.3268500000000003</v>
      </c>
      <c r="P78" s="228">
        <f t="shared" si="226"/>
        <v>0</v>
      </c>
      <c r="Q78" s="228">
        <f t="shared" si="226"/>
        <v>5.3268500000000003</v>
      </c>
      <c r="R78" s="228">
        <f t="shared" si="226"/>
        <v>0</v>
      </c>
      <c r="S78" s="228">
        <f t="shared" si="226"/>
        <v>0</v>
      </c>
      <c r="T78" s="228">
        <f t="shared" si="226"/>
        <v>0</v>
      </c>
      <c r="V78" s="358">
        <f>O78-'3 priedas_asignavimai'!Z254</f>
        <v>0</v>
      </c>
    </row>
    <row r="79" spans="1:22" x14ac:dyDescent="0.25">
      <c r="A79" s="17"/>
      <c r="B79" s="12" t="s">
        <v>440</v>
      </c>
      <c r="C79" s="110">
        <f t="shared" si="219"/>
        <v>5.3268500000000003</v>
      </c>
      <c r="D79" s="164"/>
      <c r="E79" s="164">
        <v>5.3268500000000003</v>
      </c>
      <c r="F79" s="164"/>
      <c r="G79" s="164"/>
      <c r="H79" s="164"/>
      <c r="I79" s="119">
        <f t="shared" si="218"/>
        <v>0</v>
      </c>
      <c r="J79" s="168"/>
      <c r="K79" s="168"/>
      <c r="L79" s="168"/>
      <c r="M79" s="168"/>
      <c r="N79" s="168"/>
      <c r="O79" s="120">
        <f t="shared" ref="O79" si="227">P79+Q79+R79+S79+T79</f>
        <v>5.3268500000000003</v>
      </c>
      <c r="P79" s="229">
        <f t="shared" ref="P79" si="228">D79+J79</f>
        <v>0</v>
      </c>
      <c r="Q79" s="229">
        <f t="shared" ref="Q79" si="229">E79+K79</f>
        <v>5.3268500000000003</v>
      </c>
      <c r="R79" s="229">
        <f t="shared" ref="R79" si="230">F79+L79</f>
        <v>0</v>
      </c>
      <c r="S79" s="229">
        <f t="shared" ref="S79" si="231">G79+M79</f>
        <v>0</v>
      </c>
      <c r="T79" s="229">
        <f t="shared" ref="T79" si="232">H79+N79</f>
        <v>0</v>
      </c>
      <c r="V79" s="358">
        <f>O79-'3 priedas_asignavimai'!Z255</f>
        <v>0</v>
      </c>
    </row>
    <row r="80" spans="1:22" ht="15" customHeight="1" x14ac:dyDescent="0.25">
      <c r="A80" s="16" t="s">
        <v>27</v>
      </c>
      <c r="B80" s="63" t="s">
        <v>265</v>
      </c>
      <c r="C80" s="111">
        <f t="shared" si="219"/>
        <v>1.28905</v>
      </c>
      <c r="D80" s="111">
        <f t="shared" ref="D80:T80" si="233">D81</f>
        <v>0</v>
      </c>
      <c r="E80" s="111">
        <f t="shared" si="233"/>
        <v>1.28905</v>
      </c>
      <c r="F80" s="111">
        <f t="shared" si="233"/>
        <v>0</v>
      </c>
      <c r="G80" s="111">
        <f t="shared" si="233"/>
        <v>0</v>
      </c>
      <c r="H80" s="111">
        <f t="shared" si="233"/>
        <v>0</v>
      </c>
      <c r="I80" s="109">
        <f t="shared" si="218"/>
        <v>0</v>
      </c>
      <c r="J80" s="109">
        <f t="shared" si="233"/>
        <v>0</v>
      </c>
      <c r="K80" s="109">
        <f t="shared" si="233"/>
        <v>0</v>
      </c>
      <c r="L80" s="109">
        <f t="shared" si="233"/>
        <v>0</v>
      </c>
      <c r="M80" s="109">
        <f t="shared" si="233"/>
        <v>0</v>
      </c>
      <c r="N80" s="109">
        <f t="shared" si="233"/>
        <v>0</v>
      </c>
      <c r="O80" s="127">
        <f t="shared" si="233"/>
        <v>1.28905</v>
      </c>
      <c r="P80" s="228">
        <f t="shared" si="233"/>
        <v>0</v>
      </c>
      <c r="Q80" s="228">
        <f t="shared" si="233"/>
        <v>1.28905</v>
      </c>
      <c r="R80" s="228">
        <f t="shared" si="233"/>
        <v>0</v>
      </c>
      <c r="S80" s="228">
        <f t="shared" si="233"/>
        <v>0</v>
      </c>
      <c r="T80" s="228">
        <f t="shared" si="233"/>
        <v>0</v>
      </c>
      <c r="V80" s="358">
        <f>O80-'3 priedas_asignavimai'!Z259</f>
        <v>0</v>
      </c>
    </row>
    <row r="81" spans="1:24" x14ac:dyDescent="0.25">
      <c r="A81" s="17"/>
      <c r="B81" s="12" t="s">
        <v>440</v>
      </c>
      <c r="C81" s="110">
        <f t="shared" si="219"/>
        <v>1.28905</v>
      </c>
      <c r="D81" s="164"/>
      <c r="E81" s="164">
        <v>1.28905</v>
      </c>
      <c r="F81" s="164"/>
      <c r="G81" s="164"/>
      <c r="H81" s="164"/>
      <c r="I81" s="119">
        <f t="shared" si="218"/>
        <v>0</v>
      </c>
      <c r="J81" s="168"/>
      <c r="K81" s="168"/>
      <c r="L81" s="168"/>
      <c r="M81" s="168"/>
      <c r="N81" s="168"/>
      <c r="O81" s="120">
        <f t="shared" ref="O81" si="234">P81+Q81+R81+S81+T81</f>
        <v>1.28905</v>
      </c>
      <c r="P81" s="229">
        <f t="shared" ref="P81" si="235">D81+J81</f>
        <v>0</v>
      </c>
      <c r="Q81" s="229">
        <f t="shared" ref="Q81" si="236">E81+K81</f>
        <v>1.28905</v>
      </c>
      <c r="R81" s="229">
        <f t="shared" ref="R81" si="237">F81+L81</f>
        <v>0</v>
      </c>
      <c r="S81" s="229">
        <f t="shared" ref="S81" si="238">G81+M81</f>
        <v>0</v>
      </c>
      <c r="T81" s="229">
        <f t="shared" ref="T81" si="239">H81+N81</f>
        <v>0</v>
      </c>
      <c r="V81" s="358">
        <f>O81-'3 priedas_asignavimai'!Z260</f>
        <v>0</v>
      </c>
    </row>
    <row r="82" spans="1:24" ht="15" customHeight="1" x14ac:dyDescent="0.25">
      <c r="A82" s="16" t="s">
        <v>28</v>
      </c>
      <c r="B82" s="63" t="s">
        <v>266</v>
      </c>
      <c r="C82" s="111">
        <f t="shared" si="219"/>
        <v>0.43765999999999999</v>
      </c>
      <c r="D82" s="111">
        <f t="shared" ref="D82:T82" si="240">D83</f>
        <v>0</v>
      </c>
      <c r="E82" s="111">
        <f t="shared" si="240"/>
        <v>0.43765999999999999</v>
      </c>
      <c r="F82" s="111">
        <f t="shared" si="240"/>
        <v>0</v>
      </c>
      <c r="G82" s="111">
        <f t="shared" si="240"/>
        <v>0</v>
      </c>
      <c r="H82" s="111">
        <f t="shared" si="240"/>
        <v>0</v>
      </c>
      <c r="I82" s="109">
        <f t="shared" si="218"/>
        <v>0</v>
      </c>
      <c r="J82" s="109">
        <f t="shared" si="240"/>
        <v>0</v>
      </c>
      <c r="K82" s="109">
        <f t="shared" si="240"/>
        <v>0</v>
      </c>
      <c r="L82" s="109">
        <f t="shared" si="240"/>
        <v>0</v>
      </c>
      <c r="M82" s="109">
        <f t="shared" si="240"/>
        <v>0</v>
      </c>
      <c r="N82" s="109">
        <f t="shared" si="240"/>
        <v>0</v>
      </c>
      <c r="O82" s="127">
        <f t="shared" si="240"/>
        <v>0.43765999999999999</v>
      </c>
      <c r="P82" s="228">
        <f t="shared" si="240"/>
        <v>0</v>
      </c>
      <c r="Q82" s="228">
        <f t="shared" si="240"/>
        <v>0.43765999999999999</v>
      </c>
      <c r="R82" s="228">
        <f t="shared" si="240"/>
        <v>0</v>
      </c>
      <c r="S82" s="228">
        <f t="shared" si="240"/>
        <v>0</v>
      </c>
      <c r="T82" s="228">
        <f t="shared" si="240"/>
        <v>0</v>
      </c>
      <c r="V82" s="358">
        <f>O82-'3 priedas_asignavimai'!Z265</f>
        <v>0</v>
      </c>
    </row>
    <row r="83" spans="1:24" x14ac:dyDescent="0.25">
      <c r="A83" s="17"/>
      <c r="B83" s="12" t="s">
        <v>440</v>
      </c>
      <c r="C83" s="110">
        <f t="shared" si="219"/>
        <v>0.43765999999999999</v>
      </c>
      <c r="D83" s="164"/>
      <c r="E83" s="164">
        <v>0.43765999999999999</v>
      </c>
      <c r="F83" s="164"/>
      <c r="G83" s="164"/>
      <c r="H83" s="164"/>
      <c r="I83" s="119">
        <f t="shared" si="218"/>
        <v>0</v>
      </c>
      <c r="J83" s="168"/>
      <c r="K83" s="168"/>
      <c r="L83" s="168"/>
      <c r="M83" s="168"/>
      <c r="N83" s="168"/>
      <c r="O83" s="120">
        <f t="shared" ref="O83" si="241">P83+Q83+R83+S83+T83</f>
        <v>0.43765999999999999</v>
      </c>
      <c r="P83" s="229">
        <f t="shared" ref="P83" si="242">D83+J83</f>
        <v>0</v>
      </c>
      <c r="Q83" s="229">
        <f t="shared" ref="Q83" si="243">E83+K83</f>
        <v>0.43765999999999999</v>
      </c>
      <c r="R83" s="229">
        <f t="shared" ref="R83" si="244">F83+L83</f>
        <v>0</v>
      </c>
      <c r="S83" s="229">
        <f t="shared" ref="S83" si="245">G83+M83</f>
        <v>0</v>
      </c>
      <c r="T83" s="229">
        <f t="shared" ref="T83" si="246">H83+N83</f>
        <v>0</v>
      </c>
      <c r="V83" s="358">
        <f>O83-'3 priedas_asignavimai'!Z266</f>
        <v>0</v>
      </c>
    </row>
    <row r="84" spans="1:24" ht="15" customHeight="1" x14ac:dyDescent="0.25">
      <c r="A84" s="16" t="s">
        <v>29</v>
      </c>
      <c r="B84" s="63" t="s">
        <v>267</v>
      </c>
      <c r="C84" s="111">
        <f t="shared" si="219"/>
        <v>0.63</v>
      </c>
      <c r="D84" s="111">
        <f t="shared" ref="D84:T84" si="247">D85</f>
        <v>0</v>
      </c>
      <c r="E84" s="111">
        <f t="shared" si="247"/>
        <v>0.63</v>
      </c>
      <c r="F84" s="111">
        <f t="shared" si="247"/>
        <v>0</v>
      </c>
      <c r="G84" s="111">
        <f t="shared" si="247"/>
        <v>0</v>
      </c>
      <c r="H84" s="111">
        <f t="shared" si="247"/>
        <v>0</v>
      </c>
      <c r="I84" s="109">
        <f t="shared" si="218"/>
        <v>0</v>
      </c>
      <c r="J84" s="109">
        <f t="shared" si="247"/>
        <v>0</v>
      </c>
      <c r="K84" s="109">
        <f t="shared" si="247"/>
        <v>0</v>
      </c>
      <c r="L84" s="109">
        <f t="shared" si="247"/>
        <v>0</v>
      </c>
      <c r="M84" s="109">
        <f t="shared" si="247"/>
        <v>0</v>
      </c>
      <c r="N84" s="109">
        <f t="shared" si="247"/>
        <v>0</v>
      </c>
      <c r="O84" s="249">
        <f t="shared" si="247"/>
        <v>0.63</v>
      </c>
      <c r="P84" s="228">
        <f t="shared" si="247"/>
        <v>0</v>
      </c>
      <c r="Q84" s="228">
        <f t="shared" si="247"/>
        <v>0.63</v>
      </c>
      <c r="R84" s="228">
        <f t="shared" si="247"/>
        <v>0</v>
      </c>
      <c r="S84" s="228">
        <f t="shared" si="247"/>
        <v>0</v>
      </c>
      <c r="T84" s="228">
        <f t="shared" si="247"/>
        <v>0</v>
      </c>
      <c r="V84" s="358">
        <f>O84-'3 priedas_asignavimai'!Z271</f>
        <v>0</v>
      </c>
    </row>
    <row r="85" spans="1:24" x14ac:dyDescent="0.25">
      <c r="A85" s="17"/>
      <c r="B85" s="12" t="s">
        <v>440</v>
      </c>
      <c r="C85" s="110">
        <f t="shared" si="219"/>
        <v>0.63</v>
      </c>
      <c r="D85" s="164"/>
      <c r="E85" s="164">
        <v>0.63</v>
      </c>
      <c r="F85" s="164"/>
      <c r="G85" s="164"/>
      <c r="H85" s="164"/>
      <c r="I85" s="119">
        <f t="shared" si="218"/>
        <v>0</v>
      </c>
      <c r="J85" s="168"/>
      <c r="K85" s="168"/>
      <c r="L85" s="168"/>
      <c r="M85" s="168"/>
      <c r="N85" s="168"/>
      <c r="O85" s="246">
        <f t="shared" ref="O85" si="248">P85+Q85+R85+S85+T85</f>
        <v>0.63</v>
      </c>
      <c r="P85" s="229">
        <f t="shared" ref="P85" si="249">D85+J85</f>
        <v>0</v>
      </c>
      <c r="Q85" s="229">
        <f t="shared" ref="Q85" si="250">E85+K85</f>
        <v>0.63</v>
      </c>
      <c r="R85" s="229">
        <f t="shared" ref="R85" si="251">F85+L85</f>
        <v>0</v>
      </c>
      <c r="S85" s="229">
        <f t="shared" ref="S85" si="252">G85+M85</f>
        <v>0</v>
      </c>
      <c r="T85" s="229">
        <f t="shared" ref="T85" si="253">H85+N85</f>
        <v>0</v>
      </c>
      <c r="V85" s="358">
        <f>O85-'3 priedas_asignavimai'!Z272</f>
        <v>0</v>
      </c>
    </row>
    <row r="86" spans="1:24" ht="15" customHeight="1" x14ac:dyDescent="0.25">
      <c r="A86" s="16" t="s">
        <v>30</v>
      </c>
      <c r="B86" s="63" t="s">
        <v>268</v>
      </c>
      <c r="C86" s="111">
        <f t="shared" si="219"/>
        <v>5.0120899999999997</v>
      </c>
      <c r="D86" s="111">
        <f t="shared" ref="D86:X86" si="254">D87</f>
        <v>0</v>
      </c>
      <c r="E86" s="111">
        <f t="shared" si="254"/>
        <v>5.0120899999999997</v>
      </c>
      <c r="F86" s="111">
        <f t="shared" si="254"/>
        <v>0</v>
      </c>
      <c r="G86" s="111">
        <f t="shared" si="254"/>
        <v>0</v>
      </c>
      <c r="H86" s="111">
        <f t="shared" si="254"/>
        <v>0</v>
      </c>
      <c r="I86" s="109">
        <f t="shared" si="218"/>
        <v>0</v>
      </c>
      <c r="J86" s="109">
        <f t="shared" si="254"/>
        <v>0</v>
      </c>
      <c r="K86" s="109">
        <f t="shared" si="254"/>
        <v>0</v>
      </c>
      <c r="L86" s="109">
        <f t="shared" si="254"/>
        <v>0</v>
      </c>
      <c r="M86" s="109">
        <f t="shared" si="254"/>
        <v>0</v>
      </c>
      <c r="N86" s="109">
        <f t="shared" si="254"/>
        <v>0</v>
      </c>
      <c r="O86" s="127">
        <f t="shared" si="254"/>
        <v>5.0120899999999997</v>
      </c>
      <c r="P86" s="228">
        <f t="shared" si="254"/>
        <v>0</v>
      </c>
      <c r="Q86" s="228">
        <f t="shared" si="254"/>
        <v>5.0120899999999997</v>
      </c>
      <c r="R86" s="228">
        <f t="shared" si="254"/>
        <v>0</v>
      </c>
      <c r="S86" s="228">
        <f t="shared" si="254"/>
        <v>0</v>
      </c>
      <c r="T86" s="228">
        <f t="shared" si="254"/>
        <v>0</v>
      </c>
      <c r="U86" s="111">
        <f t="shared" si="254"/>
        <v>0</v>
      </c>
      <c r="V86" s="360">
        <f t="shared" si="254"/>
        <v>0</v>
      </c>
      <c r="W86" s="111">
        <f t="shared" si="254"/>
        <v>0</v>
      </c>
      <c r="X86" s="111">
        <f t="shared" si="254"/>
        <v>0</v>
      </c>
    </row>
    <row r="87" spans="1:24" x14ac:dyDescent="0.25">
      <c r="A87" s="17"/>
      <c r="B87" s="12" t="s">
        <v>440</v>
      </c>
      <c r="C87" s="110">
        <f t="shared" si="219"/>
        <v>5.0120899999999997</v>
      </c>
      <c r="D87" s="164"/>
      <c r="E87" s="164">
        <v>5.0120899999999997</v>
      </c>
      <c r="F87" s="164"/>
      <c r="G87" s="164"/>
      <c r="H87" s="164"/>
      <c r="I87" s="119">
        <f t="shared" si="218"/>
        <v>0</v>
      </c>
      <c r="J87" s="168"/>
      <c r="K87" s="168"/>
      <c r="L87" s="168"/>
      <c r="M87" s="168"/>
      <c r="N87" s="168"/>
      <c r="O87" s="120">
        <f t="shared" ref="O87" si="255">P87+Q87+R87+S87+T87</f>
        <v>5.0120899999999997</v>
      </c>
      <c r="P87" s="229">
        <f t="shared" ref="P87" si="256">D87+J87</f>
        <v>0</v>
      </c>
      <c r="Q87" s="229">
        <f t="shared" ref="Q87" si="257">E87+K87</f>
        <v>5.0120899999999997</v>
      </c>
      <c r="R87" s="229">
        <f t="shared" ref="R87" si="258">F87+L87</f>
        <v>0</v>
      </c>
      <c r="S87" s="229">
        <f t="shared" ref="S87" si="259">G87+M87</f>
        <v>0</v>
      </c>
      <c r="T87" s="229">
        <f t="shared" ref="T87" si="260">H87+N87</f>
        <v>0</v>
      </c>
      <c r="V87" s="358">
        <f>O87-'3 priedas_asignavimai'!Z277</f>
        <v>0</v>
      </c>
    </row>
    <row r="88" spans="1:24" ht="15" customHeight="1" x14ac:dyDescent="0.25">
      <c r="A88" s="16" t="s">
        <v>31</v>
      </c>
      <c r="B88" s="63" t="s">
        <v>269</v>
      </c>
      <c r="C88" s="111">
        <f t="shared" si="219"/>
        <v>11.97922</v>
      </c>
      <c r="D88" s="111">
        <f t="shared" ref="D88:T88" si="261">D89</f>
        <v>0</v>
      </c>
      <c r="E88" s="111">
        <f t="shared" si="261"/>
        <v>11.97922</v>
      </c>
      <c r="F88" s="111">
        <f t="shared" si="261"/>
        <v>0</v>
      </c>
      <c r="G88" s="111">
        <f t="shared" si="261"/>
        <v>0</v>
      </c>
      <c r="H88" s="111">
        <f t="shared" si="261"/>
        <v>0</v>
      </c>
      <c r="I88" s="109">
        <f t="shared" si="218"/>
        <v>0</v>
      </c>
      <c r="J88" s="109">
        <f t="shared" si="261"/>
        <v>0</v>
      </c>
      <c r="K88" s="109">
        <f t="shared" si="261"/>
        <v>0</v>
      </c>
      <c r="L88" s="109">
        <f t="shared" si="261"/>
        <v>0</v>
      </c>
      <c r="M88" s="109">
        <f t="shared" si="261"/>
        <v>0</v>
      </c>
      <c r="N88" s="109">
        <f t="shared" si="261"/>
        <v>0</v>
      </c>
      <c r="O88" s="127">
        <f t="shared" si="261"/>
        <v>11.97922</v>
      </c>
      <c r="P88" s="228">
        <f t="shared" si="261"/>
        <v>0</v>
      </c>
      <c r="Q88" s="228">
        <f t="shared" si="261"/>
        <v>11.97922</v>
      </c>
      <c r="R88" s="228">
        <f t="shared" si="261"/>
        <v>0</v>
      </c>
      <c r="S88" s="228">
        <f t="shared" si="261"/>
        <v>0</v>
      </c>
      <c r="T88" s="228">
        <f t="shared" si="261"/>
        <v>0</v>
      </c>
      <c r="V88" s="358">
        <f>O88-'3 priedas_asignavimai'!Z282</f>
        <v>0</v>
      </c>
    </row>
    <row r="89" spans="1:24" x14ac:dyDescent="0.25">
      <c r="A89" s="17"/>
      <c r="B89" s="12" t="s">
        <v>440</v>
      </c>
      <c r="C89" s="110">
        <f t="shared" si="219"/>
        <v>11.97922</v>
      </c>
      <c r="D89" s="164"/>
      <c r="E89" s="164">
        <v>11.97922</v>
      </c>
      <c r="F89" s="164"/>
      <c r="G89" s="164"/>
      <c r="H89" s="164"/>
      <c r="I89" s="119">
        <f t="shared" si="218"/>
        <v>0</v>
      </c>
      <c r="J89" s="168"/>
      <c r="K89" s="168"/>
      <c r="L89" s="168"/>
      <c r="M89" s="168"/>
      <c r="N89" s="168"/>
      <c r="O89" s="120">
        <f t="shared" ref="O89" si="262">P89+Q89+R89+S89+T89</f>
        <v>11.97922</v>
      </c>
      <c r="P89" s="229">
        <f t="shared" ref="P89" si="263">D89+J89</f>
        <v>0</v>
      </c>
      <c r="Q89" s="229">
        <f t="shared" ref="Q89" si="264">E89+K89</f>
        <v>11.97922</v>
      </c>
      <c r="R89" s="229">
        <f t="shared" ref="R89" si="265">F89+L89</f>
        <v>0</v>
      </c>
      <c r="S89" s="229">
        <f t="shared" ref="S89" si="266">G89+M89</f>
        <v>0</v>
      </c>
      <c r="T89" s="229">
        <f t="shared" ref="T89" si="267">H89+N89</f>
        <v>0</v>
      </c>
      <c r="V89" s="358">
        <f>O89-'3 priedas_asignavimai'!Z283</f>
        <v>0</v>
      </c>
    </row>
    <row r="90" spans="1:24" s="11" customFormat="1" ht="15" customHeight="1" x14ac:dyDescent="0.25">
      <c r="A90" s="16" t="s">
        <v>32</v>
      </c>
      <c r="B90" s="63" t="s">
        <v>270</v>
      </c>
      <c r="C90" s="111">
        <f t="shared" si="219"/>
        <v>11.4483</v>
      </c>
      <c r="D90" s="111">
        <f t="shared" ref="D90:T90" si="268">D91</f>
        <v>0</v>
      </c>
      <c r="E90" s="111">
        <f t="shared" si="268"/>
        <v>11.4483</v>
      </c>
      <c r="F90" s="111">
        <f t="shared" si="268"/>
        <v>0</v>
      </c>
      <c r="G90" s="111">
        <f t="shared" si="268"/>
        <v>0</v>
      </c>
      <c r="H90" s="111">
        <f t="shared" si="268"/>
        <v>0</v>
      </c>
      <c r="I90" s="109">
        <f t="shared" si="218"/>
        <v>0</v>
      </c>
      <c r="J90" s="109">
        <f t="shared" si="268"/>
        <v>0</v>
      </c>
      <c r="K90" s="109">
        <f t="shared" si="268"/>
        <v>0</v>
      </c>
      <c r="L90" s="109">
        <f t="shared" si="268"/>
        <v>0</v>
      </c>
      <c r="M90" s="109">
        <f t="shared" si="268"/>
        <v>0</v>
      </c>
      <c r="N90" s="109">
        <f t="shared" si="268"/>
        <v>0</v>
      </c>
      <c r="O90" s="247">
        <f t="shared" si="268"/>
        <v>11.4483</v>
      </c>
      <c r="P90" s="228">
        <f t="shared" si="268"/>
        <v>0</v>
      </c>
      <c r="Q90" s="228">
        <f t="shared" si="268"/>
        <v>11.4483</v>
      </c>
      <c r="R90" s="228">
        <f t="shared" si="268"/>
        <v>0</v>
      </c>
      <c r="S90" s="228">
        <f t="shared" si="268"/>
        <v>0</v>
      </c>
      <c r="T90" s="228">
        <f t="shared" si="268"/>
        <v>0</v>
      </c>
      <c r="V90" s="362">
        <f>O90-'3 priedas_asignavimai'!Z285</f>
        <v>0</v>
      </c>
    </row>
    <row r="91" spans="1:24" x14ac:dyDescent="0.25">
      <c r="A91" s="17"/>
      <c r="B91" s="12" t="s">
        <v>440</v>
      </c>
      <c r="C91" s="110">
        <f t="shared" si="219"/>
        <v>11.4483</v>
      </c>
      <c r="D91" s="164"/>
      <c r="E91" s="164">
        <v>11.4483</v>
      </c>
      <c r="F91" s="164"/>
      <c r="G91" s="164"/>
      <c r="H91" s="164"/>
      <c r="I91" s="119">
        <f t="shared" si="218"/>
        <v>0</v>
      </c>
      <c r="J91" s="168"/>
      <c r="K91" s="168"/>
      <c r="L91" s="168"/>
      <c r="M91" s="168"/>
      <c r="N91" s="168"/>
      <c r="O91" s="244">
        <f t="shared" ref="O91" si="269">P91+Q91+R91+S91+T91</f>
        <v>11.4483</v>
      </c>
      <c r="P91" s="229">
        <f t="shared" ref="P91" si="270">D91+J91</f>
        <v>0</v>
      </c>
      <c r="Q91" s="229">
        <f t="shared" ref="Q91" si="271">E91+K91</f>
        <v>11.4483</v>
      </c>
      <c r="R91" s="229">
        <f t="shared" ref="R91" si="272">F91+L91</f>
        <v>0</v>
      </c>
      <c r="S91" s="229">
        <f t="shared" ref="S91" si="273">G91+M91</f>
        <v>0</v>
      </c>
      <c r="T91" s="229">
        <f t="shared" ref="T91" si="274">H91+N91</f>
        <v>0</v>
      </c>
      <c r="V91" s="362">
        <f>O91-'3 priedas_asignavimai'!Z286</f>
        <v>0</v>
      </c>
    </row>
    <row r="92" spans="1:24" ht="15" customHeight="1" x14ac:dyDescent="0.25">
      <c r="A92" s="16" t="s">
        <v>33</v>
      </c>
      <c r="B92" s="63" t="s">
        <v>271</v>
      </c>
      <c r="C92" s="111">
        <f t="shared" si="219"/>
        <v>2.6924299999999999</v>
      </c>
      <c r="D92" s="111">
        <f t="shared" ref="D92:T92" si="275">D93</f>
        <v>0</v>
      </c>
      <c r="E92" s="111">
        <f t="shared" si="275"/>
        <v>2.6924299999999999</v>
      </c>
      <c r="F92" s="111">
        <f t="shared" si="275"/>
        <v>0</v>
      </c>
      <c r="G92" s="111">
        <f t="shared" si="275"/>
        <v>0</v>
      </c>
      <c r="H92" s="111">
        <f t="shared" si="275"/>
        <v>0</v>
      </c>
      <c r="I92" s="109">
        <f t="shared" si="218"/>
        <v>0</v>
      </c>
      <c r="J92" s="109">
        <f t="shared" si="275"/>
        <v>0</v>
      </c>
      <c r="K92" s="109">
        <f t="shared" si="275"/>
        <v>0</v>
      </c>
      <c r="L92" s="109">
        <f t="shared" si="275"/>
        <v>0</v>
      </c>
      <c r="M92" s="109">
        <f t="shared" si="275"/>
        <v>0</v>
      </c>
      <c r="N92" s="109">
        <f t="shared" si="275"/>
        <v>0</v>
      </c>
      <c r="O92" s="127">
        <f t="shared" si="275"/>
        <v>2.6924299999999999</v>
      </c>
      <c r="P92" s="228">
        <f t="shared" si="275"/>
        <v>0</v>
      </c>
      <c r="Q92" s="228">
        <f t="shared" si="275"/>
        <v>2.6924299999999999</v>
      </c>
      <c r="R92" s="228">
        <f t="shared" si="275"/>
        <v>0</v>
      </c>
      <c r="S92" s="228">
        <f t="shared" si="275"/>
        <v>0</v>
      </c>
      <c r="T92" s="228">
        <f t="shared" si="275"/>
        <v>0</v>
      </c>
      <c r="V92" s="358">
        <f>O92-'3 priedas_asignavimai'!Z287</f>
        <v>0</v>
      </c>
    </row>
    <row r="93" spans="1:24" x14ac:dyDescent="0.25">
      <c r="A93" s="17"/>
      <c r="B93" s="12" t="s">
        <v>440</v>
      </c>
      <c r="C93" s="110">
        <f t="shared" si="219"/>
        <v>2.6924299999999999</v>
      </c>
      <c r="D93" s="164"/>
      <c r="E93" s="164">
        <v>2.6924299999999999</v>
      </c>
      <c r="F93" s="164"/>
      <c r="G93" s="164"/>
      <c r="H93" s="164"/>
      <c r="I93" s="119">
        <f t="shared" si="218"/>
        <v>0</v>
      </c>
      <c r="J93" s="168"/>
      <c r="K93" s="168"/>
      <c r="L93" s="168"/>
      <c r="M93" s="168"/>
      <c r="N93" s="168"/>
      <c r="O93" s="120">
        <f t="shared" ref="O93" si="276">P93+Q93+R93+S93+T93</f>
        <v>2.6924299999999999</v>
      </c>
      <c r="P93" s="229">
        <f t="shared" ref="P93" si="277">D93+J93</f>
        <v>0</v>
      </c>
      <c r="Q93" s="229">
        <f t="shared" ref="Q93" si="278">E93+K93</f>
        <v>2.6924299999999999</v>
      </c>
      <c r="R93" s="229">
        <f t="shared" ref="R93" si="279">F93+L93</f>
        <v>0</v>
      </c>
      <c r="S93" s="229">
        <f t="shared" ref="S93" si="280">G93+M93</f>
        <v>0</v>
      </c>
      <c r="T93" s="229">
        <f t="shared" ref="T93" si="281">H93+N93</f>
        <v>0</v>
      </c>
      <c r="V93" s="358">
        <f>O93-'3 priedas_asignavimai'!Z288</f>
        <v>0</v>
      </c>
    </row>
    <row r="94" spans="1:24" ht="15.75" customHeight="1" x14ac:dyDescent="0.25">
      <c r="A94" s="16" t="s">
        <v>34</v>
      </c>
      <c r="B94" s="63" t="s">
        <v>272</v>
      </c>
      <c r="C94" s="111">
        <f t="shared" si="219"/>
        <v>3.3458600000000001</v>
      </c>
      <c r="D94" s="111">
        <f t="shared" ref="D94:N96" si="282">D95</f>
        <v>0</v>
      </c>
      <c r="E94" s="111">
        <f t="shared" si="282"/>
        <v>3.3458600000000001</v>
      </c>
      <c r="F94" s="111">
        <f t="shared" si="282"/>
        <v>0</v>
      </c>
      <c r="G94" s="111">
        <f t="shared" si="282"/>
        <v>0</v>
      </c>
      <c r="H94" s="111">
        <f t="shared" si="282"/>
        <v>0</v>
      </c>
      <c r="I94" s="109">
        <f t="shared" si="218"/>
        <v>0</v>
      </c>
      <c r="J94" s="109">
        <f t="shared" si="282"/>
        <v>0</v>
      </c>
      <c r="K94" s="109">
        <f t="shared" si="282"/>
        <v>0</v>
      </c>
      <c r="L94" s="109">
        <f t="shared" si="282"/>
        <v>0</v>
      </c>
      <c r="M94" s="109">
        <f t="shared" si="282"/>
        <v>0</v>
      </c>
      <c r="N94" s="109">
        <f t="shared" si="282"/>
        <v>0</v>
      </c>
      <c r="O94" s="127">
        <f t="shared" ref="O94:T94" si="283">O95</f>
        <v>3.3458600000000001</v>
      </c>
      <c r="P94" s="228">
        <f t="shared" si="283"/>
        <v>0</v>
      </c>
      <c r="Q94" s="228">
        <f t="shared" si="283"/>
        <v>3.3458600000000001</v>
      </c>
      <c r="R94" s="228">
        <f t="shared" si="283"/>
        <v>0</v>
      </c>
      <c r="S94" s="228">
        <f t="shared" si="283"/>
        <v>0</v>
      </c>
      <c r="T94" s="228">
        <f t="shared" si="283"/>
        <v>0</v>
      </c>
      <c r="V94" s="358">
        <f>O94-'3 priedas_asignavimai'!Z291</f>
        <v>0</v>
      </c>
    </row>
    <row r="95" spans="1:24" ht="15.75" customHeight="1" x14ac:dyDescent="0.25">
      <c r="A95" s="17"/>
      <c r="B95" s="12" t="s">
        <v>442</v>
      </c>
      <c r="C95" s="110">
        <f t="shared" si="219"/>
        <v>3.3458600000000001</v>
      </c>
      <c r="D95" s="164"/>
      <c r="E95" s="164">
        <v>3.3458600000000001</v>
      </c>
      <c r="F95" s="164"/>
      <c r="G95" s="164"/>
      <c r="H95" s="164"/>
      <c r="I95" s="119">
        <f t="shared" si="218"/>
        <v>0</v>
      </c>
      <c r="J95" s="168"/>
      <c r="K95" s="168"/>
      <c r="L95" s="168"/>
      <c r="M95" s="168"/>
      <c r="N95" s="168"/>
      <c r="O95" s="120">
        <f t="shared" ref="O95" si="284">P95+Q95+R95+S95+T95</f>
        <v>3.3458600000000001</v>
      </c>
      <c r="P95" s="229">
        <f t="shared" ref="P95" si="285">D95+J95</f>
        <v>0</v>
      </c>
      <c r="Q95" s="229">
        <f t="shared" ref="Q95" si="286">E95+K95</f>
        <v>3.3458600000000001</v>
      </c>
      <c r="R95" s="229">
        <f t="shared" ref="R95" si="287">F95+L95</f>
        <v>0</v>
      </c>
      <c r="S95" s="229">
        <f t="shared" ref="S95" si="288">G95+M95</f>
        <v>0</v>
      </c>
      <c r="T95" s="229">
        <f t="shared" ref="T95" si="289">H95+N95</f>
        <v>0</v>
      </c>
      <c r="V95" s="358">
        <f>O95-'3 priedas_asignavimai'!Z292</f>
        <v>0</v>
      </c>
    </row>
    <row r="96" spans="1:24" s="342" customFormat="1" ht="15.75" hidden="1" customHeight="1" x14ac:dyDescent="0.25">
      <c r="A96" s="336"/>
      <c r="B96" s="337" t="s">
        <v>273</v>
      </c>
      <c r="C96" s="338">
        <f t="shared" si="219"/>
        <v>0</v>
      </c>
      <c r="D96" s="338">
        <f t="shared" si="282"/>
        <v>0</v>
      </c>
      <c r="E96" s="338">
        <f t="shared" si="282"/>
        <v>0</v>
      </c>
      <c r="F96" s="338">
        <f t="shared" si="282"/>
        <v>0</v>
      </c>
      <c r="G96" s="338">
        <f t="shared" si="282"/>
        <v>0</v>
      </c>
      <c r="H96" s="338">
        <f t="shared" si="282"/>
        <v>0</v>
      </c>
      <c r="I96" s="339">
        <f t="shared" si="218"/>
        <v>0</v>
      </c>
      <c r="J96" s="338">
        <f t="shared" si="282"/>
        <v>0</v>
      </c>
      <c r="K96" s="338">
        <f t="shared" si="282"/>
        <v>0</v>
      </c>
      <c r="L96" s="338">
        <f t="shared" si="282"/>
        <v>0</v>
      </c>
      <c r="M96" s="338">
        <f t="shared" si="282"/>
        <v>0</v>
      </c>
      <c r="N96" s="338">
        <f t="shared" si="282"/>
        <v>0</v>
      </c>
      <c r="O96" s="340">
        <f t="shared" ref="O96:T96" si="290">O97</f>
        <v>0</v>
      </c>
      <c r="P96" s="341">
        <f t="shared" si="290"/>
        <v>0</v>
      </c>
      <c r="Q96" s="341">
        <f t="shared" si="290"/>
        <v>0</v>
      </c>
      <c r="R96" s="341">
        <f t="shared" si="290"/>
        <v>0</v>
      </c>
      <c r="S96" s="341">
        <f t="shared" si="290"/>
        <v>0</v>
      </c>
      <c r="T96" s="341">
        <f t="shared" si="290"/>
        <v>0</v>
      </c>
      <c r="V96" s="359">
        <f>O96-'3 priedas_asignavimai'!Z293</f>
        <v>0</v>
      </c>
    </row>
    <row r="97" spans="1:22" s="342" customFormat="1" ht="15.75" hidden="1" customHeight="1" x14ac:dyDescent="0.25">
      <c r="A97" s="343"/>
      <c r="B97" s="344" t="s">
        <v>3</v>
      </c>
      <c r="C97" s="345">
        <f t="shared" si="219"/>
        <v>0</v>
      </c>
      <c r="D97" s="346"/>
      <c r="E97" s="346"/>
      <c r="F97" s="346"/>
      <c r="G97" s="346"/>
      <c r="H97" s="346"/>
      <c r="I97" s="347">
        <f t="shared" si="218"/>
        <v>0</v>
      </c>
      <c r="J97" s="346"/>
      <c r="K97" s="346"/>
      <c r="L97" s="346"/>
      <c r="M97" s="346"/>
      <c r="N97" s="346"/>
      <c r="O97" s="348">
        <f t="shared" ref="O97" si="291">P97+Q97+R97+S97+T97</f>
        <v>0</v>
      </c>
      <c r="P97" s="349">
        <f t="shared" ref="P97" si="292">D97+J97</f>
        <v>0</v>
      </c>
      <c r="Q97" s="349">
        <f t="shared" ref="Q97" si="293">E97+K97</f>
        <v>0</v>
      </c>
      <c r="R97" s="349">
        <f t="shared" ref="R97" si="294">F97+L97</f>
        <v>0</v>
      </c>
      <c r="S97" s="349">
        <f t="shared" ref="S97" si="295">G97+M97</f>
        <v>0</v>
      </c>
      <c r="T97" s="349">
        <f t="shared" ref="T97" si="296">H97+N97</f>
        <v>0</v>
      </c>
      <c r="V97" s="359">
        <f>O97-'3 priedas_asignavimai'!Z294</f>
        <v>0</v>
      </c>
    </row>
    <row r="98" spans="1:22" s="342" customFormat="1" ht="15.75" hidden="1" customHeight="1" x14ac:dyDescent="0.25">
      <c r="A98" s="336"/>
      <c r="B98" s="337" t="s">
        <v>274</v>
      </c>
      <c r="C98" s="338">
        <f t="shared" si="219"/>
        <v>0</v>
      </c>
      <c r="D98" s="350">
        <f t="shared" ref="D98" si="297">D99</f>
        <v>0</v>
      </c>
      <c r="E98" s="350">
        <f t="shared" ref="E98" si="298">E99</f>
        <v>0</v>
      </c>
      <c r="F98" s="350">
        <f t="shared" ref="F98" si="299">F99</f>
        <v>0</v>
      </c>
      <c r="G98" s="350">
        <f t="shared" ref="G98" si="300">G99</f>
        <v>0</v>
      </c>
      <c r="H98" s="350">
        <f t="shared" ref="H98" si="301">H99</f>
        <v>0</v>
      </c>
      <c r="I98" s="339">
        <f t="shared" si="218"/>
        <v>0</v>
      </c>
      <c r="J98" s="350">
        <f t="shared" ref="J98:N98" si="302">J99</f>
        <v>0</v>
      </c>
      <c r="K98" s="350">
        <f t="shared" si="302"/>
        <v>0</v>
      </c>
      <c r="L98" s="350">
        <f t="shared" si="302"/>
        <v>0</v>
      </c>
      <c r="M98" s="350">
        <f t="shared" si="302"/>
        <v>0</v>
      </c>
      <c r="N98" s="350">
        <f t="shared" si="302"/>
        <v>0</v>
      </c>
      <c r="O98" s="340">
        <f t="shared" ref="O98:O101" si="303">P98+Q98+R98+S98+T98</f>
        <v>0</v>
      </c>
      <c r="P98" s="341">
        <f t="shared" ref="P98" si="304">P99</f>
        <v>0</v>
      </c>
      <c r="Q98" s="341">
        <f t="shared" ref="Q98" si="305">Q99</f>
        <v>0</v>
      </c>
      <c r="R98" s="341">
        <f t="shared" ref="R98" si="306">R99</f>
        <v>0</v>
      </c>
      <c r="S98" s="341">
        <f t="shared" ref="S98" si="307">S99</f>
        <v>0</v>
      </c>
      <c r="T98" s="341">
        <f t="shared" ref="T98" si="308">T99</f>
        <v>0</v>
      </c>
      <c r="V98" s="359">
        <f>O98-'3 priedas_asignavimai'!Z295</f>
        <v>0</v>
      </c>
    </row>
    <row r="99" spans="1:22" s="342" customFormat="1" ht="15.75" hidden="1" customHeight="1" x14ac:dyDescent="0.25">
      <c r="A99" s="343"/>
      <c r="B99" s="344" t="s">
        <v>3</v>
      </c>
      <c r="C99" s="338">
        <f t="shared" si="219"/>
        <v>0</v>
      </c>
      <c r="D99" s="346"/>
      <c r="E99" s="346"/>
      <c r="F99" s="346"/>
      <c r="G99" s="346"/>
      <c r="H99" s="346"/>
      <c r="I99" s="339">
        <f t="shared" si="218"/>
        <v>0</v>
      </c>
      <c r="J99" s="346"/>
      <c r="K99" s="346"/>
      <c r="L99" s="346"/>
      <c r="M99" s="346"/>
      <c r="N99" s="346"/>
      <c r="O99" s="340">
        <f t="shared" si="303"/>
        <v>0</v>
      </c>
      <c r="P99" s="349">
        <f>D99+J99</f>
        <v>0</v>
      </c>
      <c r="Q99" s="349">
        <f>E99+K99</f>
        <v>0</v>
      </c>
      <c r="R99" s="349">
        <f>F99+L99</f>
        <v>0</v>
      </c>
      <c r="S99" s="349">
        <f>G99+M99</f>
        <v>0</v>
      </c>
      <c r="T99" s="349">
        <f>H99+N99</f>
        <v>0</v>
      </c>
      <c r="V99" s="359">
        <f>O99-'3 priedas_asignavimai'!Z296</f>
        <v>0</v>
      </c>
    </row>
    <row r="100" spans="1:22" s="342" customFormat="1" ht="15.75" hidden="1" customHeight="1" x14ac:dyDescent="0.25">
      <c r="A100" s="336"/>
      <c r="B100" s="337" t="s">
        <v>275</v>
      </c>
      <c r="C100" s="338">
        <f t="shared" si="219"/>
        <v>0</v>
      </c>
      <c r="D100" s="350">
        <f t="shared" ref="D100:N102" si="309">D101</f>
        <v>0</v>
      </c>
      <c r="E100" s="350">
        <f t="shared" ref="E100" si="310">E101</f>
        <v>0</v>
      </c>
      <c r="F100" s="350">
        <f t="shared" ref="F100" si="311">F101</f>
        <v>0</v>
      </c>
      <c r="G100" s="350">
        <f t="shared" ref="G100" si="312">G101</f>
        <v>0</v>
      </c>
      <c r="H100" s="350">
        <f t="shared" ref="H100" si="313">H101</f>
        <v>0</v>
      </c>
      <c r="I100" s="339">
        <f t="shared" si="218"/>
        <v>0</v>
      </c>
      <c r="J100" s="350">
        <f t="shared" si="309"/>
        <v>0</v>
      </c>
      <c r="K100" s="350">
        <f t="shared" si="309"/>
        <v>0</v>
      </c>
      <c r="L100" s="350">
        <f t="shared" si="309"/>
        <v>0</v>
      </c>
      <c r="M100" s="350">
        <f t="shared" si="309"/>
        <v>0</v>
      </c>
      <c r="N100" s="350">
        <f t="shared" si="309"/>
        <v>0</v>
      </c>
      <c r="O100" s="340">
        <f t="shared" si="303"/>
        <v>0</v>
      </c>
      <c r="P100" s="341">
        <f t="shared" ref="P100" si="314">P101</f>
        <v>0</v>
      </c>
      <c r="Q100" s="341">
        <f t="shared" ref="Q100" si="315">Q101</f>
        <v>0</v>
      </c>
      <c r="R100" s="341">
        <f t="shared" ref="R100" si="316">R101</f>
        <v>0</v>
      </c>
      <c r="S100" s="341">
        <f t="shared" ref="S100" si="317">S101</f>
        <v>0</v>
      </c>
      <c r="T100" s="341">
        <f t="shared" ref="T100" si="318">T101</f>
        <v>0</v>
      </c>
      <c r="V100" s="359">
        <f>O100-'3 priedas_asignavimai'!Z297</f>
        <v>0</v>
      </c>
    </row>
    <row r="101" spans="1:22" s="342" customFormat="1" ht="15.75" hidden="1" customHeight="1" x14ac:dyDescent="0.25">
      <c r="A101" s="343"/>
      <c r="B101" s="344" t="s">
        <v>3</v>
      </c>
      <c r="C101" s="338">
        <f t="shared" si="219"/>
        <v>0</v>
      </c>
      <c r="D101" s="346"/>
      <c r="E101" s="346"/>
      <c r="F101" s="346"/>
      <c r="G101" s="346"/>
      <c r="H101" s="346"/>
      <c r="I101" s="339">
        <f t="shared" si="218"/>
        <v>0</v>
      </c>
      <c r="J101" s="346"/>
      <c r="K101" s="346"/>
      <c r="L101" s="346"/>
      <c r="M101" s="346"/>
      <c r="N101" s="346"/>
      <c r="O101" s="340">
        <f t="shared" si="303"/>
        <v>0</v>
      </c>
      <c r="P101" s="349">
        <f>D101+J101</f>
        <v>0</v>
      </c>
      <c r="Q101" s="349">
        <f>E101+K101</f>
        <v>0</v>
      </c>
      <c r="R101" s="349">
        <f>F101+L101</f>
        <v>0</v>
      </c>
      <c r="S101" s="349">
        <f>G101+M101</f>
        <v>0</v>
      </c>
      <c r="T101" s="349">
        <f>H101+N101</f>
        <v>0</v>
      </c>
      <c r="V101" s="359">
        <f>O101-'3 priedas_asignavimai'!Z298</f>
        <v>0</v>
      </c>
    </row>
    <row r="102" spans="1:22" ht="15.75" customHeight="1" x14ac:dyDescent="0.25">
      <c r="A102" s="16" t="s">
        <v>35</v>
      </c>
      <c r="B102" s="63" t="s">
        <v>277</v>
      </c>
      <c r="C102" s="111">
        <f t="shared" si="219"/>
        <v>0.14702999999999999</v>
      </c>
      <c r="D102" s="111">
        <f t="shared" si="309"/>
        <v>0</v>
      </c>
      <c r="E102" s="111">
        <f t="shared" si="309"/>
        <v>0.14702999999999999</v>
      </c>
      <c r="F102" s="111">
        <f t="shared" si="309"/>
        <v>0</v>
      </c>
      <c r="G102" s="111">
        <f t="shared" si="309"/>
        <v>0</v>
      </c>
      <c r="H102" s="111">
        <f t="shared" si="309"/>
        <v>0</v>
      </c>
      <c r="I102" s="109">
        <f t="shared" si="218"/>
        <v>0</v>
      </c>
      <c r="J102" s="109">
        <f t="shared" si="309"/>
        <v>0</v>
      </c>
      <c r="K102" s="109">
        <f t="shared" si="309"/>
        <v>0</v>
      </c>
      <c r="L102" s="109">
        <f t="shared" si="309"/>
        <v>0</v>
      </c>
      <c r="M102" s="109">
        <f t="shared" si="309"/>
        <v>0</v>
      </c>
      <c r="N102" s="109">
        <f t="shared" si="309"/>
        <v>0</v>
      </c>
      <c r="O102" s="127">
        <f t="shared" ref="O102:T102" si="319">O103</f>
        <v>0.14702999999999999</v>
      </c>
      <c r="P102" s="228">
        <f t="shared" si="319"/>
        <v>0</v>
      </c>
      <c r="Q102" s="228">
        <f t="shared" si="319"/>
        <v>0.14702999999999999</v>
      </c>
      <c r="R102" s="228">
        <f t="shared" si="319"/>
        <v>0</v>
      </c>
      <c r="S102" s="228">
        <f t="shared" si="319"/>
        <v>0</v>
      </c>
      <c r="T102" s="228">
        <f t="shared" si="319"/>
        <v>0</v>
      </c>
      <c r="V102" s="358">
        <f>O102-'3 priedas_asignavimai'!Z301</f>
        <v>0</v>
      </c>
    </row>
    <row r="103" spans="1:22" ht="15.75" customHeight="1" x14ac:dyDescent="0.25">
      <c r="A103" s="17"/>
      <c r="B103" s="12" t="s">
        <v>442</v>
      </c>
      <c r="C103" s="110">
        <f t="shared" si="219"/>
        <v>0.14702999999999999</v>
      </c>
      <c r="D103" s="164"/>
      <c r="E103" s="164">
        <v>0.14702999999999999</v>
      </c>
      <c r="F103" s="164"/>
      <c r="G103" s="164"/>
      <c r="H103" s="164"/>
      <c r="I103" s="119">
        <f t="shared" si="218"/>
        <v>0</v>
      </c>
      <c r="J103" s="168"/>
      <c r="K103" s="168"/>
      <c r="L103" s="168"/>
      <c r="M103" s="168"/>
      <c r="N103" s="168"/>
      <c r="O103" s="120">
        <f t="shared" ref="O103" si="320">P103+Q103+R103+S103+T103</f>
        <v>0.14702999999999999</v>
      </c>
      <c r="P103" s="229">
        <f t="shared" ref="P103" si="321">D103+J103</f>
        <v>0</v>
      </c>
      <c r="Q103" s="229">
        <f t="shared" ref="Q103" si="322">E103+K103</f>
        <v>0.14702999999999999</v>
      </c>
      <c r="R103" s="229">
        <f t="shared" ref="R103" si="323">F103+L103</f>
        <v>0</v>
      </c>
      <c r="S103" s="229">
        <f t="shared" ref="S103" si="324">G103+M103</f>
        <v>0</v>
      </c>
      <c r="T103" s="229">
        <f t="shared" ref="T103" si="325">H103+N103</f>
        <v>0</v>
      </c>
      <c r="V103" s="358">
        <f>O103-'3 priedas_asignavimai'!Z302</f>
        <v>0</v>
      </c>
    </row>
    <row r="104" spans="1:22" s="342" customFormat="1" ht="15.75" hidden="1" customHeight="1" x14ac:dyDescent="0.25">
      <c r="A104" s="336" t="s">
        <v>37</v>
      </c>
      <c r="B104" s="337" t="s">
        <v>278</v>
      </c>
      <c r="C104" s="338">
        <f t="shared" si="219"/>
        <v>0</v>
      </c>
      <c r="D104" s="338">
        <f t="shared" ref="D104:T104" si="326">D105</f>
        <v>0</v>
      </c>
      <c r="E104" s="338">
        <f t="shared" si="326"/>
        <v>0</v>
      </c>
      <c r="F104" s="338">
        <f t="shared" si="326"/>
        <v>0</v>
      </c>
      <c r="G104" s="338">
        <f t="shared" si="326"/>
        <v>0</v>
      </c>
      <c r="H104" s="338">
        <f t="shared" si="326"/>
        <v>0</v>
      </c>
      <c r="I104" s="339">
        <f t="shared" si="218"/>
        <v>0</v>
      </c>
      <c r="J104" s="338">
        <f t="shared" si="326"/>
        <v>0</v>
      </c>
      <c r="K104" s="338">
        <f t="shared" si="326"/>
        <v>0</v>
      </c>
      <c r="L104" s="338">
        <f t="shared" si="326"/>
        <v>0</v>
      </c>
      <c r="M104" s="338">
        <f t="shared" si="326"/>
        <v>0</v>
      </c>
      <c r="N104" s="338">
        <f t="shared" si="326"/>
        <v>0</v>
      </c>
      <c r="O104" s="340">
        <f t="shared" si="326"/>
        <v>0</v>
      </c>
      <c r="P104" s="341">
        <f t="shared" si="326"/>
        <v>0</v>
      </c>
      <c r="Q104" s="341">
        <f t="shared" si="326"/>
        <v>0</v>
      </c>
      <c r="R104" s="341">
        <f t="shared" si="326"/>
        <v>0</v>
      </c>
      <c r="S104" s="341">
        <f t="shared" si="326"/>
        <v>0</v>
      </c>
      <c r="T104" s="341">
        <f t="shared" si="326"/>
        <v>0</v>
      </c>
      <c r="V104" s="359">
        <f>O104-'3 priedas_asignavimai'!Z303</f>
        <v>0</v>
      </c>
    </row>
    <row r="105" spans="1:22" s="342" customFormat="1" ht="15.75" hidden="1" customHeight="1" x14ac:dyDescent="0.25">
      <c r="A105" s="343"/>
      <c r="B105" s="344" t="s">
        <v>3</v>
      </c>
      <c r="C105" s="338">
        <f t="shared" si="219"/>
        <v>0</v>
      </c>
      <c r="D105" s="346"/>
      <c r="E105" s="346"/>
      <c r="F105" s="346"/>
      <c r="G105" s="346"/>
      <c r="H105" s="346"/>
      <c r="I105" s="339">
        <f t="shared" si="218"/>
        <v>0</v>
      </c>
      <c r="J105" s="346"/>
      <c r="K105" s="346"/>
      <c r="L105" s="346"/>
      <c r="M105" s="346"/>
      <c r="N105" s="346"/>
      <c r="O105" s="348">
        <f t="shared" ref="O105" si="327">P105+Q105+R105+S105+T105</f>
        <v>0</v>
      </c>
      <c r="P105" s="349">
        <f t="shared" ref="P105" si="328">D105+J105</f>
        <v>0</v>
      </c>
      <c r="Q105" s="349">
        <f t="shared" ref="Q105" si="329">E105+K105</f>
        <v>0</v>
      </c>
      <c r="R105" s="349">
        <f t="shared" ref="R105" si="330">F105+L105</f>
        <v>0</v>
      </c>
      <c r="S105" s="349">
        <f t="shared" ref="S105" si="331">G105+M105</f>
        <v>0</v>
      </c>
      <c r="T105" s="349">
        <f t="shared" ref="T105" si="332">H105+N105</f>
        <v>0</v>
      </c>
      <c r="V105" s="359">
        <f>O105-'3 priedas_asignavimai'!Z304</f>
        <v>0</v>
      </c>
    </row>
    <row r="106" spans="1:22" ht="15.75" customHeight="1" x14ac:dyDescent="0.25">
      <c r="A106" s="16" t="s">
        <v>36</v>
      </c>
      <c r="B106" s="63" t="s">
        <v>280</v>
      </c>
      <c r="C106" s="111">
        <f t="shared" si="219"/>
        <v>0.246</v>
      </c>
      <c r="D106" s="111">
        <f t="shared" ref="D106" si="333">D107</f>
        <v>0</v>
      </c>
      <c r="E106" s="111">
        <f t="shared" ref="E106" si="334">E107</f>
        <v>0.246</v>
      </c>
      <c r="F106" s="111">
        <f t="shared" ref="F106" si="335">F107</f>
        <v>0</v>
      </c>
      <c r="G106" s="111">
        <f t="shared" ref="G106" si="336">G107</f>
        <v>0</v>
      </c>
      <c r="H106" s="111">
        <f t="shared" ref="H106" si="337">H107</f>
        <v>0</v>
      </c>
      <c r="I106" s="109">
        <f t="shared" si="218"/>
        <v>0</v>
      </c>
      <c r="J106" s="109">
        <f t="shared" ref="J106:N106" si="338">J107</f>
        <v>0</v>
      </c>
      <c r="K106" s="109">
        <f t="shared" si="338"/>
        <v>0</v>
      </c>
      <c r="L106" s="109">
        <f t="shared" si="338"/>
        <v>0</v>
      </c>
      <c r="M106" s="109">
        <f t="shared" si="338"/>
        <v>0</v>
      </c>
      <c r="N106" s="109">
        <f t="shared" si="338"/>
        <v>0</v>
      </c>
      <c r="O106" s="248">
        <f t="shared" ref="O106:T106" si="339">O107</f>
        <v>0.246</v>
      </c>
      <c r="P106" s="228">
        <f t="shared" si="339"/>
        <v>0</v>
      </c>
      <c r="Q106" s="228">
        <f t="shared" si="339"/>
        <v>0.246</v>
      </c>
      <c r="R106" s="228">
        <f t="shared" si="339"/>
        <v>0</v>
      </c>
      <c r="S106" s="228">
        <f t="shared" si="339"/>
        <v>0</v>
      </c>
      <c r="T106" s="228">
        <f t="shared" si="339"/>
        <v>0</v>
      </c>
      <c r="V106" s="358">
        <f>O106-'3 priedas_asignavimai'!Z305</f>
        <v>0</v>
      </c>
    </row>
    <row r="107" spans="1:22" ht="15.75" customHeight="1" x14ac:dyDescent="0.25">
      <c r="A107" s="17"/>
      <c r="B107" s="12" t="s">
        <v>442</v>
      </c>
      <c r="C107" s="110">
        <f t="shared" si="219"/>
        <v>0.246</v>
      </c>
      <c r="D107" s="164"/>
      <c r="E107" s="164">
        <v>0.246</v>
      </c>
      <c r="F107" s="164"/>
      <c r="G107" s="164"/>
      <c r="H107" s="164"/>
      <c r="I107" s="119">
        <f t="shared" si="218"/>
        <v>0</v>
      </c>
      <c r="J107" s="168"/>
      <c r="K107" s="168"/>
      <c r="L107" s="168"/>
      <c r="M107" s="168"/>
      <c r="N107" s="168"/>
      <c r="O107" s="245">
        <f t="shared" ref="O107" si="340">P107+Q107+R107+S107+T107</f>
        <v>0.246</v>
      </c>
      <c r="P107" s="229">
        <f t="shared" ref="P107" si="341">D107+J107</f>
        <v>0</v>
      </c>
      <c r="Q107" s="229">
        <f t="shared" ref="Q107" si="342">E107+K107</f>
        <v>0.246</v>
      </c>
      <c r="R107" s="229">
        <f t="shared" ref="R107" si="343">F107+L107</f>
        <v>0</v>
      </c>
      <c r="S107" s="229">
        <f t="shared" ref="S107" si="344">G107+M107</f>
        <v>0</v>
      </c>
      <c r="T107" s="229">
        <f t="shared" ref="T107" si="345">H107+N107</f>
        <v>0</v>
      </c>
      <c r="V107" s="358">
        <f>O107-'3 priedas_asignavimai'!Z306</f>
        <v>0</v>
      </c>
    </row>
    <row r="108" spans="1:22" ht="15.75" customHeight="1" x14ac:dyDescent="0.25">
      <c r="A108" s="16" t="s">
        <v>37</v>
      </c>
      <c r="B108" s="63" t="s">
        <v>279</v>
      </c>
      <c r="C108" s="111">
        <f t="shared" si="219"/>
        <v>14.052619999999999</v>
      </c>
      <c r="D108" s="111">
        <f t="shared" ref="D108:T108" si="346">D109</f>
        <v>0</v>
      </c>
      <c r="E108" s="111">
        <f t="shared" si="346"/>
        <v>14.052619999999999</v>
      </c>
      <c r="F108" s="111">
        <f t="shared" si="346"/>
        <v>0</v>
      </c>
      <c r="G108" s="111">
        <f t="shared" si="346"/>
        <v>0</v>
      </c>
      <c r="H108" s="111">
        <f t="shared" si="346"/>
        <v>0</v>
      </c>
      <c r="I108" s="109">
        <f t="shared" si="218"/>
        <v>0</v>
      </c>
      <c r="J108" s="109">
        <f t="shared" si="346"/>
        <v>0</v>
      </c>
      <c r="K108" s="109">
        <f t="shared" si="346"/>
        <v>0</v>
      </c>
      <c r="L108" s="109">
        <f t="shared" si="346"/>
        <v>0</v>
      </c>
      <c r="M108" s="109">
        <f t="shared" si="346"/>
        <v>0</v>
      </c>
      <c r="N108" s="109">
        <f t="shared" si="346"/>
        <v>0</v>
      </c>
      <c r="O108" s="127">
        <f t="shared" si="346"/>
        <v>14.052619999999999</v>
      </c>
      <c r="P108" s="228">
        <f t="shared" si="346"/>
        <v>0</v>
      </c>
      <c r="Q108" s="228">
        <f t="shared" si="346"/>
        <v>14.052619999999999</v>
      </c>
      <c r="R108" s="228">
        <f t="shared" si="346"/>
        <v>0</v>
      </c>
      <c r="S108" s="228">
        <f t="shared" si="346"/>
        <v>0</v>
      </c>
      <c r="T108" s="228">
        <f t="shared" si="346"/>
        <v>0</v>
      </c>
      <c r="V108" s="358">
        <f>O108-'3 priedas_asignavimai'!Z308</f>
        <v>0</v>
      </c>
    </row>
    <row r="109" spans="1:22" ht="15.75" customHeight="1" x14ac:dyDescent="0.25">
      <c r="A109" s="17"/>
      <c r="B109" s="12" t="s">
        <v>442</v>
      </c>
      <c r="C109" s="110">
        <f t="shared" ref="C109:C118" si="347">D109+E109+F109+G109+H109</f>
        <v>14.052619999999999</v>
      </c>
      <c r="D109" s="164"/>
      <c r="E109" s="164">
        <v>14.052619999999999</v>
      </c>
      <c r="F109" s="164"/>
      <c r="G109" s="164"/>
      <c r="H109" s="164"/>
      <c r="I109" s="119">
        <f t="shared" si="218"/>
        <v>0</v>
      </c>
      <c r="J109" s="168"/>
      <c r="K109" s="168"/>
      <c r="L109" s="168"/>
      <c r="M109" s="168"/>
      <c r="N109" s="168"/>
      <c r="O109" s="120">
        <f t="shared" ref="O109" si="348">P109+Q109+R109+S109+T109</f>
        <v>14.052619999999999</v>
      </c>
      <c r="P109" s="229">
        <f t="shared" ref="P109" si="349">D109+J109</f>
        <v>0</v>
      </c>
      <c r="Q109" s="229">
        <f t="shared" ref="Q109" si="350">E109+K109</f>
        <v>14.052619999999999</v>
      </c>
      <c r="R109" s="229">
        <f t="shared" ref="R109" si="351">F109+L109</f>
        <v>0</v>
      </c>
      <c r="S109" s="229">
        <f t="shared" ref="S109" si="352">G109+M109</f>
        <v>0</v>
      </c>
      <c r="T109" s="229">
        <f t="shared" ref="T109" si="353">H109+N109</f>
        <v>0</v>
      </c>
      <c r="V109" s="358">
        <f>O109-'3 priedas_asignavimai'!Z309</f>
        <v>0</v>
      </c>
    </row>
    <row r="110" spans="1:22" s="342" customFormat="1" ht="15.75" hidden="1" customHeight="1" x14ac:dyDescent="0.25">
      <c r="A110" s="336"/>
      <c r="B110" s="337" t="s">
        <v>333</v>
      </c>
      <c r="C110" s="338">
        <f t="shared" si="347"/>
        <v>0</v>
      </c>
      <c r="D110" s="338">
        <f t="shared" ref="D110:T110" si="354">D111</f>
        <v>0</v>
      </c>
      <c r="E110" s="338">
        <f t="shared" si="354"/>
        <v>0</v>
      </c>
      <c r="F110" s="338">
        <f t="shared" si="354"/>
        <v>0</v>
      </c>
      <c r="G110" s="338">
        <f t="shared" si="354"/>
        <v>0</v>
      </c>
      <c r="H110" s="338">
        <f t="shared" si="354"/>
        <v>0</v>
      </c>
      <c r="I110" s="339">
        <f t="shared" si="218"/>
        <v>0</v>
      </c>
      <c r="J110" s="338">
        <f t="shared" si="354"/>
        <v>0</v>
      </c>
      <c r="K110" s="338">
        <f t="shared" si="354"/>
        <v>0</v>
      </c>
      <c r="L110" s="338">
        <f t="shared" si="354"/>
        <v>0</v>
      </c>
      <c r="M110" s="338">
        <f t="shared" si="354"/>
        <v>0</v>
      </c>
      <c r="N110" s="338">
        <f t="shared" si="354"/>
        <v>0</v>
      </c>
      <c r="O110" s="340">
        <f t="shared" si="354"/>
        <v>0</v>
      </c>
      <c r="P110" s="341">
        <f t="shared" si="354"/>
        <v>0</v>
      </c>
      <c r="Q110" s="341">
        <f t="shared" si="354"/>
        <v>0</v>
      </c>
      <c r="R110" s="341">
        <f t="shared" si="354"/>
        <v>0</v>
      </c>
      <c r="S110" s="341">
        <f t="shared" si="354"/>
        <v>0</v>
      </c>
      <c r="T110" s="341">
        <f t="shared" si="354"/>
        <v>0</v>
      </c>
      <c r="V110" s="359">
        <f>P110-'3 priedas_asignavimai'!Z310</f>
        <v>0</v>
      </c>
    </row>
    <row r="111" spans="1:22" s="342" customFormat="1" ht="15.75" hidden="1" customHeight="1" x14ac:dyDescent="0.25">
      <c r="A111" s="343"/>
      <c r="B111" s="344" t="s">
        <v>4</v>
      </c>
      <c r="C111" s="338">
        <f t="shared" si="347"/>
        <v>0</v>
      </c>
      <c r="D111" s="346"/>
      <c r="E111" s="346"/>
      <c r="F111" s="346"/>
      <c r="G111" s="346"/>
      <c r="H111" s="346"/>
      <c r="I111" s="339">
        <f t="shared" si="218"/>
        <v>0</v>
      </c>
      <c r="J111" s="346"/>
      <c r="K111" s="346"/>
      <c r="L111" s="346"/>
      <c r="M111" s="346"/>
      <c r="N111" s="346"/>
      <c r="O111" s="348">
        <f t="shared" ref="O111" si="355">P111+Q111+R111+S111+T111</f>
        <v>0</v>
      </c>
      <c r="P111" s="349">
        <f t="shared" ref="P111" si="356">D111+J111</f>
        <v>0</v>
      </c>
      <c r="Q111" s="349">
        <f t="shared" ref="Q111" si="357">E111+K111</f>
        <v>0</v>
      </c>
      <c r="R111" s="349">
        <f t="shared" ref="R111" si="358">F111+L111</f>
        <v>0</v>
      </c>
      <c r="S111" s="349">
        <f t="shared" ref="S111" si="359">G111+M111</f>
        <v>0</v>
      </c>
      <c r="T111" s="349">
        <f t="shared" ref="T111" si="360">H111+N111</f>
        <v>0</v>
      </c>
      <c r="V111" s="359">
        <f>P111-'3 priedas_asignavimai'!Z311</f>
        <v>0</v>
      </c>
    </row>
    <row r="112" spans="1:22" ht="15.75" customHeight="1" x14ac:dyDescent="0.25">
      <c r="A112" s="16" t="s">
        <v>38</v>
      </c>
      <c r="B112" s="63" t="s">
        <v>281</v>
      </c>
      <c r="C112" s="111">
        <f t="shared" si="347"/>
        <v>9.5519999999999996</v>
      </c>
      <c r="D112" s="111">
        <f t="shared" ref="D112:T112" si="361">D113</f>
        <v>0</v>
      </c>
      <c r="E112" s="111">
        <f t="shared" si="361"/>
        <v>9.5519999999999996</v>
      </c>
      <c r="F112" s="111">
        <f t="shared" si="361"/>
        <v>0</v>
      </c>
      <c r="G112" s="111">
        <f t="shared" si="361"/>
        <v>0</v>
      </c>
      <c r="H112" s="111">
        <f t="shared" si="361"/>
        <v>0</v>
      </c>
      <c r="I112" s="109">
        <f t="shared" si="218"/>
        <v>0</v>
      </c>
      <c r="J112" s="109">
        <f t="shared" si="361"/>
        <v>0</v>
      </c>
      <c r="K112" s="109">
        <f t="shared" si="361"/>
        <v>0</v>
      </c>
      <c r="L112" s="109">
        <f t="shared" si="361"/>
        <v>0</v>
      </c>
      <c r="M112" s="109">
        <f t="shared" si="361"/>
        <v>0</v>
      </c>
      <c r="N112" s="109">
        <f t="shared" si="361"/>
        <v>0</v>
      </c>
      <c r="O112" s="248">
        <f t="shared" si="361"/>
        <v>9.5519999999999996</v>
      </c>
      <c r="P112" s="228">
        <f t="shared" si="361"/>
        <v>0</v>
      </c>
      <c r="Q112" s="228">
        <f t="shared" si="361"/>
        <v>9.5519999999999996</v>
      </c>
      <c r="R112" s="228">
        <f t="shared" si="361"/>
        <v>0</v>
      </c>
      <c r="S112" s="228">
        <f t="shared" si="361"/>
        <v>0</v>
      </c>
      <c r="T112" s="228">
        <f t="shared" si="361"/>
        <v>0</v>
      </c>
      <c r="V112" s="358">
        <f>O112-'3 priedas_asignavimai'!Z315</f>
        <v>0</v>
      </c>
    </row>
    <row r="113" spans="1:25" ht="15.75" customHeight="1" x14ac:dyDescent="0.25">
      <c r="A113" s="17"/>
      <c r="B113" s="12" t="s">
        <v>441</v>
      </c>
      <c r="C113" s="110">
        <f t="shared" si="347"/>
        <v>9.5519999999999996</v>
      </c>
      <c r="D113" s="164"/>
      <c r="E113" s="164">
        <v>9.5519999999999996</v>
      </c>
      <c r="F113" s="164"/>
      <c r="G113" s="164"/>
      <c r="H113" s="164"/>
      <c r="I113" s="119">
        <f t="shared" si="218"/>
        <v>0</v>
      </c>
      <c r="J113" s="168"/>
      <c r="K113" s="168"/>
      <c r="L113" s="168"/>
      <c r="M113" s="168"/>
      <c r="N113" s="168"/>
      <c r="O113" s="245">
        <f t="shared" ref="O113" si="362">P113+Q113+R113+S113+T113</f>
        <v>9.5519999999999996</v>
      </c>
      <c r="P113" s="229">
        <f t="shared" ref="P113" si="363">D113+J113</f>
        <v>0</v>
      </c>
      <c r="Q113" s="229">
        <f t="shared" ref="Q113" si="364">E113+K113</f>
        <v>9.5519999999999996</v>
      </c>
      <c r="R113" s="229">
        <f t="shared" ref="R113" si="365">F113+L113</f>
        <v>0</v>
      </c>
      <c r="S113" s="229">
        <f t="shared" ref="S113" si="366">G113+M113</f>
        <v>0</v>
      </c>
      <c r="T113" s="229">
        <f t="shared" ref="T113" si="367">H113+N113</f>
        <v>0</v>
      </c>
      <c r="V113" s="358">
        <f>O113-'3 priedas_asignavimai'!Z316</f>
        <v>0</v>
      </c>
    </row>
    <row r="114" spans="1:25" ht="15.75" customHeight="1" x14ac:dyDescent="0.25">
      <c r="A114" s="16" t="s">
        <v>39</v>
      </c>
      <c r="B114" s="63" t="s">
        <v>283</v>
      </c>
      <c r="C114" s="111">
        <f t="shared" si="347"/>
        <v>25.31148</v>
      </c>
      <c r="D114" s="111">
        <f t="shared" ref="D114:T114" si="368">D115</f>
        <v>0</v>
      </c>
      <c r="E114" s="111">
        <f t="shared" si="368"/>
        <v>25.31148</v>
      </c>
      <c r="F114" s="111">
        <f t="shared" si="368"/>
        <v>0</v>
      </c>
      <c r="G114" s="111">
        <f t="shared" si="368"/>
        <v>0</v>
      </c>
      <c r="H114" s="111">
        <f t="shared" si="368"/>
        <v>0</v>
      </c>
      <c r="I114" s="109">
        <f t="shared" si="218"/>
        <v>0</v>
      </c>
      <c r="J114" s="109">
        <f t="shared" si="368"/>
        <v>0</v>
      </c>
      <c r="K114" s="109">
        <f t="shared" si="368"/>
        <v>0</v>
      </c>
      <c r="L114" s="109">
        <f t="shared" si="368"/>
        <v>0</v>
      </c>
      <c r="M114" s="109">
        <f t="shared" si="368"/>
        <v>0</v>
      </c>
      <c r="N114" s="109">
        <f t="shared" si="368"/>
        <v>0</v>
      </c>
      <c r="O114" s="127">
        <f t="shared" si="368"/>
        <v>25.31148</v>
      </c>
      <c r="P114" s="228">
        <f t="shared" si="368"/>
        <v>0</v>
      </c>
      <c r="Q114" s="228">
        <f t="shared" si="368"/>
        <v>25.31148</v>
      </c>
      <c r="R114" s="228">
        <f t="shared" si="368"/>
        <v>0</v>
      </c>
      <c r="S114" s="228">
        <f t="shared" si="368"/>
        <v>0</v>
      </c>
      <c r="T114" s="228">
        <f t="shared" si="368"/>
        <v>0</v>
      </c>
      <c r="V114" s="358">
        <f>O114-'3 priedas_asignavimai'!Z318</f>
        <v>0</v>
      </c>
    </row>
    <row r="115" spans="1:25" ht="15.75" customHeight="1" x14ac:dyDescent="0.25">
      <c r="A115" s="17"/>
      <c r="B115" s="12" t="s">
        <v>441</v>
      </c>
      <c r="C115" s="110">
        <f t="shared" si="347"/>
        <v>25.31148</v>
      </c>
      <c r="D115" s="164"/>
      <c r="E115" s="164">
        <v>25.31148</v>
      </c>
      <c r="F115" s="164"/>
      <c r="G115" s="164"/>
      <c r="H115" s="164"/>
      <c r="I115" s="119">
        <f t="shared" si="218"/>
        <v>0</v>
      </c>
      <c r="J115" s="168"/>
      <c r="K115" s="168"/>
      <c r="L115" s="168"/>
      <c r="M115" s="168"/>
      <c r="N115" s="168"/>
      <c r="O115" s="120">
        <f t="shared" ref="O115" si="369">P115+Q115+R115+S115+T115</f>
        <v>25.31148</v>
      </c>
      <c r="P115" s="229">
        <f t="shared" ref="P115" si="370">D115+J115</f>
        <v>0</v>
      </c>
      <c r="Q115" s="229">
        <f t="shared" ref="Q115" si="371">E115+K115</f>
        <v>25.31148</v>
      </c>
      <c r="R115" s="229">
        <f t="shared" ref="R115" si="372">F115+L115</f>
        <v>0</v>
      </c>
      <c r="S115" s="229">
        <f t="shared" ref="S115" si="373">G115+M115</f>
        <v>0</v>
      </c>
      <c r="T115" s="229">
        <f t="shared" ref="T115" si="374">H115+N115</f>
        <v>0</v>
      </c>
      <c r="V115" s="358">
        <f>O115-'3 priedas_asignavimai'!Z319</f>
        <v>0</v>
      </c>
    </row>
    <row r="116" spans="1:25" ht="15.75" customHeight="1" x14ac:dyDescent="0.25">
      <c r="A116" s="16" t="s">
        <v>40</v>
      </c>
      <c r="B116" s="63" t="s">
        <v>282</v>
      </c>
      <c r="C116" s="111">
        <f t="shared" si="347"/>
        <v>25.14292</v>
      </c>
      <c r="D116" s="111">
        <f t="shared" ref="D116:T116" si="375">D117</f>
        <v>0</v>
      </c>
      <c r="E116" s="111">
        <f t="shared" si="375"/>
        <v>25.14292</v>
      </c>
      <c r="F116" s="111">
        <f t="shared" si="375"/>
        <v>0</v>
      </c>
      <c r="G116" s="111">
        <f t="shared" si="375"/>
        <v>0</v>
      </c>
      <c r="H116" s="111">
        <f t="shared" si="375"/>
        <v>0</v>
      </c>
      <c r="I116" s="109">
        <f t="shared" si="218"/>
        <v>0</v>
      </c>
      <c r="J116" s="109">
        <f t="shared" si="375"/>
        <v>0</v>
      </c>
      <c r="K116" s="109">
        <f t="shared" si="375"/>
        <v>0</v>
      </c>
      <c r="L116" s="109">
        <f t="shared" si="375"/>
        <v>0</v>
      </c>
      <c r="M116" s="109">
        <f t="shared" si="375"/>
        <v>0</v>
      </c>
      <c r="N116" s="109">
        <f t="shared" si="375"/>
        <v>0</v>
      </c>
      <c r="O116" s="127">
        <f t="shared" si="375"/>
        <v>25.14292</v>
      </c>
      <c r="P116" s="228">
        <f t="shared" si="375"/>
        <v>0</v>
      </c>
      <c r="Q116" s="228">
        <f t="shared" si="375"/>
        <v>25.14292</v>
      </c>
      <c r="R116" s="228">
        <f t="shared" si="375"/>
        <v>0</v>
      </c>
      <c r="S116" s="228">
        <f t="shared" si="375"/>
        <v>0</v>
      </c>
      <c r="T116" s="228">
        <f t="shared" si="375"/>
        <v>0</v>
      </c>
      <c r="V116" s="358">
        <f>O116-'3 priedas_asignavimai'!Z326</f>
        <v>0</v>
      </c>
    </row>
    <row r="117" spans="1:25" ht="15.75" customHeight="1" x14ac:dyDescent="0.25">
      <c r="A117" s="17"/>
      <c r="B117" s="4" t="s">
        <v>441</v>
      </c>
      <c r="C117" s="110">
        <f t="shared" si="347"/>
        <v>25.14292</v>
      </c>
      <c r="D117" s="164"/>
      <c r="E117" s="164">
        <v>25.14292</v>
      </c>
      <c r="F117" s="164"/>
      <c r="G117" s="164"/>
      <c r="H117" s="164"/>
      <c r="I117" s="119">
        <f t="shared" si="218"/>
        <v>0</v>
      </c>
      <c r="J117" s="168"/>
      <c r="K117" s="168"/>
      <c r="L117" s="168"/>
      <c r="M117" s="168"/>
      <c r="N117" s="168"/>
      <c r="O117" s="120">
        <f t="shared" ref="O117:O118" si="376">P117+Q117+R117+S117+T117</f>
        <v>25.14292</v>
      </c>
      <c r="P117" s="229">
        <f t="shared" ref="P117" si="377">D117+J117</f>
        <v>0</v>
      </c>
      <c r="Q117" s="229">
        <f t="shared" ref="Q117" si="378">E117+K117</f>
        <v>25.14292</v>
      </c>
      <c r="R117" s="229">
        <f t="shared" ref="R117" si="379">F117+L117</f>
        <v>0</v>
      </c>
      <c r="S117" s="229">
        <f t="shared" ref="S117" si="380">G117+M117</f>
        <v>0</v>
      </c>
      <c r="T117" s="229">
        <f t="shared" ref="T117" si="381">H117+N117</f>
        <v>0</v>
      </c>
      <c r="V117" s="358">
        <f>O117-'3 priedas_asignavimai'!Z327</f>
        <v>0</v>
      </c>
    </row>
    <row r="118" spans="1:25" s="14" customFormat="1" ht="15.95" customHeight="1" x14ac:dyDescent="0.25">
      <c r="A118" s="182" t="s">
        <v>41</v>
      </c>
      <c r="B118" s="186" t="s">
        <v>55</v>
      </c>
      <c r="C118" s="134">
        <f t="shared" si="347"/>
        <v>4700.3236300000008</v>
      </c>
      <c r="D118" s="313">
        <f>D12+D20+D23+D25+D28+D31+D34+D37+D40+D42+D44+D46+D48+D50+D52+D54+D56+D58+D60+D62+D64+D66+D68+D70+D72+D74+D76+D78+D80+D82+D84+D86+D88+D90+D92+D94+D96+D102+D98+D100+D104+D106+D108+D110+D112+D114+D116</f>
        <v>4358.7368200000001</v>
      </c>
      <c r="E118" s="313">
        <f t="shared" ref="E118:H118" si="382">E12+E20+E23+E25+E28+E31+E34+E37+E40+E42+E44+E46+E48+E50+E52+E54+E56+E58+E60+E62+E64+E66+E68+E70+E72+E74+E76+E78+E80+E82+E84+E86+E88+E90+E92+E94+E96+E102+E98+E100+E104+E106+E108+E110+E112+E114+E116</f>
        <v>227.65321999999998</v>
      </c>
      <c r="F118" s="313">
        <f t="shared" si="382"/>
        <v>24.438960000000002</v>
      </c>
      <c r="G118" s="313">
        <f t="shared" si="382"/>
        <v>89.494630000000001</v>
      </c>
      <c r="H118" s="313">
        <f t="shared" si="382"/>
        <v>0</v>
      </c>
      <c r="I118" s="134">
        <f t="shared" si="218"/>
        <v>0</v>
      </c>
      <c r="J118" s="313">
        <f>J12+J20+J23+J25+J28+J31+J34+J37+J40+J42+J44+J46+J48+J50+J52+J54+J56+J58+J60+J62+J64+J66+J68+J70+J72+J74+J76+J78+J80+J82+J84+J86+J88+J90+J92+J94+J96+J102+J98+J100+J104+J106+J108+J110+J112+J114+J116</f>
        <v>0</v>
      </c>
      <c r="K118" s="313">
        <f t="shared" ref="K118:N118" si="383">K12+K20+K23+K25+K28+K31+K34+K37+K40+K42+K44+K46+K48+K50+K52+K54+K56+K58+K60+K62+K64+K66+K68+K70+K72+K74+K76+K78+K80+K82+K84+K86+K88+K90+K92+K94+K96+K102+K98+K100+K104+K106+K108+K110+K112+K114+K116</f>
        <v>0</v>
      </c>
      <c r="L118" s="313">
        <f t="shared" si="383"/>
        <v>0</v>
      </c>
      <c r="M118" s="313">
        <f t="shared" si="383"/>
        <v>0</v>
      </c>
      <c r="N118" s="313">
        <f t="shared" si="383"/>
        <v>0</v>
      </c>
      <c r="O118" s="127">
        <f t="shared" si="376"/>
        <v>4700.3236300000008</v>
      </c>
      <c r="P118" s="313">
        <f>P12+P20+P23+P25+P28+P31+P34+P37+P40+P42+P44+P46+P48+P50+P52+P54+P56+P58+P60+P62+P64+P66+P68+P70+P72+P74+P76+P78+P80+P82+P84+P86+P88+P90+P92+P94+P96+P102+P98+P100+P104+P106+P108+P110+P112+P114+P116</f>
        <v>4358.7368200000001</v>
      </c>
      <c r="Q118" s="313">
        <f t="shared" ref="Q118:T118" si="384">Q12+Q20+Q23+Q25+Q28+Q31+Q34+Q37+Q40+Q42+Q44+Q46+Q48+Q50+Q52+Q54+Q56+Q58+Q60+Q62+Q64+Q66+Q68+Q70+Q72+Q74+Q76+Q78+Q80+Q82+Q84+Q86+Q88+Q90+Q92+Q94+Q96+Q102+Q98+Q100+Q104+Q106+Q108+Q110+Q112+Q114+Q116</f>
        <v>227.65321999999998</v>
      </c>
      <c r="R118" s="313">
        <f t="shared" si="384"/>
        <v>24.438960000000002</v>
      </c>
      <c r="S118" s="313">
        <f t="shared" si="384"/>
        <v>89.494630000000001</v>
      </c>
      <c r="T118" s="313">
        <f t="shared" si="384"/>
        <v>0</v>
      </c>
      <c r="V118" s="361">
        <f>O118-'3 priedas_asignavimai'!Z329</f>
        <v>0</v>
      </c>
      <c r="W118" s="82"/>
    </row>
    <row r="119" spans="1:25" hidden="1" x14ac:dyDescent="0.25"/>
    <row r="120" spans="1:25" hidden="1" x14ac:dyDescent="0.25">
      <c r="B120" s="426" t="s">
        <v>420</v>
      </c>
      <c r="C120" s="167">
        <f>C12+C20+C23+C25+C28+C31+C34+C37+C40+C42+C44+C46+C48+C50+C54+C58+C64+C66+C68+C70+C72+C74+C76+C78+C80+C82+C84+C86+C88+C90+C92+C94+C96+C102+C104+C106+C108+C110+C112+C114+C116</f>
        <v>4700.3236300000026</v>
      </c>
      <c r="D120" s="167">
        <f t="shared" ref="D120:S120" si="385">D12+D20+D23+D25+D28+D31+D34+D37+D40+D42+D44+D46+D48+D50+D54+D58+D64+D66+D68+D70+D72+D74+D76+D78+D80+D82+D84+D86+D88+D90+D92+D94+D96+D102+D104+D106+D108+D110+D112+D114+D116</f>
        <v>4358.7368200000001</v>
      </c>
      <c r="E120" s="167">
        <f t="shared" si="385"/>
        <v>227.65321999999998</v>
      </c>
      <c r="F120" s="167">
        <f t="shared" si="385"/>
        <v>24.438960000000002</v>
      </c>
      <c r="G120" s="167">
        <f t="shared" si="385"/>
        <v>89.494630000000001</v>
      </c>
      <c r="H120" s="167">
        <f t="shared" si="385"/>
        <v>0</v>
      </c>
      <c r="I120" s="167">
        <f t="shared" si="385"/>
        <v>0</v>
      </c>
      <c r="J120" s="167">
        <f t="shared" si="385"/>
        <v>0</v>
      </c>
      <c r="K120" s="167">
        <f t="shared" si="385"/>
        <v>0</v>
      </c>
      <c r="L120" s="167">
        <f t="shared" si="385"/>
        <v>0</v>
      </c>
      <c r="M120" s="167">
        <f t="shared" si="385"/>
        <v>0</v>
      </c>
      <c r="N120" s="167">
        <f t="shared" si="385"/>
        <v>0</v>
      </c>
      <c r="O120" s="167">
        <f t="shared" si="385"/>
        <v>4700.3236300000017</v>
      </c>
      <c r="P120" s="167">
        <f t="shared" si="385"/>
        <v>4358.7368200000001</v>
      </c>
      <c r="Q120" s="167">
        <f t="shared" si="385"/>
        <v>227.65321999999998</v>
      </c>
      <c r="R120" s="167">
        <f t="shared" si="385"/>
        <v>24.438960000000002</v>
      </c>
      <c r="S120" s="167">
        <f t="shared" si="385"/>
        <v>89.494630000000001</v>
      </c>
    </row>
    <row r="121" spans="1:25" hidden="1" x14ac:dyDescent="0.25">
      <c r="B121" s="426"/>
      <c r="C121" s="167">
        <f>C120-C118</f>
        <v>0</v>
      </c>
      <c r="D121" s="167">
        <f t="shared" ref="D121:S121" si="386">D120-D118</f>
        <v>0</v>
      </c>
      <c r="E121" s="187">
        <f t="shared" si="386"/>
        <v>0</v>
      </c>
      <c r="F121" s="187">
        <f t="shared" si="386"/>
        <v>0</v>
      </c>
      <c r="G121" s="187">
        <f t="shared" si="386"/>
        <v>0</v>
      </c>
      <c r="H121" s="187">
        <f t="shared" si="386"/>
        <v>0</v>
      </c>
      <c r="I121" s="187">
        <f t="shared" si="386"/>
        <v>0</v>
      </c>
      <c r="J121" s="187">
        <f t="shared" si="386"/>
        <v>0</v>
      </c>
      <c r="K121" s="187">
        <f t="shared" si="386"/>
        <v>0</v>
      </c>
      <c r="L121" s="187">
        <f t="shared" si="386"/>
        <v>0</v>
      </c>
      <c r="M121" s="187">
        <f t="shared" si="386"/>
        <v>0</v>
      </c>
      <c r="N121" s="187">
        <f t="shared" si="386"/>
        <v>0</v>
      </c>
      <c r="O121" s="187">
        <f t="shared" si="386"/>
        <v>0</v>
      </c>
      <c r="P121" s="187">
        <f t="shared" si="386"/>
        <v>0</v>
      </c>
      <c r="Q121" s="187">
        <f t="shared" si="386"/>
        <v>0</v>
      </c>
      <c r="R121" s="187">
        <f t="shared" si="386"/>
        <v>0</v>
      </c>
      <c r="S121" s="187">
        <f t="shared" si="386"/>
        <v>0</v>
      </c>
    </row>
    <row r="122" spans="1:25" hidden="1" x14ac:dyDescent="0.25">
      <c r="B122" s="17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</row>
    <row r="123" spans="1:25" hidden="1" x14ac:dyDescent="0.25">
      <c r="B123" s="442" t="s">
        <v>409</v>
      </c>
      <c r="C123" s="105">
        <v>4700.3236300000008</v>
      </c>
      <c r="D123" s="99">
        <v>4358.7368200000001</v>
      </c>
      <c r="E123" s="99">
        <v>227.65321999999998</v>
      </c>
      <c r="F123" s="99">
        <v>24.438960000000002</v>
      </c>
      <c r="G123" s="99">
        <v>89.494630000000001</v>
      </c>
      <c r="H123" s="99">
        <v>0</v>
      </c>
    </row>
    <row r="124" spans="1:25" hidden="1" x14ac:dyDescent="0.25">
      <c r="B124" s="442"/>
      <c r="C124" s="105">
        <f>C118-C123</f>
        <v>0</v>
      </c>
      <c r="D124" s="105">
        <f t="shared" ref="D124:H124" si="387">D118-D123</f>
        <v>0</v>
      </c>
      <c r="E124" s="188">
        <f t="shared" si="387"/>
        <v>0</v>
      </c>
      <c r="F124" s="188">
        <f t="shared" si="387"/>
        <v>0</v>
      </c>
      <c r="G124" s="188">
        <f t="shared" si="387"/>
        <v>0</v>
      </c>
      <c r="H124" s="188">
        <f t="shared" si="387"/>
        <v>0</v>
      </c>
      <c r="J124" s="14"/>
    </row>
    <row r="125" spans="1:25" s="14" customFormat="1" hidden="1" x14ac:dyDescent="0.25">
      <c r="A125" s="1"/>
      <c r="B125" s="1"/>
      <c r="C125" s="105">
        <f t="shared" ref="C125:H125" si="388">I118</f>
        <v>0</v>
      </c>
      <c r="D125" s="105">
        <f t="shared" si="388"/>
        <v>0</v>
      </c>
      <c r="E125" s="105">
        <f t="shared" si="388"/>
        <v>0</v>
      </c>
      <c r="F125" s="105">
        <f t="shared" si="388"/>
        <v>0</v>
      </c>
      <c r="G125" s="105">
        <f t="shared" si="388"/>
        <v>0</v>
      </c>
      <c r="H125" s="105">
        <f t="shared" si="388"/>
        <v>0</v>
      </c>
      <c r="I125" s="14">
        <f t="shared" ref="I125" si="389">Q119</f>
        <v>0</v>
      </c>
      <c r="J125" s="14">
        <f>R119</f>
        <v>0</v>
      </c>
      <c r="K125" s="1"/>
      <c r="L125" s="1"/>
      <c r="M125" s="1"/>
      <c r="N125" s="1"/>
      <c r="O125" s="105"/>
      <c r="P125" s="99"/>
      <c r="Q125" s="99"/>
      <c r="R125" s="99"/>
      <c r="S125" s="99"/>
      <c r="T125" s="99"/>
      <c r="U125" s="1"/>
      <c r="V125" s="357"/>
      <c r="W125" s="1"/>
      <c r="X125" s="1"/>
      <c r="Y125" s="1"/>
    </row>
    <row r="126" spans="1:25" s="14" customFormat="1" hidden="1" x14ac:dyDescent="0.25">
      <c r="A126" s="1"/>
      <c r="B126" s="1"/>
      <c r="C126" s="105"/>
      <c r="D126" s="99"/>
      <c r="E126" s="99"/>
      <c r="F126" s="99"/>
      <c r="G126" s="99"/>
      <c r="H126" s="99"/>
      <c r="I126" s="1"/>
      <c r="J126" s="1"/>
      <c r="K126" s="1"/>
      <c r="L126" s="1"/>
      <c r="M126" s="1"/>
      <c r="N126" s="1"/>
      <c r="O126" s="105"/>
      <c r="P126" s="99"/>
      <c r="Q126" s="99"/>
      <c r="R126" s="99"/>
      <c r="S126" s="99"/>
      <c r="T126" s="99"/>
      <c r="U126" s="1"/>
      <c r="V126" s="357"/>
      <c r="W126" s="1"/>
      <c r="X126" s="1"/>
      <c r="Y126" s="1"/>
    </row>
    <row r="127" spans="1:25" s="14" customFormat="1" hidden="1" x14ac:dyDescent="0.25">
      <c r="A127" s="1"/>
      <c r="B127" s="1"/>
      <c r="C127" s="105"/>
      <c r="D127" s="99"/>
      <c r="E127" s="99"/>
      <c r="F127" s="99"/>
      <c r="G127" s="99"/>
      <c r="H127" s="99"/>
      <c r="J127" s="1"/>
      <c r="K127" s="1"/>
      <c r="L127" s="1"/>
      <c r="M127" s="1"/>
      <c r="N127" s="1"/>
      <c r="O127" s="105"/>
      <c r="P127" s="99"/>
      <c r="Q127" s="99"/>
      <c r="R127" s="99"/>
      <c r="S127" s="99"/>
      <c r="T127" s="99"/>
      <c r="U127" s="1"/>
      <c r="V127" s="357"/>
      <c r="W127" s="1"/>
      <c r="X127" s="1"/>
      <c r="Y127" s="1"/>
    </row>
    <row r="128" spans="1:25" s="14" customFormat="1" x14ac:dyDescent="0.25">
      <c r="A128" s="1"/>
      <c r="B128" s="1"/>
      <c r="C128" s="105"/>
      <c r="D128" s="99"/>
      <c r="E128" s="99"/>
      <c r="F128" s="99"/>
      <c r="G128" s="99"/>
      <c r="H128" s="99"/>
      <c r="J128" s="1"/>
      <c r="K128" s="1"/>
      <c r="L128" s="1"/>
      <c r="M128" s="1"/>
      <c r="N128" s="1"/>
      <c r="O128" s="105"/>
      <c r="P128" s="99"/>
      <c r="Q128" s="99"/>
      <c r="R128" s="99"/>
      <c r="S128" s="99"/>
      <c r="T128" s="99"/>
      <c r="U128" s="1"/>
      <c r="V128" s="357"/>
      <c r="W128" s="1"/>
      <c r="X128" s="1"/>
      <c r="Y128" s="1"/>
    </row>
    <row r="129" spans="1:25" s="14" customFormat="1" x14ac:dyDescent="0.25">
      <c r="A129" s="1"/>
      <c r="B129" s="1"/>
      <c r="C129" s="105"/>
      <c r="D129" s="99"/>
      <c r="E129" s="99"/>
      <c r="F129" s="99"/>
      <c r="G129" s="99"/>
      <c r="H129" s="99"/>
      <c r="J129" s="1"/>
      <c r="K129" s="1"/>
      <c r="L129" s="1"/>
      <c r="M129" s="1"/>
      <c r="N129" s="1"/>
      <c r="O129" s="105"/>
      <c r="P129" s="99"/>
      <c r="Q129" s="99"/>
      <c r="R129" s="99"/>
      <c r="S129" s="99"/>
      <c r="T129" s="99"/>
      <c r="U129" s="1"/>
      <c r="V129" s="357"/>
      <c r="W129" s="1"/>
      <c r="X129" s="1"/>
      <c r="Y129" s="1"/>
    </row>
    <row r="130" spans="1:25" s="14" customFormat="1" x14ac:dyDescent="0.25">
      <c r="A130" s="1"/>
      <c r="B130" s="1"/>
      <c r="C130" s="105"/>
      <c r="D130" s="99"/>
      <c r="E130" s="99"/>
      <c r="F130" s="99"/>
      <c r="G130" s="99"/>
      <c r="H130" s="99"/>
      <c r="J130" s="1"/>
      <c r="K130" s="1"/>
      <c r="L130" s="1"/>
      <c r="M130" s="1"/>
      <c r="N130" s="1"/>
      <c r="O130" s="105"/>
      <c r="P130" s="99"/>
      <c r="Q130" s="99"/>
      <c r="R130" s="99"/>
      <c r="S130" s="99"/>
      <c r="T130" s="99"/>
      <c r="U130" s="1"/>
      <c r="V130" s="357"/>
      <c r="W130" s="1"/>
      <c r="X130" s="1"/>
      <c r="Y130" s="1"/>
    </row>
    <row r="131" spans="1:25" s="14" customFormat="1" x14ac:dyDescent="0.25">
      <c r="A131" s="1"/>
      <c r="B131" s="1"/>
      <c r="C131" s="105"/>
      <c r="D131" s="99"/>
      <c r="E131" s="99"/>
      <c r="F131" s="99"/>
      <c r="G131" s="99"/>
      <c r="H131" s="99"/>
      <c r="J131" s="1"/>
      <c r="K131" s="1"/>
      <c r="L131" s="1"/>
      <c r="M131" s="1"/>
      <c r="N131" s="1"/>
      <c r="O131" s="105"/>
      <c r="P131" s="99"/>
      <c r="Q131" s="99"/>
      <c r="R131" s="99"/>
      <c r="S131" s="99"/>
      <c r="T131" s="99"/>
      <c r="U131" s="1"/>
      <c r="V131" s="357"/>
      <c r="W131" s="1"/>
      <c r="X131" s="1"/>
      <c r="Y131" s="1"/>
    </row>
    <row r="132" spans="1:25" s="14" customFormat="1" x14ac:dyDescent="0.25">
      <c r="A132" s="1"/>
      <c r="B132" s="1"/>
      <c r="C132" s="105"/>
      <c r="D132" s="99"/>
      <c r="E132" s="99"/>
      <c r="F132" s="99"/>
      <c r="G132" s="99"/>
      <c r="H132" s="99"/>
      <c r="J132" s="1"/>
      <c r="K132" s="1"/>
      <c r="L132" s="1"/>
      <c r="M132" s="1"/>
      <c r="N132" s="1"/>
      <c r="O132" s="105"/>
      <c r="P132" s="99"/>
      <c r="Q132" s="99"/>
      <c r="R132" s="99"/>
      <c r="S132" s="99"/>
      <c r="T132" s="99"/>
      <c r="U132" s="1"/>
      <c r="V132" s="357"/>
      <c r="W132" s="1"/>
      <c r="X132" s="1"/>
      <c r="Y132" s="1"/>
    </row>
    <row r="133" spans="1:25" s="14" customFormat="1" x14ac:dyDescent="0.25">
      <c r="A133" s="1"/>
      <c r="B133" s="1"/>
      <c r="C133" s="105"/>
      <c r="D133" s="99"/>
      <c r="E133" s="99"/>
      <c r="F133" s="99"/>
      <c r="G133" s="99"/>
      <c r="H133" s="99"/>
      <c r="J133" s="1"/>
      <c r="K133" s="1"/>
      <c r="L133" s="1"/>
      <c r="M133" s="1"/>
      <c r="N133" s="1"/>
      <c r="O133" s="105"/>
      <c r="P133" s="99"/>
      <c r="Q133" s="99"/>
      <c r="R133" s="99"/>
      <c r="S133" s="99"/>
      <c r="T133" s="99"/>
      <c r="U133" s="1"/>
      <c r="V133" s="357"/>
      <c r="W133" s="1"/>
      <c r="X133" s="1"/>
      <c r="Y133" s="1"/>
    </row>
    <row r="134" spans="1:25" s="14" customFormat="1" x14ac:dyDescent="0.25">
      <c r="A134" s="1"/>
      <c r="B134" s="1"/>
      <c r="C134" s="105"/>
      <c r="D134" s="99"/>
      <c r="E134" s="99"/>
      <c r="F134" s="99"/>
      <c r="G134" s="99"/>
      <c r="H134" s="99"/>
      <c r="J134" s="1"/>
      <c r="K134" s="1"/>
      <c r="L134" s="1"/>
      <c r="M134" s="1"/>
      <c r="N134" s="1"/>
      <c r="O134" s="105"/>
      <c r="P134" s="99"/>
      <c r="Q134" s="99"/>
      <c r="R134" s="99"/>
      <c r="S134" s="99"/>
      <c r="T134" s="99"/>
      <c r="U134" s="1"/>
      <c r="V134" s="357"/>
      <c r="W134" s="1"/>
      <c r="X134" s="1"/>
      <c r="Y134" s="1"/>
    </row>
    <row r="135" spans="1:25" s="14" customFormat="1" x14ac:dyDescent="0.25">
      <c r="A135" s="1"/>
      <c r="B135" s="1"/>
      <c r="C135" s="105"/>
      <c r="D135" s="99"/>
      <c r="E135" s="99"/>
      <c r="F135" s="99"/>
      <c r="G135" s="99"/>
      <c r="H135" s="99"/>
      <c r="J135" s="1"/>
      <c r="K135" s="1"/>
      <c r="L135" s="1"/>
      <c r="M135" s="1"/>
      <c r="N135" s="1"/>
      <c r="O135" s="105"/>
      <c r="P135" s="99"/>
      <c r="Q135" s="99"/>
      <c r="R135" s="99"/>
      <c r="S135" s="99"/>
      <c r="T135" s="99"/>
      <c r="U135" s="1"/>
      <c r="V135" s="357"/>
      <c r="W135" s="1"/>
      <c r="X135" s="1"/>
      <c r="Y135" s="1"/>
    </row>
    <row r="136" spans="1:25" s="14" customFormat="1" x14ac:dyDescent="0.25">
      <c r="A136" s="1"/>
      <c r="B136" s="1"/>
      <c r="C136" s="105"/>
      <c r="D136" s="99"/>
      <c r="E136" s="99"/>
      <c r="F136" s="99"/>
      <c r="G136" s="99"/>
      <c r="H136" s="99"/>
      <c r="J136" s="1"/>
      <c r="K136" s="1"/>
      <c r="L136" s="1"/>
      <c r="M136" s="1"/>
      <c r="N136" s="1"/>
      <c r="O136" s="105"/>
      <c r="P136" s="99"/>
      <c r="Q136" s="99"/>
      <c r="R136" s="99"/>
      <c r="S136" s="99"/>
      <c r="T136" s="99"/>
      <c r="U136" s="1"/>
      <c r="V136" s="357"/>
      <c r="W136" s="1"/>
      <c r="X136" s="1"/>
      <c r="Y136" s="1"/>
    </row>
    <row r="137" spans="1:25" s="14" customFormat="1" x14ac:dyDescent="0.25">
      <c r="A137" s="1"/>
      <c r="B137" s="1"/>
      <c r="C137" s="105"/>
      <c r="D137" s="99"/>
      <c r="E137" s="99"/>
      <c r="F137" s="99"/>
      <c r="G137" s="99"/>
      <c r="H137" s="99"/>
      <c r="J137" s="1"/>
      <c r="K137" s="1"/>
      <c r="L137" s="1"/>
      <c r="M137" s="1"/>
      <c r="N137" s="1"/>
      <c r="O137" s="105"/>
      <c r="P137" s="99"/>
      <c r="Q137" s="99"/>
      <c r="R137" s="99"/>
      <c r="S137" s="99"/>
      <c r="T137" s="99"/>
      <c r="U137" s="1"/>
      <c r="V137" s="357"/>
      <c r="W137" s="1"/>
      <c r="X137" s="1"/>
      <c r="Y137" s="1"/>
    </row>
    <row r="138" spans="1:25" s="14" customFormat="1" x14ac:dyDescent="0.25">
      <c r="A138" s="1"/>
      <c r="B138" s="1"/>
      <c r="C138" s="105"/>
      <c r="D138" s="99"/>
      <c r="E138" s="99"/>
      <c r="F138" s="99"/>
      <c r="G138" s="99"/>
      <c r="H138" s="99"/>
      <c r="J138" s="1"/>
      <c r="K138" s="1"/>
      <c r="L138" s="1"/>
      <c r="M138" s="1"/>
      <c r="N138" s="1"/>
      <c r="O138" s="105"/>
      <c r="P138" s="99"/>
      <c r="Q138" s="99"/>
      <c r="R138" s="99"/>
      <c r="S138" s="99"/>
      <c r="T138" s="99"/>
      <c r="U138" s="1"/>
      <c r="V138" s="357"/>
      <c r="W138" s="1"/>
      <c r="X138" s="1"/>
      <c r="Y138" s="1"/>
    </row>
    <row r="139" spans="1:25" s="14" customFormat="1" x14ac:dyDescent="0.25">
      <c r="A139" s="1"/>
      <c r="B139" s="1"/>
      <c r="C139" s="105"/>
      <c r="D139" s="99"/>
      <c r="E139" s="99"/>
      <c r="F139" s="99"/>
      <c r="G139" s="99"/>
      <c r="H139" s="99"/>
      <c r="J139" s="1"/>
      <c r="K139" s="1"/>
      <c r="L139" s="1"/>
      <c r="M139" s="1"/>
      <c r="N139" s="1"/>
      <c r="O139" s="105"/>
      <c r="P139" s="99"/>
      <c r="Q139" s="99"/>
      <c r="R139" s="99"/>
      <c r="S139" s="99"/>
      <c r="T139" s="99"/>
      <c r="U139" s="1"/>
      <c r="V139" s="357"/>
      <c r="W139" s="1"/>
      <c r="X139" s="1"/>
      <c r="Y139" s="1"/>
    </row>
    <row r="140" spans="1:25" s="14" customFormat="1" x14ac:dyDescent="0.25">
      <c r="A140" s="1"/>
      <c r="B140" s="1"/>
      <c r="C140" s="105"/>
      <c r="D140" s="99"/>
      <c r="E140" s="99"/>
      <c r="F140" s="99"/>
      <c r="G140" s="99"/>
      <c r="H140" s="99"/>
      <c r="J140" s="1"/>
      <c r="K140" s="1"/>
      <c r="L140" s="1"/>
      <c r="M140" s="1"/>
      <c r="N140" s="1"/>
      <c r="O140" s="105"/>
      <c r="P140" s="99"/>
      <c r="Q140" s="99"/>
      <c r="R140" s="99"/>
      <c r="S140" s="99"/>
      <c r="T140" s="99"/>
      <c r="U140" s="1"/>
      <c r="V140" s="357"/>
      <c r="W140" s="1"/>
      <c r="X140" s="1"/>
      <c r="Y140" s="1"/>
    </row>
    <row r="141" spans="1:25" s="14" customFormat="1" x14ac:dyDescent="0.25">
      <c r="A141" s="1"/>
      <c r="B141" s="1"/>
      <c r="C141" s="105"/>
      <c r="D141" s="99"/>
      <c r="E141" s="99"/>
      <c r="F141" s="99"/>
      <c r="G141" s="99"/>
      <c r="H141" s="99"/>
      <c r="J141" s="1"/>
      <c r="K141" s="1"/>
      <c r="L141" s="1"/>
      <c r="M141" s="1"/>
      <c r="N141" s="1"/>
      <c r="O141" s="105"/>
      <c r="P141" s="99"/>
      <c r="Q141" s="99"/>
      <c r="R141" s="99"/>
      <c r="S141" s="99"/>
      <c r="T141" s="99"/>
      <c r="U141" s="1"/>
      <c r="V141" s="357"/>
      <c r="W141" s="1"/>
      <c r="X141" s="1"/>
      <c r="Y141" s="1"/>
    </row>
    <row r="142" spans="1:25" s="14" customFormat="1" x14ac:dyDescent="0.25">
      <c r="A142" s="1"/>
      <c r="B142" s="1"/>
      <c r="C142" s="105"/>
      <c r="D142" s="99"/>
      <c r="E142" s="99"/>
      <c r="F142" s="99"/>
      <c r="G142" s="99"/>
      <c r="H142" s="99"/>
      <c r="J142" s="1"/>
      <c r="K142" s="1"/>
      <c r="L142" s="1"/>
      <c r="M142" s="1"/>
      <c r="N142" s="1"/>
      <c r="O142" s="105"/>
      <c r="P142" s="99"/>
      <c r="Q142" s="99"/>
      <c r="R142" s="99"/>
      <c r="S142" s="99"/>
      <c r="T142" s="99"/>
      <c r="U142" s="1"/>
      <c r="V142" s="357"/>
      <c r="W142" s="1"/>
      <c r="X142" s="1"/>
      <c r="Y142" s="1"/>
    </row>
    <row r="143" spans="1:25" s="14" customFormat="1" x14ac:dyDescent="0.25">
      <c r="A143" s="1"/>
      <c r="B143" s="1"/>
      <c r="C143" s="105"/>
      <c r="D143" s="99"/>
      <c r="E143" s="99"/>
      <c r="F143" s="99"/>
      <c r="G143" s="99"/>
      <c r="H143" s="99"/>
      <c r="J143" s="1"/>
      <c r="K143" s="1"/>
      <c r="L143" s="1"/>
      <c r="M143" s="1"/>
      <c r="N143" s="1"/>
      <c r="O143" s="105"/>
      <c r="P143" s="99"/>
      <c r="Q143" s="99"/>
      <c r="R143" s="99"/>
      <c r="S143" s="99"/>
      <c r="T143" s="99"/>
      <c r="U143" s="1"/>
      <c r="V143" s="357"/>
      <c r="W143" s="1"/>
      <c r="X143" s="1"/>
      <c r="Y143" s="1"/>
    </row>
    <row r="144" spans="1:25" s="14" customFormat="1" x14ac:dyDescent="0.25">
      <c r="A144" s="1"/>
      <c r="B144" s="1"/>
      <c r="C144" s="105"/>
      <c r="D144" s="99"/>
      <c r="E144" s="99"/>
      <c r="F144" s="99"/>
      <c r="G144" s="99"/>
      <c r="H144" s="99"/>
      <c r="J144" s="1"/>
      <c r="K144" s="1"/>
      <c r="L144" s="1"/>
      <c r="M144" s="1"/>
      <c r="N144" s="1"/>
      <c r="O144" s="105"/>
      <c r="P144" s="99"/>
      <c r="Q144" s="99"/>
      <c r="R144" s="99"/>
      <c r="S144" s="99"/>
      <c r="T144" s="99"/>
      <c r="U144" s="1"/>
      <c r="V144" s="357"/>
      <c r="W144" s="1"/>
      <c r="X144" s="1"/>
      <c r="Y144" s="1"/>
    </row>
    <row r="145" spans="1:25" s="14" customFormat="1" x14ac:dyDescent="0.25">
      <c r="A145" s="1"/>
      <c r="B145" s="1"/>
      <c r="C145" s="105"/>
      <c r="D145" s="99"/>
      <c r="E145" s="99"/>
      <c r="F145" s="99"/>
      <c r="G145" s="99"/>
      <c r="H145" s="99"/>
      <c r="J145" s="1"/>
      <c r="K145" s="1"/>
      <c r="L145" s="1"/>
      <c r="M145" s="1"/>
      <c r="N145" s="1"/>
      <c r="O145" s="105"/>
      <c r="P145" s="99"/>
      <c r="Q145" s="99"/>
      <c r="R145" s="99"/>
      <c r="S145" s="99"/>
      <c r="T145" s="99"/>
      <c r="U145" s="1"/>
      <c r="V145" s="357"/>
      <c r="W145" s="1"/>
      <c r="X145" s="1"/>
      <c r="Y145" s="1"/>
    </row>
    <row r="146" spans="1:25" s="14" customFormat="1" x14ac:dyDescent="0.25">
      <c r="A146" s="1"/>
      <c r="B146" s="1"/>
      <c r="C146" s="105"/>
      <c r="D146" s="99"/>
      <c r="E146" s="99"/>
      <c r="F146" s="99"/>
      <c r="G146" s="99"/>
      <c r="H146" s="99"/>
      <c r="J146" s="1"/>
      <c r="K146" s="1"/>
      <c r="L146" s="1"/>
      <c r="M146" s="1"/>
      <c r="N146" s="1"/>
      <c r="O146" s="105"/>
      <c r="P146" s="99"/>
      <c r="Q146" s="99"/>
      <c r="R146" s="99"/>
      <c r="S146" s="99"/>
      <c r="T146" s="99"/>
      <c r="U146" s="1"/>
      <c r="V146" s="357"/>
      <c r="W146" s="1"/>
      <c r="X146" s="1"/>
      <c r="Y146" s="1"/>
    </row>
    <row r="147" spans="1:25" s="14" customFormat="1" x14ac:dyDescent="0.25">
      <c r="A147" s="1"/>
      <c r="B147" s="1"/>
      <c r="C147" s="105"/>
      <c r="D147" s="99"/>
      <c r="E147" s="99"/>
      <c r="F147" s="99"/>
      <c r="G147" s="99"/>
      <c r="H147" s="99"/>
      <c r="J147" s="1"/>
      <c r="K147" s="1"/>
      <c r="L147" s="1"/>
      <c r="M147" s="1"/>
      <c r="N147" s="1"/>
      <c r="O147" s="105"/>
      <c r="P147" s="99"/>
      <c r="Q147" s="99"/>
      <c r="R147" s="99"/>
      <c r="S147" s="99"/>
      <c r="T147" s="99"/>
      <c r="U147" s="1"/>
      <c r="V147" s="357"/>
      <c r="W147" s="1"/>
      <c r="X147" s="1"/>
      <c r="Y147" s="1"/>
    </row>
    <row r="148" spans="1:25" s="14" customFormat="1" x14ac:dyDescent="0.25">
      <c r="A148" s="1"/>
      <c r="B148" s="1"/>
      <c r="C148" s="105"/>
      <c r="D148" s="99"/>
      <c r="E148" s="99"/>
      <c r="F148" s="99"/>
      <c r="G148" s="99"/>
      <c r="H148" s="99"/>
      <c r="J148" s="1"/>
      <c r="K148" s="1"/>
      <c r="L148" s="1"/>
      <c r="M148" s="1"/>
      <c r="N148" s="1"/>
      <c r="O148" s="105"/>
      <c r="P148" s="99"/>
      <c r="Q148" s="99"/>
      <c r="R148" s="99"/>
      <c r="S148" s="99"/>
      <c r="T148" s="99"/>
      <c r="U148" s="1"/>
      <c r="V148" s="357"/>
      <c r="W148" s="1"/>
      <c r="X148" s="1"/>
      <c r="Y148" s="1"/>
    </row>
    <row r="149" spans="1:25" s="14" customFormat="1" x14ac:dyDescent="0.25">
      <c r="A149" s="1"/>
      <c r="B149" s="1"/>
      <c r="C149" s="105"/>
      <c r="D149" s="99"/>
      <c r="E149" s="99"/>
      <c r="F149" s="99"/>
      <c r="G149" s="99"/>
      <c r="H149" s="99"/>
      <c r="J149" s="1"/>
      <c r="K149" s="1"/>
      <c r="L149" s="1"/>
      <c r="M149" s="1"/>
      <c r="N149" s="1"/>
      <c r="O149" s="105"/>
      <c r="P149" s="99"/>
      <c r="Q149" s="99"/>
      <c r="R149" s="99"/>
      <c r="S149" s="99"/>
      <c r="T149" s="99"/>
      <c r="U149" s="1"/>
      <c r="V149" s="357"/>
      <c r="W149" s="1"/>
      <c r="X149" s="1"/>
      <c r="Y149" s="1"/>
    </row>
    <row r="150" spans="1:25" s="14" customFormat="1" x14ac:dyDescent="0.25">
      <c r="A150" s="1"/>
      <c r="B150" s="1"/>
      <c r="C150" s="105"/>
      <c r="D150" s="99"/>
      <c r="E150" s="99"/>
      <c r="F150" s="99"/>
      <c r="G150" s="99"/>
      <c r="H150" s="99"/>
      <c r="J150" s="1"/>
      <c r="K150" s="1"/>
      <c r="L150" s="1"/>
      <c r="M150" s="1"/>
      <c r="N150" s="1"/>
      <c r="O150" s="105"/>
      <c r="P150" s="99"/>
      <c r="Q150" s="99"/>
      <c r="R150" s="99"/>
      <c r="S150" s="99"/>
      <c r="T150" s="99"/>
      <c r="U150" s="1"/>
      <c r="V150" s="357"/>
      <c r="W150" s="1"/>
      <c r="X150" s="1"/>
      <c r="Y150" s="1"/>
    </row>
    <row r="151" spans="1:25" s="14" customFormat="1" x14ac:dyDescent="0.25">
      <c r="A151" s="1"/>
      <c r="B151" s="1"/>
      <c r="C151" s="105"/>
      <c r="D151" s="99"/>
      <c r="E151" s="99"/>
      <c r="F151" s="99"/>
      <c r="G151" s="99"/>
      <c r="H151" s="99"/>
      <c r="J151" s="1"/>
      <c r="K151" s="1"/>
      <c r="L151" s="1"/>
      <c r="M151" s="1"/>
      <c r="N151" s="1"/>
      <c r="O151" s="105"/>
      <c r="P151" s="99"/>
      <c r="Q151" s="99"/>
      <c r="R151" s="99"/>
      <c r="S151" s="99"/>
      <c r="T151" s="99"/>
      <c r="U151" s="1"/>
      <c r="V151" s="357"/>
      <c r="W151" s="1"/>
      <c r="X151" s="1"/>
      <c r="Y151" s="1"/>
    </row>
    <row r="152" spans="1:25" s="14" customFormat="1" x14ac:dyDescent="0.25">
      <c r="A152" s="1"/>
      <c r="B152" s="1"/>
      <c r="C152" s="105"/>
      <c r="D152" s="99"/>
      <c r="E152" s="99"/>
      <c r="F152" s="99"/>
      <c r="G152" s="99"/>
      <c r="H152" s="99"/>
      <c r="J152" s="1"/>
      <c r="K152" s="1"/>
      <c r="L152" s="1"/>
      <c r="M152" s="1"/>
      <c r="N152" s="1"/>
      <c r="O152" s="105"/>
      <c r="P152" s="99"/>
      <c r="Q152" s="99"/>
      <c r="R152" s="99"/>
      <c r="S152" s="99"/>
      <c r="T152" s="99"/>
      <c r="U152" s="1"/>
      <c r="V152" s="357"/>
      <c r="W152" s="1"/>
      <c r="X152" s="1"/>
      <c r="Y152" s="1"/>
    </row>
    <row r="153" spans="1:25" s="14" customFormat="1" x14ac:dyDescent="0.25">
      <c r="A153" s="1"/>
      <c r="B153" s="1"/>
      <c r="C153" s="105"/>
      <c r="D153" s="99"/>
      <c r="E153" s="99"/>
      <c r="F153" s="99"/>
      <c r="G153" s="99"/>
      <c r="H153" s="99"/>
      <c r="J153" s="1"/>
      <c r="K153" s="1"/>
      <c r="L153" s="1"/>
      <c r="M153" s="1"/>
      <c r="N153" s="1"/>
      <c r="O153" s="105"/>
      <c r="P153" s="99"/>
      <c r="Q153" s="99"/>
      <c r="R153" s="99"/>
      <c r="S153" s="99"/>
      <c r="T153" s="99"/>
      <c r="U153" s="1"/>
      <c r="V153" s="357"/>
      <c r="W153" s="1"/>
      <c r="X153" s="1"/>
      <c r="Y153" s="1"/>
    </row>
    <row r="154" spans="1:25" s="14" customFormat="1" x14ac:dyDescent="0.25">
      <c r="A154" s="1"/>
      <c r="B154" s="1"/>
      <c r="C154" s="105"/>
      <c r="D154" s="99"/>
      <c r="E154" s="99"/>
      <c r="F154" s="99"/>
      <c r="G154" s="99"/>
      <c r="H154" s="99"/>
      <c r="J154" s="1"/>
      <c r="K154" s="1"/>
      <c r="L154" s="1"/>
      <c r="M154" s="1"/>
      <c r="N154" s="1"/>
      <c r="O154" s="105"/>
      <c r="P154" s="99"/>
      <c r="Q154" s="99"/>
      <c r="R154" s="99"/>
      <c r="S154" s="99"/>
      <c r="T154" s="99"/>
      <c r="U154" s="1"/>
      <c r="V154" s="357"/>
      <c r="W154" s="1"/>
      <c r="X154" s="1"/>
      <c r="Y154" s="1"/>
    </row>
    <row r="155" spans="1:25" s="14" customFormat="1" x14ac:dyDescent="0.25">
      <c r="A155" s="1"/>
      <c r="B155" s="1"/>
      <c r="C155" s="105"/>
      <c r="D155" s="99"/>
      <c r="E155" s="99"/>
      <c r="F155" s="99"/>
      <c r="G155" s="99"/>
      <c r="H155" s="99"/>
      <c r="J155" s="1"/>
      <c r="K155" s="1"/>
      <c r="L155" s="1"/>
      <c r="M155" s="1"/>
      <c r="N155" s="1"/>
      <c r="O155" s="105"/>
      <c r="P155" s="99"/>
      <c r="Q155" s="99"/>
      <c r="R155" s="99"/>
      <c r="S155" s="99"/>
      <c r="T155" s="99"/>
      <c r="U155" s="1"/>
      <c r="V155" s="357"/>
      <c r="W155" s="1"/>
      <c r="X155" s="1"/>
      <c r="Y155" s="1"/>
    </row>
    <row r="156" spans="1:25" s="14" customFormat="1" x14ac:dyDescent="0.25">
      <c r="A156" s="1"/>
      <c r="B156" s="1"/>
      <c r="C156" s="105"/>
      <c r="D156" s="99"/>
      <c r="E156" s="99"/>
      <c r="F156" s="99"/>
      <c r="G156" s="99"/>
      <c r="H156" s="99"/>
      <c r="J156" s="1"/>
      <c r="K156" s="1"/>
      <c r="L156" s="1"/>
      <c r="M156" s="1"/>
      <c r="N156" s="1"/>
      <c r="O156" s="105"/>
      <c r="P156" s="99"/>
      <c r="Q156" s="99"/>
      <c r="R156" s="99"/>
      <c r="S156" s="99"/>
      <c r="T156" s="99"/>
      <c r="U156" s="1"/>
      <c r="V156" s="357"/>
      <c r="W156" s="1"/>
      <c r="X156" s="1"/>
      <c r="Y156" s="1"/>
    </row>
    <row r="157" spans="1:25" s="14" customFormat="1" x14ac:dyDescent="0.25">
      <c r="A157" s="1"/>
      <c r="B157" s="1"/>
      <c r="C157" s="105"/>
      <c r="D157" s="99"/>
      <c r="E157" s="99"/>
      <c r="F157" s="99"/>
      <c r="G157" s="99"/>
      <c r="H157" s="99"/>
      <c r="J157" s="1"/>
      <c r="K157" s="1"/>
      <c r="L157" s="1"/>
      <c r="M157" s="1"/>
      <c r="N157" s="1"/>
      <c r="O157" s="105"/>
      <c r="P157" s="99"/>
      <c r="Q157" s="99"/>
      <c r="R157" s="99"/>
      <c r="S157" s="99"/>
      <c r="T157" s="99"/>
      <c r="U157" s="1"/>
      <c r="V157" s="357"/>
      <c r="W157" s="1"/>
      <c r="X157" s="1"/>
      <c r="Y157" s="1"/>
    </row>
    <row r="158" spans="1:25" s="14" customFormat="1" x14ac:dyDescent="0.25">
      <c r="A158" s="1"/>
      <c r="B158" s="1"/>
      <c r="C158" s="105"/>
      <c r="D158" s="99"/>
      <c r="E158" s="99"/>
      <c r="F158" s="99"/>
      <c r="G158" s="99"/>
      <c r="H158" s="99"/>
      <c r="J158" s="1"/>
      <c r="K158" s="1"/>
      <c r="L158" s="1"/>
      <c r="M158" s="1"/>
      <c r="N158" s="1"/>
      <c r="O158" s="105"/>
      <c r="P158" s="99"/>
      <c r="Q158" s="99"/>
      <c r="R158" s="99"/>
      <c r="S158" s="99"/>
      <c r="T158" s="99"/>
      <c r="U158" s="1"/>
      <c r="V158" s="357"/>
      <c r="W158" s="1"/>
      <c r="X158" s="1"/>
      <c r="Y158" s="1"/>
    </row>
    <row r="159" spans="1:25" s="14" customFormat="1" x14ac:dyDescent="0.25">
      <c r="A159" s="1"/>
      <c r="B159" s="1"/>
      <c r="C159" s="105"/>
      <c r="D159" s="99"/>
      <c r="E159" s="99"/>
      <c r="F159" s="99"/>
      <c r="G159" s="99"/>
      <c r="H159" s="99"/>
      <c r="J159" s="1"/>
      <c r="K159" s="1"/>
      <c r="L159" s="1"/>
      <c r="M159" s="1"/>
      <c r="N159" s="1"/>
      <c r="O159" s="105"/>
      <c r="P159" s="99"/>
      <c r="Q159" s="99"/>
      <c r="R159" s="99"/>
      <c r="S159" s="99"/>
      <c r="T159" s="99"/>
      <c r="U159" s="1"/>
      <c r="V159" s="357"/>
      <c r="W159" s="1"/>
      <c r="X159" s="1"/>
      <c r="Y159" s="1"/>
    </row>
    <row r="160" spans="1:25" s="14" customFormat="1" x14ac:dyDescent="0.25">
      <c r="A160" s="1"/>
      <c r="B160" s="1"/>
      <c r="C160" s="105"/>
      <c r="D160" s="99"/>
      <c r="E160" s="99"/>
      <c r="F160" s="99"/>
      <c r="G160" s="99"/>
      <c r="H160" s="99"/>
      <c r="J160" s="1"/>
      <c r="K160" s="1"/>
      <c r="L160" s="1"/>
      <c r="M160" s="1"/>
      <c r="N160" s="1"/>
      <c r="O160" s="105"/>
      <c r="P160" s="99"/>
      <c r="Q160" s="99"/>
      <c r="R160" s="99"/>
      <c r="S160" s="99"/>
      <c r="T160" s="99"/>
      <c r="U160" s="1"/>
      <c r="V160" s="357"/>
      <c r="W160" s="1"/>
      <c r="X160" s="1"/>
      <c r="Y160" s="1"/>
    </row>
    <row r="161" spans="1:25" s="14" customFormat="1" x14ac:dyDescent="0.25">
      <c r="A161" s="1"/>
      <c r="B161" s="1"/>
      <c r="C161" s="105"/>
      <c r="D161" s="99"/>
      <c r="E161" s="99"/>
      <c r="F161" s="99"/>
      <c r="G161" s="99"/>
      <c r="H161" s="99"/>
      <c r="J161" s="1"/>
      <c r="K161" s="1"/>
      <c r="L161" s="1"/>
      <c r="M161" s="1"/>
      <c r="N161" s="1"/>
      <c r="O161" s="105"/>
      <c r="P161" s="99"/>
      <c r="Q161" s="99"/>
      <c r="R161" s="99"/>
      <c r="S161" s="99"/>
      <c r="T161" s="99"/>
      <c r="U161" s="1"/>
      <c r="V161" s="357"/>
      <c r="W161" s="1"/>
      <c r="X161" s="1"/>
      <c r="Y161" s="1"/>
    </row>
    <row r="162" spans="1:25" s="14" customFormat="1" x14ac:dyDescent="0.25">
      <c r="A162" s="1"/>
      <c r="B162" s="1"/>
      <c r="C162" s="105"/>
      <c r="D162" s="99"/>
      <c r="E162" s="99"/>
      <c r="F162" s="99"/>
      <c r="G162" s="99"/>
      <c r="H162" s="99"/>
      <c r="J162" s="1"/>
      <c r="K162" s="1"/>
      <c r="L162" s="1"/>
      <c r="M162" s="1"/>
      <c r="N162" s="1"/>
      <c r="O162" s="105"/>
      <c r="P162" s="99"/>
      <c r="Q162" s="99"/>
      <c r="R162" s="99"/>
      <c r="S162" s="99"/>
      <c r="T162" s="99"/>
      <c r="U162" s="1"/>
      <c r="V162" s="357"/>
      <c r="W162" s="1"/>
      <c r="X162" s="1"/>
      <c r="Y162" s="1"/>
    </row>
    <row r="163" spans="1:25" s="14" customFormat="1" x14ac:dyDescent="0.25">
      <c r="A163" s="1"/>
      <c r="B163" s="1"/>
      <c r="C163" s="105"/>
      <c r="D163" s="99"/>
      <c r="E163" s="99"/>
      <c r="F163" s="99"/>
      <c r="G163" s="99"/>
      <c r="H163" s="99"/>
      <c r="J163" s="1"/>
      <c r="K163" s="1"/>
      <c r="L163" s="1"/>
      <c r="M163" s="1"/>
      <c r="N163" s="1"/>
      <c r="O163" s="105"/>
      <c r="P163" s="99"/>
      <c r="Q163" s="99"/>
      <c r="R163" s="99"/>
      <c r="S163" s="99"/>
      <c r="T163" s="99"/>
      <c r="U163" s="1"/>
      <c r="V163" s="357"/>
      <c r="W163" s="1"/>
      <c r="X163" s="1"/>
      <c r="Y163" s="1"/>
    </row>
    <row r="164" spans="1:25" s="14" customFormat="1" x14ac:dyDescent="0.25">
      <c r="A164" s="1"/>
      <c r="B164" s="1"/>
      <c r="C164" s="105"/>
      <c r="D164" s="99"/>
      <c r="E164" s="99"/>
      <c r="F164" s="99"/>
      <c r="G164" s="99"/>
      <c r="H164" s="99"/>
      <c r="J164" s="1"/>
      <c r="K164" s="1"/>
      <c r="L164" s="1"/>
      <c r="M164" s="1"/>
      <c r="N164" s="1"/>
      <c r="O164" s="105"/>
      <c r="P164" s="99"/>
      <c r="Q164" s="99"/>
      <c r="R164" s="99"/>
      <c r="S164" s="99"/>
      <c r="T164" s="99"/>
      <c r="U164" s="1"/>
      <c r="V164" s="357"/>
      <c r="W164" s="1"/>
      <c r="X164" s="1"/>
      <c r="Y164" s="1"/>
    </row>
    <row r="165" spans="1:25" s="14" customFormat="1" x14ac:dyDescent="0.25">
      <c r="A165" s="1"/>
      <c r="B165" s="1"/>
      <c r="C165" s="105"/>
      <c r="D165" s="99"/>
      <c r="E165" s="99"/>
      <c r="F165" s="99"/>
      <c r="G165" s="99"/>
      <c r="H165" s="99"/>
      <c r="J165" s="1"/>
      <c r="K165" s="1"/>
      <c r="L165" s="1"/>
      <c r="M165" s="1"/>
      <c r="N165" s="1"/>
      <c r="O165" s="105"/>
      <c r="P165" s="99"/>
      <c r="Q165" s="99"/>
      <c r="R165" s="99"/>
      <c r="S165" s="99"/>
      <c r="T165" s="99"/>
      <c r="U165" s="1"/>
      <c r="V165" s="357"/>
      <c r="W165" s="1"/>
      <c r="X165" s="1"/>
      <c r="Y165" s="1"/>
    </row>
    <row r="166" spans="1:25" s="14" customFormat="1" x14ac:dyDescent="0.25">
      <c r="A166" s="1"/>
      <c r="B166" s="1"/>
      <c r="C166" s="105"/>
      <c r="D166" s="99"/>
      <c r="E166" s="99"/>
      <c r="F166" s="99"/>
      <c r="G166" s="99"/>
      <c r="H166" s="99"/>
      <c r="J166" s="1"/>
      <c r="K166" s="1"/>
      <c r="L166" s="1"/>
      <c r="M166" s="1"/>
      <c r="N166" s="1"/>
      <c r="O166" s="105"/>
      <c r="P166" s="99"/>
      <c r="Q166" s="99"/>
      <c r="R166" s="99"/>
      <c r="S166" s="99"/>
      <c r="T166" s="99"/>
      <c r="U166" s="1"/>
      <c r="V166" s="357"/>
      <c r="W166" s="1"/>
      <c r="X166" s="1"/>
      <c r="Y166" s="1"/>
    </row>
    <row r="167" spans="1:25" s="14" customFormat="1" x14ac:dyDescent="0.25">
      <c r="A167" s="1"/>
      <c r="B167" s="1"/>
      <c r="C167" s="105"/>
      <c r="D167" s="99"/>
      <c r="E167" s="99"/>
      <c r="F167" s="99"/>
      <c r="G167" s="99"/>
      <c r="H167" s="99"/>
      <c r="J167" s="1"/>
      <c r="K167" s="1"/>
      <c r="L167" s="1"/>
      <c r="M167" s="1"/>
      <c r="N167" s="1"/>
      <c r="O167" s="105"/>
      <c r="P167" s="99"/>
      <c r="Q167" s="99"/>
      <c r="R167" s="99"/>
      <c r="S167" s="99"/>
      <c r="T167" s="99"/>
      <c r="U167" s="1"/>
      <c r="V167" s="357"/>
      <c r="W167" s="1"/>
      <c r="X167" s="1"/>
      <c r="Y167" s="1"/>
    </row>
    <row r="168" spans="1:25" s="14" customFormat="1" x14ac:dyDescent="0.25">
      <c r="A168" s="1"/>
      <c r="B168" s="1"/>
      <c r="C168" s="105"/>
      <c r="D168" s="99"/>
      <c r="E168" s="99"/>
      <c r="F168" s="99"/>
      <c r="G168" s="99"/>
      <c r="H168" s="99"/>
      <c r="J168" s="1"/>
      <c r="K168" s="1"/>
      <c r="L168" s="1"/>
      <c r="M168" s="1"/>
      <c r="N168" s="1"/>
      <c r="O168" s="105"/>
      <c r="P168" s="99"/>
      <c r="Q168" s="99"/>
      <c r="R168" s="99"/>
      <c r="S168" s="99"/>
      <c r="T168" s="99"/>
      <c r="U168" s="1"/>
      <c r="V168" s="357"/>
      <c r="W168" s="1"/>
      <c r="X168" s="1"/>
      <c r="Y168" s="1"/>
    </row>
    <row r="169" spans="1:25" s="14" customFormat="1" x14ac:dyDescent="0.25">
      <c r="A169" s="1"/>
      <c r="B169" s="1"/>
      <c r="C169" s="105"/>
      <c r="D169" s="99"/>
      <c r="E169" s="99"/>
      <c r="F169" s="99"/>
      <c r="G169" s="99"/>
      <c r="H169" s="99"/>
      <c r="J169" s="1"/>
      <c r="K169" s="1"/>
      <c r="L169" s="1"/>
      <c r="M169" s="1"/>
      <c r="N169" s="1"/>
      <c r="O169" s="105"/>
      <c r="P169" s="99"/>
      <c r="Q169" s="99"/>
      <c r="R169" s="99"/>
      <c r="S169" s="99"/>
      <c r="T169" s="99"/>
      <c r="U169" s="1"/>
      <c r="V169" s="357"/>
      <c r="W169" s="1"/>
      <c r="X169" s="1"/>
      <c r="Y169" s="1"/>
    </row>
    <row r="170" spans="1:25" s="14" customFormat="1" x14ac:dyDescent="0.25">
      <c r="A170" s="1"/>
      <c r="B170" s="1"/>
      <c r="C170" s="105"/>
      <c r="D170" s="99"/>
      <c r="E170" s="99"/>
      <c r="F170" s="99"/>
      <c r="G170" s="99"/>
      <c r="H170" s="99"/>
      <c r="J170" s="1"/>
      <c r="K170" s="1"/>
      <c r="L170" s="1"/>
      <c r="M170" s="1"/>
      <c r="N170" s="1"/>
      <c r="O170" s="105"/>
      <c r="P170" s="99"/>
      <c r="Q170" s="99"/>
      <c r="R170" s="99"/>
      <c r="S170" s="99"/>
      <c r="T170" s="99"/>
      <c r="U170" s="1"/>
      <c r="V170" s="357"/>
      <c r="W170" s="1"/>
      <c r="X170" s="1"/>
      <c r="Y170" s="1"/>
    </row>
    <row r="171" spans="1:25" s="14" customFormat="1" x14ac:dyDescent="0.25">
      <c r="A171" s="1"/>
      <c r="B171" s="1"/>
      <c r="C171" s="105"/>
      <c r="D171" s="99"/>
      <c r="E171" s="99"/>
      <c r="F171" s="99"/>
      <c r="G171" s="99"/>
      <c r="H171" s="99"/>
      <c r="J171" s="1"/>
      <c r="K171" s="1"/>
      <c r="L171" s="1"/>
      <c r="M171" s="1"/>
      <c r="N171" s="1"/>
      <c r="O171" s="105"/>
      <c r="P171" s="99"/>
      <c r="Q171" s="99"/>
      <c r="R171" s="99"/>
      <c r="S171" s="99"/>
      <c r="T171" s="99"/>
      <c r="U171" s="1"/>
      <c r="V171" s="357"/>
      <c r="W171" s="1"/>
      <c r="X171" s="1"/>
      <c r="Y171" s="1"/>
    </row>
    <row r="172" spans="1:25" s="14" customFormat="1" x14ac:dyDescent="0.25">
      <c r="A172" s="1"/>
      <c r="B172" s="1"/>
      <c r="C172" s="105"/>
      <c r="D172" s="99"/>
      <c r="E172" s="99"/>
      <c r="F172" s="99"/>
      <c r="G172" s="99"/>
      <c r="H172" s="99"/>
      <c r="J172" s="1"/>
      <c r="K172" s="1"/>
      <c r="L172" s="1"/>
      <c r="M172" s="1"/>
      <c r="N172" s="1"/>
      <c r="O172" s="105"/>
      <c r="P172" s="99"/>
      <c r="Q172" s="99"/>
      <c r="R172" s="99"/>
      <c r="S172" s="99"/>
      <c r="T172" s="99"/>
      <c r="U172" s="1"/>
      <c r="V172" s="357"/>
      <c r="W172" s="1"/>
      <c r="X172" s="1"/>
      <c r="Y172" s="1"/>
    </row>
    <row r="173" spans="1:25" s="14" customFormat="1" x14ac:dyDescent="0.25">
      <c r="A173" s="1"/>
      <c r="B173" s="1"/>
      <c r="C173" s="105"/>
      <c r="D173" s="99"/>
      <c r="E173" s="99"/>
      <c r="F173" s="99"/>
      <c r="G173" s="99"/>
      <c r="H173" s="99"/>
      <c r="J173" s="1"/>
      <c r="K173" s="1"/>
      <c r="L173" s="1"/>
      <c r="M173" s="1"/>
      <c r="N173" s="1"/>
      <c r="O173" s="105"/>
      <c r="P173" s="99"/>
      <c r="Q173" s="99"/>
      <c r="R173" s="99"/>
      <c r="S173" s="99"/>
      <c r="T173" s="99"/>
      <c r="U173" s="1"/>
      <c r="V173" s="357"/>
      <c r="W173" s="1"/>
      <c r="X173" s="1"/>
      <c r="Y173" s="1"/>
    </row>
    <row r="174" spans="1:25" s="14" customFormat="1" x14ac:dyDescent="0.25">
      <c r="A174" s="1"/>
      <c r="B174" s="1"/>
      <c r="C174" s="105"/>
      <c r="D174" s="99"/>
      <c r="E174" s="99"/>
      <c r="F174" s="99"/>
      <c r="G174" s="99"/>
      <c r="H174" s="99"/>
      <c r="J174" s="1"/>
      <c r="K174" s="1"/>
      <c r="L174" s="1"/>
      <c r="M174" s="1"/>
      <c r="N174" s="1"/>
      <c r="O174" s="105"/>
      <c r="P174" s="99"/>
      <c r="Q174" s="99"/>
      <c r="R174" s="99"/>
      <c r="S174" s="99"/>
      <c r="T174" s="99"/>
      <c r="U174" s="1"/>
      <c r="V174" s="357"/>
      <c r="W174" s="1"/>
      <c r="X174" s="1"/>
      <c r="Y174" s="1"/>
    </row>
    <row r="175" spans="1:25" s="14" customFormat="1" x14ac:dyDescent="0.25">
      <c r="A175" s="1"/>
      <c r="B175" s="1"/>
      <c r="C175" s="105"/>
      <c r="D175" s="99"/>
      <c r="E175" s="99"/>
      <c r="F175" s="99"/>
      <c r="G175" s="99"/>
      <c r="H175" s="99"/>
      <c r="J175" s="1"/>
      <c r="K175" s="1"/>
      <c r="L175" s="1"/>
      <c r="M175" s="1"/>
      <c r="N175" s="1"/>
      <c r="O175" s="105"/>
      <c r="P175" s="99"/>
      <c r="Q175" s="99"/>
      <c r="R175" s="99"/>
      <c r="S175" s="99"/>
      <c r="T175" s="99"/>
      <c r="U175" s="1"/>
      <c r="V175" s="357"/>
      <c r="W175" s="1"/>
      <c r="X175" s="1"/>
      <c r="Y175" s="1"/>
    </row>
    <row r="176" spans="1:25" s="14" customFormat="1" x14ac:dyDescent="0.25">
      <c r="A176" s="1"/>
      <c r="B176" s="1"/>
      <c r="C176" s="105"/>
      <c r="D176" s="99"/>
      <c r="E176" s="99"/>
      <c r="F176" s="99"/>
      <c r="G176" s="99"/>
      <c r="H176" s="99"/>
      <c r="J176" s="1"/>
      <c r="K176" s="1"/>
      <c r="L176" s="1"/>
      <c r="M176" s="1"/>
      <c r="N176" s="1"/>
      <c r="O176" s="105"/>
      <c r="P176" s="99"/>
      <c r="Q176" s="99"/>
      <c r="R176" s="99"/>
      <c r="S176" s="99"/>
      <c r="T176" s="99"/>
      <c r="U176" s="1"/>
      <c r="V176" s="357"/>
      <c r="W176" s="1"/>
      <c r="X176" s="1"/>
      <c r="Y176" s="1"/>
    </row>
    <row r="177" spans="1:25" s="14" customFormat="1" x14ac:dyDescent="0.25">
      <c r="A177" s="1"/>
      <c r="B177" s="1"/>
      <c r="C177" s="105"/>
      <c r="D177" s="99"/>
      <c r="E177" s="99"/>
      <c r="F177" s="99"/>
      <c r="G177" s="99"/>
      <c r="H177" s="99"/>
      <c r="J177" s="1"/>
      <c r="K177" s="1"/>
      <c r="L177" s="1"/>
      <c r="M177" s="1"/>
      <c r="N177" s="1"/>
      <c r="O177" s="105"/>
      <c r="P177" s="99"/>
      <c r="Q177" s="99"/>
      <c r="R177" s="99"/>
      <c r="S177" s="99"/>
      <c r="T177" s="99"/>
      <c r="U177" s="1"/>
      <c r="V177" s="357"/>
      <c r="W177" s="1"/>
      <c r="X177" s="1"/>
      <c r="Y177" s="1"/>
    </row>
    <row r="178" spans="1:25" s="14" customFormat="1" x14ac:dyDescent="0.25">
      <c r="A178" s="1"/>
      <c r="B178" s="1"/>
      <c r="C178" s="105"/>
      <c r="D178" s="99"/>
      <c r="E178" s="99"/>
      <c r="F178" s="99"/>
      <c r="G178" s="99"/>
      <c r="H178" s="99"/>
      <c r="J178" s="1"/>
      <c r="K178" s="1"/>
      <c r="L178" s="1"/>
      <c r="M178" s="1"/>
      <c r="N178" s="1"/>
      <c r="O178" s="105"/>
      <c r="P178" s="99"/>
      <c r="Q178" s="99"/>
      <c r="R178" s="99"/>
      <c r="S178" s="99"/>
      <c r="T178" s="99"/>
      <c r="U178" s="1"/>
      <c r="V178" s="357"/>
      <c r="W178" s="1"/>
      <c r="X178" s="1"/>
      <c r="Y178" s="1"/>
    </row>
    <row r="179" spans="1:25" s="14" customFormat="1" x14ac:dyDescent="0.25">
      <c r="A179" s="1"/>
      <c r="B179" s="1"/>
      <c r="C179" s="105"/>
      <c r="D179" s="99"/>
      <c r="E179" s="99"/>
      <c r="F179" s="99"/>
      <c r="G179" s="99"/>
      <c r="H179" s="99"/>
      <c r="J179" s="1"/>
      <c r="K179" s="1"/>
      <c r="L179" s="1"/>
      <c r="M179" s="1"/>
      <c r="N179" s="1"/>
      <c r="O179" s="105"/>
      <c r="P179" s="99"/>
      <c r="Q179" s="99"/>
      <c r="R179" s="99"/>
      <c r="S179" s="99"/>
      <c r="T179" s="99"/>
      <c r="U179" s="1"/>
      <c r="V179" s="357"/>
      <c r="W179" s="1"/>
      <c r="X179" s="1"/>
      <c r="Y179" s="1"/>
    </row>
    <row r="180" spans="1:25" s="14" customFormat="1" x14ac:dyDescent="0.25">
      <c r="A180" s="1"/>
      <c r="B180" s="1"/>
      <c r="C180" s="105"/>
      <c r="D180" s="99"/>
      <c r="E180" s="99"/>
      <c r="F180" s="99"/>
      <c r="G180" s="99"/>
      <c r="H180" s="99"/>
      <c r="J180" s="1"/>
      <c r="K180" s="1"/>
      <c r="L180" s="1"/>
      <c r="M180" s="1"/>
      <c r="N180" s="1"/>
      <c r="O180" s="105"/>
      <c r="P180" s="99"/>
      <c r="Q180" s="99"/>
      <c r="R180" s="99"/>
      <c r="S180" s="99"/>
      <c r="T180" s="99"/>
      <c r="U180" s="1"/>
      <c r="V180" s="357"/>
      <c r="W180" s="1"/>
      <c r="X180" s="1"/>
      <c r="Y180" s="1"/>
    </row>
    <row r="181" spans="1:25" s="14" customFormat="1" x14ac:dyDescent="0.25">
      <c r="A181" s="1"/>
      <c r="B181" s="1"/>
      <c r="C181" s="105"/>
      <c r="D181" s="99"/>
      <c r="E181" s="99"/>
      <c r="F181" s="99"/>
      <c r="G181" s="99"/>
      <c r="H181" s="99"/>
      <c r="J181" s="1"/>
      <c r="K181" s="1"/>
      <c r="L181" s="1"/>
      <c r="M181" s="1"/>
      <c r="N181" s="1"/>
      <c r="O181" s="105"/>
      <c r="P181" s="99"/>
      <c r="Q181" s="99"/>
      <c r="R181" s="99"/>
      <c r="S181" s="99"/>
      <c r="T181" s="99"/>
      <c r="U181" s="1"/>
      <c r="V181" s="357"/>
      <c r="W181" s="1"/>
      <c r="X181" s="1"/>
      <c r="Y181" s="1"/>
    </row>
    <row r="182" spans="1:25" s="14" customFormat="1" x14ac:dyDescent="0.25">
      <c r="A182" s="1"/>
      <c r="B182" s="1"/>
      <c r="C182" s="105"/>
      <c r="D182" s="99"/>
      <c r="E182" s="99"/>
      <c r="F182" s="99"/>
      <c r="G182" s="99"/>
      <c r="H182" s="99"/>
      <c r="J182" s="1"/>
      <c r="K182" s="1"/>
      <c r="L182" s="1"/>
      <c r="M182" s="1"/>
      <c r="N182" s="1"/>
      <c r="O182" s="105"/>
      <c r="P182" s="99"/>
      <c r="Q182" s="99"/>
      <c r="R182" s="99"/>
      <c r="S182" s="99"/>
      <c r="T182" s="99"/>
      <c r="U182" s="1"/>
      <c r="V182" s="357"/>
      <c r="W182" s="1"/>
      <c r="X182" s="1"/>
      <c r="Y182" s="1"/>
    </row>
    <row r="183" spans="1:25" s="14" customFormat="1" x14ac:dyDescent="0.25">
      <c r="A183" s="1"/>
      <c r="B183" s="1"/>
      <c r="C183" s="105"/>
      <c r="D183" s="99"/>
      <c r="E183" s="99"/>
      <c r="F183" s="99"/>
      <c r="G183" s="99"/>
      <c r="H183" s="99"/>
      <c r="J183" s="1"/>
      <c r="K183" s="1"/>
      <c r="L183" s="1"/>
      <c r="M183" s="1"/>
      <c r="N183" s="1"/>
      <c r="O183" s="105"/>
      <c r="P183" s="99"/>
      <c r="Q183" s="99"/>
      <c r="R183" s="99"/>
      <c r="S183" s="99"/>
      <c r="T183" s="99"/>
      <c r="U183" s="1"/>
      <c r="V183" s="357"/>
      <c r="W183" s="1"/>
      <c r="X183" s="1"/>
      <c r="Y183" s="1"/>
    </row>
    <row r="184" spans="1:25" s="14" customFormat="1" x14ac:dyDescent="0.25">
      <c r="A184" s="1"/>
      <c r="B184" s="1"/>
      <c r="C184" s="105"/>
      <c r="D184" s="99"/>
      <c r="E184" s="99"/>
      <c r="F184" s="99"/>
      <c r="G184" s="99"/>
      <c r="H184" s="99"/>
      <c r="J184" s="1"/>
      <c r="K184" s="1"/>
      <c r="L184" s="1"/>
      <c r="M184" s="1"/>
      <c r="N184" s="1"/>
      <c r="O184" s="105"/>
      <c r="P184" s="99"/>
      <c r="Q184" s="99"/>
      <c r="R184" s="99"/>
      <c r="S184" s="99"/>
      <c r="T184" s="99"/>
      <c r="U184" s="1"/>
      <c r="V184" s="357"/>
      <c r="W184" s="1"/>
      <c r="X184" s="1"/>
      <c r="Y184" s="1"/>
    </row>
    <row r="185" spans="1:25" s="14" customFormat="1" x14ac:dyDescent="0.25">
      <c r="A185" s="1"/>
      <c r="B185" s="1"/>
      <c r="C185" s="105"/>
      <c r="D185" s="99"/>
      <c r="E185" s="99"/>
      <c r="F185" s="99"/>
      <c r="G185" s="99"/>
      <c r="H185" s="99"/>
      <c r="J185" s="1"/>
      <c r="K185" s="1"/>
      <c r="L185" s="1"/>
      <c r="M185" s="1"/>
      <c r="N185" s="1"/>
      <c r="O185" s="105"/>
      <c r="P185" s="99"/>
      <c r="Q185" s="99"/>
      <c r="R185" s="99"/>
      <c r="S185" s="99"/>
      <c r="T185" s="99"/>
      <c r="U185" s="1"/>
      <c r="V185" s="357"/>
      <c r="W185" s="1"/>
      <c r="X185" s="1"/>
      <c r="Y185" s="1"/>
    </row>
    <row r="186" spans="1:25" s="14" customFormat="1" x14ac:dyDescent="0.25">
      <c r="A186" s="1"/>
      <c r="B186" s="1"/>
      <c r="C186" s="105"/>
      <c r="D186" s="99"/>
      <c r="E186" s="99"/>
      <c r="F186" s="99"/>
      <c r="G186" s="99"/>
      <c r="H186" s="99"/>
      <c r="J186" s="1"/>
      <c r="K186" s="1"/>
      <c r="L186" s="1"/>
      <c r="M186" s="1"/>
      <c r="N186" s="1"/>
      <c r="O186" s="105"/>
      <c r="P186" s="99"/>
      <c r="Q186" s="99"/>
      <c r="R186" s="99"/>
      <c r="S186" s="99"/>
      <c r="T186" s="99"/>
      <c r="U186" s="1"/>
      <c r="V186" s="357"/>
      <c r="W186" s="1"/>
      <c r="X186" s="1"/>
      <c r="Y186" s="1"/>
    </row>
    <row r="187" spans="1:25" s="14" customFormat="1" x14ac:dyDescent="0.25">
      <c r="A187" s="1"/>
      <c r="B187" s="1"/>
      <c r="C187" s="105"/>
      <c r="D187" s="99"/>
      <c r="E187" s="99"/>
      <c r="F187" s="99"/>
      <c r="G187" s="99"/>
      <c r="H187" s="99"/>
      <c r="J187" s="1"/>
      <c r="K187" s="1"/>
      <c r="L187" s="1"/>
      <c r="M187" s="1"/>
      <c r="N187" s="1"/>
      <c r="O187" s="105"/>
      <c r="P187" s="99"/>
      <c r="Q187" s="99"/>
      <c r="R187" s="99"/>
      <c r="S187" s="99"/>
      <c r="T187" s="99"/>
      <c r="U187" s="1"/>
      <c r="V187" s="357"/>
      <c r="W187" s="1"/>
      <c r="X187" s="1"/>
      <c r="Y187" s="1"/>
    </row>
    <row r="188" spans="1:25" s="14" customFormat="1" x14ac:dyDescent="0.25">
      <c r="A188" s="1"/>
      <c r="B188" s="1"/>
      <c r="C188" s="105"/>
      <c r="D188" s="99"/>
      <c r="E188" s="99"/>
      <c r="F188" s="99"/>
      <c r="G188" s="99"/>
      <c r="H188" s="99"/>
      <c r="J188" s="1"/>
      <c r="K188" s="1"/>
      <c r="L188" s="1"/>
      <c r="M188" s="1"/>
      <c r="N188" s="1"/>
      <c r="O188" s="105"/>
      <c r="P188" s="99"/>
      <c r="Q188" s="99"/>
      <c r="R188" s="99"/>
      <c r="S188" s="99"/>
      <c r="T188" s="99"/>
      <c r="U188" s="1"/>
      <c r="V188" s="357"/>
      <c r="W188" s="1"/>
      <c r="X188" s="1"/>
      <c r="Y188" s="1"/>
    </row>
    <row r="189" spans="1:25" s="14" customFormat="1" x14ac:dyDescent="0.25">
      <c r="A189" s="1"/>
      <c r="B189" s="1"/>
      <c r="C189" s="105"/>
      <c r="D189" s="99"/>
      <c r="E189" s="99"/>
      <c r="F189" s="99"/>
      <c r="G189" s="99"/>
      <c r="H189" s="99"/>
      <c r="J189" s="1"/>
      <c r="K189" s="1"/>
      <c r="L189" s="1"/>
      <c r="M189" s="1"/>
      <c r="N189" s="1"/>
      <c r="O189" s="105"/>
      <c r="P189" s="99"/>
      <c r="Q189" s="99"/>
      <c r="R189" s="99"/>
      <c r="S189" s="99"/>
      <c r="T189" s="99"/>
      <c r="U189" s="1"/>
      <c r="V189" s="357"/>
      <c r="W189" s="1"/>
      <c r="X189" s="1"/>
      <c r="Y189" s="1"/>
    </row>
    <row r="190" spans="1:25" s="14" customFormat="1" x14ac:dyDescent="0.25">
      <c r="A190" s="1"/>
      <c r="B190" s="1"/>
      <c r="C190" s="105"/>
      <c r="D190" s="99"/>
      <c r="E190" s="99"/>
      <c r="F190" s="99"/>
      <c r="G190" s="99"/>
      <c r="H190" s="99"/>
      <c r="J190" s="1"/>
      <c r="K190" s="1"/>
      <c r="L190" s="1"/>
      <c r="M190" s="1"/>
      <c r="N190" s="1"/>
      <c r="O190" s="105"/>
      <c r="P190" s="99"/>
      <c r="Q190" s="99"/>
      <c r="R190" s="99"/>
      <c r="S190" s="99"/>
      <c r="T190" s="99"/>
      <c r="U190" s="1"/>
      <c r="V190" s="357"/>
      <c r="W190" s="1"/>
      <c r="X190" s="1"/>
      <c r="Y190" s="1"/>
    </row>
    <row r="191" spans="1:25" s="14" customFormat="1" x14ac:dyDescent="0.25">
      <c r="A191" s="1"/>
      <c r="B191" s="1"/>
      <c r="C191" s="105"/>
      <c r="D191" s="99"/>
      <c r="E191" s="99"/>
      <c r="F191" s="99"/>
      <c r="G191" s="99"/>
      <c r="H191" s="99"/>
      <c r="J191" s="1"/>
      <c r="K191" s="1"/>
      <c r="L191" s="1"/>
      <c r="M191" s="1"/>
      <c r="N191" s="1"/>
      <c r="O191" s="105"/>
      <c r="P191" s="99"/>
      <c r="Q191" s="99"/>
      <c r="R191" s="99"/>
      <c r="S191" s="99"/>
      <c r="T191" s="99"/>
      <c r="U191" s="1"/>
      <c r="V191" s="357"/>
      <c r="W191" s="1"/>
      <c r="X191" s="1"/>
      <c r="Y191" s="1"/>
    </row>
    <row r="192" spans="1:25" s="14" customFormat="1" x14ac:dyDescent="0.25">
      <c r="A192" s="1"/>
      <c r="B192" s="1"/>
      <c r="C192" s="105"/>
      <c r="D192" s="99"/>
      <c r="E192" s="99"/>
      <c r="F192" s="99"/>
      <c r="G192" s="99"/>
      <c r="H192" s="99"/>
      <c r="J192" s="1"/>
      <c r="K192" s="1"/>
      <c r="L192" s="1"/>
      <c r="M192" s="1"/>
      <c r="N192" s="1"/>
      <c r="O192" s="105"/>
      <c r="P192" s="99"/>
      <c r="Q192" s="99"/>
      <c r="R192" s="99"/>
      <c r="S192" s="99"/>
      <c r="T192" s="99"/>
      <c r="U192" s="1"/>
      <c r="V192" s="357"/>
      <c r="W192" s="1"/>
      <c r="X192" s="1"/>
      <c r="Y192" s="1"/>
    </row>
    <row r="193" spans="1:25" s="14" customFormat="1" x14ac:dyDescent="0.25">
      <c r="A193" s="1"/>
      <c r="B193" s="1"/>
      <c r="C193" s="105"/>
      <c r="D193" s="99"/>
      <c r="E193" s="99"/>
      <c r="F193" s="99"/>
      <c r="G193" s="99"/>
      <c r="H193" s="99"/>
      <c r="J193" s="1"/>
      <c r="K193" s="1"/>
      <c r="L193" s="1"/>
      <c r="M193" s="1"/>
      <c r="N193" s="1"/>
      <c r="O193" s="105"/>
      <c r="P193" s="99"/>
      <c r="Q193" s="99"/>
      <c r="R193" s="99"/>
      <c r="S193" s="99"/>
      <c r="T193" s="99"/>
      <c r="U193" s="1"/>
      <c r="V193" s="357"/>
      <c r="W193" s="1"/>
      <c r="X193" s="1"/>
      <c r="Y193" s="1"/>
    </row>
    <row r="194" spans="1:25" s="14" customFormat="1" x14ac:dyDescent="0.25">
      <c r="A194" s="1"/>
      <c r="B194" s="1"/>
      <c r="C194" s="105"/>
      <c r="D194" s="99"/>
      <c r="E194" s="99"/>
      <c r="F194" s="99"/>
      <c r="G194" s="99"/>
      <c r="H194" s="99"/>
      <c r="J194" s="1"/>
      <c r="K194" s="1"/>
      <c r="L194" s="1"/>
      <c r="M194" s="1"/>
      <c r="N194" s="1"/>
      <c r="O194" s="105"/>
      <c r="P194" s="99"/>
      <c r="Q194" s="99"/>
      <c r="R194" s="99"/>
      <c r="S194" s="99"/>
      <c r="T194" s="99"/>
      <c r="U194" s="1"/>
      <c r="V194" s="357"/>
      <c r="W194" s="1"/>
      <c r="X194" s="1"/>
      <c r="Y194" s="1"/>
    </row>
    <row r="195" spans="1:25" s="14" customFormat="1" x14ac:dyDescent="0.25">
      <c r="A195" s="1"/>
      <c r="B195" s="1"/>
      <c r="C195" s="105"/>
      <c r="D195" s="99"/>
      <c r="E195" s="99"/>
      <c r="F195" s="99"/>
      <c r="G195" s="99"/>
      <c r="H195" s="99"/>
      <c r="J195" s="1"/>
      <c r="K195" s="1"/>
      <c r="L195" s="1"/>
      <c r="M195" s="1"/>
      <c r="N195" s="1"/>
      <c r="O195" s="105"/>
      <c r="P195" s="99"/>
      <c r="Q195" s="99"/>
      <c r="R195" s="99"/>
      <c r="S195" s="99"/>
      <c r="T195" s="99"/>
      <c r="U195" s="1"/>
      <c r="V195" s="357"/>
      <c r="W195" s="1"/>
      <c r="X195" s="1"/>
      <c r="Y195" s="1"/>
    </row>
    <row r="196" spans="1:25" s="14" customFormat="1" x14ac:dyDescent="0.25">
      <c r="A196" s="1"/>
      <c r="B196" s="1"/>
      <c r="C196" s="105"/>
      <c r="D196" s="99"/>
      <c r="E196" s="99"/>
      <c r="F196" s="99"/>
      <c r="G196" s="99"/>
      <c r="H196" s="99"/>
      <c r="J196" s="1"/>
      <c r="K196" s="1"/>
      <c r="L196" s="1"/>
      <c r="M196" s="1"/>
      <c r="N196" s="1"/>
      <c r="O196" s="105"/>
      <c r="P196" s="99"/>
      <c r="Q196" s="99"/>
      <c r="R196" s="99"/>
      <c r="S196" s="99"/>
      <c r="T196" s="99"/>
      <c r="U196" s="1"/>
      <c r="V196" s="357"/>
      <c r="W196" s="1"/>
      <c r="X196" s="1"/>
      <c r="Y196" s="1"/>
    </row>
    <row r="197" spans="1:25" s="14" customFormat="1" x14ac:dyDescent="0.25">
      <c r="A197" s="1"/>
      <c r="B197" s="1"/>
      <c r="C197" s="105"/>
      <c r="D197" s="99"/>
      <c r="E197" s="99"/>
      <c r="F197" s="99"/>
      <c r="G197" s="99"/>
      <c r="H197" s="99"/>
      <c r="J197" s="1"/>
      <c r="K197" s="1"/>
      <c r="L197" s="1"/>
      <c r="M197" s="1"/>
      <c r="N197" s="1"/>
      <c r="O197" s="105"/>
      <c r="P197" s="99"/>
      <c r="Q197" s="99"/>
      <c r="R197" s="99"/>
      <c r="S197" s="99"/>
      <c r="T197" s="99"/>
      <c r="U197" s="1"/>
      <c r="V197" s="357"/>
      <c r="W197" s="1"/>
      <c r="X197" s="1"/>
      <c r="Y197" s="1"/>
    </row>
    <row r="198" spans="1:25" s="14" customFormat="1" x14ac:dyDescent="0.25">
      <c r="A198" s="1"/>
      <c r="B198" s="1"/>
      <c r="C198" s="105"/>
      <c r="D198" s="99"/>
      <c r="E198" s="99"/>
      <c r="F198" s="99"/>
      <c r="G198" s="99"/>
      <c r="H198" s="99"/>
      <c r="J198" s="1"/>
      <c r="K198" s="1"/>
      <c r="L198" s="1"/>
      <c r="M198" s="1"/>
      <c r="N198" s="1"/>
      <c r="O198" s="105"/>
      <c r="P198" s="99"/>
      <c r="Q198" s="99"/>
      <c r="R198" s="99"/>
      <c r="S198" s="99"/>
      <c r="T198" s="99"/>
      <c r="U198" s="1"/>
      <c r="V198" s="357"/>
      <c r="W198" s="1"/>
      <c r="X198" s="1"/>
      <c r="Y198" s="1"/>
    </row>
    <row r="199" spans="1:25" s="14" customFormat="1" x14ac:dyDescent="0.25">
      <c r="A199" s="1"/>
      <c r="B199" s="1"/>
      <c r="C199" s="105"/>
      <c r="D199" s="99"/>
      <c r="E199" s="99"/>
      <c r="F199" s="99"/>
      <c r="G199" s="99"/>
      <c r="H199" s="99"/>
      <c r="J199" s="1"/>
      <c r="K199" s="1"/>
      <c r="L199" s="1"/>
      <c r="M199" s="1"/>
      <c r="N199" s="1"/>
      <c r="O199" s="105"/>
      <c r="P199" s="99"/>
      <c r="Q199" s="99"/>
      <c r="R199" s="99"/>
      <c r="S199" s="99"/>
      <c r="T199" s="99"/>
      <c r="U199" s="1"/>
      <c r="V199" s="357"/>
      <c r="W199" s="1"/>
      <c r="X199" s="1"/>
      <c r="Y199" s="1"/>
    </row>
    <row r="200" spans="1:25" s="14" customFormat="1" x14ac:dyDescent="0.25">
      <c r="A200" s="1"/>
      <c r="B200" s="1"/>
      <c r="C200" s="105"/>
      <c r="D200" s="99"/>
      <c r="E200" s="99"/>
      <c r="F200" s="99"/>
      <c r="G200" s="99"/>
      <c r="H200" s="99"/>
      <c r="J200" s="1"/>
      <c r="K200" s="1"/>
      <c r="L200" s="1"/>
      <c r="M200" s="1"/>
      <c r="N200" s="1"/>
      <c r="O200" s="105"/>
      <c r="P200" s="99"/>
      <c r="Q200" s="99"/>
      <c r="R200" s="99"/>
      <c r="S200" s="99"/>
      <c r="T200" s="99"/>
      <c r="U200" s="1"/>
      <c r="V200" s="357"/>
      <c r="W200" s="1"/>
      <c r="X200" s="1"/>
      <c r="Y200" s="1"/>
    </row>
    <row r="201" spans="1:25" s="14" customFormat="1" x14ac:dyDescent="0.25">
      <c r="A201" s="1"/>
      <c r="B201" s="1"/>
      <c r="C201" s="105"/>
      <c r="D201" s="99"/>
      <c r="E201" s="99"/>
      <c r="F201" s="99"/>
      <c r="G201" s="99"/>
      <c r="H201" s="99"/>
      <c r="J201" s="1"/>
      <c r="K201" s="1"/>
      <c r="L201" s="1"/>
      <c r="M201" s="1"/>
      <c r="N201" s="1"/>
      <c r="O201" s="105"/>
      <c r="P201" s="99"/>
      <c r="Q201" s="99"/>
      <c r="R201" s="99"/>
      <c r="S201" s="99"/>
      <c r="T201" s="99"/>
      <c r="U201" s="1"/>
      <c r="V201" s="357"/>
      <c r="W201" s="1"/>
      <c r="X201" s="1"/>
      <c r="Y201" s="1"/>
    </row>
    <row r="202" spans="1:25" s="14" customFormat="1" x14ac:dyDescent="0.25">
      <c r="A202" s="1"/>
      <c r="B202" s="1"/>
      <c r="C202" s="105"/>
      <c r="D202" s="99"/>
      <c r="E202" s="99"/>
      <c r="F202" s="99"/>
      <c r="G202" s="99"/>
      <c r="H202" s="99"/>
      <c r="J202" s="1"/>
      <c r="K202" s="1"/>
      <c r="L202" s="1"/>
      <c r="M202" s="1"/>
      <c r="N202" s="1"/>
      <c r="O202" s="105"/>
      <c r="P202" s="99"/>
      <c r="Q202" s="99"/>
      <c r="R202" s="99"/>
      <c r="S202" s="99"/>
      <c r="T202" s="99"/>
      <c r="U202" s="1"/>
      <c r="V202" s="357"/>
      <c r="W202" s="1"/>
      <c r="X202" s="1"/>
      <c r="Y202" s="1"/>
    </row>
    <row r="203" spans="1:25" s="14" customFormat="1" x14ac:dyDescent="0.25">
      <c r="A203" s="1"/>
      <c r="B203" s="1"/>
      <c r="C203" s="105"/>
      <c r="D203" s="99"/>
      <c r="E203" s="99"/>
      <c r="F203" s="99"/>
      <c r="G203" s="99"/>
      <c r="H203" s="99"/>
      <c r="J203" s="1"/>
      <c r="K203" s="1"/>
      <c r="L203" s="1"/>
      <c r="M203" s="1"/>
      <c r="N203" s="1"/>
      <c r="O203" s="105"/>
      <c r="P203" s="99"/>
      <c r="Q203" s="99"/>
      <c r="R203" s="99"/>
      <c r="S203" s="99"/>
      <c r="T203" s="99"/>
      <c r="U203" s="1"/>
      <c r="V203" s="357"/>
      <c r="W203" s="1"/>
      <c r="X203" s="1"/>
      <c r="Y203" s="1"/>
    </row>
    <row r="204" spans="1:25" s="14" customFormat="1" x14ac:dyDescent="0.25">
      <c r="A204" s="1"/>
      <c r="B204" s="1"/>
      <c r="C204" s="105"/>
      <c r="D204" s="99"/>
      <c r="E204" s="99"/>
      <c r="F204" s="99"/>
      <c r="G204" s="99"/>
      <c r="H204" s="99"/>
      <c r="J204" s="1"/>
      <c r="K204" s="1"/>
      <c r="L204" s="1"/>
      <c r="M204" s="1"/>
      <c r="N204" s="1"/>
      <c r="O204" s="105"/>
      <c r="P204" s="99"/>
      <c r="Q204" s="99"/>
      <c r="R204" s="99"/>
      <c r="S204" s="99"/>
      <c r="T204" s="99"/>
      <c r="U204" s="1"/>
      <c r="V204" s="357"/>
      <c r="W204" s="1"/>
      <c r="X204" s="1"/>
      <c r="Y204" s="1"/>
    </row>
    <row r="205" spans="1:25" s="14" customFormat="1" x14ac:dyDescent="0.25">
      <c r="A205" s="1"/>
      <c r="B205" s="1"/>
      <c r="C205" s="105"/>
      <c r="D205" s="99"/>
      <c r="E205" s="99"/>
      <c r="F205" s="99"/>
      <c r="G205" s="99"/>
      <c r="H205" s="99"/>
      <c r="J205" s="1"/>
      <c r="K205" s="1"/>
      <c r="L205" s="1"/>
      <c r="M205" s="1"/>
      <c r="N205" s="1"/>
      <c r="O205" s="105"/>
      <c r="P205" s="99"/>
      <c r="Q205" s="99"/>
      <c r="R205" s="99"/>
      <c r="S205" s="99"/>
      <c r="T205" s="99"/>
      <c r="U205" s="1"/>
      <c r="V205" s="357"/>
      <c r="W205" s="1"/>
      <c r="X205" s="1"/>
      <c r="Y205" s="1"/>
    </row>
    <row r="206" spans="1:25" s="14" customFormat="1" x14ac:dyDescent="0.25">
      <c r="A206" s="1"/>
      <c r="B206" s="1"/>
      <c r="C206" s="105"/>
      <c r="D206" s="99"/>
      <c r="E206" s="99"/>
      <c r="F206" s="99"/>
      <c r="G206" s="99"/>
      <c r="H206" s="99"/>
      <c r="J206" s="1"/>
      <c r="K206" s="1"/>
      <c r="L206" s="1"/>
      <c r="M206" s="1"/>
      <c r="N206" s="1"/>
      <c r="O206" s="105"/>
      <c r="P206" s="99"/>
      <c r="Q206" s="99"/>
      <c r="R206" s="99"/>
      <c r="S206" s="99"/>
      <c r="T206" s="99"/>
      <c r="U206" s="1"/>
      <c r="V206" s="357"/>
      <c r="W206" s="1"/>
      <c r="X206" s="1"/>
      <c r="Y206" s="1"/>
    </row>
    <row r="207" spans="1:25" s="14" customFormat="1" x14ac:dyDescent="0.25">
      <c r="A207" s="1"/>
      <c r="B207" s="1"/>
      <c r="C207" s="105"/>
      <c r="D207" s="99"/>
      <c r="E207" s="99"/>
      <c r="F207" s="99"/>
      <c r="G207" s="99"/>
      <c r="H207" s="99"/>
      <c r="J207" s="1"/>
      <c r="K207" s="1"/>
      <c r="L207" s="1"/>
      <c r="M207" s="1"/>
      <c r="N207" s="1"/>
      <c r="O207" s="105"/>
      <c r="P207" s="99"/>
      <c r="Q207" s="99"/>
      <c r="R207" s="99"/>
      <c r="S207" s="99"/>
      <c r="T207" s="99"/>
      <c r="U207" s="1"/>
      <c r="V207" s="357"/>
      <c r="W207" s="1"/>
      <c r="X207" s="1"/>
      <c r="Y207" s="1"/>
    </row>
    <row r="208" spans="1:25" s="14" customFormat="1" x14ac:dyDescent="0.25">
      <c r="A208" s="1"/>
      <c r="B208" s="1"/>
      <c r="C208" s="105"/>
      <c r="D208" s="99"/>
      <c r="E208" s="99"/>
      <c r="F208" s="99"/>
      <c r="G208" s="99"/>
      <c r="H208" s="99"/>
      <c r="J208" s="1"/>
      <c r="K208" s="1"/>
      <c r="L208" s="1"/>
      <c r="M208" s="1"/>
      <c r="N208" s="1"/>
      <c r="O208" s="105"/>
      <c r="P208" s="99"/>
      <c r="Q208" s="99"/>
      <c r="R208" s="99"/>
      <c r="S208" s="99"/>
      <c r="T208" s="99"/>
      <c r="U208" s="1"/>
      <c r="V208" s="357"/>
      <c r="W208" s="1"/>
      <c r="X208" s="1"/>
      <c r="Y208" s="1"/>
    </row>
    <row r="209" spans="1:25" s="14" customFormat="1" x14ac:dyDescent="0.25">
      <c r="A209" s="1"/>
      <c r="B209" s="1"/>
      <c r="C209" s="105"/>
      <c r="D209" s="99"/>
      <c r="E209" s="99"/>
      <c r="F209" s="99"/>
      <c r="G209" s="99"/>
      <c r="H209" s="99"/>
      <c r="J209" s="1"/>
      <c r="K209" s="1"/>
      <c r="L209" s="1"/>
      <c r="M209" s="1"/>
      <c r="N209" s="1"/>
      <c r="O209" s="105"/>
      <c r="P209" s="99"/>
      <c r="Q209" s="99"/>
      <c r="R209" s="99"/>
      <c r="S209" s="99"/>
      <c r="T209" s="99"/>
      <c r="U209" s="1"/>
      <c r="V209" s="357"/>
      <c r="W209" s="1"/>
      <c r="X209" s="1"/>
      <c r="Y209" s="1"/>
    </row>
    <row r="210" spans="1:25" s="14" customFormat="1" x14ac:dyDescent="0.25">
      <c r="A210" s="1"/>
      <c r="B210" s="1"/>
      <c r="C210" s="105"/>
      <c r="D210" s="99"/>
      <c r="E210" s="99"/>
      <c r="F210" s="99"/>
      <c r="G210" s="99"/>
      <c r="H210" s="99"/>
      <c r="J210" s="1"/>
      <c r="K210" s="1"/>
      <c r="L210" s="1"/>
      <c r="M210" s="1"/>
      <c r="N210" s="1"/>
      <c r="O210" s="105"/>
      <c r="P210" s="99"/>
      <c r="Q210" s="99"/>
      <c r="R210" s="99"/>
      <c r="S210" s="99"/>
      <c r="T210" s="99"/>
      <c r="U210" s="1"/>
      <c r="V210" s="357"/>
      <c r="W210" s="1"/>
      <c r="X210" s="1"/>
      <c r="Y210" s="1"/>
    </row>
    <row r="211" spans="1:25" s="14" customFormat="1" x14ac:dyDescent="0.25">
      <c r="A211" s="1"/>
      <c r="B211" s="1"/>
      <c r="C211" s="105"/>
      <c r="D211" s="99"/>
      <c r="E211" s="99"/>
      <c r="F211" s="99"/>
      <c r="G211" s="99"/>
      <c r="H211" s="99"/>
      <c r="J211" s="1"/>
      <c r="K211" s="1"/>
      <c r="L211" s="1"/>
      <c r="M211" s="1"/>
      <c r="N211" s="1"/>
      <c r="O211" s="105"/>
      <c r="P211" s="99"/>
      <c r="Q211" s="99"/>
      <c r="R211" s="99"/>
      <c r="S211" s="99"/>
      <c r="T211" s="99"/>
      <c r="U211" s="1"/>
      <c r="V211" s="357"/>
      <c r="W211" s="1"/>
      <c r="X211" s="1"/>
      <c r="Y211" s="1"/>
    </row>
  </sheetData>
  <sheetProtection formatCells="0" formatColumns="0" formatRows="0" insertColumns="0" insertRows="0" insertHyperlinks="0" deleteColumns="0" deleteRows="0" sort="0" autoFilter="0" pivotTables="0"/>
  <mergeCells count="20">
    <mergeCell ref="S1:T1"/>
    <mergeCell ref="S3:T3"/>
    <mergeCell ref="S4:T4"/>
    <mergeCell ref="A8:T8"/>
    <mergeCell ref="A10:A11"/>
    <mergeCell ref="B10:B11"/>
    <mergeCell ref="O10:O11"/>
    <mergeCell ref="A1:O1"/>
    <mergeCell ref="A2:O2"/>
    <mergeCell ref="A3:O3"/>
    <mergeCell ref="A4:O4"/>
    <mergeCell ref="A5:O5"/>
    <mergeCell ref="A6:O6"/>
    <mergeCell ref="S6:T6"/>
    <mergeCell ref="B123:B124"/>
    <mergeCell ref="B120:B121"/>
    <mergeCell ref="I10:I11"/>
    <mergeCell ref="J10:N10"/>
    <mergeCell ref="C10:C11"/>
    <mergeCell ref="D10:H10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O20:T11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5">
    <tabColor rgb="FFFFFF00"/>
  </sheetPr>
  <dimension ref="A2:AF85"/>
  <sheetViews>
    <sheetView showZeros="0" workbookViewId="0">
      <pane xSplit="1" ySplit="3" topLeftCell="B61" activePane="bottomRight" state="frozen"/>
      <selection pane="topRight" activeCell="B1" sqref="B1"/>
      <selection pane="bottomLeft" activeCell="A4" sqref="A4"/>
      <selection pane="bottomRight" activeCell="G22" sqref="G22"/>
    </sheetView>
  </sheetViews>
  <sheetFormatPr defaultRowHeight="12.75" x14ac:dyDescent="0.2"/>
  <cols>
    <col min="1" max="1" width="88.42578125" style="195" customWidth="1"/>
    <col min="2" max="4" width="13.140625" style="195" customWidth="1"/>
    <col min="5" max="5" width="10.140625" style="195" bestFit="1" customWidth="1"/>
    <col min="6" max="6" width="13.140625" style="195" bestFit="1" customWidth="1"/>
    <col min="7" max="7" width="11.5703125" style="195" bestFit="1" customWidth="1"/>
    <col min="8" max="8" width="13.140625" style="195" bestFit="1" customWidth="1"/>
    <col min="9" max="9" width="10.140625" style="195" bestFit="1" customWidth="1"/>
    <col min="10" max="10" width="10.140625" style="195" customWidth="1"/>
    <col min="11" max="12" width="9.28515625" style="195" bestFit="1" customWidth="1"/>
    <col min="13" max="29" width="9.140625" style="195"/>
    <col min="30" max="30" width="12.140625" style="195" bestFit="1" customWidth="1"/>
    <col min="31" max="31" width="11.7109375" style="195" customWidth="1"/>
    <col min="32" max="32" width="11.5703125" style="195" bestFit="1" customWidth="1"/>
    <col min="33" max="16384" width="9.140625" style="195"/>
  </cols>
  <sheetData>
    <row r="2" spans="1:11" x14ac:dyDescent="0.2">
      <c r="B2" s="196" t="s">
        <v>291</v>
      </c>
      <c r="C2" s="197" t="s">
        <v>292</v>
      </c>
      <c r="D2" s="196" t="s">
        <v>293</v>
      </c>
      <c r="F2" s="449" t="s">
        <v>317</v>
      </c>
      <c r="G2" s="449"/>
      <c r="H2" s="449"/>
      <c r="I2" s="449"/>
      <c r="J2" s="198"/>
    </row>
    <row r="3" spans="1:11" x14ac:dyDescent="0.2">
      <c r="B3" s="196" t="s">
        <v>296</v>
      </c>
      <c r="C3" s="197" t="s">
        <v>296</v>
      </c>
      <c r="D3" s="196"/>
      <c r="F3" s="199" t="s">
        <v>310</v>
      </c>
      <c r="G3" s="199" t="s">
        <v>311</v>
      </c>
      <c r="H3" s="199"/>
    </row>
    <row r="4" spans="1:11" ht="28.5" x14ac:dyDescent="0.2">
      <c r="A4" s="83" t="s">
        <v>165</v>
      </c>
      <c r="B4" s="129">
        <f>'1 priedas_pajamos'!G49</f>
        <v>6290.7300000000014</v>
      </c>
      <c r="C4" s="129">
        <f>SUM(C5:C28)</f>
        <v>6290.7300000000014</v>
      </c>
      <c r="D4" s="129">
        <f t="shared" ref="D4:D27" si="0">B4-C4</f>
        <v>0</v>
      </c>
      <c r="F4" s="195">
        <f>'1 priedas_pajamos'!G49</f>
        <v>6290.7300000000014</v>
      </c>
      <c r="G4" s="195">
        <f>'3 priedas_asignavimai'!U329</f>
        <v>6290.73</v>
      </c>
      <c r="H4" s="133"/>
      <c r="I4" s="133">
        <f>G4-F4</f>
        <v>0</v>
      </c>
      <c r="K4" s="195">
        <f>G4-C4</f>
        <v>0</v>
      </c>
    </row>
    <row r="5" spans="1:11" x14ac:dyDescent="0.2">
      <c r="A5" s="56" t="s">
        <v>213</v>
      </c>
      <c r="B5" s="132">
        <f>'1 priedas_pajamos'!G50</f>
        <v>0.9</v>
      </c>
      <c r="C5" s="132">
        <f>'3 priedas_asignavimai'!U16</f>
        <v>0.9</v>
      </c>
      <c r="D5" s="132">
        <f t="shared" si="0"/>
        <v>0</v>
      </c>
    </row>
    <row r="6" spans="1:11" x14ac:dyDescent="0.2">
      <c r="A6" s="56" t="s">
        <v>60</v>
      </c>
      <c r="B6" s="132">
        <f>'1 priedas_pajamos'!G51</f>
        <v>30</v>
      </c>
      <c r="C6" s="132">
        <f>'3 priedas_asignavimai'!U17</f>
        <v>30</v>
      </c>
      <c r="D6" s="132">
        <f t="shared" si="0"/>
        <v>0</v>
      </c>
    </row>
    <row r="7" spans="1:11" x14ac:dyDescent="0.2">
      <c r="A7" s="56" t="s">
        <v>67</v>
      </c>
      <c r="B7" s="132">
        <f>'1 priedas_pajamos'!G52</f>
        <v>9</v>
      </c>
      <c r="C7" s="132">
        <f>'3 priedas_asignavimai'!U18</f>
        <v>9</v>
      </c>
      <c r="D7" s="132">
        <f t="shared" si="0"/>
        <v>0</v>
      </c>
    </row>
    <row r="8" spans="1:11" x14ac:dyDescent="0.2">
      <c r="A8" s="56" t="s">
        <v>61</v>
      </c>
      <c r="B8" s="132">
        <f>'1 priedas_pajamos'!G53</f>
        <v>329.4</v>
      </c>
      <c r="C8" s="132">
        <f>'3 priedas_asignavimai'!U19+'3 priedas_asignavimai'!U88</f>
        <v>329.4</v>
      </c>
      <c r="D8" s="132">
        <f t="shared" si="0"/>
        <v>0</v>
      </c>
    </row>
    <row r="9" spans="1:11" x14ac:dyDescent="0.2">
      <c r="A9" s="56" t="s">
        <v>196</v>
      </c>
      <c r="B9" s="132">
        <f>'1 priedas_pajamos'!G54</f>
        <v>658.1</v>
      </c>
      <c r="C9" s="132">
        <f>'3 priedas_asignavimai'!U20+'3 priedas_asignavimai'!U89</f>
        <v>658.1</v>
      </c>
      <c r="D9" s="132">
        <f t="shared" si="0"/>
        <v>0</v>
      </c>
    </row>
    <row r="10" spans="1:11" x14ac:dyDescent="0.2">
      <c r="A10" s="56" t="s">
        <v>75</v>
      </c>
      <c r="B10" s="132">
        <f>'1 priedas_pajamos'!G55</f>
        <v>3068.2</v>
      </c>
      <c r="C10" s="132">
        <f>'3 priedas_asignavimai'!U21+'3 priedas_asignavimai'!U91+'3 priedas_asignavimai'!U320+'3 priedas_asignavimai'!U90+'3 priedas_asignavimai'!U321</f>
        <v>3068.2</v>
      </c>
      <c r="D10" s="132">
        <f t="shared" si="0"/>
        <v>0</v>
      </c>
    </row>
    <row r="11" spans="1:11" x14ac:dyDescent="0.2">
      <c r="A11" s="56" t="s">
        <v>68</v>
      </c>
      <c r="B11" s="132">
        <f>'1 priedas_pajamos'!G56</f>
        <v>21.2</v>
      </c>
      <c r="C11" s="132">
        <f>'3 priedas_asignavimai'!U24</f>
        <v>21.2</v>
      </c>
      <c r="D11" s="132">
        <f t="shared" si="0"/>
        <v>0</v>
      </c>
    </row>
    <row r="12" spans="1:11" x14ac:dyDescent="0.2">
      <c r="A12" s="56" t="s">
        <v>149</v>
      </c>
      <c r="B12" s="132">
        <f>'1 priedas_pajamos'!G57</f>
        <v>153.1</v>
      </c>
      <c r="C12" s="132">
        <f>'3 priedas_asignavimai'!U25+'3 priedas_asignavimai'!U87</f>
        <v>153.1</v>
      </c>
      <c r="D12" s="132">
        <f t="shared" si="0"/>
        <v>0</v>
      </c>
    </row>
    <row r="13" spans="1:11" ht="25.5" x14ac:dyDescent="0.2">
      <c r="A13" s="56" t="s">
        <v>214</v>
      </c>
      <c r="B13" s="132">
        <f>'1 priedas_pajamos'!G58</f>
        <v>373.01</v>
      </c>
      <c r="C13" s="132">
        <f>'3 priedas_asignavimai'!U174</f>
        <v>373.01</v>
      </c>
      <c r="D13" s="132">
        <f t="shared" si="0"/>
        <v>0</v>
      </c>
    </row>
    <row r="14" spans="1:11" ht="25.5" x14ac:dyDescent="0.2">
      <c r="A14" s="56" t="s">
        <v>345</v>
      </c>
      <c r="B14" s="132">
        <f>'1 priedas_pajamos'!G59</f>
        <v>108.82</v>
      </c>
      <c r="C14" s="132">
        <f>'3 priedas_asignavimai'!U176</f>
        <v>108.82</v>
      </c>
      <c r="D14" s="132">
        <f t="shared" si="0"/>
        <v>0</v>
      </c>
    </row>
    <row r="15" spans="1:11" x14ac:dyDescent="0.2">
      <c r="A15" s="56" t="s">
        <v>62</v>
      </c>
      <c r="B15" s="132">
        <f>'1 priedas_pajamos'!G60</f>
        <v>32.6</v>
      </c>
      <c r="C15" s="132">
        <f>'3 priedas_asignavimai'!U26</f>
        <v>32.6</v>
      </c>
      <c r="D15" s="132">
        <f t="shared" si="0"/>
        <v>0</v>
      </c>
    </row>
    <row r="16" spans="1:11" x14ac:dyDescent="0.2">
      <c r="A16" s="56" t="s">
        <v>63</v>
      </c>
      <c r="B16" s="132">
        <f>'1 priedas_pajamos'!G61</f>
        <v>10</v>
      </c>
      <c r="C16" s="132">
        <f>'3 priedas_asignavimai'!U27</f>
        <v>10</v>
      </c>
      <c r="D16" s="132">
        <f t="shared" si="0"/>
        <v>0</v>
      </c>
    </row>
    <row r="17" spans="1:4" x14ac:dyDescent="0.2">
      <c r="A17" s="56" t="s">
        <v>65</v>
      </c>
      <c r="B17" s="132">
        <f>'1 priedas_pajamos'!G62</f>
        <v>0.7</v>
      </c>
      <c r="C17" s="132">
        <f>'3 priedas_asignavimai'!U28</f>
        <v>0.7</v>
      </c>
      <c r="D17" s="132">
        <f t="shared" si="0"/>
        <v>0</v>
      </c>
    </row>
    <row r="18" spans="1:4" x14ac:dyDescent="0.2">
      <c r="A18" s="56" t="s">
        <v>66</v>
      </c>
      <c r="B18" s="132">
        <f>'1 priedas_pajamos'!G63</f>
        <v>14.200000000000001</v>
      </c>
      <c r="C18" s="132">
        <f>'3 priedas_asignavimai'!U29</f>
        <v>14.200000000000001</v>
      </c>
      <c r="D18" s="132">
        <f t="shared" si="0"/>
        <v>0</v>
      </c>
    </row>
    <row r="19" spans="1:4" x14ac:dyDescent="0.2">
      <c r="A19" s="56" t="s">
        <v>72</v>
      </c>
      <c r="B19" s="132">
        <f>'1 priedas_pajamos'!G64</f>
        <v>824.2</v>
      </c>
      <c r="C19" s="132">
        <f>'3 priedas_asignavimai'!U171</f>
        <v>824.2</v>
      </c>
      <c r="D19" s="132">
        <f t="shared" si="0"/>
        <v>0</v>
      </c>
    </row>
    <row r="20" spans="1:4" ht="25.5" x14ac:dyDescent="0.2">
      <c r="A20" s="56" t="s">
        <v>198</v>
      </c>
      <c r="B20" s="132">
        <f>'1 priedas_pajamos'!G65</f>
        <v>4.3</v>
      </c>
      <c r="C20" s="132">
        <f>'3 priedas_asignavimai'!U30+'3 priedas_asignavimai'!U162</f>
        <v>4.3</v>
      </c>
      <c r="D20" s="132">
        <f t="shared" si="0"/>
        <v>0</v>
      </c>
    </row>
    <row r="21" spans="1:4" x14ac:dyDescent="0.2">
      <c r="A21" s="56" t="s">
        <v>191</v>
      </c>
      <c r="B21" s="132">
        <f>'1 priedas_pajamos'!G66</f>
        <v>270.3</v>
      </c>
      <c r="C21" s="132">
        <f>'3 priedas_asignavimai'!U31+'3 priedas_asignavimai'!U94+'3 priedas_asignavimai'!U99+'3 priedas_asignavimai'!U106+'3 priedas_asignavimai'!U113+'3 priedas_asignavimai'!U120+'3 priedas_asignavimai'!U127+'3 priedas_asignavimai'!U134+'3 priedas_asignavimai'!U141+'3 priedas_asignavimai'!U148+'3 priedas_asignavimai'!U155</f>
        <v>270.3</v>
      </c>
      <c r="D21" s="132">
        <f t="shared" si="0"/>
        <v>0</v>
      </c>
    </row>
    <row r="22" spans="1:4" ht="25.5" x14ac:dyDescent="0.2">
      <c r="A22" s="56" t="s">
        <v>215</v>
      </c>
      <c r="B22" s="132">
        <f>'1 priedas_pajamos'!G67</f>
        <v>65.843999999999994</v>
      </c>
      <c r="C22" s="132">
        <f>'3 priedas_asignavimai'!U34</f>
        <v>65.843999999999994</v>
      </c>
      <c r="D22" s="132">
        <f t="shared" si="0"/>
        <v>0</v>
      </c>
    </row>
    <row r="23" spans="1:4" ht="25.5" x14ac:dyDescent="0.2">
      <c r="A23" s="50" t="s">
        <v>73</v>
      </c>
      <c r="B23" s="132">
        <f>'1 priedas_pajamos'!G68</f>
        <v>221</v>
      </c>
      <c r="C23" s="132">
        <f>'3 priedas_asignavimai'!U64</f>
        <v>221</v>
      </c>
      <c r="D23" s="132">
        <f t="shared" si="0"/>
        <v>0</v>
      </c>
    </row>
    <row r="24" spans="1:4" x14ac:dyDescent="0.2">
      <c r="A24" s="56" t="s">
        <v>64</v>
      </c>
      <c r="B24" s="132">
        <f>'1 priedas_pajamos'!G69</f>
        <v>30.7</v>
      </c>
      <c r="C24" s="132">
        <f>'3 priedas_asignavimai'!U33</f>
        <v>30.7</v>
      </c>
      <c r="D24" s="132">
        <f t="shared" si="0"/>
        <v>0</v>
      </c>
    </row>
    <row r="25" spans="1:4" x14ac:dyDescent="0.2">
      <c r="A25" s="56" t="s">
        <v>74</v>
      </c>
      <c r="B25" s="132">
        <f>'1 priedas_pajamos'!G70</f>
        <v>9.3000000000000007</v>
      </c>
      <c r="C25" s="132">
        <f>'3 priedas_asignavimai'!U86+'3 priedas_asignavimai'!U35</f>
        <v>9.3000000000000007</v>
      </c>
      <c r="D25" s="132">
        <f t="shared" si="0"/>
        <v>0</v>
      </c>
    </row>
    <row r="26" spans="1:4" x14ac:dyDescent="0.2">
      <c r="A26" s="56" t="s">
        <v>143</v>
      </c>
      <c r="B26" s="132">
        <f>'1 priedas_pajamos'!G71</f>
        <v>5.0999999999999996</v>
      </c>
      <c r="C26" s="132">
        <f>'3 priedas_asignavimai'!U85</f>
        <v>5.0999999999999996</v>
      </c>
      <c r="D26" s="132">
        <f t="shared" si="0"/>
        <v>0</v>
      </c>
    </row>
    <row r="27" spans="1:4" x14ac:dyDescent="0.2">
      <c r="A27" s="56" t="s">
        <v>156</v>
      </c>
      <c r="B27" s="132">
        <f>'1 priedas_pajamos'!G73</f>
        <v>16.504000000000001</v>
      </c>
      <c r="C27" s="132">
        <f>'3 priedas_asignavimai'!U37</f>
        <v>16.504000000000001</v>
      </c>
      <c r="D27" s="132">
        <f t="shared" si="0"/>
        <v>0</v>
      </c>
    </row>
    <row r="28" spans="1:4" ht="25.5" x14ac:dyDescent="0.2">
      <c r="A28" s="46" t="s">
        <v>231</v>
      </c>
      <c r="B28" s="132">
        <f>'1 priedas_pajamos'!G72</f>
        <v>34.252000000000002</v>
      </c>
      <c r="C28" s="132">
        <f>'3 priedas_asignavimai'!U36</f>
        <v>34.252000000000002</v>
      </c>
      <c r="D28" s="132"/>
    </row>
    <row r="29" spans="1:4" ht="14.25" x14ac:dyDescent="0.2">
      <c r="A29" s="83" t="s">
        <v>159</v>
      </c>
      <c r="B29" s="129">
        <f>'1 priedas_pajamos'!G75</f>
        <v>4760.2776100000001</v>
      </c>
      <c r="C29" s="129">
        <f>SUM(C30:C66)</f>
        <v>4760.2776099999992</v>
      </c>
      <c r="D29" s="129">
        <f>SUM(D30:D65)</f>
        <v>0</v>
      </c>
    </row>
    <row r="30" spans="1:4" ht="15" x14ac:dyDescent="0.25">
      <c r="A30" s="231" t="s">
        <v>432</v>
      </c>
      <c r="B30" s="120">
        <f>'1 priedas_pajamos'!G76</f>
        <v>232</v>
      </c>
      <c r="C30" s="120">
        <f>'3 priedas_asignavimai'!V55+'3 priedas_asignavimai'!V67</f>
        <v>232</v>
      </c>
      <c r="D30" s="132">
        <f t="shared" ref="D30:D37" si="1">B30-C30</f>
        <v>0</v>
      </c>
    </row>
    <row r="31" spans="1:4" ht="15" x14ac:dyDescent="0.25">
      <c r="A31" s="48" t="s">
        <v>294</v>
      </c>
      <c r="B31" s="120">
        <f>'1 priedas_pajamos'!G77</f>
        <v>195.2</v>
      </c>
      <c r="C31" s="120">
        <f>'3 priedas_asignavimai'!V194</f>
        <v>195.2</v>
      </c>
      <c r="D31" s="132">
        <f t="shared" si="1"/>
        <v>0</v>
      </c>
    </row>
    <row r="32" spans="1:4" ht="15" x14ac:dyDescent="0.25">
      <c r="A32" s="85" t="s">
        <v>131</v>
      </c>
      <c r="B32" s="120">
        <f>'1 priedas_pajamos'!G78</f>
        <v>22.2</v>
      </c>
      <c r="C32" s="120">
        <f>'3 priedas_asignavimai'!V314</f>
        <v>22.2</v>
      </c>
      <c r="D32" s="132">
        <f t="shared" si="1"/>
        <v>0</v>
      </c>
    </row>
    <row r="33" spans="1:10" ht="15" x14ac:dyDescent="0.25">
      <c r="A33" s="84" t="s">
        <v>199</v>
      </c>
      <c r="B33" s="120">
        <f>'1 priedas_pajamos'!G79</f>
        <v>50.752000000000002</v>
      </c>
      <c r="C33" s="120">
        <f>'3 priedas_asignavimai'!V307</f>
        <v>50.752000000000002</v>
      </c>
      <c r="D33" s="132">
        <f t="shared" si="1"/>
        <v>0</v>
      </c>
    </row>
    <row r="34" spans="1:10" ht="15" x14ac:dyDescent="0.25">
      <c r="A34" s="84" t="s">
        <v>200</v>
      </c>
      <c r="B34" s="120">
        <f>'1 priedas_pajamos'!G80</f>
        <v>260</v>
      </c>
      <c r="C34" s="120">
        <f>'3 priedas_asignavimai'!V38+'3 priedas_asignavimai'!V70</f>
        <v>260</v>
      </c>
      <c r="D34" s="132">
        <f t="shared" si="1"/>
        <v>0</v>
      </c>
      <c r="F34" s="449" t="s">
        <v>319</v>
      </c>
      <c r="G34" s="449"/>
      <c r="H34" s="449"/>
      <c r="I34" s="449"/>
      <c r="J34" s="198"/>
    </row>
    <row r="35" spans="1:10" ht="15" x14ac:dyDescent="0.25">
      <c r="A35" s="84" t="s">
        <v>427</v>
      </c>
      <c r="B35" s="120">
        <f>'1 priedas_pajamos'!G109</f>
        <v>24.419</v>
      </c>
      <c r="C35" s="120">
        <f>'3 priedas_asignavimai'!V39</f>
        <v>24.419</v>
      </c>
      <c r="D35" s="132"/>
      <c r="F35" s="133">
        <f>B29+B67+B68+B69</f>
        <v>5018.1426099999999</v>
      </c>
      <c r="G35" s="133">
        <f>C29+C67+C68+C69</f>
        <v>5018.142609999999</v>
      </c>
      <c r="H35" s="133"/>
      <c r="I35" s="133">
        <f>G35-F35</f>
        <v>0</v>
      </c>
      <c r="J35" s="133"/>
    </row>
    <row r="36" spans="1:10" ht="15" x14ac:dyDescent="0.25">
      <c r="A36" s="84" t="s">
        <v>206</v>
      </c>
      <c r="B36" s="120">
        <f>'1 priedas_pajamos'!G81</f>
        <v>252.5</v>
      </c>
      <c r="C36" s="120">
        <f>'3 priedas_asignavimai'!V61</f>
        <v>252.5</v>
      </c>
      <c r="D36" s="132">
        <f t="shared" si="1"/>
        <v>0</v>
      </c>
      <c r="F36" s="200" t="s">
        <v>310</v>
      </c>
      <c r="G36" s="200" t="s">
        <v>311</v>
      </c>
      <c r="H36" s="200"/>
      <c r="I36" s="200"/>
      <c r="J36" s="200"/>
    </row>
    <row r="37" spans="1:10" ht="30" x14ac:dyDescent="0.25">
      <c r="A37" s="142" t="s">
        <v>216</v>
      </c>
      <c r="B37" s="120">
        <f>'1 priedas_pajamos'!G82</f>
        <v>0</v>
      </c>
      <c r="C37" s="132">
        <f>'3 priedas_asignavimai'!V187+'3 priedas_asignavimai'!V199+'3 priedas_asignavimai'!V216+'3 priedas_asignavimai'!V228+'3 priedas_asignavimai'!V236+'3 priedas_asignavimai'!V241+'3 priedas_asignavimai'!V247+'3 priedas_asignavimai'!V253+'3 priedas_asignavimai'!V258+'3 priedas_asignavimai'!V264+'3 priedas_asignavimai'!V270+'3 priedas_asignavimai'!V281</f>
        <v>0</v>
      </c>
      <c r="D37" s="132">
        <f t="shared" si="1"/>
        <v>0</v>
      </c>
    </row>
    <row r="38" spans="1:10" ht="28.5" customHeight="1" x14ac:dyDescent="0.25">
      <c r="A38" s="86" t="s">
        <v>371</v>
      </c>
      <c r="B38" s="120">
        <f>'1 priedas_pajamos'!G83</f>
        <v>0</v>
      </c>
      <c r="C38" s="120">
        <f>'3 priedas_asignavimai'!V71</f>
        <v>0</v>
      </c>
      <c r="D38" s="132"/>
      <c r="F38" s="449" t="s">
        <v>317</v>
      </c>
      <c r="G38" s="449"/>
      <c r="H38" s="449"/>
      <c r="I38" s="449"/>
      <c r="J38" s="198"/>
    </row>
    <row r="39" spans="1:10" ht="30" x14ac:dyDescent="0.25">
      <c r="A39" s="86" t="s">
        <v>210</v>
      </c>
      <c r="B39" s="120">
        <f>'1 priedas_pajamos'!G84</f>
        <v>136.78800000000001</v>
      </c>
      <c r="C39" s="120">
        <f>'3 priedas_asignavimai'!V58+'3 priedas_asignavimai'!V183+'3 priedas_asignavimai'!V195+'3 priedas_asignavimai'!V212+'3 priedas_asignavimai'!V219+'3 priedas_asignavimai'!V225+'3 priedas_asignavimai'!V231+'3 priedas_asignavimai'!V250+'3 priedas_asignavimai'!V267+'3 priedas_asignavimai'!V273+'3 priedas_asignavimai'!V278+'3 priedas_asignavimai'!V263+'3 priedas_asignavimai'!V261+'3 priedas_asignavimai'!V256</f>
        <v>136.78800000000001</v>
      </c>
      <c r="D39" s="120">
        <f t="shared" ref="D39:D65" si="2">B39-C39</f>
        <v>0</v>
      </c>
      <c r="F39" s="199" t="s">
        <v>310</v>
      </c>
      <c r="G39" s="199" t="s">
        <v>311</v>
      </c>
      <c r="H39" s="199"/>
    </row>
    <row r="40" spans="1:10" ht="15" x14ac:dyDescent="0.25">
      <c r="A40" s="87" t="s">
        <v>424</v>
      </c>
      <c r="B40" s="120">
        <f>'1 priedas_pajamos'!G85</f>
        <v>124.291</v>
      </c>
      <c r="C40" s="120">
        <f>'3 priedas_asignavimai'!V290</f>
        <v>124.291</v>
      </c>
      <c r="D40" s="120">
        <f t="shared" si="2"/>
        <v>0</v>
      </c>
      <c r="F40" s="133">
        <f>'1 priedas_pajamos'!G48-'1 priedas_pajamos'!G49-'1 priedas_pajamos'!G74-'1 priedas_pajamos'!G116</f>
        <v>5018.142609999999</v>
      </c>
      <c r="G40" s="133">
        <f>'3 priedas_asignavimai'!V329</f>
        <v>5018.1426100000008</v>
      </c>
      <c r="H40" s="133"/>
      <c r="I40" s="133">
        <f>G40-F40</f>
        <v>0</v>
      </c>
    </row>
    <row r="41" spans="1:10" ht="15" x14ac:dyDescent="0.25">
      <c r="A41" s="87" t="s">
        <v>304</v>
      </c>
      <c r="B41" s="120">
        <f>'1 priedas_pajamos'!G86</f>
        <v>118.85</v>
      </c>
      <c r="C41" s="120">
        <f>'3 priedas_asignavimai'!V72</f>
        <v>118.85</v>
      </c>
      <c r="D41" s="120">
        <f t="shared" si="2"/>
        <v>0</v>
      </c>
      <c r="F41" s="195">
        <f>F35-F40</f>
        <v>0</v>
      </c>
      <c r="G41" s="133">
        <f>G35-G40</f>
        <v>0</v>
      </c>
      <c r="H41" s="133">
        <f>H35-H40</f>
        <v>0</v>
      </c>
    </row>
    <row r="42" spans="1:10" ht="15" x14ac:dyDescent="0.25">
      <c r="A42" s="87" t="s">
        <v>347</v>
      </c>
      <c r="B42" s="120">
        <f>'1 priedas_pajamos'!G87</f>
        <v>115.657</v>
      </c>
      <c r="C42" s="120">
        <f>'3 priedas_asignavimai'!V73+'3 priedas_asignavimai'!V22</f>
        <v>115.657</v>
      </c>
      <c r="D42" s="120">
        <f t="shared" si="2"/>
        <v>0</v>
      </c>
    </row>
    <row r="43" spans="1:10" ht="30" x14ac:dyDescent="0.25">
      <c r="A43" s="87" t="s">
        <v>308</v>
      </c>
      <c r="B43" s="120">
        <f>'1 priedas_pajamos'!G89</f>
        <v>136.107</v>
      </c>
      <c r="C43" s="120">
        <f>'3 priedas_asignavimai'!V312+'3 priedas_asignavimai'!V317+'3 priedas_asignavimai'!V323+'3 priedas_asignavimai'!V328+'3 priedas_asignavimai'!V23</f>
        <v>136.107</v>
      </c>
      <c r="D43" s="120">
        <f t="shared" si="2"/>
        <v>0</v>
      </c>
    </row>
    <row r="44" spans="1:10" ht="15" x14ac:dyDescent="0.25">
      <c r="A44" s="87" t="s">
        <v>351</v>
      </c>
      <c r="B44" s="120">
        <f>'1 priedas_pajamos'!G90</f>
        <v>25.001000000000001</v>
      </c>
      <c r="C44" s="120">
        <f>'3 priedas_asignavimai'!V313</f>
        <v>25.001000000000001</v>
      </c>
      <c r="D44" s="120">
        <f t="shared" si="2"/>
        <v>0</v>
      </c>
    </row>
    <row r="45" spans="1:10" ht="15" x14ac:dyDescent="0.25">
      <c r="A45" s="140" t="s">
        <v>312</v>
      </c>
      <c r="B45" s="120">
        <f>'1 priedas_pajamos'!G91</f>
        <v>0</v>
      </c>
      <c r="C45" s="120">
        <f>'3 priedas_asignavimai'!V185+'3 priedas_asignavimai'!V196+'3 priedas_asignavimai'!V207+'3 priedas_asignavimai'!V214+'3 priedas_asignavimai'!V226+'3 priedas_asignavimai'!V233+'3 priedas_asignavimai'!V245</f>
        <v>0</v>
      </c>
      <c r="D45" s="120">
        <f t="shared" si="2"/>
        <v>0</v>
      </c>
    </row>
    <row r="46" spans="1:10" ht="45" x14ac:dyDescent="0.25">
      <c r="A46" s="87" t="s">
        <v>369</v>
      </c>
      <c r="B46" s="120">
        <f>'1 priedas_pajamos'!G99</f>
        <v>0</v>
      </c>
      <c r="C46" s="120">
        <f>'3 priedas_asignavimai'!V324+'3 priedas_asignavimai'!V83+'3 priedas_asignavimai'!V41</f>
        <v>0</v>
      </c>
      <c r="D46" s="120">
        <f t="shared" si="2"/>
        <v>0</v>
      </c>
    </row>
    <row r="47" spans="1:10" ht="15" x14ac:dyDescent="0.25">
      <c r="A47" s="87" t="s">
        <v>342</v>
      </c>
      <c r="B47" s="120">
        <f>'1 priedas_pajamos'!G98</f>
        <v>0</v>
      </c>
      <c r="C47" s="120">
        <f>'3 priedas_asignavimai'!V49</f>
        <v>0</v>
      </c>
      <c r="D47" s="120">
        <f t="shared" si="2"/>
        <v>0</v>
      </c>
    </row>
    <row r="48" spans="1:10" ht="30" x14ac:dyDescent="0.25">
      <c r="A48" s="87" t="s">
        <v>455</v>
      </c>
      <c r="B48" s="120">
        <f>'1 priedas_pajamos'!G92</f>
        <v>14.4</v>
      </c>
      <c r="C48" s="120">
        <f>'3 priedas_asignavimai'!V179+'3 priedas_asignavimai'!V186+'3 priedas_asignavimai'!V190+'3 priedas_asignavimai'!V198+'3 priedas_asignavimai'!V203+'3 priedas_asignavimai'!V208+'3 priedas_asignavimai'!V215+'3 priedas_asignavimai'!V221+'3 priedas_asignavimai'!V234+'3 priedas_asignavimai'!V240+'3 priedas_asignavimai'!V246+'3 priedas_asignavimai'!V251+'3 priedas_asignavimai'!V257+'3 priedas_asignavimai'!V262+'3 priedas_asignavimai'!V269+'3 priedas_asignavimai'!V274+'3 priedas_asignavimai'!V280+'3 priedas_asignavimai'!V60</f>
        <v>14.399999999999999</v>
      </c>
      <c r="D48" s="120">
        <f t="shared" si="2"/>
        <v>0</v>
      </c>
    </row>
    <row r="49" spans="1:32" ht="15" x14ac:dyDescent="0.25">
      <c r="A49" s="87" t="s">
        <v>313</v>
      </c>
      <c r="B49" s="120">
        <f>'1 priedas_pajamos'!G93</f>
        <v>27.085000000000001</v>
      </c>
      <c r="C49" s="120">
        <f>'3 priedas_asignavimai'!V66</f>
        <v>27.085000000000001</v>
      </c>
      <c r="D49" s="120">
        <f t="shared" si="2"/>
        <v>0</v>
      </c>
    </row>
    <row r="50" spans="1:32" ht="30" x14ac:dyDescent="0.25">
      <c r="A50" s="84" t="s">
        <v>130</v>
      </c>
      <c r="B50" s="120">
        <f>'1 priedas_pajamos'!G102</f>
        <v>2725.6</v>
      </c>
      <c r="C50" s="120">
        <f>'3 priedas_asignavimai'!V52</f>
        <v>2725.6</v>
      </c>
      <c r="D50" s="120">
        <f t="shared" si="2"/>
        <v>0</v>
      </c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</row>
    <row r="51" spans="1:32" ht="30" customHeight="1" x14ac:dyDescent="0.25">
      <c r="A51" s="141" t="s">
        <v>328</v>
      </c>
      <c r="B51" s="120">
        <f>'1 priedas_pajamos'!G94</f>
        <v>0</v>
      </c>
      <c r="C51" s="120">
        <f>'3 priedas_asignavimai'!S289</f>
        <v>0</v>
      </c>
      <c r="D51" s="120">
        <f t="shared" si="2"/>
        <v>0</v>
      </c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145" t="s">
        <v>367</v>
      </c>
      <c r="AF51" s="146" t="s">
        <v>368</v>
      </c>
    </row>
    <row r="52" spans="1:32" ht="45" x14ac:dyDescent="0.25">
      <c r="A52" s="84" t="s">
        <v>457</v>
      </c>
      <c r="B52" s="120">
        <f>'1 priedas_pajamos'!G95</f>
        <v>13.192800000000002</v>
      </c>
      <c r="C52" s="120">
        <f>'3 priedas_asignavimai'!V75+'3 priedas_asignavimai'!V40</f>
        <v>13.1928</v>
      </c>
      <c r="D52" s="120">
        <f t="shared" si="2"/>
        <v>0</v>
      </c>
      <c r="G52" s="208"/>
      <c r="H52" s="209"/>
      <c r="I52" s="209"/>
      <c r="J52" s="208"/>
      <c r="K52" s="208"/>
      <c r="L52" s="209"/>
      <c r="M52" s="208"/>
      <c r="N52" s="209"/>
      <c r="O52" s="208"/>
      <c r="P52" s="209"/>
      <c r="Q52" s="208"/>
      <c r="R52" s="209"/>
      <c r="S52" s="208"/>
      <c r="T52" s="209"/>
      <c r="U52" s="208"/>
      <c r="V52" s="209"/>
      <c r="W52" s="209"/>
      <c r="X52" s="210"/>
      <c r="Y52" s="209"/>
      <c r="Z52" s="210"/>
      <c r="AA52" s="209"/>
      <c r="AB52" s="210"/>
      <c r="AC52" s="209"/>
      <c r="AE52" s="201">
        <f>G52+J52+K52+M52+O52+Q52+S52+U52+X52+Z52+AB52</f>
        <v>0</v>
      </c>
      <c r="AF52" s="202">
        <f>H52+I52+L52+N52+P52+R52+T52+V52+W52+Y52+AA52+AC52</f>
        <v>0</v>
      </c>
    </row>
    <row r="53" spans="1:32" ht="30" x14ac:dyDescent="0.25">
      <c r="A53" s="91" t="s">
        <v>335</v>
      </c>
      <c r="B53" s="120">
        <f>'1 priedas_pajamos'!G96</f>
        <v>0</v>
      </c>
      <c r="C53" s="120"/>
      <c r="D53" s="120">
        <f t="shared" si="2"/>
        <v>0</v>
      </c>
      <c r="G53" s="211"/>
      <c r="H53" s="212"/>
      <c r="I53" s="212"/>
      <c r="J53" s="211"/>
      <c r="K53" s="211"/>
      <c r="L53" s="212"/>
      <c r="M53" s="211"/>
      <c r="N53" s="212"/>
      <c r="O53" s="211"/>
      <c r="P53" s="212"/>
      <c r="Q53" s="211"/>
      <c r="R53" s="212"/>
      <c r="S53" s="211"/>
      <c r="T53" s="212"/>
      <c r="U53" s="211"/>
      <c r="V53" s="212"/>
      <c r="W53" s="212"/>
      <c r="X53" s="213"/>
      <c r="Y53" s="212"/>
      <c r="Z53" s="213"/>
      <c r="AA53" s="212"/>
      <c r="AB53" s="213"/>
      <c r="AC53" s="212"/>
      <c r="AE53" s="203" t="e">
        <f>AE52+#REF!</f>
        <v>#REF!</v>
      </c>
      <c r="AF53" s="204" t="e">
        <f>AF52+#REF!</f>
        <v>#REF!</v>
      </c>
    </row>
    <row r="54" spans="1:32" ht="15" x14ac:dyDescent="0.25">
      <c r="A54" s="91" t="s">
        <v>339</v>
      </c>
      <c r="B54" s="120">
        <f>'1 priedas_pajamos'!G97</f>
        <v>0</v>
      </c>
      <c r="C54" s="120">
        <f>'3 priedas_asignavimai'!V48</f>
        <v>0</v>
      </c>
      <c r="D54" s="120">
        <f t="shared" si="2"/>
        <v>0</v>
      </c>
      <c r="G54" s="214"/>
      <c r="H54" s="215"/>
      <c r="I54" s="215"/>
      <c r="J54" s="214"/>
      <c r="K54" s="214"/>
      <c r="L54" s="215"/>
      <c r="M54" s="214"/>
      <c r="N54" s="215"/>
      <c r="O54" s="214"/>
      <c r="P54" s="215"/>
      <c r="Q54" s="214"/>
      <c r="R54" s="215"/>
      <c r="S54" s="214"/>
      <c r="T54" s="215"/>
      <c r="U54" s="214"/>
      <c r="V54" s="215"/>
      <c r="W54" s="215"/>
      <c r="X54" s="216"/>
      <c r="Y54" s="215"/>
      <c r="Z54" s="216"/>
      <c r="AA54" s="215"/>
      <c r="AB54" s="216"/>
      <c r="AC54" s="215"/>
    </row>
    <row r="55" spans="1:32" ht="30" x14ac:dyDescent="0.25">
      <c r="A55" s="141" t="s">
        <v>330</v>
      </c>
      <c r="B55" s="120">
        <f>'1 priedas_pajamos'!G101</f>
        <v>0</v>
      </c>
      <c r="C55" s="120">
        <f>'3 priedas_asignavimai'!V175</f>
        <v>0</v>
      </c>
      <c r="D55" s="120">
        <f t="shared" si="2"/>
        <v>0</v>
      </c>
    </row>
    <row r="56" spans="1:32" ht="45" x14ac:dyDescent="0.25">
      <c r="A56" s="91" t="s">
        <v>326</v>
      </c>
      <c r="B56" s="120">
        <f>'1 priedas_pajamos'!G100</f>
        <v>12.034000000000001</v>
      </c>
      <c r="C56" s="120">
        <f>'3 priedas_asignavimai'!V200+'3 priedas_asignavimai'!V235+'3 priedas_asignavimai'!V180+'3 priedas_asignavimai'!V209+'3 priedas_asignavimai'!V220+'3 priedas_asignavimai'!V59</f>
        <v>12.033999999999999</v>
      </c>
      <c r="D56" s="120">
        <f t="shared" si="2"/>
        <v>0</v>
      </c>
    </row>
    <row r="57" spans="1:32" ht="15" x14ac:dyDescent="0.25">
      <c r="A57" s="87" t="s">
        <v>305</v>
      </c>
      <c r="B57" s="120">
        <f>'1 priedas_pajamos'!G88</f>
        <v>165.52699999999999</v>
      </c>
      <c r="C57" s="120">
        <f>'3 priedas_asignavimai'!V74</f>
        <v>165.52699999999999</v>
      </c>
      <c r="D57" s="120">
        <f t="shared" si="2"/>
        <v>0</v>
      </c>
    </row>
    <row r="58" spans="1:32" ht="45" x14ac:dyDescent="0.25">
      <c r="A58" s="84" t="s">
        <v>362</v>
      </c>
      <c r="B58" s="120">
        <f>'1 priedas_pajamos'!G104</f>
        <v>1.5349999999999999</v>
      </c>
      <c r="C58" s="120">
        <f>'3 priedas_asignavimai'!V76+'3 priedas_asignavimai'!V42</f>
        <v>1.5349999999999999</v>
      </c>
      <c r="D58" s="120">
        <f t="shared" si="2"/>
        <v>0</v>
      </c>
    </row>
    <row r="59" spans="1:32" ht="45" x14ac:dyDescent="0.25">
      <c r="A59" s="84" t="s">
        <v>363</v>
      </c>
      <c r="B59" s="120">
        <f>'1 priedas_pajamos'!G105</f>
        <v>0.754</v>
      </c>
      <c r="C59" s="120">
        <f>'3 priedas_asignavimai'!V77+'3 priedas_asignavimai'!V43</f>
        <v>0.754</v>
      </c>
      <c r="D59" s="120">
        <f t="shared" si="2"/>
        <v>0</v>
      </c>
    </row>
    <row r="60" spans="1:32" ht="45" x14ac:dyDescent="0.25">
      <c r="A60" s="84" t="s">
        <v>468</v>
      </c>
      <c r="B60" s="120">
        <f>'1 priedas_pajamos'!G106</f>
        <v>13.763</v>
      </c>
      <c r="C60" s="120">
        <f>'3 priedas_asignavimai'!V78</f>
        <v>13.763</v>
      </c>
      <c r="D60" s="120">
        <f t="shared" si="2"/>
        <v>0</v>
      </c>
    </row>
    <row r="61" spans="1:32" ht="44.25" customHeight="1" x14ac:dyDescent="0.25">
      <c r="A61" s="84" t="s">
        <v>478</v>
      </c>
      <c r="B61" s="120">
        <f>'1 priedas_pajamos'!G107</f>
        <v>1.37513</v>
      </c>
      <c r="C61" s="120">
        <f>'3 priedas_asignavimai'!V84</f>
        <v>1.37513</v>
      </c>
      <c r="D61" s="120">
        <f t="shared" si="2"/>
        <v>0</v>
      </c>
    </row>
    <row r="62" spans="1:32" ht="30" x14ac:dyDescent="0.25">
      <c r="A62" s="84" t="s">
        <v>364</v>
      </c>
      <c r="B62" s="120">
        <f>'1 priedas_pajamos'!G108</f>
        <v>45.946680000000001</v>
      </c>
      <c r="C62" s="120">
        <f>'3 priedas_asignavimai'!V79</f>
        <v>45.946680000000001</v>
      </c>
      <c r="D62" s="120">
        <f t="shared" si="2"/>
        <v>0</v>
      </c>
    </row>
    <row r="63" spans="1:32" ht="30" x14ac:dyDescent="0.25">
      <c r="A63" s="84" t="s">
        <v>365</v>
      </c>
      <c r="B63" s="120">
        <f>'1 priedas_pajamos'!G110</f>
        <v>0</v>
      </c>
      <c r="C63" s="120">
        <f>'3 priedas_asignavimai'!V50</f>
        <v>0</v>
      </c>
      <c r="D63" s="120">
        <f t="shared" si="2"/>
        <v>0</v>
      </c>
    </row>
    <row r="64" spans="1:32" ht="30" x14ac:dyDescent="0.25">
      <c r="A64" s="84" t="s">
        <v>366</v>
      </c>
      <c r="B64" s="120">
        <f>'1 priedas_pajamos'!G111</f>
        <v>41.7</v>
      </c>
      <c r="C64" s="120">
        <f>'3 priedas_asignavimai'!V80</f>
        <v>41.7</v>
      </c>
      <c r="D64" s="120">
        <f t="shared" si="2"/>
        <v>0</v>
      </c>
    </row>
    <row r="65" spans="1:12" ht="15" x14ac:dyDescent="0.25">
      <c r="A65" s="87" t="s">
        <v>357</v>
      </c>
      <c r="B65" s="120">
        <f>'1 priedas_pajamos'!G103</f>
        <v>3.6</v>
      </c>
      <c r="C65" s="120">
        <f>'3 priedas_asignavimai'!V81</f>
        <v>3.6</v>
      </c>
      <c r="D65" s="120">
        <f t="shared" si="2"/>
        <v>0</v>
      </c>
    </row>
    <row r="66" spans="1:12" ht="15" x14ac:dyDescent="0.25">
      <c r="A66" s="33" t="s">
        <v>375</v>
      </c>
      <c r="B66" s="120">
        <f>'1 priedas_pajamos'!G112</f>
        <v>0</v>
      </c>
      <c r="C66" s="120">
        <f>'3 priedas_asignavimai'!V51</f>
        <v>0</v>
      </c>
      <c r="D66" s="120"/>
    </row>
    <row r="67" spans="1:12" ht="28.5" x14ac:dyDescent="0.2">
      <c r="A67" s="83" t="s">
        <v>297</v>
      </c>
      <c r="B67" s="129">
        <f>'1 priedas_pajamos'!G113</f>
        <v>0</v>
      </c>
      <c r="C67" s="129">
        <f>'3 priedas_asignavimai'!V45</f>
        <v>0</v>
      </c>
      <c r="D67" s="129">
        <f t="shared" ref="D67:D73" si="3">B67-C67</f>
        <v>0</v>
      </c>
    </row>
    <row r="68" spans="1:12" ht="14.25" x14ac:dyDescent="0.2">
      <c r="A68" s="83" t="s">
        <v>142</v>
      </c>
      <c r="B68" s="129">
        <f>'1 priedas_pajamos'!G117</f>
        <v>257.86500000000001</v>
      </c>
      <c r="C68" s="129">
        <f>'3 priedas_asignavimai'!V46+'3 priedas_asignavimai'!V56+'3 priedas_asignavimai'!V69+'3 priedas_asignavimai'!V325</f>
        <v>257.86500000000001</v>
      </c>
      <c r="D68" s="129">
        <f t="shared" si="3"/>
        <v>0</v>
      </c>
      <c r="F68" s="449" t="s">
        <v>317</v>
      </c>
      <c r="G68" s="449"/>
      <c r="H68" s="449"/>
      <c r="I68" s="449"/>
      <c r="J68" s="198"/>
    </row>
    <row r="69" spans="1:12" ht="28.5" x14ac:dyDescent="0.2">
      <c r="A69" s="83" t="s">
        <v>298</v>
      </c>
      <c r="B69" s="129">
        <f>'1 priedas_pajamos'!G121</f>
        <v>0</v>
      </c>
      <c r="C69" s="129">
        <f>'3 priedas_asignavimai'!V47+'3 priedas_asignavimai'!V57</f>
        <v>0</v>
      </c>
      <c r="D69" s="129">
        <f t="shared" si="3"/>
        <v>0</v>
      </c>
      <c r="F69" s="199" t="s">
        <v>310</v>
      </c>
      <c r="G69" s="199" t="s">
        <v>311</v>
      </c>
      <c r="H69" s="199"/>
    </row>
    <row r="70" spans="1:12" ht="14.25" x14ac:dyDescent="0.2">
      <c r="A70" s="83" t="s">
        <v>212</v>
      </c>
      <c r="B70" s="129">
        <f>'1 priedas_pajamos'!G74</f>
        <v>16927.3</v>
      </c>
      <c r="C70" s="129">
        <f>'3 priedas_asignavimai'!W54+'3 priedas_asignavimai'!W182+'3 priedas_asignavimai'!W178+'3 priedas_asignavimai'!W189+'3 priedas_asignavimai'!W193+'3 priedas_asignavimai'!W202+'3 priedas_asignavimai'!W205+'3 priedas_asignavimai'!W211+'3 priedas_asignavimai'!W218+'3 priedas_asignavimai'!W224+'3 priedas_asignavimai'!W230+'3 priedas_asignavimai'!W238+'3 priedas_asignavimai'!W243+'3 priedas_asignavimai'!W249+'3 priedas_asignavimai'!W255+'3 priedas_asignavimai'!W260+'3 priedas_asignavimai'!W266+'3 priedas_asignavimai'!W272+'3 priedas_asignavimai'!W277+'3 priedas_asignavimai'!W283+'3 priedas_asignavimai'!W286+'3 priedas_asignavimai'!W288</f>
        <v>16927.300000000003</v>
      </c>
      <c r="D70" s="129">
        <f t="shared" si="3"/>
        <v>0</v>
      </c>
      <c r="F70" s="133">
        <f>'1 priedas_pajamos'!G74</f>
        <v>16927.3</v>
      </c>
      <c r="G70" s="133">
        <f>'3 priedas_asignavimai'!W329</f>
        <v>16927.300000000003</v>
      </c>
      <c r="H70" s="133">
        <f>F70-G70</f>
        <v>0</v>
      </c>
      <c r="I70" s="133">
        <f>F70-B70</f>
        <v>0</v>
      </c>
      <c r="J70" s="133"/>
      <c r="K70" s="133">
        <f>G70-C70</f>
        <v>0</v>
      </c>
      <c r="L70" s="133"/>
    </row>
    <row r="71" spans="1:12" ht="14.25" x14ac:dyDescent="0.2">
      <c r="A71" s="83" t="s">
        <v>299</v>
      </c>
      <c r="B71" s="134">
        <f>'1 priedas_pajamos'!G15+'1 priedas_pajamos'!G17+'1 priedas_pajamos'!G25+'1 priedas_pajamos'!G35+'1 priedas_pajamos'!G36+'1 priedas_pajamos'!G37+'1 priedas_pajamos'!G39+'1 priedas_pajamos'!G41-'1 priedas_pajamos'!G40+'1 priedas_pajamos'!G116+'1 priedas_pajamos'!G28</f>
        <v>44806</v>
      </c>
      <c r="C71" s="134">
        <f>'3 priedas_asignavimai'!T12+'3 priedas_asignavimai'!T14+'3 priedas_asignavimai'!T92+'3 priedas_asignavimai'!T97+'3 priedas_asignavimai'!T104+'3 priedas_asignavimai'!T111+'3 priedas_asignavimai'!T118+'3 priedas_asignavimai'!T125+'3 priedas_asignavimai'!T132+'3 priedas_asignavimai'!T139+'3 priedas_asignavimai'!T146+'3 priedas_asignavimai'!T153+'3 priedas_asignavimai'!T160+'3 priedas_asignavimai'!T167+'3 priedas_asignavimai'!T169+'3 priedas_asignavimai'!T172+'3 priedas_asignavimai'!T177+'3 priedas_asignavimai'!T181+'3 priedas_asignavimai'!T188+'3 priedas_asignavimai'!T192+'3 priedas_asignavimai'!T201+'3 priedas_asignavimai'!T204+'3 priedas_asignavimai'!T210+'3 priedas_asignavimai'!T217+'3 priedas_asignavimai'!T223+'3 priedas_asignavimai'!T229+'3 priedas_asignavimai'!T237+'3 priedas_asignavimai'!T242+'3 priedas_asignavimai'!T248+'3 priedas_asignavimai'!T254+'3 priedas_asignavimai'!T259+'3 priedas_asignavimai'!T265+'3 priedas_asignavimai'!T271+'3 priedas_asignavimai'!T276+'3 priedas_asignavimai'!T282+'3 priedas_asignavimai'!T285+'3 priedas_asignavimai'!T287+'3 priedas_asignavimai'!T291+'3 priedas_asignavimai'!T293+'3 priedas_asignavimai'!T295+'3 priedas_asignavimai'!T297+'3 priedas_asignavimai'!T299+'3 priedas_asignavimai'!T301+'3 priedas_asignavimai'!T303+'3 priedas_asignavimai'!T305+'3 priedas_asignavimai'!T308+'3 priedas_asignavimai'!T310+'3 priedas_asignavimai'!T315+'3 priedas_asignavimai'!T318+'3 priedas_asignavimai'!T326</f>
        <v>44805.999999999993</v>
      </c>
      <c r="D71" s="129">
        <f t="shared" si="3"/>
        <v>0</v>
      </c>
      <c r="F71" s="133">
        <f>'1 priedas_pajamos'!G124-'1 priedas_pajamos'!G48-'1 priedas_pajamos'!G40-'1 priedas_pajamos'!G32-'1 priedas_pajamos'!G31-'1 priedas_pajamos'!G30-'1 priedas_pajamos'!G27-'1 priedas_pajamos'!G26-'1 priedas_pajamos'!G22+'1 priedas_pajamos'!G116-'1 priedas_pajamos'!G33</f>
        <v>44805.999999999985</v>
      </c>
      <c r="G71" s="133">
        <f>'3 priedas_asignavimai'!T329</f>
        <v>44806</v>
      </c>
      <c r="H71" s="133">
        <f t="shared" ref="H71:H77" si="4">F71-G71</f>
        <v>0</v>
      </c>
      <c r="I71" s="133">
        <f>F71-B71</f>
        <v>0</v>
      </c>
      <c r="J71" s="133"/>
      <c r="K71" s="133">
        <f>G71-C71</f>
        <v>0</v>
      </c>
      <c r="L71" s="133"/>
    </row>
    <row r="72" spans="1:12" ht="15" thickBot="1" x14ac:dyDescent="0.25">
      <c r="A72" s="88" t="s">
        <v>316</v>
      </c>
      <c r="B72" s="135">
        <f>'1 priedas_pajamos'!G22+'1 priedas_pajamos'!G26+'1 priedas_pajamos'!G27+'1 priedas_pajamos'!G30+'1 priedas_pajamos'!G31+'1 priedas_pajamos'!G32+'1 priedas_pajamos'!G40+'1 priedas_pajamos'!G33</f>
        <v>2592.1999999999998</v>
      </c>
      <c r="C72" s="135">
        <f>'3 priedas_asignavimai'!X329</f>
        <v>2592.1999999999994</v>
      </c>
      <c r="D72" s="129">
        <f t="shared" si="3"/>
        <v>0</v>
      </c>
      <c r="F72" s="133">
        <f>'1 priedas_pajamos'!G22+'1 priedas_pajamos'!G26+'1 priedas_pajamos'!G27+'1 priedas_pajamos'!G30+'1 priedas_pajamos'!G31+'1 priedas_pajamos'!G32+'1 priedas_pajamos'!G40+'1 priedas_pajamos'!G33</f>
        <v>2592.1999999999998</v>
      </c>
      <c r="G72" s="133">
        <f>'3 priedas_asignavimai'!X329</f>
        <v>2592.1999999999994</v>
      </c>
      <c r="H72" s="133">
        <f t="shared" si="4"/>
        <v>0</v>
      </c>
      <c r="I72" s="133">
        <f>F72-B72</f>
        <v>0</v>
      </c>
      <c r="J72" s="133"/>
      <c r="K72" s="133">
        <f>G72-C72</f>
        <v>0</v>
      </c>
      <c r="L72" s="133"/>
    </row>
    <row r="73" spans="1:12" ht="18" customHeight="1" thickBot="1" x14ac:dyDescent="0.3">
      <c r="A73" s="89" t="s">
        <v>321</v>
      </c>
      <c r="B73" s="130">
        <f>B4+B29+B67+B68+B69+B70+B71+B72</f>
        <v>75634.372610000006</v>
      </c>
      <c r="C73" s="130">
        <f>C4+C29+C67+C68+C69+C70+C71+C72</f>
        <v>75634.372609999991</v>
      </c>
      <c r="D73" s="131">
        <f t="shared" si="3"/>
        <v>0</v>
      </c>
      <c r="F73" s="133"/>
      <c r="G73" s="133"/>
      <c r="H73" s="133">
        <f t="shared" si="4"/>
        <v>0</v>
      </c>
      <c r="I73" s="133"/>
      <c r="J73" s="133"/>
      <c r="K73" s="133"/>
      <c r="L73" s="133"/>
    </row>
    <row r="74" spans="1:12" x14ac:dyDescent="0.2">
      <c r="A74" s="205" t="s">
        <v>318</v>
      </c>
      <c r="B74" s="133">
        <f>'1 priedas_pajamos'!G124</f>
        <v>75634.372609999991</v>
      </c>
      <c r="C74" s="133">
        <f>'3 priedas_asignavimai'!T329+'3 priedas_asignavimai'!U329+'3 priedas_asignavimai'!V329+'3 priedas_asignavimai'!W329+'3 priedas_asignavimai'!X329</f>
        <v>75634.372610000006</v>
      </c>
      <c r="F74" s="206" t="s">
        <v>310</v>
      </c>
      <c r="G74" s="206" t="s">
        <v>311</v>
      </c>
      <c r="H74" s="133"/>
      <c r="I74" s="133"/>
      <c r="J74" s="133"/>
      <c r="K74" s="133"/>
      <c r="L74" s="133"/>
    </row>
    <row r="75" spans="1:12" x14ac:dyDescent="0.2">
      <c r="B75" s="11">
        <f>B73-B74</f>
        <v>0</v>
      </c>
      <c r="C75" s="133">
        <f>C73-C74</f>
        <v>0</v>
      </c>
      <c r="F75" s="133"/>
      <c r="G75" s="133"/>
      <c r="H75" s="133">
        <f t="shared" si="4"/>
        <v>0</v>
      </c>
      <c r="I75" s="133"/>
      <c r="J75" s="133"/>
      <c r="K75" s="133"/>
      <c r="L75" s="133"/>
    </row>
    <row r="76" spans="1:12" ht="14.25" x14ac:dyDescent="0.2">
      <c r="A76" s="83" t="s">
        <v>320</v>
      </c>
      <c r="B76" s="129">
        <v>1023</v>
      </c>
      <c r="C76" s="129">
        <f>'3 priedas_asignavimai'!Y44+'3 priedas_asignavimai'!Y54+'3 priedas_asignavimai'!Y62+'3 priedas_asignavimai'!Y65+'3 priedas_asignavimai'!Y68</f>
        <v>1023</v>
      </c>
      <c r="D76" s="129">
        <f>B76-C76</f>
        <v>0</v>
      </c>
      <c r="F76" s="133">
        <f>B76</f>
        <v>1023</v>
      </c>
      <c r="G76" s="133">
        <f>'3 priedas_asignavimai'!Y329</f>
        <v>1023</v>
      </c>
      <c r="H76" s="133">
        <f t="shared" si="4"/>
        <v>0</v>
      </c>
      <c r="I76" s="133">
        <f>F76-B76</f>
        <v>0</v>
      </c>
      <c r="J76" s="133"/>
      <c r="K76" s="133">
        <f>G76-C76</f>
        <v>0</v>
      </c>
      <c r="L76" s="133"/>
    </row>
    <row r="77" spans="1:12" ht="15" thickBot="1" x14ac:dyDescent="0.25">
      <c r="A77" s="83" t="s">
        <v>158</v>
      </c>
      <c r="B77" s="129">
        <f>'4 priedas_ nepanaudotos lėšos'!O118</f>
        <v>4700.3236300000008</v>
      </c>
      <c r="C77" s="129">
        <f>'3 priedas_asignavimai'!Z12+'3 priedas_asignavimai'!Z14+'3 priedas_asignavimai'!Z92+'3 priedas_asignavimai'!Z97+'3 priedas_asignavimai'!Z104+'3 priedas_asignavimai'!Z111+'3 priedas_asignavimai'!Z118+'3 priedas_asignavimai'!Z125+'3 priedas_asignavimai'!Z132+'3 priedas_asignavimai'!Z139+'3 priedas_asignavimai'!Z153+'3 priedas_asignavimai'!Z160+'3 priedas_asignavimai'!Z172+'3 priedas_asignavimai'!Z177+'3 priedas_asignavimai'!Z181+'3 priedas_asignavimai'!Z188+'3 priedas_asignavimai'!Z192+'3 priedas_asignavimai'!Z201+'3 priedas_asignavimai'!Z204+'3 priedas_asignavimai'!Z210+'3 priedas_asignavimai'!Z217+'3 priedas_asignavimai'!Z223+'3 priedas_asignavimai'!Z229+'3 priedas_asignavimai'!Z237+'3 priedas_asignavimai'!Z242+'3 priedas_asignavimai'!Z248+'3 priedas_asignavimai'!Z259+'3 priedas_asignavimai'!Z254+'3 priedas_asignavimai'!Z265+'3 priedas_asignavimai'!Z271+'3 priedas_asignavimai'!Z276+'3 priedas_asignavimai'!Z282+'3 priedas_asignavimai'!Z285+'3 priedas_asignavimai'!Z287+'3 priedas_asignavimai'!Z291+'3 priedas_asignavimai'!Z295+'3 priedas_asignavimai'!Z297+'3 priedas_asignavimai'!Z303+'3 priedas_asignavimai'!Z305+'3 priedas_asignavimai'!Z308+'3 priedas_asignavimai'!Z310+'3 priedas_asignavimai'!Z315+'3 priedas_asignavimai'!Z318+'3 priedas_asignavimai'!Z326+'3 priedas_asignavimai'!Z170+'3 priedas_asignavimai'!Z146+'3 priedas_asignavimai'!Z293+'3 priedas_asignavimai'!Z301</f>
        <v>4700.3236300000017</v>
      </c>
      <c r="D77" s="129">
        <f t="shared" ref="D77" si="5">B77-C77</f>
        <v>0</v>
      </c>
      <c r="F77" s="133">
        <f>B77</f>
        <v>4700.3236300000008</v>
      </c>
      <c r="G77" s="133">
        <f>'3 priedas_asignavimai'!Z329</f>
        <v>4700.3236300000017</v>
      </c>
      <c r="H77" s="133">
        <f t="shared" si="4"/>
        <v>0</v>
      </c>
      <c r="I77" s="133">
        <f>F77-B77</f>
        <v>0</v>
      </c>
      <c r="J77" s="133"/>
      <c r="K77" s="133">
        <f>G77-C77</f>
        <v>0</v>
      </c>
      <c r="L77" s="133"/>
    </row>
    <row r="78" spans="1:12" ht="16.5" thickBot="1" x14ac:dyDescent="0.3">
      <c r="A78" s="89" t="s">
        <v>322</v>
      </c>
      <c r="B78" s="130">
        <f>B73+B76+B77</f>
        <v>81357.696240000005</v>
      </c>
      <c r="C78" s="130">
        <f>C73+C76+C77</f>
        <v>81357.69623999999</v>
      </c>
      <c r="D78" s="131">
        <f>B78-C78</f>
        <v>0</v>
      </c>
    </row>
    <row r="81" spans="4:7" x14ac:dyDescent="0.2">
      <c r="G81" s="207"/>
    </row>
    <row r="85" spans="4:7" x14ac:dyDescent="0.2">
      <c r="D85" s="195" t="s">
        <v>358</v>
      </c>
    </row>
  </sheetData>
  <mergeCells count="4">
    <mergeCell ref="F34:I34"/>
    <mergeCell ref="F68:I68"/>
    <mergeCell ref="F38:I38"/>
    <mergeCell ref="F2:I2"/>
  </mergeCells>
  <phoneticPr fontId="17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JŪRĖNIENĖ Jolanta</cp:lastModifiedBy>
  <cp:lastPrinted>2024-06-14T10:40:09Z</cp:lastPrinted>
  <dcterms:created xsi:type="dcterms:W3CDTF">2007-01-10T08:42:24Z</dcterms:created>
  <dcterms:modified xsi:type="dcterms:W3CDTF">2024-07-01T11:36:56Z</dcterms:modified>
</cp:coreProperties>
</file>