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Šios_darbaknyges" defaultThemeVersion="124226"/>
  <mc:AlternateContent xmlns:mc="http://schemas.openxmlformats.org/markup-compatibility/2006">
    <mc:Choice Requires="x15">
      <x15ac:absPath xmlns:x15ac="http://schemas.microsoft.com/office/spreadsheetml/2010/11/ac" url="C:\PRIEDAMS\"/>
    </mc:Choice>
  </mc:AlternateContent>
  <bookViews>
    <workbookView xWindow="-120" yWindow="-120" windowWidth="29040" windowHeight="15840" tabRatio="778" firstSheet="1" activeTab="2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tikrinimui" sheetId="19" state="hidden" r:id="rId5"/>
  </sheets>
  <externalReferences>
    <externalReference r:id="rId6"/>
  </externalReferences>
  <definedNames>
    <definedName name="_xlnm.Print_Titles" localSheetId="0">'1 priedas_pajamos'!$12:$12</definedName>
    <definedName name="_xlnm.Print_Titles" localSheetId="1">'2 priedas_pajamų įmokos'!$10:$12</definedName>
    <definedName name="_xlnm.Print_Titles" localSheetId="2">'3 priedas_asignavimai'!$11:$11</definedName>
    <definedName name="_xlnm.Print_Titles" localSheetId="3">'4 priedas_ nepanaudotos lėšos'!$10:$11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39" i="14" l="1"/>
  <c r="Q339" i="14"/>
  <c r="P339" i="14"/>
  <c r="O339" i="14"/>
  <c r="L339" i="14"/>
  <c r="I339" i="14"/>
  <c r="Y339" i="14" s="1"/>
  <c r="H339" i="14"/>
  <c r="X339" i="14" s="1"/>
  <c r="G339" i="14"/>
  <c r="W339" i="14" s="1"/>
  <c r="D339" i="14"/>
  <c r="Q338" i="14"/>
  <c r="P338" i="14"/>
  <c r="O338" i="14"/>
  <c r="M338" i="14"/>
  <c r="L338" i="14"/>
  <c r="I338" i="14"/>
  <c r="Y338" i="14" s="1"/>
  <c r="H338" i="14"/>
  <c r="X338" i="14" s="1"/>
  <c r="G338" i="14"/>
  <c r="W338" i="14" s="1"/>
  <c r="E338" i="14"/>
  <c r="U338" i="14" s="1"/>
  <c r="D338" i="14"/>
  <c r="T338" i="14" s="1"/>
  <c r="Q337" i="14"/>
  <c r="P337" i="14"/>
  <c r="O337" i="14"/>
  <c r="N337" i="14"/>
  <c r="L337" i="14"/>
  <c r="T337" i="14" s="1"/>
  <c r="I337" i="14"/>
  <c r="Y337" i="14" s="1"/>
  <c r="H337" i="14"/>
  <c r="X337" i="14" s="1"/>
  <c r="G337" i="14"/>
  <c r="W337" i="14" s="1"/>
  <c r="F337" i="14"/>
  <c r="V337" i="14" s="1"/>
  <c r="D337" i="14"/>
  <c r="T336" i="14"/>
  <c r="Q336" i="14"/>
  <c r="P336" i="14"/>
  <c r="O336" i="14"/>
  <c r="M336" i="14"/>
  <c r="L336" i="14"/>
  <c r="I336" i="14"/>
  <c r="Y336" i="14" s="1"/>
  <c r="H336" i="14"/>
  <c r="X336" i="14" s="1"/>
  <c r="G336" i="14"/>
  <c r="W336" i="14" s="1"/>
  <c r="E336" i="14"/>
  <c r="U336" i="14" s="1"/>
  <c r="D336" i="14"/>
  <c r="Q335" i="14"/>
  <c r="P335" i="14"/>
  <c r="O335" i="14"/>
  <c r="L335" i="14"/>
  <c r="I335" i="14"/>
  <c r="H335" i="14"/>
  <c r="X335" i="14" s="1"/>
  <c r="G335" i="14"/>
  <c r="W335" i="14" s="1"/>
  <c r="D335" i="14"/>
  <c r="T335" i="14" s="1"/>
  <c r="Q334" i="14"/>
  <c r="P334" i="14"/>
  <c r="O334" i="14"/>
  <c r="L334" i="14"/>
  <c r="T334" i="14" s="1"/>
  <c r="I334" i="14"/>
  <c r="Y334" i="14" s="1"/>
  <c r="H334" i="14"/>
  <c r="X334" i="14" s="1"/>
  <c r="G334" i="14"/>
  <c r="W334" i="14" s="1"/>
  <c r="D334" i="14"/>
  <c r="T333" i="14"/>
  <c r="Q333" i="14"/>
  <c r="P333" i="14"/>
  <c r="O333" i="14"/>
  <c r="L333" i="14"/>
  <c r="I333" i="14"/>
  <c r="Y333" i="14" s="1"/>
  <c r="H333" i="14"/>
  <c r="X333" i="14" s="1"/>
  <c r="G333" i="14"/>
  <c r="W333" i="14" s="1"/>
  <c r="D333" i="14"/>
  <c r="Z331" i="14"/>
  <c r="Y331" i="14"/>
  <c r="X331" i="14"/>
  <c r="W331" i="14"/>
  <c r="V331" i="14"/>
  <c r="U331" i="14"/>
  <c r="T331" i="14"/>
  <c r="S331" i="14"/>
  <c r="K331" i="14"/>
  <c r="C331" i="14"/>
  <c r="Y330" i="14"/>
  <c r="X330" i="14"/>
  <c r="W330" i="14"/>
  <c r="U330" i="14"/>
  <c r="U329" i="14" s="1"/>
  <c r="T330" i="14"/>
  <c r="R330" i="14"/>
  <c r="Z330" i="14" s="1"/>
  <c r="Z329" i="14" s="1"/>
  <c r="N330" i="14"/>
  <c r="K330" i="14" s="1"/>
  <c r="J330" i="14"/>
  <c r="F330" i="14"/>
  <c r="Y329" i="14"/>
  <c r="X329" i="14"/>
  <c r="W329" i="14"/>
  <c r="T329" i="14"/>
  <c r="R329" i="14"/>
  <c r="Q329" i="14"/>
  <c r="P329" i="14"/>
  <c r="O329" i="14"/>
  <c r="M329" i="14"/>
  <c r="L329" i="14"/>
  <c r="J329" i="14"/>
  <c r="I329" i="14"/>
  <c r="H329" i="14"/>
  <c r="G329" i="14"/>
  <c r="E329" i="14"/>
  <c r="D329" i="14"/>
  <c r="Z328" i="14"/>
  <c r="Y328" i="14"/>
  <c r="X328" i="14"/>
  <c r="W328" i="14"/>
  <c r="V328" i="14"/>
  <c r="U328" i="14"/>
  <c r="T328" i="14"/>
  <c r="S328" i="14" s="1"/>
  <c r="K328" i="14"/>
  <c r="C328" i="14"/>
  <c r="Z327" i="14"/>
  <c r="Y327" i="14"/>
  <c r="X327" i="14"/>
  <c r="W327" i="14"/>
  <c r="V327" i="14"/>
  <c r="S327" i="14" s="1"/>
  <c r="U327" i="14"/>
  <c r="T327" i="14"/>
  <c r="K327" i="14"/>
  <c r="C327" i="14"/>
  <c r="Z326" i="14"/>
  <c r="Y326" i="14"/>
  <c r="X326" i="14"/>
  <c r="W326" i="14"/>
  <c r="V326" i="14"/>
  <c r="U326" i="14"/>
  <c r="T326" i="14"/>
  <c r="S326" i="14" s="1"/>
  <c r="K326" i="14"/>
  <c r="C326" i="14"/>
  <c r="Z325" i="14"/>
  <c r="Y325" i="14"/>
  <c r="X325" i="14"/>
  <c r="W325" i="14"/>
  <c r="V325" i="14"/>
  <c r="U325" i="14"/>
  <c r="S325" i="14" s="1"/>
  <c r="T325" i="14"/>
  <c r="K325" i="14"/>
  <c r="C325" i="14"/>
  <c r="Z324" i="14"/>
  <c r="Y324" i="14"/>
  <c r="X324" i="14"/>
  <c r="W324" i="14"/>
  <c r="V324" i="14"/>
  <c r="U324" i="14"/>
  <c r="T324" i="14"/>
  <c r="S324" i="14" s="1"/>
  <c r="K324" i="14"/>
  <c r="C324" i="14"/>
  <c r="Z323" i="14"/>
  <c r="Y323" i="14"/>
  <c r="X323" i="14"/>
  <c r="W323" i="14"/>
  <c r="V323" i="14"/>
  <c r="U323" i="14"/>
  <c r="S323" i="14" s="1"/>
  <c r="T323" i="14"/>
  <c r="K323" i="14"/>
  <c r="C323" i="14"/>
  <c r="Y322" i="14"/>
  <c r="X322" i="14"/>
  <c r="X321" i="14" s="1"/>
  <c r="W322" i="14"/>
  <c r="W321" i="14" s="1"/>
  <c r="U322" i="14"/>
  <c r="U321" i="14" s="1"/>
  <c r="T322" i="14"/>
  <c r="R322" i="14"/>
  <c r="N322" i="14"/>
  <c r="M322" i="14"/>
  <c r="M321" i="14" s="1"/>
  <c r="K322" i="14"/>
  <c r="J322" i="14"/>
  <c r="Z322" i="14" s="1"/>
  <c r="Z321" i="14" s="1"/>
  <c r="F322" i="14"/>
  <c r="E322" i="14"/>
  <c r="Y321" i="14"/>
  <c r="T321" i="14"/>
  <c r="R321" i="14"/>
  <c r="Q321" i="14"/>
  <c r="P321" i="14"/>
  <c r="O321" i="14"/>
  <c r="N321" i="14"/>
  <c r="L321" i="14"/>
  <c r="I321" i="14"/>
  <c r="H321" i="14"/>
  <c r="G321" i="14"/>
  <c r="E321" i="14"/>
  <c r="D321" i="14"/>
  <c r="Z320" i="14"/>
  <c r="Y320" i="14"/>
  <c r="X320" i="14"/>
  <c r="W320" i="14"/>
  <c r="V320" i="14"/>
  <c r="U320" i="14"/>
  <c r="T320" i="14"/>
  <c r="K320" i="14"/>
  <c r="C320" i="14"/>
  <c r="Y319" i="14"/>
  <c r="Y318" i="14" s="1"/>
  <c r="X319" i="14"/>
  <c r="W319" i="14"/>
  <c r="U319" i="14"/>
  <c r="T319" i="14"/>
  <c r="R319" i="14"/>
  <c r="R318" i="14" s="1"/>
  <c r="N319" i="14"/>
  <c r="J319" i="14"/>
  <c r="J318" i="14" s="1"/>
  <c r="F319" i="14"/>
  <c r="V319" i="14" s="1"/>
  <c r="X318" i="14"/>
  <c r="W318" i="14"/>
  <c r="U318" i="14"/>
  <c r="T318" i="14"/>
  <c r="Q318" i="14"/>
  <c r="P318" i="14"/>
  <c r="O318" i="14"/>
  <c r="M318" i="14"/>
  <c r="L318" i="14"/>
  <c r="I318" i="14"/>
  <c r="H318" i="14"/>
  <c r="G318" i="14"/>
  <c r="F318" i="14"/>
  <c r="E318" i="14"/>
  <c r="D318" i="14"/>
  <c r="Z317" i="14"/>
  <c r="Y317" i="14"/>
  <c r="X317" i="14"/>
  <c r="W317" i="14"/>
  <c r="V317" i="14"/>
  <c r="U317" i="14"/>
  <c r="T317" i="14"/>
  <c r="K317" i="14"/>
  <c r="C317" i="14"/>
  <c r="Z316" i="14"/>
  <c r="Y316" i="14"/>
  <c r="X316" i="14"/>
  <c r="W316" i="14"/>
  <c r="V316" i="14"/>
  <c r="U316" i="14"/>
  <c r="T316" i="14"/>
  <c r="K316" i="14"/>
  <c r="C316" i="14"/>
  <c r="Z315" i="14"/>
  <c r="Y315" i="14"/>
  <c r="S315" i="14" s="1"/>
  <c r="X315" i="14"/>
  <c r="W315" i="14"/>
  <c r="V315" i="14"/>
  <c r="U315" i="14"/>
  <c r="T315" i="14"/>
  <c r="K315" i="14"/>
  <c r="C315" i="14"/>
  <c r="Y314" i="14"/>
  <c r="X314" i="14"/>
  <c r="W314" i="14"/>
  <c r="W313" i="14" s="1"/>
  <c r="U314" i="14"/>
  <c r="U313" i="14" s="1"/>
  <c r="T314" i="14"/>
  <c r="R314" i="14"/>
  <c r="Z314" i="14" s="1"/>
  <c r="Z313" i="14" s="1"/>
  <c r="N314" i="14"/>
  <c r="K314" i="14" s="1"/>
  <c r="J314" i="14"/>
  <c r="F314" i="14"/>
  <c r="F313" i="14" s="1"/>
  <c r="Y313" i="14"/>
  <c r="X313" i="14"/>
  <c r="T313" i="14"/>
  <c r="R313" i="14"/>
  <c r="Q313" i="14"/>
  <c r="P313" i="14"/>
  <c r="O313" i="14"/>
  <c r="M313" i="14"/>
  <c r="L313" i="14"/>
  <c r="J313" i="14"/>
  <c r="I313" i="14"/>
  <c r="H313" i="14"/>
  <c r="G313" i="14"/>
  <c r="E313" i="14"/>
  <c r="D313" i="14"/>
  <c r="C313" i="14"/>
  <c r="Y312" i="14"/>
  <c r="X312" i="14"/>
  <c r="W312" i="14"/>
  <c r="V312" i="14"/>
  <c r="U312" i="14"/>
  <c r="T312" i="14"/>
  <c r="T311" i="14" s="1"/>
  <c r="R312" i="14"/>
  <c r="Z312" i="14" s="1"/>
  <c r="Z311" i="14" s="1"/>
  <c r="K312" i="14"/>
  <c r="J312" i="14"/>
  <c r="C312" i="14" s="1"/>
  <c r="X311" i="14"/>
  <c r="W311" i="14"/>
  <c r="V311" i="14"/>
  <c r="U311" i="14"/>
  <c r="Q311" i="14"/>
  <c r="P311" i="14"/>
  <c r="O311" i="14"/>
  <c r="N311" i="14"/>
  <c r="M311" i="14"/>
  <c r="L311" i="14"/>
  <c r="I311" i="14"/>
  <c r="H311" i="14"/>
  <c r="G311" i="14"/>
  <c r="F311" i="14"/>
  <c r="E311" i="14"/>
  <c r="D311" i="14"/>
  <c r="Z310" i="14"/>
  <c r="Y310" i="14"/>
  <c r="X310" i="14"/>
  <c r="W310" i="14"/>
  <c r="V310" i="14"/>
  <c r="U310" i="14"/>
  <c r="T310" i="14"/>
  <c r="S310" i="14" s="1"/>
  <c r="K310" i="14"/>
  <c r="C310" i="14"/>
  <c r="Y309" i="14"/>
  <c r="Y308" i="14" s="1"/>
  <c r="X309" i="14"/>
  <c r="W309" i="14"/>
  <c r="U309" i="14"/>
  <c r="T309" i="14"/>
  <c r="R309" i="14"/>
  <c r="R308" i="14" s="1"/>
  <c r="N309" i="14"/>
  <c r="J309" i="14"/>
  <c r="J308" i="14" s="1"/>
  <c r="F309" i="14"/>
  <c r="X308" i="14"/>
  <c r="W308" i="14"/>
  <c r="U308" i="14"/>
  <c r="T308" i="14"/>
  <c r="Q308" i="14"/>
  <c r="P308" i="14"/>
  <c r="O308" i="14"/>
  <c r="M308" i="14"/>
  <c r="L308" i="14"/>
  <c r="I308" i="14"/>
  <c r="H308" i="14"/>
  <c r="G308" i="14"/>
  <c r="F308" i="14"/>
  <c r="E308" i="14"/>
  <c r="D308" i="14"/>
  <c r="Y307" i="14"/>
  <c r="X307" i="14"/>
  <c r="X306" i="14" s="1"/>
  <c r="W307" i="14"/>
  <c r="W306" i="14" s="1"/>
  <c r="V307" i="14"/>
  <c r="V306" i="14" s="1"/>
  <c r="U307" i="14"/>
  <c r="U306" i="14" s="1"/>
  <c r="T307" i="14"/>
  <c r="R307" i="14"/>
  <c r="K307" i="14"/>
  <c r="J307" i="14"/>
  <c r="C307" i="14" s="1"/>
  <c r="Y306" i="14"/>
  <c r="T306" i="14"/>
  <c r="R306" i="14"/>
  <c r="Q306" i="14"/>
  <c r="P306" i="14"/>
  <c r="O306" i="14"/>
  <c r="N306" i="14"/>
  <c r="M306" i="14"/>
  <c r="L306" i="14"/>
  <c r="K306" i="14" s="1"/>
  <c r="I306" i="14"/>
  <c r="H306" i="14"/>
  <c r="G306" i="14"/>
  <c r="F306" i="14"/>
  <c r="E306" i="14"/>
  <c r="D306" i="14"/>
  <c r="Y305" i="14"/>
  <c r="X305" i="14"/>
  <c r="W305" i="14"/>
  <c r="V305" i="14"/>
  <c r="U305" i="14"/>
  <c r="T305" i="14"/>
  <c r="T304" i="14" s="1"/>
  <c r="R305" i="14"/>
  <c r="Z305" i="14" s="1"/>
  <c r="Z304" i="14" s="1"/>
  <c r="K305" i="14"/>
  <c r="J305" i="14"/>
  <c r="C305" i="14" s="1"/>
  <c r="X304" i="14"/>
  <c r="W304" i="14"/>
  <c r="V304" i="14"/>
  <c r="U304" i="14"/>
  <c r="Q304" i="14"/>
  <c r="P304" i="14"/>
  <c r="O304" i="14"/>
  <c r="N304" i="14"/>
  <c r="M304" i="14"/>
  <c r="L304" i="14"/>
  <c r="I304" i="14"/>
  <c r="H304" i="14"/>
  <c r="G304" i="14"/>
  <c r="F304" i="14"/>
  <c r="E304" i="14"/>
  <c r="D304" i="14"/>
  <c r="Z303" i="14"/>
  <c r="Y303" i="14"/>
  <c r="X303" i="14"/>
  <c r="X302" i="14" s="1"/>
  <c r="W303" i="14"/>
  <c r="V303" i="14"/>
  <c r="V302" i="14" s="1"/>
  <c r="U303" i="14"/>
  <c r="U302" i="14" s="1"/>
  <c r="T303" i="14"/>
  <c r="S303" i="14" s="1"/>
  <c r="S302" i="14" s="1"/>
  <c r="K303" i="14"/>
  <c r="C303" i="14"/>
  <c r="Z302" i="14"/>
  <c r="Y302" i="14"/>
  <c r="W302" i="14"/>
  <c r="R302" i="14"/>
  <c r="Q302" i="14"/>
  <c r="P302" i="14"/>
  <c r="O302" i="14"/>
  <c r="N302" i="14"/>
  <c r="M302" i="14"/>
  <c r="L302" i="14"/>
  <c r="J302" i="14"/>
  <c r="I302" i="14"/>
  <c r="H302" i="14"/>
  <c r="G302" i="14"/>
  <c r="F302" i="14"/>
  <c r="E302" i="14"/>
  <c r="D302" i="14"/>
  <c r="Y301" i="14"/>
  <c r="Y300" i="14" s="1"/>
  <c r="X301" i="14"/>
  <c r="X300" i="14" s="1"/>
  <c r="W301" i="14"/>
  <c r="W300" i="14" s="1"/>
  <c r="V301" i="14"/>
  <c r="U301" i="14"/>
  <c r="T301" i="14"/>
  <c r="R301" i="14"/>
  <c r="R300" i="14" s="1"/>
  <c r="J301" i="14"/>
  <c r="J300" i="14" s="1"/>
  <c r="C301" i="14"/>
  <c r="V300" i="14"/>
  <c r="U300" i="14"/>
  <c r="T300" i="14"/>
  <c r="Q300" i="14"/>
  <c r="P300" i="14"/>
  <c r="O300" i="14"/>
  <c r="N300" i="14"/>
  <c r="M300" i="14"/>
  <c r="K300" i="14" s="1"/>
  <c r="L300" i="14"/>
  <c r="I300" i="14"/>
  <c r="H300" i="14"/>
  <c r="G300" i="14"/>
  <c r="F300" i="14"/>
  <c r="E300" i="14"/>
  <c r="D300" i="14"/>
  <c r="C300" i="14"/>
  <c r="Y299" i="14"/>
  <c r="X299" i="14"/>
  <c r="W299" i="14"/>
  <c r="V299" i="14"/>
  <c r="V298" i="14" s="1"/>
  <c r="U299" i="14"/>
  <c r="U298" i="14" s="1"/>
  <c r="T299" i="14"/>
  <c r="T298" i="14" s="1"/>
  <c r="S299" i="14"/>
  <c r="S298" i="14" s="1"/>
  <c r="R299" i="14"/>
  <c r="Z299" i="14" s="1"/>
  <c r="Z298" i="14" s="1"/>
  <c r="J299" i="14"/>
  <c r="C299" i="14"/>
  <c r="Y298" i="14"/>
  <c r="X298" i="14"/>
  <c r="W298" i="14"/>
  <c r="R298" i="14"/>
  <c r="Q298" i="14"/>
  <c r="P298" i="14"/>
  <c r="O298" i="14"/>
  <c r="N298" i="14"/>
  <c r="M298" i="14"/>
  <c r="L298" i="14"/>
  <c r="J298" i="14"/>
  <c r="I298" i="14"/>
  <c r="H298" i="14"/>
  <c r="G298" i="14"/>
  <c r="F298" i="14"/>
  <c r="E298" i="14"/>
  <c r="D298" i="14"/>
  <c r="Y297" i="14"/>
  <c r="Y296" i="14" s="1"/>
  <c r="X297" i="14"/>
  <c r="X296" i="14" s="1"/>
  <c r="W297" i="14"/>
  <c r="W296" i="14" s="1"/>
  <c r="V297" i="14"/>
  <c r="U297" i="14"/>
  <c r="T297" i="14"/>
  <c r="R297" i="14"/>
  <c r="R296" i="14" s="1"/>
  <c r="J297" i="14"/>
  <c r="J296" i="14" s="1"/>
  <c r="C297" i="14"/>
  <c r="V296" i="14"/>
  <c r="U296" i="14"/>
  <c r="T296" i="14"/>
  <c r="Q296" i="14"/>
  <c r="P296" i="14"/>
  <c r="O296" i="14"/>
  <c r="N296" i="14"/>
  <c r="M296" i="14"/>
  <c r="L296" i="14"/>
  <c r="I296" i="14"/>
  <c r="H296" i="14"/>
  <c r="G296" i="14"/>
  <c r="F296" i="14"/>
  <c r="E296" i="14"/>
  <c r="C296" i="14" s="1"/>
  <c r="D296" i="14"/>
  <c r="Y295" i="14"/>
  <c r="X295" i="14"/>
  <c r="W295" i="14"/>
  <c r="V295" i="14"/>
  <c r="V294" i="14" s="1"/>
  <c r="U295" i="14"/>
  <c r="U294" i="14" s="1"/>
  <c r="T295" i="14"/>
  <c r="T294" i="14" s="1"/>
  <c r="S295" i="14"/>
  <c r="S294" i="14" s="1"/>
  <c r="R295" i="14"/>
  <c r="Z295" i="14" s="1"/>
  <c r="Z294" i="14" s="1"/>
  <c r="J295" i="14"/>
  <c r="C295" i="14"/>
  <c r="Y294" i="14"/>
  <c r="X294" i="14"/>
  <c r="W294" i="14"/>
  <c r="R294" i="14"/>
  <c r="Q294" i="14"/>
  <c r="P294" i="14"/>
  <c r="O294" i="14"/>
  <c r="N294" i="14"/>
  <c r="M294" i="14"/>
  <c r="L294" i="14"/>
  <c r="J294" i="14"/>
  <c r="I294" i="14"/>
  <c r="H294" i="14"/>
  <c r="G294" i="14"/>
  <c r="F294" i="14"/>
  <c r="E294" i="14"/>
  <c r="D294" i="14"/>
  <c r="Z293" i="14"/>
  <c r="Y293" i="14"/>
  <c r="X293" i="14"/>
  <c r="W293" i="14"/>
  <c r="V293" i="14"/>
  <c r="U293" i="14"/>
  <c r="T293" i="14"/>
  <c r="K293" i="14"/>
  <c r="C293" i="14"/>
  <c r="Z292" i="14"/>
  <c r="Y292" i="14"/>
  <c r="S292" i="14" s="1"/>
  <c r="X292" i="14"/>
  <c r="W292" i="14"/>
  <c r="V292" i="14"/>
  <c r="U292" i="14"/>
  <c r="T292" i="14"/>
  <c r="K292" i="14"/>
  <c r="C292" i="14"/>
  <c r="Y291" i="14"/>
  <c r="X291" i="14"/>
  <c r="W291" i="14"/>
  <c r="W290" i="14" s="1"/>
  <c r="U291" i="14"/>
  <c r="U290" i="14" s="1"/>
  <c r="T291" i="14"/>
  <c r="R291" i="14"/>
  <c r="N291" i="14"/>
  <c r="K291" i="14" s="1"/>
  <c r="J291" i="14"/>
  <c r="Z291" i="14" s="1"/>
  <c r="Z290" i="14" s="1"/>
  <c r="F291" i="14"/>
  <c r="F290" i="14" s="1"/>
  <c r="C290" i="14" s="1"/>
  <c r="Y290" i="14"/>
  <c r="X290" i="14"/>
  <c r="T290" i="14"/>
  <c r="R290" i="14"/>
  <c r="Q290" i="14"/>
  <c r="P290" i="14"/>
  <c r="O290" i="14"/>
  <c r="M290" i="14"/>
  <c r="L290" i="14"/>
  <c r="J290" i="14"/>
  <c r="I290" i="14"/>
  <c r="H290" i="14"/>
  <c r="G290" i="14"/>
  <c r="E290" i="14"/>
  <c r="D290" i="14"/>
  <c r="Y289" i="14"/>
  <c r="Y288" i="14" s="1"/>
  <c r="X289" i="14"/>
  <c r="W289" i="14"/>
  <c r="V289" i="14"/>
  <c r="U289" i="14"/>
  <c r="T289" i="14"/>
  <c r="T288" i="14" s="1"/>
  <c r="R289" i="14"/>
  <c r="Z289" i="14" s="1"/>
  <c r="Z288" i="14" s="1"/>
  <c r="K289" i="14"/>
  <c r="J289" i="14"/>
  <c r="C289" i="14" s="1"/>
  <c r="X288" i="14"/>
  <c r="W288" i="14"/>
  <c r="V288" i="14"/>
  <c r="U288" i="14"/>
  <c r="Q288" i="14"/>
  <c r="P288" i="14"/>
  <c r="O288" i="14"/>
  <c r="N288" i="14"/>
  <c r="M288" i="14"/>
  <c r="L288" i="14"/>
  <c r="I288" i="14"/>
  <c r="H288" i="14"/>
  <c r="G288" i="14"/>
  <c r="F288" i="14"/>
  <c r="E288" i="14"/>
  <c r="D288" i="14"/>
  <c r="Z287" i="14"/>
  <c r="Y287" i="14"/>
  <c r="X287" i="14"/>
  <c r="W287" i="14"/>
  <c r="V287" i="14"/>
  <c r="U287" i="14"/>
  <c r="T287" i="14"/>
  <c r="S287" i="14" s="1"/>
  <c r="K287" i="14"/>
  <c r="C287" i="14"/>
  <c r="Y286" i="14"/>
  <c r="Y285" i="14" s="1"/>
  <c r="X286" i="14"/>
  <c r="W286" i="14"/>
  <c r="U286" i="14"/>
  <c r="T286" i="14"/>
  <c r="R286" i="14"/>
  <c r="R285" i="14" s="1"/>
  <c r="N286" i="14"/>
  <c r="J286" i="14"/>
  <c r="J285" i="14" s="1"/>
  <c r="F286" i="14"/>
  <c r="X285" i="14"/>
  <c r="W285" i="14"/>
  <c r="U285" i="14"/>
  <c r="T285" i="14"/>
  <c r="Q285" i="14"/>
  <c r="P285" i="14"/>
  <c r="O285" i="14"/>
  <c r="M285" i="14"/>
  <c r="L285" i="14"/>
  <c r="I285" i="14"/>
  <c r="H285" i="14"/>
  <c r="G285" i="14"/>
  <c r="F285" i="14"/>
  <c r="E285" i="14"/>
  <c r="D285" i="14"/>
  <c r="Z284" i="14"/>
  <c r="Y284" i="14"/>
  <c r="X284" i="14"/>
  <c r="W284" i="14"/>
  <c r="V284" i="14"/>
  <c r="U284" i="14"/>
  <c r="T284" i="14"/>
  <c r="K284" i="14"/>
  <c r="C284" i="14"/>
  <c r="Z283" i="14"/>
  <c r="Y283" i="14"/>
  <c r="X283" i="14"/>
  <c r="W283" i="14"/>
  <c r="V283" i="14"/>
  <c r="U283" i="14"/>
  <c r="T283" i="14"/>
  <c r="K283" i="14"/>
  <c r="C283" i="14"/>
  <c r="Z282" i="14"/>
  <c r="Y282" i="14"/>
  <c r="X282" i="14"/>
  <c r="W282" i="14"/>
  <c r="V282" i="14"/>
  <c r="U282" i="14"/>
  <c r="T282" i="14"/>
  <c r="S282" i="14" s="1"/>
  <c r="K282" i="14"/>
  <c r="C282" i="14"/>
  <c r="Z281" i="14"/>
  <c r="Y281" i="14"/>
  <c r="X281" i="14"/>
  <c r="W281" i="14"/>
  <c r="V281" i="14"/>
  <c r="U281" i="14"/>
  <c r="T281" i="14"/>
  <c r="S281" i="14"/>
  <c r="K281" i="14"/>
  <c r="C281" i="14"/>
  <c r="Y280" i="14"/>
  <c r="Y279" i="14" s="1"/>
  <c r="X280" i="14"/>
  <c r="X279" i="14" s="1"/>
  <c r="W280" i="14"/>
  <c r="W279" i="14" s="1"/>
  <c r="U280" i="14"/>
  <c r="T280" i="14"/>
  <c r="R280" i="14"/>
  <c r="N280" i="14"/>
  <c r="K280" i="14"/>
  <c r="J280" i="14"/>
  <c r="Z280" i="14" s="1"/>
  <c r="Z279" i="14" s="1"/>
  <c r="F280" i="14"/>
  <c r="V280" i="14" s="1"/>
  <c r="V279" i="14"/>
  <c r="U279" i="14"/>
  <c r="T279" i="14"/>
  <c r="R279" i="14"/>
  <c r="Q279" i="14"/>
  <c r="P279" i="14"/>
  <c r="O279" i="14"/>
  <c r="N279" i="14"/>
  <c r="M279" i="14"/>
  <c r="L279" i="14"/>
  <c r="K279" i="14" s="1"/>
  <c r="J279" i="14"/>
  <c r="I279" i="14"/>
  <c r="H279" i="14"/>
  <c r="G279" i="14"/>
  <c r="F279" i="14"/>
  <c r="E279" i="14"/>
  <c r="D279" i="14"/>
  <c r="C279" i="14" s="1"/>
  <c r="Z278" i="14"/>
  <c r="Y278" i="14"/>
  <c r="X278" i="14"/>
  <c r="W278" i="14"/>
  <c r="V278" i="14"/>
  <c r="U278" i="14"/>
  <c r="T278" i="14"/>
  <c r="K278" i="14"/>
  <c r="C278" i="14"/>
  <c r="Z277" i="14"/>
  <c r="Y277" i="14"/>
  <c r="X277" i="14"/>
  <c r="W277" i="14"/>
  <c r="V277" i="14"/>
  <c r="U277" i="14"/>
  <c r="T277" i="14"/>
  <c r="K277" i="14"/>
  <c r="C277" i="14"/>
  <c r="Z276" i="14"/>
  <c r="Y276" i="14"/>
  <c r="X276" i="14"/>
  <c r="W276" i="14"/>
  <c r="V276" i="14"/>
  <c r="U276" i="14"/>
  <c r="T276" i="14"/>
  <c r="K276" i="14"/>
  <c r="C276" i="14"/>
  <c r="Z275" i="14"/>
  <c r="Z274" i="14" s="1"/>
  <c r="Y275" i="14"/>
  <c r="Y274" i="14" s="1"/>
  <c r="X275" i="14"/>
  <c r="W275" i="14"/>
  <c r="U275" i="14"/>
  <c r="T275" i="14"/>
  <c r="T274" i="14" s="1"/>
  <c r="R275" i="14"/>
  <c r="R274" i="14" s="1"/>
  <c r="N275" i="14"/>
  <c r="K275" i="14" s="1"/>
  <c r="J275" i="14"/>
  <c r="F275" i="14"/>
  <c r="C275" i="14"/>
  <c r="X274" i="14"/>
  <c r="W274" i="14"/>
  <c r="U274" i="14"/>
  <c r="Q274" i="14"/>
  <c r="P274" i="14"/>
  <c r="O274" i="14"/>
  <c r="M274" i="14"/>
  <c r="L274" i="14"/>
  <c r="J274" i="14"/>
  <c r="I274" i="14"/>
  <c r="H274" i="14"/>
  <c r="G274" i="14"/>
  <c r="F274" i="14"/>
  <c r="E274" i="14"/>
  <c r="D274" i="14"/>
  <c r="Z273" i="14"/>
  <c r="Y273" i="14"/>
  <c r="X273" i="14"/>
  <c r="W273" i="14"/>
  <c r="V273" i="14"/>
  <c r="U273" i="14"/>
  <c r="T273" i="14"/>
  <c r="K273" i="14"/>
  <c r="C273" i="14"/>
  <c r="Z272" i="14"/>
  <c r="Y272" i="14"/>
  <c r="X272" i="14"/>
  <c r="W272" i="14"/>
  <c r="V272" i="14"/>
  <c r="U272" i="14"/>
  <c r="T272" i="14"/>
  <c r="S272" i="14" s="1"/>
  <c r="K272" i="14"/>
  <c r="C272" i="14"/>
  <c r="Z271" i="14"/>
  <c r="Y271" i="14"/>
  <c r="S271" i="14" s="1"/>
  <c r="X271" i="14"/>
  <c r="W271" i="14"/>
  <c r="V271" i="14"/>
  <c r="U271" i="14"/>
  <c r="T271" i="14"/>
  <c r="K271" i="14"/>
  <c r="C271" i="14"/>
  <c r="Z270" i="14"/>
  <c r="Y270" i="14"/>
  <c r="X270" i="14"/>
  <c r="W270" i="14"/>
  <c r="V270" i="14"/>
  <c r="U270" i="14"/>
  <c r="T270" i="14"/>
  <c r="S270" i="14" s="1"/>
  <c r="K270" i="14"/>
  <c r="C270" i="14"/>
  <c r="Y269" i="14"/>
  <c r="X269" i="14"/>
  <c r="W269" i="14"/>
  <c r="W268" i="14" s="1"/>
  <c r="U269" i="14"/>
  <c r="T269" i="14"/>
  <c r="R269" i="14"/>
  <c r="R268" i="14" s="1"/>
  <c r="N269" i="14"/>
  <c r="J269" i="14"/>
  <c r="F269" i="14"/>
  <c r="Y268" i="14"/>
  <c r="X268" i="14"/>
  <c r="T268" i="14"/>
  <c r="Q268" i="14"/>
  <c r="P268" i="14"/>
  <c r="O268" i="14"/>
  <c r="N268" i="14"/>
  <c r="M268" i="14"/>
  <c r="L268" i="14"/>
  <c r="K268" i="14"/>
  <c r="I268" i="14"/>
  <c r="H268" i="14"/>
  <c r="G268" i="14"/>
  <c r="E268" i="14"/>
  <c r="D268" i="14"/>
  <c r="Z267" i="14"/>
  <c r="Y267" i="14"/>
  <c r="X267" i="14"/>
  <c r="W267" i="14"/>
  <c r="V267" i="14"/>
  <c r="U267" i="14"/>
  <c r="T267" i="14"/>
  <c r="K267" i="14"/>
  <c r="C267" i="14"/>
  <c r="Z266" i="14"/>
  <c r="S266" i="14" s="1"/>
  <c r="Y266" i="14"/>
  <c r="X266" i="14"/>
  <c r="W266" i="14"/>
  <c r="V266" i="14"/>
  <c r="U266" i="14"/>
  <c r="T266" i="14"/>
  <c r="K266" i="14"/>
  <c r="C266" i="14"/>
  <c r="Z265" i="14"/>
  <c r="Y265" i="14"/>
  <c r="X265" i="14"/>
  <c r="W265" i="14"/>
  <c r="V265" i="14"/>
  <c r="U265" i="14"/>
  <c r="T265" i="14"/>
  <c r="S265" i="14" s="1"/>
  <c r="K265" i="14"/>
  <c r="C265" i="14"/>
  <c r="Z264" i="14"/>
  <c r="Y264" i="14"/>
  <c r="X264" i="14"/>
  <c r="W264" i="14"/>
  <c r="V264" i="14"/>
  <c r="U264" i="14"/>
  <c r="T264" i="14"/>
  <c r="K264" i="14"/>
  <c r="C264" i="14"/>
  <c r="Y263" i="14"/>
  <c r="Y262" i="14" s="1"/>
  <c r="X263" i="14"/>
  <c r="X262" i="14" s="1"/>
  <c r="W263" i="14"/>
  <c r="W262" i="14" s="1"/>
  <c r="U263" i="14"/>
  <c r="T263" i="14"/>
  <c r="R263" i="14"/>
  <c r="N263" i="14"/>
  <c r="K263" i="14" s="1"/>
  <c r="J263" i="14"/>
  <c r="F263" i="14"/>
  <c r="V263" i="14" s="1"/>
  <c r="V262" i="14"/>
  <c r="U262" i="14"/>
  <c r="T262" i="14"/>
  <c r="R262" i="14"/>
  <c r="Q262" i="14"/>
  <c r="P262" i="14"/>
  <c r="O262" i="14"/>
  <c r="N262" i="14"/>
  <c r="M262" i="14"/>
  <c r="L262" i="14"/>
  <c r="I262" i="14"/>
  <c r="H262" i="14"/>
  <c r="G262" i="14"/>
  <c r="F262" i="14"/>
  <c r="E262" i="14"/>
  <c r="D262" i="14"/>
  <c r="Z261" i="14"/>
  <c r="Y261" i="14"/>
  <c r="X261" i="14"/>
  <c r="W261" i="14"/>
  <c r="V261" i="14"/>
  <c r="U261" i="14"/>
  <c r="T261" i="14"/>
  <c r="K261" i="14"/>
  <c r="C261" i="14"/>
  <c r="Z260" i="14"/>
  <c r="Y260" i="14"/>
  <c r="X260" i="14"/>
  <c r="W260" i="14"/>
  <c r="V260" i="14"/>
  <c r="U260" i="14"/>
  <c r="T260" i="14"/>
  <c r="S260" i="14" s="1"/>
  <c r="K260" i="14"/>
  <c r="C260" i="14"/>
  <c r="Z259" i="14"/>
  <c r="Y259" i="14"/>
  <c r="X259" i="14"/>
  <c r="W259" i="14"/>
  <c r="V259" i="14"/>
  <c r="U259" i="14"/>
  <c r="S259" i="14" s="1"/>
  <c r="T259" i="14"/>
  <c r="K259" i="14"/>
  <c r="C259" i="14"/>
  <c r="Y258" i="14"/>
  <c r="X258" i="14"/>
  <c r="W258" i="14"/>
  <c r="U258" i="14"/>
  <c r="T258" i="14"/>
  <c r="T257" i="14" s="1"/>
  <c r="R258" i="14"/>
  <c r="R257" i="14" s="1"/>
  <c r="N258" i="14"/>
  <c r="N257" i="14" s="1"/>
  <c r="J258" i="14"/>
  <c r="C258" i="14" s="1"/>
  <c r="F258" i="14"/>
  <c r="Y257" i="14"/>
  <c r="X257" i="14"/>
  <c r="W257" i="14"/>
  <c r="U257" i="14"/>
  <c r="Q257" i="14"/>
  <c r="P257" i="14"/>
  <c r="O257" i="14"/>
  <c r="M257" i="14"/>
  <c r="L257" i="14"/>
  <c r="I257" i="14"/>
  <c r="H257" i="14"/>
  <c r="G257" i="14"/>
  <c r="F257" i="14"/>
  <c r="E257" i="14"/>
  <c r="D257" i="14"/>
  <c r="Z256" i="14"/>
  <c r="Y256" i="14"/>
  <c r="X256" i="14"/>
  <c r="W256" i="14"/>
  <c r="V256" i="14"/>
  <c r="U256" i="14"/>
  <c r="T256" i="14"/>
  <c r="K256" i="14"/>
  <c r="C256" i="14"/>
  <c r="Z255" i="14"/>
  <c r="Y255" i="14"/>
  <c r="X255" i="14"/>
  <c r="W255" i="14"/>
  <c r="V255" i="14"/>
  <c r="U255" i="14"/>
  <c r="T255" i="14"/>
  <c r="K255" i="14"/>
  <c r="C255" i="14"/>
  <c r="Z254" i="14"/>
  <c r="Y254" i="14"/>
  <c r="X254" i="14"/>
  <c r="W254" i="14"/>
  <c r="V254" i="14"/>
  <c r="U254" i="14"/>
  <c r="T254" i="14"/>
  <c r="S254" i="14"/>
  <c r="K254" i="14"/>
  <c r="C254" i="14"/>
  <c r="Z253" i="14"/>
  <c r="Y253" i="14"/>
  <c r="X253" i="14"/>
  <c r="W253" i="14"/>
  <c r="V253" i="14"/>
  <c r="U253" i="14"/>
  <c r="T253" i="14"/>
  <c r="K253" i="14"/>
  <c r="C253" i="14"/>
  <c r="Y252" i="14"/>
  <c r="X252" i="14"/>
  <c r="X251" i="14" s="1"/>
  <c r="W252" i="14"/>
  <c r="W251" i="14" s="1"/>
  <c r="V252" i="14"/>
  <c r="V251" i="14" s="1"/>
  <c r="U252" i="14"/>
  <c r="T252" i="14"/>
  <c r="R252" i="14"/>
  <c r="R251" i="14" s="1"/>
  <c r="N252" i="14"/>
  <c r="N251" i="14" s="1"/>
  <c r="K252" i="14"/>
  <c r="J252" i="14"/>
  <c r="F252" i="14"/>
  <c r="Y251" i="14"/>
  <c r="U251" i="14"/>
  <c r="T251" i="14"/>
  <c r="Q251" i="14"/>
  <c r="P251" i="14"/>
  <c r="O251" i="14"/>
  <c r="M251" i="14"/>
  <c r="L251" i="14"/>
  <c r="K251" i="14"/>
  <c r="I251" i="14"/>
  <c r="H251" i="14"/>
  <c r="G251" i="14"/>
  <c r="E251" i="14"/>
  <c r="D251" i="14"/>
  <c r="Z250" i="14"/>
  <c r="Y250" i="14"/>
  <c r="S250" i="14" s="1"/>
  <c r="X250" i="14"/>
  <c r="W250" i="14"/>
  <c r="V250" i="14"/>
  <c r="U250" i="14"/>
  <c r="T250" i="14"/>
  <c r="K250" i="14"/>
  <c r="C250" i="14"/>
  <c r="Z249" i="14"/>
  <c r="Y249" i="14"/>
  <c r="X249" i="14"/>
  <c r="W249" i="14"/>
  <c r="V249" i="14"/>
  <c r="U249" i="14"/>
  <c r="T249" i="14"/>
  <c r="S249" i="14"/>
  <c r="K249" i="14"/>
  <c r="C249" i="14"/>
  <c r="Z248" i="14"/>
  <c r="Y248" i="14"/>
  <c r="X248" i="14"/>
  <c r="W248" i="14"/>
  <c r="V248" i="14"/>
  <c r="U248" i="14"/>
  <c r="S248" i="14" s="1"/>
  <c r="T248" i="14"/>
  <c r="K248" i="14"/>
  <c r="C248" i="14"/>
  <c r="Z247" i="14"/>
  <c r="Y247" i="14"/>
  <c r="X247" i="14"/>
  <c r="W247" i="14"/>
  <c r="V247" i="14"/>
  <c r="U247" i="14"/>
  <c r="T247" i="14"/>
  <c r="K247" i="14"/>
  <c r="C247" i="14"/>
  <c r="Y246" i="14"/>
  <c r="Y245" i="14" s="1"/>
  <c r="X246" i="14"/>
  <c r="X245" i="14" s="1"/>
  <c r="W246" i="14"/>
  <c r="U246" i="14"/>
  <c r="T246" i="14"/>
  <c r="R246" i="14"/>
  <c r="N246" i="14"/>
  <c r="K246" i="14" s="1"/>
  <c r="J246" i="14"/>
  <c r="Z246" i="14" s="1"/>
  <c r="Z245" i="14" s="1"/>
  <c r="F246" i="14"/>
  <c r="W245" i="14"/>
  <c r="U245" i="14"/>
  <c r="T245" i="14"/>
  <c r="R245" i="14"/>
  <c r="Q245" i="14"/>
  <c r="P245" i="14"/>
  <c r="O245" i="14"/>
  <c r="M245" i="14"/>
  <c r="L245" i="14"/>
  <c r="I245" i="14"/>
  <c r="H245" i="14"/>
  <c r="G245" i="14"/>
  <c r="F245" i="14"/>
  <c r="E245" i="14"/>
  <c r="D245" i="14"/>
  <c r="Z244" i="14"/>
  <c r="Y244" i="14"/>
  <c r="X244" i="14"/>
  <c r="W244" i="14"/>
  <c r="V244" i="14"/>
  <c r="U244" i="14"/>
  <c r="S244" i="14" s="1"/>
  <c r="T244" i="14"/>
  <c r="K244" i="14"/>
  <c r="C244" i="14"/>
  <c r="Z243" i="14"/>
  <c r="Y243" i="14"/>
  <c r="X243" i="14"/>
  <c r="W243" i="14"/>
  <c r="V243" i="14"/>
  <c r="U243" i="14"/>
  <c r="T243" i="14"/>
  <c r="K243" i="14"/>
  <c r="C243" i="14"/>
  <c r="Z242" i="14"/>
  <c r="Y242" i="14"/>
  <c r="X242" i="14"/>
  <c r="W242" i="14"/>
  <c r="V242" i="14"/>
  <c r="U242" i="14"/>
  <c r="T242" i="14"/>
  <c r="S242" i="14"/>
  <c r="K242" i="14"/>
  <c r="C242" i="14"/>
  <c r="Y241" i="14"/>
  <c r="X241" i="14"/>
  <c r="W241" i="14"/>
  <c r="U241" i="14"/>
  <c r="U240" i="14" s="1"/>
  <c r="T241" i="14"/>
  <c r="T240" i="14" s="1"/>
  <c r="S241" i="14"/>
  <c r="S240" i="14" s="1"/>
  <c r="R241" i="14"/>
  <c r="Z241" i="14" s="1"/>
  <c r="N241" i="14"/>
  <c r="K241" i="14" s="1"/>
  <c r="J241" i="14"/>
  <c r="F241" i="14"/>
  <c r="V241" i="14" s="1"/>
  <c r="V240" i="14" s="1"/>
  <c r="C241" i="14"/>
  <c r="Z240" i="14"/>
  <c r="Y240" i="14"/>
  <c r="X240" i="14"/>
  <c r="W240" i="14"/>
  <c r="R240" i="14"/>
  <c r="Q240" i="14"/>
  <c r="P240" i="14"/>
  <c r="O240" i="14"/>
  <c r="M240" i="14"/>
  <c r="L240" i="14"/>
  <c r="J240" i="14"/>
  <c r="I240" i="14"/>
  <c r="C240" i="14" s="1"/>
  <c r="H240" i="14"/>
  <c r="G240" i="14"/>
  <c r="F240" i="14"/>
  <c r="E240" i="14"/>
  <c r="D240" i="14"/>
  <c r="Z239" i="14"/>
  <c r="Y239" i="14"/>
  <c r="S239" i="14" s="1"/>
  <c r="X239" i="14"/>
  <c r="W239" i="14"/>
  <c r="V239" i="14"/>
  <c r="U239" i="14"/>
  <c r="T239" i="14"/>
  <c r="K239" i="14"/>
  <c r="C239" i="14"/>
  <c r="Z238" i="14"/>
  <c r="Y238" i="14"/>
  <c r="X238" i="14"/>
  <c r="W238" i="14"/>
  <c r="V238" i="14"/>
  <c r="U238" i="14"/>
  <c r="T238" i="14"/>
  <c r="S238" i="14" s="1"/>
  <c r="K238" i="14"/>
  <c r="C238" i="14"/>
  <c r="Z237" i="14"/>
  <c r="Y237" i="14"/>
  <c r="X237" i="14"/>
  <c r="W237" i="14"/>
  <c r="V237" i="14"/>
  <c r="U237" i="14"/>
  <c r="T237" i="14"/>
  <c r="K237" i="14"/>
  <c r="C237" i="14"/>
  <c r="Z236" i="14"/>
  <c r="Y236" i="14"/>
  <c r="X236" i="14"/>
  <c r="W236" i="14"/>
  <c r="V236" i="14"/>
  <c r="U236" i="14"/>
  <c r="T236" i="14"/>
  <c r="K236" i="14"/>
  <c r="C236" i="14"/>
  <c r="Z235" i="14"/>
  <c r="Y235" i="14"/>
  <c r="X235" i="14"/>
  <c r="W235" i="14"/>
  <c r="V235" i="14"/>
  <c r="U235" i="14"/>
  <c r="T235" i="14"/>
  <c r="S235" i="14"/>
  <c r="K235" i="14"/>
  <c r="C235" i="14"/>
  <c r="Z234" i="14"/>
  <c r="Y234" i="14"/>
  <c r="X234" i="14"/>
  <c r="W234" i="14"/>
  <c r="V234" i="14"/>
  <c r="U234" i="14"/>
  <c r="T234" i="14"/>
  <c r="K234" i="14"/>
  <c r="C234" i="14"/>
  <c r="Y233" i="14"/>
  <c r="X233" i="14"/>
  <c r="W233" i="14"/>
  <c r="W232" i="14" s="1"/>
  <c r="V233" i="14"/>
  <c r="V232" i="14" s="1"/>
  <c r="U233" i="14"/>
  <c r="T233" i="14"/>
  <c r="R233" i="14"/>
  <c r="K233" i="14" s="1"/>
  <c r="N233" i="14"/>
  <c r="J233" i="14"/>
  <c r="C233" i="14" s="1"/>
  <c r="F233" i="14"/>
  <c r="F232" i="14" s="1"/>
  <c r="Y232" i="14"/>
  <c r="X232" i="14"/>
  <c r="T232" i="14"/>
  <c r="R232" i="14"/>
  <c r="Q232" i="14"/>
  <c r="P232" i="14"/>
  <c r="O232" i="14"/>
  <c r="N232" i="14"/>
  <c r="M232" i="14"/>
  <c r="L232" i="14"/>
  <c r="K232" i="14" s="1"/>
  <c r="I232" i="14"/>
  <c r="H232" i="14"/>
  <c r="G232" i="14"/>
  <c r="E232" i="14"/>
  <c r="D232" i="14"/>
  <c r="Z231" i="14"/>
  <c r="Y231" i="14"/>
  <c r="X231" i="14"/>
  <c r="W231" i="14"/>
  <c r="V231" i="14"/>
  <c r="U231" i="14"/>
  <c r="T231" i="14"/>
  <c r="K231" i="14"/>
  <c r="C231" i="14"/>
  <c r="Z230" i="14"/>
  <c r="Y230" i="14"/>
  <c r="X230" i="14"/>
  <c r="W230" i="14"/>
  <c r="V230" i="14"/>
  <c r="U230" i="14"/>
  <c r="T230" i="14"/>
  <c r="K230" i="14"/>
  <c r="C230" i="14"/>
  <c r="Z229" i="14"/>
  <c r="Y229" i="14"/>
  <c r="X229" i="14"/>
  <c r="W229" i="14"/>
  <c r="V229" i="14"/>
  <c r="U229" i="14"/>
  <c r="T229" i="14"/>
  <c r="K229" i="14"/>
  <c r="C229" i="14"/>
  <c r="Z228" i="14"/>
  <c r="Y228" i="14"/>
  <c r="S228" i="14" s="1"/>
  <c r="X228" i="14"/>
  <c r="W228" i="14"/>
  <c r="V228" i="14"/>
  <c r="U228" i="14"/>
  <c r="T228" i="14"/>
  <c r="K228" i="14"/>
  <c r="C228" i="14"/>
  <c r="Y227" i="14"/>
  <c r="Y226" i="14" s="1"/>
  <c r="X227" i="14"/>
  <c r="W227" i="14"/>
  <c r="U227" i="14"/>
  <c r="U226" i="14" s="1"/>
  <c r="T227" i="14"/>
  <c r="T226" i="14" s="1"/>
  <c r="R227" i="14"/>
  <c r="Z227" i="14" s="1"/>
  <c r="N227" i="14"/>
  <c r="J227" i="14"/>
  <c r="F227" i="14"/>
  <c r="C227" i="14"/>
  <c r="Z226" i="14"/>
  <c r="X226" i="14"/>
  <c r="W226" i="14"/>
  <c r="R226" i="14"/>
  <c r="Q226" i="14"/>
  <c r="P226" i="14"/>
  <c r="O226" i="14"/>
  <c r="M226" i="14"/>
  <c r="L226" i="14"/>
  <c r="J226" i="14"/>
  <c r="I226" i="14"/>
  <c r="H226" i="14"/>
  <c r="G226" i="14"/>
  <c r="C226" i="14" s="1"/>
  <c r="F226" i="14"/>
  <c r="E226" i="14"/>
  <c r="D226" i="14"/>
  <c r="Z225" i="14"/>
  <c r="Y225" i="14"/>
  <c r="X225" i="14"/>
  <c r="W225" i="14"/>
  <c r="S225" i="14" s="1"/>
  <c r="V225" i="14"/>
  <c r="U225" i="14"/>
  <c r="T225" i="14"/>
  <c r="K225" i="14"/>
  <c r="C225" i="14"/>
  <c r="Z224" i="14"/>
  <c r="Y224" i="14"/>
  <c r="X224" i="14"/>
  <c r="W224" i="14"/>
  <c r="V224" i="14"/>
  <c r="U224" i="14"/>
  <c r="T224" i="14"/>
  <c r="S224" i="14"/>
  <c r="K224" i="14"/>
  <c r="C224" i="14"/>
  <c r="Z223" i="14"/>
  <c r="Y223" i="14"/>
  <c r="X223" i="14"/>
  <c r="W223" i="14"/>
  <c r="V223" i="14"/>
  <c r="U223" i="14"/>
  <c r="S223" i="14" s="1"/>
  <c r="T223" i="14"/>
  <c r="K223" i="14"/>
  <c r="C223" i="14"/>
  <c r="Z222" i="14"/>
  <c r="Y222" i="14"/>
  <c r="X222" i="14"/>
  <c r="W222" i="14"/>
  <c r="V222" i="14"/>
  <c r="U222" i="14"/>
  <c r="T222" i="14"/>
  <c r="K222" i="14"/>
  <c r="C222" i="14"/>
  <c r="Y221" i="14"/>
  <c r="Y220" i="14" s="1"/>
  <c r="X221" i="14"/>
  <c r="W221" i="14"/>
  <c r="U221" i="14"/>
  <c r="T221" i="14"/>
  <c r="R221" i="14"/>
  <c r="R220" i="14" s="1"/>
  <c r="N221" i="14"/>
  <c r="J221" i="14"/>
  <c r="F221" i="14"/>
  <c r="V221" i="14" s="1"/>
  <c r="X220" i="14"/>
  <c r="W220" i="14"/>
  <c r="U220" i="14"/>
  <c r="T220" i="14"/>
  <c r="Q220" i="14"/>
  <c r="P220" i="14"/>
  <c r="O220" i="14"/>
  <c r="M220" i="14"/>
  <c r="L220" i="14"/>
  <c r="I220" i="14"/>
  <c r="H220" i="14"/>
  <c r="G220" i="14"/>
  <c r="F220" i="14"/>
  <c r="E220" i="14"/>
  <c r="D220" i="14"/>
  <c r="Z219" i="14"/>
  <c r="Y219" i="14"/>
  <c r="X219" i="14"/>
  <c r="W219" i="14"/>
  <c r="V219" i="14"/>
  <c r="U219" i="14"/>
  <c r="T219" i="14"/>
  <c r="S219" i="14" s="1"/>
  <c r="K219" i="14"/>
  <c r="C219" i="14"/>
  <c r="Z218" i="14"/>
  <c r="Y218" i="14"/>
  <c r="X218" i="14"/>
  <c r="W218" i="14"/>
  <c r="S218" i="14" s="1"/>
  <c r="V218" i="14"/>
  <c r="U218" i="14"/>
  <c r="T218" i="14"/>
  <c r="K218" i="14"/>
  <c r="C218" i="14"/>
  <c r="Z217" i="14"/>
  <c r="Y217" i="14"/>
  <c r="X217" i="14"/>
  <c r="W217" i="14"/>
  <c r="V217" i="14"/>
  <c r="U217" i="14"/>
  <c r="T217" i="14"/>
  <c r="S217" i="14" s="1"/>
  <c r="K217" i="14"/>
  <c r="C217" i="14"/>
  <c r="Z216" i="14"/>
  <c r="Y216" i="14"/>
  <c r="X216" i="14"/>
  <c r="W216" i="14"/>
  <c r="V216" i="14"/>
  <c r="U216" i="14"/>
  <c r="S216" i="14" s="1"/>
  <c r="T216" i="14"/>
  <c r="K216" i="14"/>
  <c r="C216" i="14"/>
  <c r="Z215" i="14"/>
  <c r="Y215" i="14"/>
  <c r="X215" i="14"/>
  <c r="W215" i="14"/>
  <c r="V215" i="14"/>
  <c r="U215" i="14"/>
  <c r="T215" i="14"/>
  <c r="K215" i="14"/>
  <c r="C215" i="14"/>
  <c r="Y214" i="14"/>
  <c r="Y213" i="14" s="1"/>
  <c r="X214" i="14"/>
  <c r="W214" i="14"/>
  <c r="W213" i="14" s="1"/>
  <c r="U214" i="14"/>
  <c r="T214" i="14"/>
  <c r="T213" i="14" s="1"/>
  <c r="R214" i="14"/>
  <c r="R213" i="14" s="1"/>
  <c r="N214" i="14"/>
  <c r="J214" i="14"/>
  <c r="J213" i="14" s="1"/>
  <c r="F214" i="14"/>
  <c r="V214" i="14" s="1"/>
  <c r="V213" i="14" s="1"/>
  <c r="X213" i="14"/>
  <c r="U213" i="14"/>
  <c r="Q213" i="14"/>
  <c r="P213" i="14"/>
  <c r="O213" i="14"/>
  <c r="M213" i="14"/>
  <c r="L213" i="14"/>
  <c r="I213" i="14"/>
  <c r="H213" i="14"/>
  <c r="G213" i="14"/>
  <c r="F213" i="14"/>
  <c r="E213" i="14"/>
  <c r="D213" i="14"/>
  <c r="Z212" i="14"/>
  <c r="Y212" i="14"/>
  <c r="X212" i="14"/>
  <c r="W212" i="14"/>
  <c r="V212" i="14"/>
  <c r="U212" i="14"/>
  <c r="T212" i="14"/>
  <c r="K212" i="14"/>
  <c r="C212" i="14"/>
  <c r="Z211" i="14"/>
  <c r="Y211" i="14"/>
  <c r="X211" i="14"/>
  <c r="W211" i="14"/>
  <c r="S211" i="14" s="1"/>
  <c r="V211" i="14"/>
  <c r="U211" i="14"/>
  <c r="T211" i="14"/>
  <c r="K211" i="14"/>
  <c r="C211" i="14"/>
  <c r="Z210" i="14"/>
  <c r="Y210" i="14"/>
  <c r="X210" i="14"/>
  <c r="W210" i="14"/>
  <c r="V210" i="14"/>
  <c r="U210" i="14"/>
  <c r="T210" i="14"/>
  <c r="K210" i="14"/>
  <c r="C210" i="14"/>
  <c r="Z209" i="14"/>
  <c r="Y209" i="14"/>
  <c r="X209" i="14"/>
  <c r="W209" i="14"/>
  <c r="V209" i="14"/>
  <c r="U209" i="14"/>
  <c r="T209" i="14"/>
  <c r="S209" i="14"/>
  <c r="K209" i="14"/>
  <c r="C209" i="14"/>
  <c r="Y208" i="14"/>
  <c r="Y207" i="14" s="1"/>
  <c r="X208" i="14"/>
  <c r="X207" i="14" s="1"/>
  <c r="W208" i="14"/>
  <c r="W207" i="14" s="1"/>
  <c r="U208" i="14"/>
  <c r="T208" i="14"/>
  <c r="R208" i="14"/>
  <c r="R207" i="14" s="1"/>
  <c r="N208" i="14"/>
  <c r="K208" i="14"/>
  <c r="J208" i="14"/>
  <c r="F208" i="14"/>
  <c r="V208" i="14" s="1"/>
  <c r="V207" i="14"/>
  <c r="U207" i="14"/>
  <c r="T207" i="14"/>
  <c r="Q207" i="14"/>
  <c r="P207" i="14"/>
  <c r="O207" i="14"/>
  <c r="N207" i="14"/>
  <c r="M207" i="14"/>
  <c r="L207" i="14"/>
  <c r="I207" i="14"/>
  <c r="H207" i="14"/>
  <c r="G207" i="14"/>
  <c r="E207" i="14"/>
  <c r="D207" i="14"/>
  <c r="Z206" i="14"/>
  <c r="Y206" i="14"/>
  <c r="X206" i="14"/>
  <c r="W206" i="14"/>
  <c r="V206" i="14"/>
  <c r="U206" i="14"/>
  <c r="T206" i="14"/>
  <c r="S206" i="14"/>
  <c r="K206" i="14"/>
  <c r="C206" i="14"/>
  <c r="Y205" i="14"/>
  <c r="Y204" i="14" s="1"/>
  <c r="X205" i="14"/>
  <c r="X204" i="14" s="1"/>
  <c r="W205" i="14"/>
  <c r="U205" i="14"/>
  <c r="U204" i="14" s="1"/>
  <c r="T205" i="14"/>
  <c r="R205" i="14"/>
  <c r="R204" i="14" s="1"/>
  <c r="N205" i="14"/>
  <c r="K205" i="14" s="1"/>
  <c r="J205" i="14"/>
  <c r="C205" i="14" s="1"/>
  <c r="F205" i="14"/>
  <c r="W204" i="14"/>
  <c r="T204" i="14"/>
  <c r="Q204" i="14"/>
  <c r="P204" i="14"/>
  <c r="O204" i="14"/>
  <c r="N204" i="14"/>
  <c r="M204" i="14"/>
  <c r="L204" i="14"/>
  <c r="I204" i="14"/>
  <c r="H204" i="14"/>
  <c r="G204" i="14"/>
  <c r="F204" i="14"/>
  <c r="E204" i="14"/>
  <c r="D204" i="14"/>
  <c r="Z203" i="14"/>
  <c r="Y203" i="14"/>
  <c r="X203" i="14"/>
  <c r="W203" i="14"/>
  <c r="V203" i="14"/>
  <c r="U203" i="14"/>
  <c r="T203" i="14"/>
  <c r="K203" i="14"/>
  <c r="C203" i="14"/>
  <c r="Z202" i="14"/>
  <c r="Y202" i="14"/>
  <c r="X202" i="14"/>
  <c r="W202" i="14"/>
  <c r="V202" i="14"/>
  <c r="U202" i="14"/>
  <c r="T202" i="14"/>
  <c r="K202" i="14"/>
  <c r="C202" i="14"/>
  <c r="Z201" i="14"/>
  <c r="Y201" i="14"/>
  <c r="X201" i="14"/>
  <c r="W201" i="14"/>
  <c r="S201" i="14" s="1"/>
  <c r="V201" i="14"/>
  <c r="U201" i="14"/>
  <c r="T201" i="14"/>
  <c r="K201" i="14"/>
  <c r="C201" i="14"/>
  <c r="Z200" i="14"/>
  <c r="Y200" i="14"/>
  <c r="X200" i="14"/>
  <c r="W200" i="14"/>
  <c r="V200" i="14"/>
  <c r="U200" i="14"/>
  <c r="T200" i="14"/>
  <c r="K200" i="14"/>
  <c r="C200" i="14"/>
  <c r="Z199" i="14"/>
  <c r="Y199" i="14"/>
  <c r="X199" i="14"/>
  <c r="W199" i="14"/>
  <c r="V199" i="14"/>
  <c r="U199" i="14"/>
  <c r="T199" i="14"/>
  <c r="S199" i="14"/>
  <c r="K199" i="14"/>
  <c r="C199" i="14"/>
  <c r="Z198" i="14"/>
  <c r="Y198" i="14"/>
  <c r="X198" i="14"/>
  <c r="W198" i="14"/>
  <c r="V198" i="14"/>
  <c r="U198" i="14"/>
  <c r="T198" i="14"/>
  <c r="K198" i="14"/>
  <c r="C198" i="14"/>
  <c r="Z197" i="14"/>
  <c r="Y197" i="14"/>
  <c r="X197" i="14"/>
  <c r="W197" i="14"/>
  <c r="S197" i="14" s="1"/>
  <c r="V197" i="14"/>
  <c r="U197" i="14"/>
  <c r="T197" i="14"/>
  <c r="K197" i="14"/>
  <c r="C197" i="14"/>
  <c r="Z196" i="14"/>
  <c r="Y196" i="14"/>
  <c r="Y195" i="14" s="1"/>
  <c r="X196" i="14"/>
  <c r="W196" i="14"/>
  <c r="U196" i="14"/>
  <c r="U195" i="14" s="1"/>
  <c r="T196" i="14"/>
  <c r="T195" i="14" s="1"/>
  <c r="R196" i="14"/>
  <c r="N196" i="14"/>
  <c r="J196" i="14"/>
  <c r="F196" i="14"/>
  <c r="F195" i="14" s="1"/>
  <c r="C196" i="14"/>
  <c r="Z195" i="14"/>
  <c r="X195" i="14"/>
  <c r="W195" i="14"/>
  <c r="R195" i="14"/>
  <c r="Q195" i="14"/>
  <c r="P195" i="14"/>
  <c r="O195" i="14"/>
  <c r="M195" i="14"/>
  <c r="L195" i="14"/>
  <c r="J195" i="14"/>
  <c r="I195" i="14"/>
  <c r="H195" i="14"/>
  <c r="G195" i="14"/>
  <c r="E195" i="14"/>
  <c r="D195" i="14"/>
  <c r="Z194" i="14"/>
  <c r="Y194" i="14"/>
  <c r="X194" i="14"/>
  <c r="W194" i="14"/>
  <c r="S194" i="14" s="1"/>
  <c r="V194" i="14"/>
  <c r="U194" i="14"/>
  <c r="T194" i="14"/>
  <c r="K194" i="14"/>
  <c r="C194" i="14"/>
  <c r="Z193" i="14"/>
  <c r="Y193" i="14"/>
  <c r="X193" i="14"/>
  <c r="W193" i="14"/>
  <c r="V193" i="14"/>
  <c r="U193" i="14"/>
  <c r="T193" i="14"/>
  <c r="K193" i="14"/>
  <c r="C193" i="14"/>
  <c r="Y192" i="14"/>
  <c r="X192" i="14"/>
  <c r="X191" i="14" s="1"/>
  <c r="W192" i="14"/>
  <c r="W191" i="14" s="1"/>
  <c r="U192" i="14"/>
  <c r="T192" i="14"/>
  <c r="T191" i="14" s="1"/>
  <c r="R192" i="14"/>
  <c r="N192" i="14"/>
  <c r="K192" i="14"/>
  <c r="J192" i="14"/>
  <c r="Z192" i="14" s="1"/>
  <c r="F192" i="14"/>
  <c r="F191" i="14" s="1"/>
  <c r="Z191" i="14"/>
  <c r="Y191" i="14"/>
  <c r="U191" i="14"/>
  <c r="R191" i="14"/>
  <c r="Q191" i="14"/>
  <c r="P191" i="14"/>
  <c r="O191" i="14"/>
  <c r="N191" i="14"/>
  <c r="M191" i="14"/>
  <c r="K191" i="14" s="1"/>
  <c r="L191" i="14"/>
  <c r="J191" i="14"/>
  <c r="I191" i="14"/>
  <c r="H191" i="14"/>
  <c r="G191" i="14"/>
  <c r="E191" i="14"/>
  <c r="D191" i="14"/>
  <c r="Z190" i="14"/>
  <c r="Y190" i="14"/>
  <c r="X190" i="14"/>
  <c r="W190" i="14"/>
  <c r="V190" i="14"/>
  <c r="U190" i="14"/>
  <c r="T190" i="14"/>
  <c r="S190" i="14" s="1"/>
  <c r="K190" i="14"/>
  <c r="C190" i="14"/>
  <c r="Z189" i="14"/>
  <c r="Y189" i="14"/>
  <c r="X189" i="14"/>
  <c r="W189" i="14"/>
  <c r="V189" i="14"/>
  <c r="U189" i="14"/>
  <c r="T189" i="14"/>
  <c r="K189" i="14"/>
  <c r="C189" i="14"/>
  <c r="Z188" i="14"/>
  <c r="Y188" i="14"/>
  <c r="X188" i="14"/>
  <c r="W188" i="14"/>
  <c r="V188" i="14"/>
  <c r="U188" i="14"/>
  <c r="T188" i="14"/>
  <c r="K188" i="14"/>
  <c r="C188" i="14"/>
  <c r="Z187" i="14"/>
  <c r="Y187" i="14"/>
  <c r="X187" i="14"/>
  <c r="W187" i="14"/>
  <c r="V187" i="14"/>
  <c r="U187" i="14"/>
  <c r="T187" i="14"/>
  <c r="K187" i="14"/>
  <c r="C187" i="14"/>
  <c r="Z186" i="14"/>
  <c r="Y186" i="14"/>
  <c r="X186" i="14"/>
  <c r="W186" i="14"/>
  <c r="V186" i="14"/>
  <c r="U186" i="14"/>
  <c r="T186" i="14"/>
  <c r="S186" i="14"/>
  <c r="K186" i="14"/>
  <c r="C186" i="14"/>
  <c r="Y185" i="14"/>
  <c r="X185" i="14"/>
  <c r="X184" i="14" s="1"/>
  <c r="W185" i="14"/>
  <c r="W184" i="14" s="1"/>
  <c r="U185" i="14"/>
  <c r="U184" i="14" s="1"/>
  <c r="T185" i="14"/>
  <c r="R185" i="14"/>
  <c r="N185" i="14"/>
  <c r="K185" i="14"/>
  <c r="J185" i="14"/>
  <c r="Z185" i="14" s="1"/>
  <c r="F185" i="14"/>
  <c r="F184" i="14" s="1"/>
  <c r="C185" i="14"/>
  <c r="Z184" i="14"/>
  <c r="Y184" i="14"/>
  <c r="R184" i="14"/>
  <c r="Q184" i="14"/>
  <c r="P184" i="14"/>
  <c r="O184" i="14"/>
  <c r="N184" i="14"/>
  <c r="M184" i="14"/>
  <c r="L184" i="14"/>
  <c r="K184" i="14"/>
  <c r="J184" i="14"/>
  <c r="I184" i="14"/>
  <c r="H184" i="14"/>
  <c r="G184" i="14"/>
  <c r="E184" i="14"/>
  <c r="D184" i="14"/>
  <c r="C184" i="14" s="1"/>
  <c r="Z183" i="14"/>
  <c r="Y183" i="14"/>
  <c r="X183" i="14"/>
  <c r="W183" i="14"/>
  <c r="V183" i="14"/>
  <c r="U183" i="14"/>
  <c r="T183" i="14"/>
  <c r="S183" i="14" s="1"/>
  <c r="K183" i="14"/>
  <c r="C183" i="14"/>
  <c r="Z182" i="14"/>
  <c r="Y182" i="14"/>
  <c r="X182" i="14"/>
  <c r="W182" i="14"/>
  <c r="V182" i="14"/>
  <c r="U182" i="14"/>
  <c r="T182" i="14"/>
  <c r="S182" i="14" s="1"/>
  <c r="K182" i="14"/>
  <c r="C182" i="14"/>
  <c r="Y181" i="14"/>
  <c r="Y180" i="14" s="1"/>
  <c r="X181" i="14"/>
  <c r="X180" i="14" s="1"/>
  <c r="W181" i="14"/>
  <c r="W180" i="14" s="1"/>
  <c r="V181" i="14"/>
  <c r="U181" i="14"/>
  <c r="U180" i="14" s="1"/>
  <c r="T181" i="14"/>
  <c r="N181" i="14"/>
  <c r="K181" i="14"/>
  <c r="J181" i="14"/>
  <c r="Z181" i="14" s="1"/>
  <c r="Z180" i="14" s="1"/>
  <c r="F181" i="14"/>
  <c r="V180" i="14"/>
  <c r="T180" i="14"/>
  <c r="R180" i="14"/>
  <c r="Q180" i="14"/>
  <c r="P180" i="14"/>
  <c r="O180" i="14"/>
  <c r="N180" i="14"/>
  <c r="M180" i="14"/>
  <c r="L180" i="14"/>
  <c r="K180" i="14"/>
  <c r="I180" i="14"/>
  <c r="H180" i="14"/>
  <c r="G180" i="14"/>
  <c r="F180" i="14"/>
  <c r="E180" i="14"/>
  <c r="D180" i="14"/>
  <c r="Z179" i="14"/>
  <c r="Y179" i="14"/>
  <c r="X179" i="14"/>
  <c r="W179" i="14"/>
  <c r="V179" i="14"/>
  <c r="U179" i="14"/>
  <c r="T179" i="14"/>
  <c r="S179" i="14"/>
  <c r="K179" i="14"/>
  <c r="C179" i="14"/>
  <c r="Z178" i="14"/>
  <c r="Y178" i="14"/>
  <c r="X178" i="14"/>
  <c r="W178" i="14"/>
  <c r="V178" i="14"/>
  <c r="U178" i="14"/>
  <c r="T178" i="14"/>
  <c r="K178" i="14"/>
  <c r="C178" i="14"/>
  <c r="Z177" i="14"/>
  <c r="Y177" i="14"/>
  <c r="X177" i="14"/>
  <c r="W177" i="14"/>
  <c r="V177" i="14"/>
  <c r="S177" i="14" s="1"/>
  <c r="U177" i="14"/>
  <c r="T177" i="14"/>
  <c r="K177" i="14"/>
  <c r="C177" i="14"/>
  <c r="Z176" i="14"/>
  <c r="Z175" i="14" s="1"/>
  <c r="Y176" i="14"/>
  <c r="X176" i="14"/>
  <c r="W176" i="14"/>
  <c r="T176" i="14"/>
  <c r="N176" i="14"/>
  <c r="M176" i="14"/>
  <c r="K176" i="14"/>
  <c r="J176" i="14"/>
  <c r="F176" i="14"/>
  <c r="F335" i="14" s="1"/>
  <c r="E176" i="14"/>
  <c r="E335" i="14" s="1"/>
  <c r="C176" i="14"/>
  <c r="Y175" i="14"/>
  <c r="X175" i="14"/>
  <c r="W175" i="14"/>
  <c r="R175" i="14"/>
  <c r="Q175" i="14"/>
  <c r="P175" i="14"/>
  <c r="O175" i="14"/>
  <c r="L175" i="14"/>
  <c r="J175" i="14"/>
  <c r="I175" i="14"/>
  <c r="H175" i="14"/>
  <c r="G175" i="14"/>
  <c r="F175" i="14"/>
  <c r="D175" i="14"/>
  <c r="Z174" i="14"/>
  <c r="Y174" i="14"/>
  <c r="X174" i="14"/>
  <c r="W174" i="14"/>
  <c r="V174" i="14"/>
  <c r="U174" i="14"/>
  <c r="T174" i="14"/>
  <c r="S174" i="14"/>
  <c r="K174" i="14"/>
  <c r="C174" i="14"/>
  <c r="Z173" i="14"/>
  <c r="Y173" i="14"/>
  <c r="X173" i="14"/>
  <c r="W173" i="14"/>
  <c r="V173" i="14"/>
  <c r="U173" i="14"/>
  <c r="U172" i="14" s="1"/>
  <c r="T173" i="14"/>
  <c r="T172" i="14" s="1"/>
  <c r="M173" i="14"/>
  <c r="K173" i="14"/>
  <c r="J173" i="14"/>
  <c r="E173" i="14"/>
  <c r="E334" i="14" s="1"/>
  <c r="C173" i="14"/>
  <c r="Z172" i="14"/>
  <c r="Y172" i="14"/>
  <c r="X172" i="14"/>
  <c r="W172" i="14"/>
  <c r="V172" i="14"/>
  <c r="R172" i="14"/>
  <c r="Q172" i="14"/>
  <c r="P172" i="14"/>
  <c r="O172" i="14"/>
  <c r="N172" i="14"/>
  <c r="L172" i="14"/>
  <c r="J172" i="14"/>
  <c r="I172" i="14"/>
  <c r="H172" i="14"/>
  <c r="G172" i="14"/>
  <c r="F172" i="14"/>
  <c r="E172" i="14"/>
  <c r="D172" i="14"/>
  <c r="Z171" i="14"/>
  <c r="Z170" i="14" s="1"/>
  <c r="Y171" i="14"/>
  <c r="X171" i="14"/>
  <c r="W171" i="14"/>
  <c r="W170" i="14" s="1"/>
  <c r="V171" i="14"/>
  <c r="U171" i="14"/>
  <c r="T171" i="14"/>
  <c r="K171" i="14"/>
  <c r="C171" i="14"/>
  <c r="Y170" i="14"/>
  <c r="X170" i="14"/>
  <c r="U170" i="14"/>
  <c r="T170" i="14"/>
  <c r="R170" i="14"/>
  <c r="Q170" i="14"/>
  <c r="K170" i="14" s="1"/>
  <c r="P170" i="14"/>
  <c r="O170" i="14"/>
  <c r="N170" i="14"/>
  <c r="M170" i="14"/>
  <c r="L170" i="14"/>
  <c r="J170" i="14"/>
  <c r="I170" i="14"/>
  <c r="C170" i="14" s="1"/>
  <c r="H170" i="14"/>
  <c r="G170" i="14"/>
  <c r="F170" i="14"/>
  <c r="E170" i="14"/>
  <c r="D170" i="14"/>
  <c r="Z169" i="14"/>
  <c r="Y169" i="14"/>
  <c r="S169" i="14" s="1"/>
  <c r="X169" i="14"/>
  <c r="W169" i="14"/>
  <c r="V169" i="14"/>
  <c r="U169" i="14"/>
  <c r="T169" i="14"/>
  <c r="K169" i="14"/>
  <c r="C169" i="14"/>
  <c r="Z168" i="14"/>
  <c r="Y168" i="14"/>
  <c r="X168" i="14"/>
  <c r="W168" i="14"/>
  <c r="V168" i="14"/>
  <c r="U168" i="14"/>
  <c r="T168" i="14"/>
  <c r="S168" i="14"/>
  <c r="M168" i="14"/>
  <c r="K168" i="14" s="1"/>
  <c r="E168" i="14"/>
  <c r="C168" i="14"/>
  <c r="Z167" i="14"/>
  <c r="Z163" i="14" s="1"/>
  <c r="Y167" i="14"/>
  <c r="X167" i="14"/>
  <c r="W167" i="14"/>
  <c r="V167" i="14"/>
  <c r="U167" i="14"/>
  <c r="T167" i="14"/>
  <c r="R167" i="14"/>
  <c r="R163" i="14" s="1"/>
  <c r="K167" i="14"/>
  <c r="J167" i="14"/>
  <c r="C167" i="14"/>
  <c r="Z166" i="14"/>
  <c r="Y166" i="14"/>
  <c r="X166" i="14"/>
  <c r="W166" i="14"/>
  <c r="V166" i="14"/>
  <c r="U166" i="14"/>
  <c r="S166" i="14" s="1"/>
  <c r="T166" i="14"/>
  <c r="K166" i="14"/>
  <c r="C166" i="14"/>
  <c r="Z165" i="14"/>
  <c r="Y165" i="14"/>
  <c r="X165" i="14"/>
  <c r="W165" i="14"/>
  <c r="V165" i="14"/>
  <c r="U165" i="14"/>
  <c r="T165" i="14"/>
  <c r="K165" i="14"/>
  <c r="C165" i="14"/>
  <c r="Z164" i="14"/>
  <c r="Y164" i="14"/>
  <c r="Y163" i="14" s="1"/>
  <c r="X164" i="14"/>
  <c r="X163" i="14" s="1"/>
  <c r="W164" i="14"/>
  <c r="V164" i="14"/>
  <c r="T164" i="14"/>
  <c r="M164" i="14"/>
  <c r="K164" i="14" s="1"/>
  <c r="E164" i="14"/>
  <c r="C164" i="14"/>
  <c r="T163" i="14"/>
  <c r="Q163" i="14"/>
  <c r="P163" i="14"/>
  <c r="O163" i="14"/>
  <c r="N163" i="14"/>
  <c r="M163" i="14"/>
  <c r="K163" i="14" s="1"/>
  <c r="L163" i="14"/>
  <c r="J163" i="14"/>
  <c r="I163" i="14"/>
  <c r="H163" i="14"/>
  <c r="G163" i="14"/>
  <c r="F163" i="14"/>
  <c r="E163" i="14"/>
  <c r="C163" i="14" s="1"/>
  <c r="D163" i="14"/>
  <c r="Z162" i="14"/>
  <c r="Y162" i="14"/>
  <c r="X162" i="14"/>
  <c r="W162" i="14"/>
  <c r="V162" i="14"/>
  <c r="U162" i="14"/>
  <c r="S162" i="14" s="1"/>
  <c r="T162" i="14"/>
  <c r="K162" i="14"/>
  <c r="C162" i="14"/>
  <c r="Z161" i="14"/>
  <c r="Y161" i="14"/>
  <c r="X161" i="14"/>
  <c r="W161" i="14"/>
  <c r="W156" i="14" s="1"/>
  <c r="V161" i="14"/>
  <c r="V156" i="14" s="1"/>
  <c r="U161" i="14"/>
  <c r="T161" i="14"/>
  <c r="M161" i="14"/>
  <c r="K161" i="14"/>
  <c r="E161" i="14"/>
  <c r="Y160" i="14"/>
  <c r="X160" i="14"/>
  <c r="X156" i="14" s="1"/>
  <c r="W160" i="14"/>
  <c r="V160" i="14"/>
  <c r="U160" i="14"/>
  <c r="T160" i="14"/>
  <c r="R160" i="14"/>
  <c r="K160" i="14" s="1"/>
  <c r="J160" i="14"/>
  <c r="Z159" i="14"/>
  <c r="Y159" i="14"/>
  <c r="X159" i="14"/>
  <c r="W159" i="14"/>
  <c r="V159" i="14"/>
  <c r="U159" i="14"/>
  <c r="T159" i="14"/>
  <c r="K159" i="14"/>
  <c r="C159" i="14"/>
  <c r="Z158" i="14"/>
  <c r="Y158" i="14"/>
  <c r="X158" i="14"/>
  <c r="W158" i="14"/>
  <c r="V158" i="14"/>
  <c r="S158" i="14" s="1"/>
  <c r="U158" i="14"/>
  <c r="T158" i="14"/>
  <c r="K158" i="14"/>
  <c r="C158" i="14"/>
  <c r="Z157" i="14"/>
  <c r="Y157" i="14"/>
  <c r="Y156" i="14" s="1"/>
  <c r="X157" i="14"/>
  <c r="W157" i="14"/>
  <c r="V157" i="14"/>
  <c r="T157" i="14"/>
  <c r="R157" i="14"/>
  <c r="M157" i="14"/>
  <c r="E157" i="14"/>
  <c r="C157" i="14" s="1"/>
  <c r="Q156" i="14"/>
  <c r="P156" i="14"/>
  <c r="O156" i="14"/>
  <c r="N156" i="14"/>
  <c r="L156" i="14"/>
  <c r="I156" i="14"/>
  <c r="H156" i="14"/>
  <c r="G156" i="14"/>
  <c r="F156" i="14"/>
  <c r="D156" i="14"/>
  <c r="Z155" i="14"/>
  <c r="Y155" i="14"/>
  <c r="X155" i="14"/>
  <c r="W155" i="14"/>
  <c r="V155" i="14"/>
  <c r="U155" i="14"/>
  <c r="T155" i="14"/>
  <c r="K155" i="14"/>
  <c r="C155" i="14"/>
  <c r="Z154" i="14"/>
  <c r="Y154" i="14"/>
  <c r="X154" i="14"/>
  <c r="W154" i="14"/>
  <c r="V154" i="14"/>
  <c r="T154" i="14"/>
  <c r="M154" i="14"/>
  <c r="M149" i="14" s="1"/>
  <c r="K154" i="14"/>
  <c r="E154" i="14"/>
  <c r="C154" i="14"/>
  <c r="Y153" i="14"/>
  <c r="X153" i="14"/>
  <c r="W153" i="14"/>
  <c r="V153" i="14"/>
  <c r="U153" i="14"/>
  <c r="T153" i="14"/>
  <c r="S153" i="14" s="1"/>
  <c r="R153" i="14"/>
  <c r="K153" i="14" s="1"/>
  <c r="J153" i="14"/>
  <c r="Z153" i="14" s="1"/>
  <c r="C153" i="14"/>
  <c r="Z152" i="14"/>
  <c r="Y152" i="14"/>
  <c r="X152" i="14"/>
  <c r="W152" i="14"/>
  <c r="S152" i="14" s="1"/>
  <c r="V152" i="14"/>
  <c r="U152" i="14"/>
  <c r="T152" i="14"/>
  <c r="K152" i="14"/>
  <c r="C152" i="14"/>
  <c r="Z151" i="14"/>
  <c r="Y151" i="14"/>
  <c r="X151" i="14"/>
  <c r="W151" i="14"/>
  <c r="V151" i="14"/>
  <c r="U151" i="14"/>
  <c r="S151" i="14" s="1"/>
  <c r="T151" i="14"/>
  <c r="K151" i="14"/>
  <c r="C151" i="14"/>
  <c r="Y150" i="14"/>
  <c r="X150" i="14"/>
  <c r="W150" i="14"/>
  <c r="W149" i="14" s="1"/>
  <c r="V150" i="14"/>
  <c r="V149" i="14" s="1"/>
  <c r="T150" i="14"/>
  <c r="R150" i="14"/>
  <c r="Z150" i="14" s="1"/>
  <c r="M150" i="14"/>
  <c r="K150" i="14"/>
  <c r="E150" i="14"/>
  <c r="Y149" i="14"/>
  <c r="X149" i="14"/>
  <c r="R149" i="14"/>
  <c r="Q149" i="14"/>
  <c r="P149" i="14"/>
  <c r="K149" i="14" s="1"/>
  <c r="O149" i="14"/>
  <c r="N149" i="14"/>
  <c r="L149" i="14"/>
  <c r="J149" i="14"/>
  <c r="I149" i="14"/>
  <c r="H149" i="14"/>
  <c r="G149" i="14"/>
  <c r="F149" i="14"/>
  <c r="D149" i="14"/>
  <c r="Z148" i="14"/>
  <c r="Y148" i="14"/>
  <c r="X148" i="14"/>
  <c r="W148" i="14"/>
  <c r="V148" i="14"/>
  <c r="U148" i="14"/>
  <c r="T148" i="14"/>
  <c r="S148" i="14" s="1"/>
  <c r="K148" i="14"/>
  <c r="C148" i="14"/>
  <c r="Z147" i="14"/>
  <c r="Y147" i="14"/>
  <c r="X147" i="14"/>
  <c r="W147" i="14"/>
  <c r="V147" i="14"/>
  <c r="V142" i="14" s="1"/>
  <c r="U147" i="14"/>
  <c r="T147" i="14"/>
  <c r="M147" i="14"/>
  <c r="K147" i="14" s="1"/>
  <c r="E147" i="14"/>
  <c r="C147" i="14"/>
  <c r="Y146" i="14"/>
  <c r="X146" i="14"/>
  <c r="W146" i="14"/>
  <c r="V146" i="14"/>
  <c r="U146" i="14"/>
  <c r="T146" i="14"/>
  <c r="R146" i="14"/>
  <c r="K146" i="14" s="1"/>
  <c r="J146" i="14"/>
  <c r="Z145" i="14"/>
  <c r="Y145" i="14"/>
  <c r="X145" i="14"/>
  <c r="W145" i="14"/>
  <c r="V145" i="14"/>
  <c r="U145" i="14"/>
  <c r="T145" i="14"/>
  <c r="S145" i="14" s="1"/>
  <c r="K145" i="14"/>
  <c r="C145" i="14"/>
  <c r="Z144" i="14"/>
  <c r="Y144" i="14"/>
  <c r="X144" i="14"/>
  <c r="W144" i="14"/>
  <c r="V144" i="14"/>
  <c r="U144" i="14"/>
  <c r="T144" i="14"/>
  <c r="K144" i="14"/>
  <c r="C144" i="14"/>
  <c r="Z143" i="14"/>
  <c r="Y143" i="14"/>
  <c r="Y142" i="14" s="1"/>
  <c r="X143" i="14"/>
  <c r="W143" i="14"/>
  <c r="V143" i="14"/>
  <c r="T143" i="14"/>
  <c r="R143" i="14"/>
  <c r="M143" i="14"/>
  <c r="K143" i="14"/>
  <c r="E143" i="14"/>
  <c r="X142" i="14"/>
  <c r="Q142" i="14"/>
  <c r="P142" i="14"/>
  <c r="O142" i="14"/>
  <c r="N142" i="14"/>
  <c r="M142" i="14"/>
  <c r="L142" i="14"/>
  <c r="I142" i="14"/>
  <c r="H142" i="14"/>
  <c r="G142" i="14"/>
  <c r="F142" i="14"/>
  <c r="D142" i="14"/>
  <c r="Z141" i="14"/>
  <c r="Y141" i="14"/>
  <c r="X141" i="14"/>
  <c r="W141" i="14"/>
  <c r="V141" i="14"/>
  <c r="U141" i="14"/>
  <c r="T141" i="14"/>
  <c r="K141" i="14"/>
  <c r="C141" i="14"/>
  <c r="Z140" i="14"/>
  <c r="Y140" i="14"/>
  <c r="X140" i="14"/>
  <c r="X135" i="14" s="1"/>
  <c r="W140" i="14"/>
  <c r="W135" i="14" s="1"/>
  <c r="V140" i="14"/>
  <c r="V135" i="14" s="1"/>
  <c r="T140" i="14"/>
  <c r="M140" i="14"/>
  <c r="K140" i="14"/>
  <c r="E140" i="14"/>
  <c r="U140" i="14" s="1"/>
  <c r="C140" i="14"/>
  <c r="Y139" i="14"/>
  <c r="X139" i="14"/>
  <c r="W139" i="14"/>
  <c r="V139" i="14"/>
  <c r="U139" i="14"/>
  <c r="T139" i="14"/>
  <c r="S139" i="14"/>
  <c r="R139" i="14"/>
  <c r="Z139" i="14" s="1"/>
  <c r="K139" i="14"/>
  <c r="J139" i="14"/>
  <c r="C139" i="14" s="1"/>
  <c r="Z138" i="14"/>
  <c r="Y138" i="14"/>
  <c r="X138" i="14"/>
  <c r="W138" i="14"/>
  <c r="V138" i="14"/>
  <c r="U138" i="14"/>
  <c r="T138" i="14"/>
  <c r="K138" i="14"/>
  <c r="C138" i="14"/>
  <c r="Z137" i="14"/>
  <c r="Y137" i="14"/>
  <c r="X137" i="14"/>
  <c r="W137" i="14"/>
  <c r="S137" i="14" s="1"/>
  <c r="V137" i="14"/>
  <c r="U137" i="14"/>
  <c r="T137" i="14"/>
  <c r="K137" i="14"/>
  <c r="C137" i="14"/>
  <c r="Y136" i="14"/>
  <c r="X136" i="14"/>
  <c r="W136" i="14"/>
  <c r="V136" i="14"/>
  <c r="T136" i="14"/>
  <c r="T135" i="14" s="1"/>
  <c r="R136" i="14"/>
  <c r="Z136" i="14" s="1"/>
  <c r="M136" i="14"/>
  <c r="J136" i="14"/>
  <c r="E136" i="14"/>
  <c r="Y135" i="14"/>
  <c r="Q135" i="14"/>
  <c r="P135" i="14"/>
  <c r="O135" i="14"/>
  <c r="N135" i="14"/>
  <c r="L135" i="14"/>
  <c r="J135" i="14"/>
  <c r="I135" i="14"/>
  <c r="H135" i="14"/>
  <c r="G135" i="14"/>
  <c r="F135" i="14"/>
  <c r="D135" i="14"/>
  <c r="Z134" i="14"/>
  <c r="Y134" i="14"/>
  <c r="X134" i="14"/>
  <c r="W134" i="14"/>
  <c r="V134" i="14"/>
  <c r="U134" i="14"/>
  <c r="T134" i="14"/>
  <c r="S134" i="14"/>
  <c r="K134" i="14"/>
  <c r="C134" i="14"/>
  <c r="Z133" i="14"/>
  <c r="Y133" i="14"/>
  <c r="X133" i="14"/>
  <c r="W133" i="14"/>
  <c r="V133" i="14"/>
  <c r="U133" i="14"/>
  <c r="S133" i="14" s="1"/>
  <c r="T133" i="14"/>
  <c r="M133" i="14"/>
  <c r="K133" i="14"/>
  <c r="E133" i="14"/>
  <c r="C133" i="14" s="1"/>
  <c r="Y132" i="14"/>
  <c r="X132" i="14"/>
  <c r="W132" i="14"/>
  <c r="V132" i="14"/>
  <c r="U132" i="14"/>
  <c r="T132" i="14"/>
  <c r="R132" i="14"/>
  <c r="R128" i="14" s="1"/>
  <c r="J132" i="14"/>
  <c r="C132" i="14"/>
  <c r="Z131" i="14"/>
  <c r="Y131" i="14"/>
  <c r="X131" i="14"/>
  <c r="W131" i="14"/>
  <c r="V131" i="14"/>
  <c r="U131" i="14"/>
  <c r="T131" i="14"/>
  <c r="S131" i="14"/>
  <c r="K131" i="14"/>
  <c r="C131" i="14"/>
  <c r="Z130" i="14"/>
  <c r="Y130" i="14"/>
  <c r="X130" i="14"/>
  <c r="W130" i="14"/>
  <c r="V130" i="14"/>
  <c r="U130" i="14"/>
  <c r="S130" i="14" s="1"/>
  <c r="T130" i="14"/>
  <c r="K130" i="14"/>
  <c r="C130" i="14"/>
  <c r="Z129" i="14"/>
  <c r="Y129" i="14"/>
  <c r="Y128" i="14" s="1"/>
  <c r="X129" i="14"/>
  <c r="W129" i="14"/>
  <c r="W128" i="14" s="1"/>
  <c r="V129" i="14"/>
  <c r="T129" i="14"/>
  <c r="R129" i="14"/>
  <c r="M129" i="14"/>
  <c r="K129" i="14" s="1"/>
  <c r="J129" i="14"/>
  <c r="E129" i="14"/>
  <c r="C129" i="14" s="1"/>
  <c r="V128" i="14"/>
  <c r="Q128" i="14"/>
  <c r="P128" i="14"/>
  <c r="O128" i="14"/>
  <c r="N128" i="14"/>
  <c r="M128" i="14"/>
  <c r="K128" i="14" s="1"/>
  <c r="L128" i="14"/>
  <c r="J128" i="14"/>
  <c r="I128" i="14"/>
  <c r="H128" i="14"/>
  <c r="G128" i="14"/>
  <c r="F128" i="14"/>
  <c r="E128" i="14"/>
  <c r="C128" i="14" s="1"/>
  <c r="D128" i="14"/>
  <c r="Z127" i="14"/>
  <c r="Y127" i="14"/>
  <c r="X127" i="14"/>
  <c r="W127" i="14"/>
  <c r="V127" i="14"/>
  <c r="U127" i="14"/>
  <c r="S127" i="14" s="1"/>
  <c r="T127" i="14"/>
  <c r="K127" i="14"/>
  <c r="C127" i="14"/>
  <c r="Z126" i="14"/>
  <c r="Y126" i="14"/>
  <c r="X126" i="14"/>
  <c r="W126" i="14"/>
  <c r="W121" i="14" s="1"/>
  <c r="V126" i="14"/>
  <c r="T126" i="14"/>
  <c r="M126" i="14"/>
  <c r="K126" i="14" s="1"/>
  <c r="E126" i="14"/>
  <c r="C126" i="14"/>
  <c r="Y125" i="14"/>
  <c r="X125" i="14"/>
  <c r="W125" i="14"/>
  <c r="V125" i="14"/>
  <c r="U125" i="14"/>
  <c r="T125" i="14"/>
  <c r="R125" i="14"/>
  <c r="J125" i="14"/>
  <c r="C125" i="14" s="1"/>
  <c r="Z124" i="14"/>
  <c r="Y124" i="14"/>
  <c r="X124" i="14"/>
  <c r="W124" i="14"/>
  <c r="V124" i="14"/>
  <c r="U124" i="14"/>
  <c r="T124" i="14"/>
  <c r="K124" i="14"/>
  <c r="C124" i="14"/>
  <c r="Z123" i="14"/>
  <c r="Y123" i="14"/>
  <c r="X123" i="14"/>
  <c r="W123" i="14"/>
  <c r="V123" i="14"/>
  <c r="U123" i="14"/>
  <c r="T123" i="14"/>
  <c r="S123" i="14" s="1"/>
  <c r="K123" i="14"/>
  <c r="C123" i="14"/>
  <c r="Y122" i="14"/>
  <c r="Y121" i="14" s="1"/>
  <c r="X122" i="14"/>
  <c r="W122" i="14"/>
  <c r="V122" i="14"/>
  <c r="T122" i="14"/>
  <c r="R122" i="14"/>
  <c r="Z122" i="14" s="1"/>
  <c r="M122" i="14"/>
  <c r="K122" i="14"/>
  <c r="J122" i="14"/>
  <c r="E122" i="14"/>
  <c r="V121" i="14"/>
  <c r="Q121" i="14"/>
  <c r="P121" i="14"/>
  <c r="O121" i="14"/>
  <c r="N121" i="14"/>
  <c r="L121" i="14"/>
  <c r="I121" i="14"/>
  <c r="H121" i="14"/>
  <c r="G121" i="14"/>
  <c r="F121" i="14"/>
  <c r="D121" i="14"/>
  <c r="Z120" i="14"/>
  <c r="Y120" i="14"/>
  <c r="X120" i="14"/>
  <c r="W120" i="14"/>
  <c r="S120" i="14" s="1"/>
  <c r="V120" i="14"/>
  <c r="U120" i="14"/>
  <c r="T120" i="14"/>
  <c r="K120" i="14"/>
  <c r="C120" i="14"/>
  <c r="Z119" i="14"/>
  <c r="Y119" i="14"/>
  <c r="X119" i="14"/>
  <c r="W119" i="14"/>
  <c r="V119" i="14"/>
  <c r="U119" i="14"/>
  <c r="S119" i="14" s="1"/>
  <c r="T119" i="14"/>
  <c r="M119" i="14"/>
  <c r="M114" i="14" s="1"/>
  <c r="K119" i="14"/>
  <c r="E119" i="14"/>
  <c r="C119" i="14" s="1"/>
  <c r="Y118" i="14"/>
  <c r="X118" i="14"/>
  <c r="W118" i="14"/>
  <c r="V118" i="14"/>
  <c r="U118" i="14"/>
  <c r="T118" i="14"/>
  <c r="S118" i="14" s="1"/>
  <c r="R118" i="14"/>
  <c r="K118" i="14"/>
  <c r="J118" i="14"/>
  <c r="Z118" i="14" s="1"/>
  <c r="Z117" i="14"/>
  <c r="Y117" i="14"/>
  <c r="X117" i="14"/>
  <c r="W117" i="14"/>
  <c r="V117" i="14"/>
  <c r="U117" i="14"/>
  <c r="T117" i="14"/>
  <c r="S117" i="14" s="1"/>
  <c r="K117" i="14"/>
  <c r="C117" i="14"/>
  <c r="Z116" i="14"/>
  <c r="Y116" i="14"/>
  <c r="X116" i="14"/>
  <c r="W116" i="14"/>
  <c r="V116" i="14"/>
  <c r="U116" i="14"/>
  <c r="S116" i="14" s="1"/>
  <c r="T116" i="14"/>
  <c r="K116" i="14"/>
  <c r="C116" i="14"/>
  <c r="Y115" i="14"/>
  <c r="X115" i="14"/>
  <c r="W115" i="14"/>
  <c r="W114" i="14" s="1"/>
  <c r="V115" i="14"/>
  <c r="V114" i="14" s="1"/>
  <c r="U115" i="14"/>
  <c r="U114" i="14" s="1"/>
  <c r="T115" i="14"/>
  <c r="R115" i="14"/>
  <c r="M115" i="14"/>
  <c r="J115" i="14"/>
  <c r="E115" i="14"/>
  <c r="Q114" i="14"/>
  <c r="P114" i="14"/>
  <c r="O114" i="14"/>
  <c r="N114" i="14"/>
  <c r="L114" i="14"/>
  <c r="I114" i="14"/>
  <c r="H114" i="14"/>
  <c r="G114" i="14"/>
  <c r="F114" i="14"/>
  <c r="D114" i="14"/>
  <c r="Z113" i="14"/>
  <c r="Y113" i="14"/>
  <c r="X113" i="14"/>
  <c r="W113" i="14"/>
  <c r="V113" i="14"/>
  <c r="U113" i="14"/>
  <c r="T113" i="14"/>
  <c r="S113" i="14" s="1"/>
  <c r="K113" i="14"/>
  <c r="C113" i="14"/>
  <c r="Z112" i="14"/>
  <c r="Y112" i="14"/>
  <c r="X112" i="14"/>
  <c r="W112" i="14"/>
  <c r="W107" i="14" s="1"/>
  <c r="V112" i="14"/>
  <c r="T112" i="14"/>
  <c r="M112" i="14"/>
  <c r="K112" i="14" s="1"/>
  <c r="E112" i="14"/>
  <c r="C112" i="14" s="1"/>
  <c r="Y111" i="14"/>
  <c r="Y107" i="14" s="1"/>
  <c r="X111" i="14"/>
  <c r="W111" i="14"/>
  <c r="V111" i="14"/>
  <c r="U111" i="14"/>
  <c r="T111" i="14"/>
  <c r="R111" i="14"/>
  <c r="K111" i="14"/>
  <c r="J111" i="14"/>
  <c r="Z110" i="14"/>
  <c r="Y110" i="14"/>
  <c r="X110" i="14"/>
  <c r="W110" i="14"/>
  <c r="V110" i="14"/>
  <c r="U110" i="14"/>
  <c r="T110" i="14"/>
  <c r="K110" i="14"/>
  <c r="C110" i="14"/>
  <c r="Z109" i="14"/>
  <c r="Y109" i="14"/>
  <c r="X109" i="14"/>
  <c r="W109" i="14"/>
  <c r="V109" i="14"/>
  <c r="U109" i="14"/>
  <c r="T109" i="14"/>
  <c r="K109" i="14"/>
  <c r="C109" i="14"/>
  <c r="Z108" i="14"/>
  <c r="Y108" i="14"/>
  <c r="X108" i="14"/>
  <c r="W108" i="14"/>
  <c r="V108" i="14"/>
  <c r="T108" i="14"/>
  <c r="R108" i="14"/>
  <c r="M108" i="14"/>
  <c r="J108" i="14"/>
  <c r="E108" i="14"/>
  <c r="X107" i="14"/>
  <c r="T107" i="14"/>
  <c r="Q107" i="14"/>
  <c r="P107" i="14"/>
  <c r="O107" i="14"/>
  <c r="N107" i="14"/>
  <c r="L107" i="14"/>
  <c r="J107" i="14"/>
  <c r="I107" i="14"/>
  <c r="H107" i="14"/>
  <c r="G107" i="14"/>
  <c r="F107" i="14"/>
  <c r="D107" i="14"/>
  <c r="Z106" i="14"/>
  <c r="Y106" i="14"/>
  <c r="X106" i="14"/>
  <c r="W106" i="14"/>
  <c r="V106" i="14"/>
  <c r="U106" i="14"/>
  <c r="T106" i="14"/>
  <c r="K106" i="14"/>
  <c r="C106" i="14"/>
  <c r="Z105" i="14"/>
  <c r="Y105" i="14"/>
  <c r="X105" i="14"/>
  <c r="W105" i="14"/>
  <c r="V105" i="14"/>
  <c r="T105" i="14"/>
  <c r="M105" i="14"/>
  <c r="K105" i="14"/>
  <c r="E105" i="14"/>
  <c r="C105" i="14" s="1"/>
  <c r="Z104" i="14"/>
  <c r="Y104" i="14"/>
  <c r="X104" i="14"/>
  <c r="W104" i="14"/>
  <c r="V104" i="14"/>
  <c r="U104" i="14"/>
  <c r="T104" i="14"/>
  <c r="R104" i="14"/>
  <c r="K104" i="14"/>
  <c r="J104" i="14"/>
  <c r="C104" i="14"/>
  <c r="Z103" i="14"/>
  <c r="Y103" i="14"/>
  <c r="X103" i="14"/>
  <c r="W103" i="14"/>
  <c r="V103" i="14"/>
  <c r="U103" i="14"/>
  <c r="T103" i="14"/>
  <c r="K103" i="14"/>
  <c r="C103" i="14"/>
  <c r="Z102" i="14"/>
  <c r="Y102" i="14"/>
  <c r="X102" i="14"/>
  <c r="W102" i="14"/>
  <c r="V102" i="14"/>
  <c r="U102" i="14"/>
  <c r="T102" i="14"/>
  <c r="S102" i="14"/>
  <c r="K102" i="14"/>
  <c r="C102" i="14"/>
  <c r="Y101" i="14"/>
  <c r="X101" i="14"/>
  <c r="W101" i="14"/>
  <c r="V101" i="14"/>
  <c r="U101" i="14"/>
  <c r="T101" i="14"/>
  <c r="R101" i="14"/>
  <c r="M101" i="14"/>
  <c r="K101" i="14"/>
  <c r="E101" i="14"/>
  <c r="C101" i="14"/>
  <c r="Y100" i="14"/>
  <c r="V100" i="14"/>
  <c r="Q100" i="14"/>
  <c r="P100" i="14"/>
  <c r="O100" i="14"/>
  <c r="N100" i="14"/>
  <c r="M100" i="14"/>
  <c r="L100" i="14"/>
  <c r="J100" i="14"/>
  <c r="I100" i="14"/>
  <c r="H100" i="14"/>
  <c r="G100" i="14"/>
  <c r="F100" i="14"/>
  <c r="E100" i="14"/>
  <c r="D100" i="14"/>
  <c r="Y99" i="14"/>
  <c r="X99" i="14"/>
  <c r="W99" i="14"/>
  <c r="U99" i="14"/>
  <c r="T99" i="14"/>
  <c r="R99" i="14"/>
  <c r="K99" i="14"/>
  <c r="J99" i="14"/>
  <c r="Z98" i="14"/>
  <c r="Y98" i="14"/>
  <c r="X98" i="14"/>
  <c r="W98" i="14"/>
  <c r="U98" i="14"/>
  <c r="T98" i="14"/>
  <c r="K98" i="14"/>
  <c r="C98" i="14"/>
  <c r="Z97" i="14"/>
  <c r="Y97" i="14"/>
  <c r="X97" i="14"/>
  <c r="W97" i="14"/>
  <c r="U97" i="14"/>
  <c r="T97" i="14"/>
  <c r="K97" i="14"/>
  <c r="C97" i="14"/>
  <c r="Y96" i="14"/>
  <c r="Y95" i="14" s="1"/>
  <c r="X96" i="14"/>
  <c r="W96" i="14"/>
  <c r="W95" i="14" s="1"/>
  <c r="T96" i="14"/>
  <c r="R96" i="14"/>
  <c r="R95" i="14" s="1"/>
  <c r="M96" i="14"/>
  <c r="K96" i="14"/>
  <c r="J96" i="14"/>
  <c r="E96" i="14"/>
  <c r="X95" i="14"/>
  <c r="V95" i="14"/>
  <c r="T95" i="14"/>
  <c r="Q95" i="14"/>
  <c r="P95" i="14"/>
  <c r="O95" i="14"/>
  <c r="N95" i="14"/>
  <c r="M95" i="14"/>
  <c r="L95" i="14"/>
  <c r="I95" i="14"/>
  <c r="H95" i="14"/>
  <c r="G95" i="14"/>
  <c r="F95" i="14"/>
  <c r="E95" i="14"/>
  <c r="D95" i="14"/>
  <c r="Z94" i="14"/>
  <c r="Y94" i="14"/>
  <c r="X94" i="14"/>
  <c r="W94" i="14"/>
  <c r="V94" i="14"/>
  <c r="U94" i="14"/>
  <c r="T94" i="14"/>
  <c r="S94" i="14"/>
  <c r="K94" i="14"/>
  <c r="C94" i="14"/>
  <c r="Z93" i="14"/>
  <c r="Y93" i="14"/>
  <c r="X93" i="14"/>
  <c r="W93" i="14"/>
  <c r="V93" i="14"/>
  <c r="U93" i="14"/>
  <c r="S93" i="14" s="1"/>
  <c r="T93" i="14"/>
  <c r="K93" i="14"/>
  <c r="C93" i="14"/>
  <c r="Z92" i="14"/>
  <c r="Y92" i="14"/>
  <c r="X92" i="14"/>
  <c r="W92" i="14"/>
  <c r="V92" i="14"/>
  <c r="U92" i="14"/>
  <c r="T92" i="14"/>
  <c r="K92" i="14"/>
  <c r="C92" i="14"/>
  <c r="Z91" i="14"/>
  <c r="Y91" i="14"/>
  <c r="X91" i="14"/>
  <c r="W91" i="14"/>
  <c r="V91" i="14"/>
  <c r="U91" i="14"/>
  <c r="T91" i="14"/>
  <c r="S91" i="14" s="1"/>
  <c r="K91" i="14"/>
  <c r="C91" i="14"/>
  <c r="Z90" i="14"/>
  <c r="Y90" i="14"/>
  <c r="X90" i="14"/>
  <c r="W90" i="14"/>
  <c r="V90" i="14"/>
  <c r="S90" i="14" s="1"/>
  <c r="U90" i="14"/>
  <c r="T90" i="14"/>
  <c r="K90" i="14"/>
  <c r="C90" i="14"/>
  <c r="Z89" i="14"/>
  <c r="Y89" i="14"/>
  <c r="X89" i="14"/>
  <c r="W89" i="14"/>
  <c r="V89" i="14"/>
  <c r="U89" i="14"/>
  <c r="S89" i="14" s="1"/>
  <c r="T89" i="14"/>
  <c r="K89" i="14"/>
  <c r="C89" i="14"/>
  <c r="Z88" i="14"/>
  <c r="Y88" i="14"/>
  <c r="X88" i="14"/>
  <c r="W88" i="14"/>
  <c r="V88" i="14"/>
  <c r="U88" i="14"/>
  <c r="T88" i="14"/>
  <c r="K88" i="14"/>
  <c r="C88" i="14"/>
  <c r="Z87" i="14"/>
  <c r="Y87" i="14"/>
  <c r="X87" i="14"/>
  <c r="W87" i="14"/>
  <c r="V87" i="14"/>
  <c r="U87" i="14"/>
  <c r="T87" i="14"/>
  <c r="S87" i="14"/>
  <c r="K87" i="14"/>
  <c r="C87" i="14"/>
  <c r="Z86" i="14"/>
  <c r="Y86" i="14"/>
  <c r="X86" i="14"/>
  <c r="W86" i="14"/>
  <c r="V86" i="14"/>
  <c r="U86" i="14"/>
  <c r="S86" i="14" s="1"/>
  <c r="T86" i="14"/>
  <c r="K86" i="14"/>
  <c r="C86" i="14"/>
  <c r="Z85" i="14"/>
  <c r="Y85" i="14"/>
  <c r="X85" i="14"/>
  <c r="W85" i="14"/>
  <c r="S85" i="14" s="1"/>
  <c r="V85" i="14"/>
  <c r="U85" i="14"/>
  <c r="T85" i="14"/>
  <c r="K85" i="14"/>
  <c r="C85" i="14"/>
  <c r="V84" i="14"/>
  <c r="S84" i="14"/>
  <c r="K84" i="14"/>
  <c r="C84" i="14"/>
  <c r="Z83" i="14"/>
  <c r="Y83" i="14"/>
  <c r="X83" i="14"/>
  <c r="W83" i="14"/>
  <c r="V83" i="14"/>
  <c r="U83" i="14"/>
  <c r="S83" i="14" s="1"/>
  <c r="T83" i="14"/>
  <c r="K83" i="14"/>
  <c r="C83" i="14"/>
  <c r="Z82" i="14"/>
  <c r="Y82" i="14"/>
  <c r="X82" i="14"/>
  <c r="W82" i="14"/>
  <c r="S82" i="14" s="1"/>
  <c r="V82" i="14"/>
  <c r="U82" i="14"/>
  <c r="T82" i="14"/>
  <c r="K82" i="14"/>
  <c r="C82" i="14"/>
  <c r="Z81" i="14"/>
  <c r="Y81" i="14"/>
  <c r="X81" i="14"/>
  <c r="W81" i="14"/>
  <c r="V81" i="14"/>
  <c r="U81" i="14"/>
  <c r="T81" i="14"/>
  <c r="K81" i="14"/>
  <c r="C81" i="14"/>
  <c r="Z80" i="14"/>
  <c r="Y80" i="14"/>
  <c r="X80" i="14"/>
  <c r="W80" i="14"/>
  <c r="V80" i="14"/>
  <c r="U80" i="14"/>
  <c r="T80" i="14"/>
  <c r="S80" i="14"/>
  <c r="K80" i="14"/>
  <c r="C80" i="14"/>
  <c r="Z79" i="14"/>
  <c r="Y79" i="14"/>
  <c r="X79" i="14"/>
  <c r="W79" i="14"/>
  <c r="V79" i="14"/>
  <c r="U79" i="14"/>
  <c r="S79" i="14" s="1"/>
  <c r="T79" i="14"/>
  <c r="K79" i="14"/>
  <c r="C79" i="14"/>
  <c r="Z78" i="14"/>
  <c r="Y78" i="14"/>
  <c r="X78" i="14"/>
  <c r="W78" i="14"/>
  <c r="S78" i="14" s="1"/>
  <c r="V78" i="14"/>
  <c r="U78" i="14"/>
  <c r="T78" i="14"/>
  <c r="K78" i="14"/>
  <c r="C78" i="14"/>
  <c r="Z77" i="14"/>
  <c r="Y77" i="14"/>
  <c r="X77" i="14"/>
  <c r="W77" i="14"/>
  <c r="V77" i="14"/>
  <c r="U77" i="14"/>
  <c r="T77" i="14"/>
  <c r="K77" i="14"/>
  <c r="C77" i="14"/>
  <c r="Z76" i="14"/>
  <c r="Y76" i="14"/>
  <c r="X76" i="14"/>
  <c r="W76" i="14"/>
  <c r="S76" i="14" s="1"/>
  <c r="V76" i="14"/>
  <c r="U76" i="14"/>
  <c r="T76" i="14"/>
  <c r="K76" i="14"/>
  <c r="C76" i="14"/>
  <c r="Z75" i="14"/>
  <c r="Y75" i="14"/>
  <c r="X75" i="14"/>
  <c r="W75" i="14"/>
  <c r="V75" i="14"/>
  <c r="U75" i="14"/>
  <c r="T75" i="14"/>
  <c r="S75" i="14"/>
  <c r="K75" i="14"/>
  <c r="C75" i="14"/>
  <c r="Z74" i="14"/>
  <c r="Y74" i="14"/>
  <c r="X74" i="14"/>
  <c r="W74" i="14"/>
  <c r="V74" i="14"/>
  <c r="U74" i="14"/>
  <c r="S74" i="14" s="1"/>
  <c r="T74" i="14"/>
  <c r="K74" i="14"/>
  <c r="C74" i="14"/>
  <c r="Z73" i="14"/>
  <c r="Y73" i="14"/>
  <c r="X73" i="14"/>
  <c r="W73" i="14"/>
  <c r="V73" i="14"/>
  <c r="U73" i="14"/>
  <c r="T73" i="14"/>
  <c r="K73" i="14"/>
  <c r="C73" i="14"/>
  <c r="Z72" i="14"/>
  <c r="Y72" i="14"/>
  <c r="X72" i="14"/>
  <c r="W72" i="14"/>
  <c r="V72" i="14"/>
  <c r="U72" i="14"/>
  <c r="T72" i="14"/>
  <c r="S72" i="14" s="1"/>
  <c r="K72" i="14"/>
  <c r="C72" i="14"/>
  <c r="Z71" i="14"/>
  <c r="Y71" i="14"/>
  <c r="X71" i="14"/>
  <c r="W71" i="14"/>
  <c r="V71" i="14"/>
  <c r="U71" i="14"/>
  <c r="T71" i="14"/>
  <c r="S71" i="14"/>
  <c r="K71" i="14"/>
  <c r="C71" i="14"/>
  <c r="Y70" i="14"/>
  <c r="X70" i="14"/>
  <c r="W70" i="14"/>
  <c r="T70" i="14"/>
  <c r="R70" i="14"/>
  <c r="R339" i="14" s="1"/>
  <c r="N70" i="14"/>
  <c r="N339" i="14" s="1"/>
  <c r="M70" i="14"/>
  <c r="M339" i="14" s="1"/>
  <c r="J70" i="14"/>
  <c r="J339" i="14" s="1"/>
  <c r="Z339" i="14" s="1"/>
  <c r="F70" i="14"/>
  <c r="E70" i="14"/>
  <c r="E339" i="14" s="1"/>
  <c r="C70" i="14"/>
  <c r="Z69" i="14"/>
  <c r="Y69" i="14"/>
  <c r="X69" i="14"/>
  <c r="W69" i="14"/>
  <c r="V69" i="14"/>
  <c r="U69" i="14"/>
  <c r="T69" i="14"/>
  <c r="S69" i="14"/>
  <c r="K69" i="14"/>
  <c r="C69" i="14"/>
  <c r="Z68" i="14"/>
  <c r="Y68" i="14"/>
  <c r="X68" i="14"/>
  <c r="W68" i="14"/>
  <c r="V68" i="14"/>
  <c r="U68" i="14"/>
  <c r="S68" i="14" s="1"/>
  <c r="T68" i="14"/>
  <c r="K68" i="14"/>
  <c r="C68" i="14"/>
  <c r="Y67" i="14"/>
  <c r="X67" i="14"/>
  <c r="W67" i="14"/>
  <c r="U67" i="14"/>
  <c r="T67" i="14"/>
  <c r="R67" i="14"/>
  <c r="N67" i="14"/>
  <c r="N338" i="14" s="1"/>
  <c r="J67" i="14"/>
  <c r="F67" i="14"/>
  <c r="F338" i="14" s="1"/>
  <c r="Z66" i="14"/>
  <c r="Y66" i="14"/>
  <c r="X66" i="14"/>
  <c r="W66" i="14"/>
  <c r="V66" i="14"/>
  <c r="U66" i="14"/>
  <c r="T66" i="14"/>
  <c r="K66" i="14"/>
  <c r="C66" i="14"/>
  <c r="Z65" i="14"/>
  <c r="Y65" i="14"/>
  <c r="X65" i="14"/>
  <c r="W65" i="14"/>
  <c r="S65" i="14" s="1"/>
  <c r="V65" i="14"/>
  <c r="U65" i="14"/>
  <c r="T65" i="14"/>
  <c r="K65" i="14"/>
  <c r="C65" i="14"/>
  <c r="Y64" i="14"/>
  <c r="X64" i="14"/>
  <c r="W64" i="14"/>
  <c r="V64" i="14"/>
  <c r="T64" i="14"/>
  <c r="R64" i="14"/>
  <c r="R337" i="14" s="1"/>
  <c r="M64" i="14"/>
  <c r="J64" i="14"/>
  <c r="J337" i="14" s="1"/>
  <c r="E64" i="14"/>
  <c r="E337" i="14" s="1"/>
  <c r="Z63" i="14"/>
  <c r="Y63" i="14"/>
  <c r="X63" i="14"/>
  <c r="W63" i="14"/>
  <c r="V63" i="14"/>
  <c r="U63" i="14"/>
  <c r="T63" i="14"/>
  <c r="S63" i="14" s="1"/>
  <c r="K63" i="14"/>
  <c r="C63" i="14"/>
  <c r="Z62" i="14"/>
  <c r="S62" i="14" s="1"/>
  <c r="Y62" i="14"/>
  <c r="X62" i="14"/>
  <c r="W62" i="14"/>
  <c r="V62" i="14"/>
  <c r="U62" i="14"/>
  <c r="T62" i="14"/>
  <c r="K62" i="14"/>
  <c r="C62" i="14"/>
  <c r="Z61" i="14"/>
  <c r="Y61" i="14"/>
  <c r="X61" i="14"/>
  <c r="W61" i="14"/>
  <c r="V61" i="14"/>
  <c r="U61" i="14"/>
  <c r="T61" i="14"/>
  <c r="S61" i="14" s="1"/>
  <c r="K61" i="14"/>
  <c r="C61" i="14"/>
  <c r="Z60" i="14"/>
  <c r="Y60" i="14"/>
  <c r="X60" i="14"/>
  <c r="W60" i="14"/>
  <c r="V60" i="14"/>
  <c r="U60" i="14"/>
  <c r="T60" i="14"/>
  <c r="K60" i="14"/>
  <c r="C60" i="14"/>
  <c r="Z59" i="14"/>
  <c r="Y59" i="14"/>
  <c r="X59" i="14"/>
  <c r="W59" i="14"/>
  <c r="S59" i="14" s="1"/>
  <c r="V59" i="14"/>
  <c r="U59" i="14"/>
  <c r="T59" i="14"/>
  <c r="K59" i="14"/>
  <c r="C59" i="14"/>
  <c r="Z58" i="14"/>
  <c r="Y58" i="14"/>
  <c r="X58" i="14"/>
  <c r="W58" i="14"/>
  <c r="V58" i="14"/>
  <c r="U58" i="14"/>
  <c r="S58" i="14" s="1"/>
  <c r="T58" i="14"/>
  <c r="K58" i="14"/>
  <c r="C58" i="14"/>
  <c r="Z57" i="14"/>
  <c r="Y57" i="14"/>
  <c r="X57" i="14"/>
  <c r="W57" i="14"/>
  <c r="V57" i="14"/>
  <c r="U57" i="14"/>
  <c r="T57" i="14"/>
  <c r="S57" i="14"/>
  <c r="K57" i="14"/>
  <c r="C57" i="14"/>
  <c r="Y56" i="14"/>
  <c r="X56" i="14"/>
  <c r="W56" i="14"/>
  <c r="V56" i="14"/>
  <c r="U56" i="14"/>
  <c r="T56" i="14"/>
  <c r="R56" i="14"/>
  <c r="R336" i="14" s="1"/>
  <c r="N56" i="14"/>
  <c r="J56" i="14"/>
  <c r="C56" i="14" s="1"/>
  <c r="F56" i="14"/>
  <c r="Y55" i="14"/>
  <c r="X55" i="14"/>
  <c r="X16" i="14" s="1"/>
  <c r="W55" i="14"/>
  <c r="V55" i="14"/>
  <c r="U55" i="14"/>
  <c r="T55" i="14"/>
  <c r="R55" i="14"/>
  <c r="R335" i="14" s="1"/>
  <c r="K55" i="14"/>
  <c r="J55" i="14"/>
  <c r="Z54" i="14"/>
  <c r="Y54" i="14"/>
  <c r="X54" i="14"/>
  <c r="W54" i="14"/>
  <c r="V54" i="14"/>
  <c r="U54" i="14"/>
  <c r="T54" i="14"/>
  <c r="S54" i="14" s="1"/>
  <c r="K54" i="14"/>
  <c r="C54" i="14"/>
  <c r="Z53" i="14"/>
  <c r="Y53" i="14"/>
  <c r="X53" i="14"/>
  <c r="W53" i="14"/>
  <c r="V53" i="14"/>
  <c r="S53" i="14" s="1"/>
  <c r="U53" i="14"/>
  <c r="T53" i="14"/>
  <c r="K53" i="14"/>
  <c r="C53" i="14"/>
  <c r="Z52" i="14"/>
  <c r="Y52" i="14"/>
  <c r="X52" i="14"/>
  <c r="W52" i="14"/>
  <c r="V52" i="14"/>
  <c r="U52" i="14"/>
  <c r="T52" i="14"/>
  <c r="S52" i="14" s="1"/>
  <c r="K52" i="14"/>
  <c r="C52" i="14"/>
  <c r="Z51" i="14"/>
  <c r="Y51" i="14"/>
  <c r="X51" i="14"/>
  <c r="W51" i="14"/>
  <c r="V51" i="14"/>
  <c r="U51" i="14"/>
  <c r="T51" i="14"/>
  <c r="K51" i="14"/>
  <c r="C51" i="14"/>
  <c r="Z50" i="14"/>
  <c r="Y50" i="14"/>
  <c r="X50" i="14"/>
  <c r="W50" i="14"/>
  <c r="V50" i="14"/>
  <c r="U50" i="14"/>
  <c r="T50" i="14"/>
  <c r="S50" i="14"/>
  <c r="K50" i="14"/>
  <c r="C50" i="14"/>
  <c r="Z49" i="14"/>
  <c r="Y49" i="14"/>
  <c r="X49" i="14"/>
  <c r="W49" i="14"/>
  <c r="V49" i="14"/>
  <c r="U49" i="14"/>
  <c r="S49" i="14" s="1"/>
  <c r="T49" i="14"/>
  <c r="K49" i="14"/>
  <c r="C49" i="14"/>
  <c r="Z48" i="14"/>
  <c r="Y48" i="14"/>
  <c r="X48" i="14"/>
  <c r="W48" i="14"/>
  <c r="S48" i="14" s="1"/>
  <c r="V48" i="14"/>
  <c r="U48" i="14"/>
  <c r="T48" i="14"/>
  <c r="K48" i="14"/>
  <c r="C48" i="14"/>
  <c r="Z47" i="14"/>
  <c r="Y47" i="14"/>
  <c r="X47" i="14"/>
  <c r="W47" i="14"/>
  <c r="V47" i="14"/>
  <c r="U47" i="14"/>
  <c r="T47" i="14"/>
  <c r="K47" i="14"/>
  <c r="C47" i="14"/>
  <c r="Y46" i="14"/>
  <c r="Y16" i="14" s="1"/>
  <c r="X46" i="14"/>
  <c r="W46" i="14"/>
  <c r="U46" i="14"/>
  <c r="T46" i="14"/>
  <c r="R46" i="14"/>
  <c r="N46" i="14"/>
  <c r="N334" i="14" s="1"/>
  <c r="K46" i="14"/>
  <c r="J46" i="14"/>
  <c r="F46" i="14"/>
  <c r="F334" i="14" s="1"/>
  <c r="Z45" i="14"/>
  <c r="Y45" i="14"/>
  <c r="X45" i="14"/>
  <c r="W45" i="14"/>
  <c r="V45" i="14"/>
  <c r="U45" i="14"/>
  <c r="S45" i="14" s="1"/>
  <c r="T45" i="14"/>
  <c r="K45" i="14"/>
  <c r="C45" i="14"/>
  <c r="Z44" i="14"/>
  <c r="Y44" i="14"/>
  <c r="X44" i="14"/>
  <c r="W44" i="14"/>
  <c r="V44" i="14"/>
  <c r="U44" i="14"/>
  <c r="T44" i="14"/>
  <c r="S44" i="14" s="1"/>
  <c r="K44" i="14"/>
  <c r="C44" i="14"/>
  <c r="Z43" i="14"/>
  <c r="Y43" i="14"/>
  <c r="X43" i="14"/>
  <c r="W43" i="14"/>
  <c r="V43" i="14"/>
  <c r="U43" i="14"/>
  <c r="S43" i="14" s="1"/>
  <c r="T43" i="14"/>
  <c r="K43" i="14"/>
  <c r="C43" i="14"/>
  <c r="Z42" i="14"/>
  <c r="Y42" i="14"/>
  <c r="X42" i="14"/>
  <c r="W42" i="14"/>
  <c r="V42" i="14"/>
  <c r="U42" i="14"/>
  <c r="T42" i="14"/>
  <c r="S42" i="14"/>
  <c r="K42" i="14"/>
  <c r="C42" i="14"/>
  <c r="Z41" i="14"/>
  <c r="Y41" i="14"/>
  <c r="X41" i="14"/>
  <c r="W41" i="14"/>
  <c r="V41" i="14"/>
  <c r="U41" i="14"/>
  <c r="S41" i="14" s="1"/>
  <c r="T41" i="14"/>
  <c r="K41" i="14"/>
  <c r="C41" i="14"/>
  <c r="Z40" i="14"/>
  <c r="Y40" i="14"/>
  <c r="S40" i="14" s="1"/>
  <c r="X40" i="14"/>
  <c r="W40" i="14"/>
  <c r="V40" i="14"/>
  <c r="U40" i="14"/>
  <c r="T40" i="14"/>
  <c r="K40" i="14"/>
  <c r="C40" i="14"/>
  <c r="Z39" i="14"/>
  <c r="Y39" i="14"/>
  <c r="X39" i="14"/>
  <c r="W39" i="14"/>
  <c r="V39" i="14"/>
  <c r="U39" i="14"/>
  <c r="T39" i="14"/>
  <c r="S39" i="14"/>
  <c r="K39" i="14"/>
  <c r="C39" i="14"/>
  <c r="Z38" i="14"/>
  <c r="Y38" i="14"/>
  <c r="X38" i="14"/>
  <c r="W38" i="14"/>
  <c r="V38" i="14"/>
  <c r="U38" i="14"/>
  <c r="S38" i="14" s="1"/>
  <c r="T38" i="14"/>
  <c r="K38" i="14"/>
  <c r="C38" i="14"/>
  <c r="Z37" i="14"/>
  <c r="Y37" i="14"/>
  <c r="X37" i="14"/>
  <c r="W37" i="14"/>
  <c r="V37" i="14"/>
  <c r="U37" i="14"/>
  <c r="T37" i="14"/>
  <c r="K37" i="14"/>
  <c r="C37" i="14"/>
  <c r="Z36" i="14"/>
  <c r="Y36" i="14"/>
  <c r="X36" i="14"/>
  <c r="W36" i="14"/>
  <c r="V36" i="14"/>
  <c r="U36" i="14"/>
  <c r="T36" i="14"/>
  <c r="S36" i="14" s="1"/>
  <c r="K36" i="14"/>
  <c r="C36" i="14"/>
  <c r="Z35" i="14"/>
  <c r="Y35" i="14"/>
  <c r="X35" i="14"/>
  <c r="W35" i="14"/>
  <c r="V35" i="14"/>
  <c r="U35" i="14"/>
  <c r="T35" i="14"/>
  <c r="S35" i="14" s="1"/>
  <c r="K35" i="14"/>
  <c r="C35" i="14"/>
  <c r="Z34" i="14"/>
  <c r="Y34" i="14"/>
  <c r="X34" i="14"/>
  <c r="W34" i="14"/>
  <c r="V34" i="14"/>
  <c r="U34" i="14"/>
  <c r="T34" i="14"/>
  <c r="S34" i="14" s="1"/>
  <c r="K34" i="14"/>
  <c r="C34" i="14"/>
  <c r="Z33" i="14"/>
  <c r="Y33" i="14"/>
  <c r="X33" i="14"/>
  <c r="W33" i="14"/>
  <c r="V33" i="14"/>
  <c r="U33" i="14"/>
  <c r="T33" i="14"/>
  <c r="K33" i="14"/>
  <c r="C33" i="14"/>
  <c r="Z32" i="14"/>
  <c r="Y32" i="14"/>
  <c r="X32" i="14"/>
  <c r="W32" i="14"/>
  <c r="V32" i="14"/>
  <c r="U32" i="14"/>
  <c r="T32" i="14"/>
  <c r="S32" i="14"/>
  <c r="K32" i="14"/>
  <c r="C32" i="14"/>
  <c r="Z31" i="14"/>
  <c r="Y31" i="14"/>
  <c r="X31" i="14"/>
  <c r="W31" i="14"/>
  <c r="V31" i="14"/>
  <c r="U31" i="14"/>
  <c r="S31" i="14" s="1"/>
  <c r="T31" i="14"/>
  <c r="K31" i="14"/>
  <c r="C31" i="14"/>
  <c r="Z30" i="14"/>
  <c r="Y30" i="14"/>
  <c r="X30" i="14"/>
  <c r="W30" i="14"/>
  <c r="S30" i="14" s="1"/>
  <c r="V30" i="14"/>
  <c r="U30" i="14"/>
  <c r="T30" i="14"/>
  <c r="K30" i="14"/>
  <c r="C30" i="14"/>
  <c r="Z29" i="14"/>
  <c r="Y29" i="14"/>
  <c r="X29" i="14"/>
  <c r="W29" i="14"/>
  <c r="V29" i="14"/>
  <c r="U29" i="14"/>
  <c r="T29" i="14"/>
  <c r="K29" i="14"/>
  <c r="C29" i="14"/>
  <c r="Z28" i="14"/>
  <c r="S28" i="14" s="1"/>
  <c r="Y28" i="14"/>
  <c r="X28" i="14"/>
  <c r="W28" i="14"/>
  <c r="V28" i="14"/>
  <c r="U28" i="14"/>
  <c r="T28" i="14"/>
  <c r="K28" i="14"/>
  <c r="C28" i="14"/>
  <c r="Z27" i="14"/>
  <c r="Y27" i="14"/>
  <c r="X27" i="14"/>
  <c r="W27" i="14"/>
  <c r="V27" i="14"/>
  <c r="U27" i="14"/>
  <c r="T27" i="14"/>
  <c r="S27" i="14" s="1"/>
  <c r="K27" i="14"/>
  <c r="C27" i="14"/>
  <c r="Z26" i="14"/>
  <c r="Y26" i="14"/>
  <c r="X26" i="14"/>
  <c r="W26" i="14"/>
  <c r="V26" i="14"/>
  <c r="U26" i="14"/>
  <c r="T26" i="14"/>
  <c r="S26" i="14" s="1"/>
  <c r="K26" i="14"/>
  <c r="C26" i="14"/>
  <c r="Z25" i="14"/>
  <c r="Y25" i="14"/>
  <c r="X25" i="14"/>
  <c r="W25" i="14"/>
  <c r="V25" i="14"/>
  <c r="U25" i="14"/>
  <c r="T25" i="14"/>
  <c r="K25" i="14"/>
  <c r="C25" i="14"/>
  <c r="Z24" i="14"/>
  <c r="Y24" i="14"/>
  <c r="X24" i="14"/>
  <c r="W24" i="14"/>
  <c r="V24" i="14"/>
  <c r="U24" i="14"/>
  <c r="T24" i="14"/>
  <c r="S24" i="14" s="1"/>
  <c r="K24" i="14"/>
  <c r="C24" i="14"/>
  <c r="Z23" i="14"/>
  <c r="Y23" i="14"/>
  <c r="X23" i="14"/>
  <c r="W23" i="14"/>
  <c r="V23" i="14"/>
  <c r="U23" i="14"/>
  <c r="T23" i="14"/>
  <c r="S23" i="14"/>
  <c r="K23" i="14"/>
  <c r="C23" i="14"/>
  <c r="Z22" i="14"/>
  <c r="Y22" i="14"/>
  <c r="X22" i="14"/>
  <c r="W22" i="14"/>
  <c r="V22" i="14"/>
  <c r="U22" i="14"/>
  <c r="S22" i="14" s="1"/>
  <c r="T22" i="14"/>
  <c r="K22" i="14"/>
  <c r="C22" i="14"/>
  <c r="Z21" i="14"/>
  <c r="Y21" i="14"/>
  <c r="X21" i="14"/>
  <c r="W21" i="14"/>
  <c r="V21" i="14"/>
  <c r="U21" i="14"/>
  <c r="T21" i="14"/>
  <c r="K21" i="14"/>
  <c r="C21" i="14"/>
  <c r="Z20" i="14"/>
  <c r="Y20" i="14"/>
  <c r="X20" i="14"/>
  <c r="W20" i="14"/>
  <c r="V20" i="14"/>
  <c r="U20" i="14"/>
  <c r="T20" i="14"/>
  <c r="S20" i="14" s="1"/>
  <c r="K20" i="14"/>
  <c r="C20" i="14"/>
  <c r="Z19" i="14"/>
  <c r="S19" i="14" s="1"/>
  <c r="Y19" i="14"/>
  <c r="X19" i="14"/>
  <c r="W19" i="14"/>
  <c r="V19" i="14"/>
  <c r="U19" i="14"/>
  <c r="T19" i="14"/>
  <c r="K19" i="14"/>
  <c r="C19" i="14"/>
  <c r="Z18" i="14"/>
  <c r="Y18" i="14"/>
  <c r="X18" i="14"/>
  <c r="W18" i="14"/>
  <c r="V18" i="14"/>
  <c r="U18" i="14"/>
  <c r="T18" i="14"/>
  <c r="S18" i="14" s="1"/>
  <c r="K18" i="14"/>
  <c r="C18" i="14"/>
  <c r="Y17" i="14"/>
  <c r="X17" i="14"/>
  <c r="W17" i="14"/>
  <c r="W16" i="14" s="1"/>
  <c r="U17" i="14"/>
  <c r="T17" i="14"/>
  <c r="R17" i="14"/>
  <c r="R333" i="14" s="1"/>
  <c r="N17" i="14"/>
  <c r="N333" i="14" s="1"/>
  <c r="M17" i="14"/>
  <c r="K17" i="14" s="1"/>
  <c r="J17" i="14"/>
  <c r="Z17" i="14" s="1"/>
  <c r="F17" i="14"/>
  <c r="F16" i="14" s="1"/>
  <c r="E17" i="14"/>
  <c r="Q16" i="14"/>
  <c r="P16" i="14"/>
  <c r="O16" i="14"/>
  <c r="L16" i="14"/>
  <c r="I16" i="14"/>
  <c r="H16" i="14"/>
  <c r="G16" i="14"/>
  <c r="D16" i="14"/>
  <c r="Z15" i="14"/>
  <c r="Y15" i="14"/>
  <c r="X15" i="14"/>
  <c r="X14" i="14" s="1"/>
  <c r="W15" i="14"/>
  <c r="W14" i="14" s="1"/>
  <c r="V15" i="14"/>
  <c r="V14" i="14" s="1"/>
  <c r="U15" i="14"/>
  <c r="T15" i="14"/>
  <c r="S15" i="14"/>
  <c r="S14" i="14" s="1"/>
  <c r="K15" i="14"/>
  <c r="C15" i="14"/>
  <c r="Z14" i="14"/>
  <c r="Y14" i="14"/>
  <c r="U14" i="14"/>
  <c r="T14" i="14"/>
  <c r="R14" i="14"/>
  <c r="Q14" i="14"/>
  <c r="P14" i="14"/>
  <c r="O14" i="14"/>
  <c r="N14" i="14"/>
  <c r="M14" i="14"/>
  <c r="L14" i="14"/>
  <c r="J14" i="14"/>
  <c r="I14" i="14"/>
  <c r="H14" i="14"/>
  <c r="G14" i="14"/>
  <c r="F14" i="14"/>
  <c r="E14" i="14"/>
  <c r="D14" i="14"/>
  <c r="U125" i="18"/>
  <c r="T125" i="18"/>
  <c r="R125" i="18"/>
  <c r="Q120" i="18"/>
  <c r="Q119" i="18" s="1"/>
  <c r="P120" i="18"/>
  <c r="O120" i="18"/>
  <c r="N120" i="18"/>
  <c r="N119" i="18" s="1"/>
  <c r="H120" i="18"/>
  <c r="C120" i="18"/>
  <c r="P119" i="18"/>
  <c r="O119" i="18"/>
  <c r="L119" i="18"/>
  <c r="K119" i="18"/>
  <c r="J119" i="18"/>
  <c r="I119" i="18"/>
  <c r="H119" i="18"/>
  <c r="G119" i="18"/>
  <c r="F119" i="18"/>
  <c r="E119" i="18"/>
  <c r="C119" i="18" s="1"/>
  <c r="D119" i="18"/>
  <c r="Q118" i="18"/>
  <c r="Q117" i="18" s="1"/>
  <c r="P118" i="18"/>
  <c r="O118" i="18"/>
  <c r="N118" i="18"/>
  <c r="H118" i="18"/>
  <c r="C118" i="18"/>
  <c r="P117" i="18"/>
  <c r="O117" i="18"/>
  <c r="N117" i="18"/>
  <c r="L117" i="18"/>
  <c r="K117" i="18"/>
  <c r="J117" i="18"/>
  <c r="I117" i="18"/>
  <c r="H117" i="18"/>
  <c r="G117" i="18"/>
  <c r="F117" i="18"/>
  <c r="E117" i="18"/>
  <c r="D117" i="18"/>
  <c r="Q116" i="18"/>
  <c r="Q115" i="18" s="1"/>
  <c r="P116" i="18"/>
  <c r="P115" i="18" s="1"/>
  <c r="O116" i="18"/>
  <c r="N116" i="18"/>
  <c r="M116" i="18" s="1"/>
  <c r="S116" i="18" s="1"/>
  <c r="H116" i="18"/>
  <c r="C116" i="18"/>
  <c r="O115" i="18"/>
  <c r="N115" i="18"/>
  <c r="L115" i="18"/>
  <c r="K115" i="18"/>
  <c r="J115" i="18"/>
  <c r="I115" i="18"/>
  <c r="H115" i="18"/>
  <c r="G115" i="18"/>
  <c r="F115" i="18"/>
  <c r="E115" i="18"/>
  <c r="D115" i="18"/>
  <c r="Q114" i="18"/>
  <c r="Q113" i="18" s="1"/>
  <c r="P114" i="18"/>
  <c r="P113" i="18" s="1"/>
  <c r="O114" i="18"/>
  <c r="O113" i="18" s="1"/>
  <c r="N114" i="18"/>
  <c r="M114" i="18" s="1"/>
  <c r="S114" i="18" s="1"/>
  <c r="H114" i="18"/>
  <c r="C114" i="18"/>
  <c r="L113" i="18"/>
  <c r="K113" i="18"/>
  <c r="J113" i="18"/>
  <c r="H113" i="18" s="1"/>
  <c r="I113" i="18"/>
  <c r="G113" i="18"/>
  <c r="F113" i="18"/>
  <c r="E113" i="18"/>
  <c r="D113" i="18"/>
  <c r="Q112" i="18"/>
  <c r="P112" i="18"/>
  <c r="P111" i="18" s="1"/>
  <c r="O112" i="18"/>
  <c r="O111" i="18" s="1"/>
  <c r="N112" i="18"/>
  <c r="N111" i="18" s="1"/>
  <c r="M111" i="18" s="1"/>
  <c r="H112" i="18"/>
  <c r="C112" i="18"/>
  <c r="Q111" i="18"/>
  <c r="L111" i="18"/>
  <c r="K111" i="18"/>
  <c r="J111" i="18"/>
  <c r="I111" i="18"/>
  <c r="H111" i="18" s="1"/>
  <c r="G111" i="18"/>
  <c r="F111" i="18"/>
  <c r="E111" i="18"/>
  <c r="D111" i="18"/>
  <c r="C111" i="18" s="1"/>
  <c r="Q110" i="18"/>
  <c r="Q109" i="18" s="1"/>
  <c r="P110" i="18"/>
  <c r="O110" i="18"/>
  <c r="O109" i="18" s="1"/>
  <c r="N110" i="18"/>
  <c r="N109" i="18" s="1"/>
  <c r="M110" i="18"/>
  <c r="S110" i="18" s="1"/>
  <c r="H110" i="18"/>
  <c r="C110" i="18"/>
  <c r="P109" i="18"/>
  <c r="L109" i="18"/>
  <c r="K109" i="18"/>
  <c r="J109" i="18"/>
  <c r="H109" i="18" s="1"/>
  <c r="I109" i="18"/>
  <c r="G109" i="18"/>
  <c r="F109" i="18"/>
  <c r="E109" i="18"/>
  <c r="D109" i="18"/>
  <c r="C109" i="18"/>
  <c r="Q108" i="18"/>
  <c r="P108" i="18"/>
  <c r="P107" i="18" s="1"/>
  <c r="O108" i="18"/>
  <c r="N108" i="18"/>
  <c r="N107" i="18" s="1"/>
  <c r="M108" i="18"/>
  <c r="S108" i="18" s="1"/>
  <c r="H108" i="18"/>
  <c r="C108" i="18"/>
  <c r="Q107" i="18"/>
  <c r="O107" i="18"/>
  <c r="L107" i="18"/>
  <c r="K107" i="18"/>
  <c r="J107" i="18"/>
  <c r="I107" i="18"/>
  <c r="G107" i="18"/>
  <c r="F107" i="18"/>
  <c r="E107" i="18"/>
  <c r="D107" i="18"/>
  <c r="C107" i="18"/>
  <c r="Q106" i="18"/>
  <c r="P106" i="18"/>
  <c r="O106" i="18"/>
  <c r="O105" i="18" s="1"/>
  <c r="N106" i="18"/>
  <c r="H106" i="18"/>
  <c r="C106" i="18"/>
  <c r="Q105" i="18"/>
  <c r="P105" i="18"/>
  <c r="N105" i="18"/>
  <c r="L105" i="18"/>
  <c r="K105" i="18"/>
  <c r="J105" i="18"/>
  <c r="I105" i="18"/>
  <c r="H105" i="18" s="1"/>
  <c r="G105" i="18"/>
  <c r="F105" i="18"/>
  <c r="E105" i="18"/>
  <c r="D105" i="18"/>
  <c r="C105" i="18"/>
  <c r="Q104" i="18"/>
  <c r="Q103" i="18" s="1"/>
  <c r="P104" i="18"/>
  <c r="O104" i="18"/>
  <c r="N104" i="18"/>
  <c r="N103" i="18" s="1"/>
  <c r="H104" i="18"/>
  <c r="C104" i="18"/>
  <c r="P103" i="18"/>
  <c r="O103" i="18"/>
  <c r="L103" i="18"/>
  <c r="K103" i="18"/>
  <c r="J103" i="18"/>
  <c r="I103" i="18"/>
  <c r="H103" i="18"/>
  <c r="G103" i="18"/>
  <c r="F103" i="18"/>
  <c r="E103" i="18"/>
  <c r="C103" i="18" s="1"/>
  <c r="D103" i="18"/>
  <c r="Q102" i="18"/>
  <c r="Q101" i="18" s="1"/>
  <c r="P102" i="18"/>
  <c r="P101" i="18" s="1"/>
  <c r="O102" i="18"/>
  <c r="N102" i="18"/>
  <c r="H102" i="18"/>
  <c r="C102" i="18"/>
  <c r="O101" i="18"/>
  <c r="N101" i="18"/>
  <c r="L101" i="18"/>
  <c r="K101" i="18"/>
  <c r="J101" i="18"/>
  <c r="I101" i="18"/>
  <c r="H101" i="18"/>
  <c r="G101" i="18"/>
  <c r="F101" i="18"/>
  <c r="E101" i="18"/>
  <c r="D101" i="18"/>
  <c r="C101" i="18" s="1"/>
  <c r="Q100" i="18"/>
  <c r="Q99" i="18" s="1"/>
  <c r="P100" i="18"/>
  <c r="P99" i="18" s="1"/>
  <c r="O100" i="18"/>
  <c r="N100" i="18"/>
  <c r="H100" i="18"/>
  <c r="C100" i="18"/>
  <c r="O99" i="18"/>
  <c r="N99" i="18"/>
  <c r="M99" i="18" s="1"/>
  <c r="L99" i="18"/>
  <c r="K99" i="18"/>
  <c r="J99" i="18"/>
  <c r="I99" i="18"/>
  <c r="H99" i="18"/>
  <c r="G99" i="18"/>
  <c r="F99" i="18"/>
  <c r="E99" i="18"/>
  <c r="C99" i="18" s="1"/>
  <c r="D99" i="18"/>
  <c r="Q98" i="18"/>
  <c r="Q97" i="18" s="1"/>
  <c r="P98" i="18"/>
  <c r="P97" i="18" s="1"/>
  <c r="O98" i="18"/>
  <c r="O97" i="18" s="1"/>
  <c r="N98" i="18"/>
  <c r="M98" i="18" s="1"/>
  <c r="S98" i="18" s="1"/>
  <c r="H98" i="18"/>
  <c r="C98" i="18"/>
  <c r="N97" i="18"/>
  <c r="M97" i="18" s="1"/>
  <c r="L97" i="18"/>
  <c r="K97" i="18"/>
  <c r="J97" i="18"/>
  <c r="H97" i="18" s="1"/>
  <c r="I97" i="18"/>
  <c r="G97" i="18"/>
  <c r="F97" i="18"/>
  <c r="E97" i="18"/>
  <c r="D97" i="18"/>
  <c r="Q96" i="18"/>
  <c r="P96" i="18"/>
  <c r="P95" i="18" s="1"/>
  <c r="O96" i="18"/>
  <c r="O95" i="18" s="1"/>
  <c r="N96" i="18"/>
  <c r="N95" i="18" s="1"/>
  <c r="M96" i="18"/>
  <c r="S96" i="18" s="1"/>
  <c r="H96" i="18"/>
  <c r="C96" i="18"/>
  <c r="Q95" i="18"/>
  <c r="M95" i="18"/>
  <c r="L95" i="18"/>
  <c r="K95" i="18"/>
  <c r="J95" i="18"/>
  <c r="I95" i="18"/>
  <c r="H95" i="18" s="1"/>
  <c r="G95" i="18"/>
  <c r="F95" i="18"/>
  <c r="E95" i="18"/>
  <c r="D95" i="18"/>
  <c r="Q94" i="18"/>
  <c r="Q93" i="18" s="1"/>
  <c r="P94" i="18"/>
  <c r="O94" i="18"/>
  <c r="O93" i="18" s="1"/>
  <c r="N94" i="18"/>
  <c r="N93" i="18" s="1"/>
  <c r="M93" i="18" s="1"/>
  <c r="M94" i="18"/>
  <c r="S94" i="18" s="1"/>
  <c r="H94" i="18"/>
  <c r="C94" i="18"/>
  <c r="P93" i="18"/>
  <c r="L93" i="18"/>
  <c r="K93" i="18"/>
  <c r="J93" i="18"/>
  <c r="H93" i="18" s="1"/>
  <c r="I93" i="18"/>
  <c r="G93" i="18"/>
  <c r="F93" i="18"/>
  <c r="E93" i="18"/>
  <c r="D93" i="18"/>
  <c r="C93" i="18" s="1"/>
  <c r="S92" i="18"/>
  <c r="Q92" i="18"/>
  <c r="P92" i="18"/>
  <c r="P91" i="18" s="1"/>
  <c r="O92" i="18"/>
  <c r="N92" i="18"/>
  <c r="N91" i="18" s="1"/>
  <c r="M91" i="18" s="1"/>
  <c r="M92" i="18"/>
  <c r="H92" i="18"/>
  <c r="C92" i="18"/>
  <c r="Q91" i="18"/>
  <c r="O91" i="18"/>
  <c r="L91" i="18"/>
  <c r="K91" i="18"/>
  <c r="J91" i="18"/>
  <c r="I91" i="18"/>
  <c r="G91" i="18"/>
  <c r="F91" i="18"/>
  <c r="E91" i="18"/>
  <c r="D91" i="18"/>
  <c r="C91" i="18"/>
  <c r="S90" i="18"/>
  <c r="Q90" i="18"/>
  <c r="P90" i="18"/>
  <c r="O90" i="18"/>
  <c r="O89" i="18" s="1"/>
  <c r="N90" i="18"/>
  <c r="M90" i="18" s="1"/>
  <c r="H90" i="18"/>
  <c r="C90" i="18"/>
  <c r="Q89" i="18"/>
  <c r="P89" i="18"/>
  <c r="N89" i="18"/>
  <c r="M89" i="18" s="1"/>
  <c r="L89" i="18"/>
  <c r="K89" i="18"/>
  <c r="J89" i="18"/>
  <c r="I89" i="18"/>
  <c r="H89" i="18" s="1"/>
  <c r="G89" i="18"/>
  <c r="F89" i="18"/>
  <c r="E89" i="18"/>
  <c r="D89" i="18"/>
  <c r="C89" i="18"/>
  <c r="Q88" i="18"/>
  <c r="P88" i="18"/>
  <c r="O88" i="18"/>
  <c r="N88" i="18"/>
  <c r="N87" i="18" s="1"/>
  <c r="H88" i="18"/>
  <c r="C88" i="18"/>
  <c r="Q87" i="18"/>
  <c r="P87" i="18"/>
  <c r="O87" i="18"/>
  <c r="L87" i="18"/>
  <c r="K87" i="18"/>
  <c r="J87" i="18"/>
  <c r="I87" i="18"/>
  <c r="H87" i="18"/>
  <c r="G87" i="18"/>
  <c r="F87" i="18"/>
  <c r="E87" i="18"/>
  <c r="D87" i="18"/>
  <c r="C87" i="18" s="1"/>
  <c r="Q86" i="18"/>
  <c r="Q85" i="18" s="1"/>
  <c r="P86" i="18"/>
  <c r="P85" i="18" s="1"/>
  <c r="O86" i="18"/>
  <c r="M86" i="18" s="1"/>
  <c r="S86" i="18" s="1"/>
  <c r="N86" i="18"/>
  <c r="H86" i="18"/>
  <c r="C86" i="18"/>
  <c r="O85" i="18"/>
  <c r="N85" i="18"/>
  <c r="L85" i="18"/>
  <c r="K85" i="18"/>
  <c r="J85" i="18"/>
  <c r="I85" i="18"/>
  <c r="H85" i="18"/>
  <c r="G85" i="18"/>
  <c r="F85" i="18"/>
  <c r="E85" i="18"/>
  <c r="D85" i="18"/>
  <c r="C85" i="18" s="1"/>
  <c r="Q84" i="18"/>
  <c r="P84" i="18"/>
  <c r="P83" i="18" s="1"/>
  <c r="O84" i="18"/>
  <c r="O83" i="18" s="1"/>
  <c r="N84" i="18"/>
  <c r="H84" i="18"/>
  <c r="C84" i="18"/>
  <c r="U83" i="18"/>
  <c r="T83" i="18"/>
  <c r="R83" i="18"/>
  <c r="Q83" i="18"/>
  <c r="L83" i="18"/>
  <c r="K83" i="18"/>
  <c r="J83" i="18"/>
  <c r="I83" i="18"/>
  <c r="H83" i="18" s="1"/>
  <c r="G83" i="18"/>
  <c r="F83" i="18"/>
  <c r="E83" i="18"/>
  <c r="D83" i="18"/>
  <c r="C83" i="18"/>
  <c r="Q82" i="18"/>
  <c r="P82" i="18"/>
  <c r="O82" i="18"/>
  <c r="O81" i="18" s="1"/>
  <c r="N82" i="18"/>
  <c r="M82" i="18" s="1"/>
  <c r="S82" i="18" s="1"/>
  <c r="H82" i="18"/>
  <c r="C82" i="18"/>
  <c r="Q81" i="18"/>
  <c r="P81" i="18"/>
  <c r="N81" i="18"/>
  <c r="L81" i="18"/>
  <c r="K81" i="18"/>
  <c r="J81" i="18"/>
  <c r="I81" i="18"/>
  <c r="H81" i="18" s="1"/>
  <c r="G81" i="18"/>
  <c r="F81" i="18"/>
  <c r="E81" i="18"/>
  <c r="D81" i="18"/>
  <c r="C81" i="18"/>
  <c r="Q80" i="18"/>
  <c r="Q79" i="18" s="1"/>
  <c r="P80" i="18"/>
  <c r="O80" i="18"/>
  <c r="N80" i="18"/>
  <c r="N79" i="18" s="1"/>
  <c r="H80" i="18"/>
  <c r="C80" i="18"/>
  <c r="P79" i="18"/>
  <c r="O79" i="18"/>
  <c r="L79" i="18"/>
  <c r="K79" i="18"/>
  <c r="J79" i="18"/>
  <c r="I79" i="18"/>
  <c r="H79" i="18"/>
  <c r="G79" i="18"/>
  <c r="F79" i="18"/>
  <c r="E79" i="18"/>
  <c r="D79" i="18"/>
  <c r="C79" i="18" s="1"/>
  <c r="Q78" i="18"/>
  <c r="Q77" i="18" s="1"/>
  <c r="P78" i="18"/>
  <c r="P77" i="18" s="1"/>
  <c r="O78" i="18"/>
  <c r="N78" i="18"/>
  <c r="H78" i="18"/>
  <c r="C78" i="18"/>
  <c r="O77" i="18"/>
  <c r="N77" i="18"/>
  <c r="L77" i="18"/>
  <c r="K77" i="18"/>
  <c r="J77" i="18"/>
  <c r="I77" i="18"/>
  <c r="H77" i="18"/>
  <c r="G77" i="18"/>
  <c r="F77" i="18"/>
  <c r="E77" i="18"/>
  <c r="D77" i="18"/>
  <c r="C77" i="18" s="1"/>
  <c r="Q76" i="18"/>
  <c r="Q75" i="18" s="1"/>
  <c r="P76" i="18"/>
  <c r="P75" i="18" s="1"/>
  <c r="O76" i="18"/>
  <c r="N76" i="18"/>
  <c r="M76" i="18" s="1"/>
  <c r="S76" i="18" s="1"/>
  <c r="H76" i="18"/>
  <c r="C76" i="18"/>
  <c r="O75" i="18"/>
  <c r="N75" i="18"/>
  <c r="L75" i="18"/>
  <c r="K75" i="18"/>
  <c r="J75" i="18"/>
  <c r="I75" i="18"/>
  <c r="H75" i="18"/>
  <c r="G75" i="18"/>
  <c r="F75" i="18"/>
  <c r="E75" i="18"/>
  <c r="D75" i="18"/>
  <c r="Q74" i="18"/>
  <c r="P74" i="18"/>
  <c r="P73" i="18" s="1"/>
  <c r="O74" i="18"/>
  <c r="O73" i="18" s="1"/>
  <c r="N74" i="18"/>
  <c r="M74" i="18" s="1"/>
  <c r="S74" i="18" s="1"/>
  <c r="H74" i="18"/>
  <c r="C74" i="18"/>
  <c r="Q73" i="18"/>
  <c r="L73" i="18"/>
  <c r="K73" i="18"/>
  <c r="J73" i="18"/>
  <c r="I73" i="18"/>
  <c r="H73" i="18" s="1"/>
  <c r="G73" i="18"/>
  <c r="F73" i="18"/>
  <c r="E73" i="18"/>
  <c r="D73" i="18"/>
  <c r="Q72" i="18"/>
  <c r="P72" i="18"/>
  <c r="O72" i="18"/>
  <c r="O71" i="18" s="1"/>
  <c r="N72" i="18"/>
  <c r="N71" i="18" s="1"/>
  <c r="M71" i="18" s="1"/>
  <c r="H72" i="18"/>
  <c r="C72" i="18"/>
  <c r="Q71" i="18"/>
  <c r="P71" i="18"/>
  <c r="L71" i="18"/>
  <c r="K71" i="18"/>
  <c r="J71" i="18"/>
  <c r="I71" i="18"/>
  <c r="H71" i="18" s="1"/>
  <c r="G71" i="18"/>
  <c r="F71" i="18"/>
  <c r="E71" i="18"/>
  <c r="D71" i="18"/>
  <c r="C71" i="18" s="1"/>
  <c r="Q70" i="18"/>
  <c r="Q69" i="18" s="1"/>
  <c r="P70" i="18"/>
  <c r="O70" i="18"/>
  <c r="N70" i="18"/>
  <c r="N69" i="18" s="1"/>
  <c r="M69" i="18" s="1"/>
  <c r="M70" i="18"/>
  <c r="S70" i="18" s="1"/>
  <c r="H70" i="18"/>
  <c r="C70" i="18"/>
  <c r="P69" i="18"/>
  <c r="O69" i="18"/>
  <c r="L69" i="18"/>
  <c r="K69" i="18"/>
  <c r="J69" i="18"/>
  <c r="I69" i="18"/>
  <c r="G69" i="18"/>
  <c r="F69" i="18"/>
  <c r="E69" i="18"/>
  <c r="D69" i="18"/>
  <c r="C69" i="18"/>
  <c r="S68" i="18"/>
  <c r="Q68" i="18"/>
  <c r="P68" i="18"/>
  <c r="P67" i="18" s="1"/>
  <c r="O68" i="18"/>
  <c r="N68" i="18"/>
  <c r="M68" i="18"/>
  <c r="H68" i="18"/>
  <c r="C68" i="18"/>
  <c r="Q67" i="18"/>
  <c r="O67" i="18"/>
  <c r="N67" i="18"/>
  <c r="M67" i="18" s="1"/>
  <c r="L67" i="18"/>
  <c r="K67" i="18"/>
  <c r="J67" i="18"/>
  <c r="I67" i="18"/>
  <c r="H67" i="18" s="1"/>
  <c r="G67" i="18"/>
  <c r="F67" i="18"/>
  <c r="E67" i="18"/>
  <c r="D67" i="18"/>
  <c r="C67" i="18"/>
  <c r="Q66" i="18"/>
  <c r="P66" i="18"/>
  <c r="O66" i="18"/>
  <c r="O65" i="18" s="1"/>
  <c r="N66" i="18"/>
  <c r="M66" i="18" s="1"/>
  <c r="S66" i="18" s="1"/>
  <c r="H66" i="18"/>
  <c r="C66" i="18"/>
  <c r="Q65" i="18"/>
  <c r="P65" i="18"/>
  <c r="N65" i="18"/>
  <c r="L65" i="18"/>
  <c r="K65" i="18"/>
  <c r="J65" i="18"/>
  <c r="I65" i="18"/>
  <c r="G65" i="18"/>
  <c r="F65" i="18"/>
  <c r="E65" i="18"/>
  <c r="D65" i="18"/>
  <c r="C65" i="18"/>
  <c r="Q64" i="18"/>
  <c r="Q63" i="18" s="1"/>
  <c r="P64" i="18"/>
  <c r="P63" i="18" s="1"/>
  <c r="M63" i="18" s="1"/>
  <c r="O64" i="18"/>
  <c r="O63" i="18" s="1"/>
  <c r="N64" i="18"/>
  <c r="H64" i="18"/>
  <c r="C64" i="18"/>
  <c r="U63" i="18"/>
  <c r="T63" i="18"/>
  <c r="R63" i="18"/>
  <c r="N63" i="18"/>
  <c r="L63" i="18"/>
  <c r="K63" i="18"/>
  <c r="J63" i="18"/>
  <c r="I63" i="18"/>
  <c r="H63" i="18" s="1"/>
  <c r="G63" i="18"/>
  <c r="F63" i="18"/>
  <c r="E63" i="18"/>
  <c r="D63" i="18"/>
  <c r="C63" i="18"/>
  <c r="Q62" i="18"/>
  <c r="Q61" i="18" s="1"/>
  <c r="P62" i="18"/>
  <c r="O62" i="18"/>
  <c r="N62" i="18"/>
  <c r="N61" i="18" s="1"/>
  <c r="M61" i="18" s="1"/>
  <c r="M62" i="18"/>
  <c r="S62" i="18" s="1"/>
  <c r="H62" i="18"/>
  <c r="C62" i="18"/>
  <c r="P61" i="18"/>
  <c r="O61" i="18"/>
  <c r="L61" i="18"/>
  <c r="K61" i="18"/>
  <c r="J61" i="18"/>
  <c r="I61" i="18"/>
  <c r="G61" i="18"/>
  <c r="F61" i="18"/>
  <c r="E61" i="18"/>
  <c r="D61" i="18"/>
  <c r="C61" i="18"/>
  <c r="S60" i="18"/>
  <c r="Q60" i="18"/>
  <c r="P60" i="18"/>
  <c r="P59" i="18" s="1"/>
  <c r="O60" i="18"/>
  <c r="N60" i="18"/>
  <c r="M60" i="18"/>
  <c r="H60" i="18"/>
  <c r="C60" i="18"/>
  <c r="Q59" i="18"/>
  <c r="O59" i="18"/>
  <c r="N59" i="18"/>
  <c r="L59" i="18"/>
  <c r="K59" i="18"/>
  <c r="J59" i="18"/>
  <c r="I59" i="18"/>
  <c r="H59" i="18" s="1"/>
  <c r="G59" i="18"/>
  <c r="F59" i="18"/>
  <c r="E59" i="18"/>
  <c r="D59" i="18"/>
  <c r="C59" i="18"/>
  <c r="Q58" i="18"/>
  <c r="Q57" i="18" s="1"/>
  <c r="P58" i="18"/>
  <c r="O58" i="18"/>
  <c r="O57" i="18" s="1"/>
  <c r="N58" i="18"/>
  <c r="M58" i="18" s="1"/>
  <c r="S58" i="18" s="1"/>
  <c r="H58" i="18"/>
  <c r="C58" i="18"/>
  <c r="P57" i="18"/>
  <c r="N57" i="18"/>
  <c r="L57" i="18"/>
  <c r="K57" i="18"/>
  <c r="J57" i="18"/>
  <c r="I57" i="18"/>
  <c r="H57" i="18" s="1"/>
  <c r="G57" i="18"/>
  <c r="F57" i="18"/>
  <c r="E57" i="18"/>
  <c r="D57" i="18"/>
  <c r="C57" i="18"/>
  <c r="Q56" i="18"/>
  <c r="Q55" i="18" s="1"/>
  <c r="P56" i="18"/>
  <c r="O56" i="18"/>
  <c r="N56" i="18"/>
  <c r="N55" i="18" s="1"/>
  <c r="H56" i="18"/>
  <c r="C56" i="18"/>
  <c r="P55" i="18"/>
  <c r="O55" i="18"/>
  <c r="L55" i="18"/>
  <c r="K55" i="18"/>
  <c r="J55" i="18"/>
  <c r="I55" i="18"/>
  <c r="H55" i="18"/>
  <c r="G55" i="18"/>
  <c r="F55" i="18"/>
  <c r="E55" i="18"/>
  <c r="D55" i="18"/>
  <c r="C55" i="18" s="1"/>
  <c r="Q54" i="18"/>
  <c r="Q53" i="18" s="1"/>
  <c r="P54" i="18"/>
  <c r="O54" i="18"/>
  <c r="N54" i="18"/>
  <c r="H54" i="18"/>
  <c r="C54" i="18"/>
  <c r="P53" i="18"/>
  <c r="O53" i="18"/>
  <c r="N53" i="18"/>
  <c r="L53" i="18"/>
  <c r="K53" i="18"/>
  <c r="J53" i="18"/>
  <c r="I53" i="18"/>
  <c r="H53" i="18"/>
  <c r="G53" i="18"/>
  <c r="F53" i="18"/>
  <c r="E53" i="18"/>
  <c r="D53" i="18"/>
  <c r="Q52" i="18"/>
  <c r="Q51" i="18" s="1"/>
  <c r="P52" i="18"/>
  <c r="P51" i="18" s="1"/>
  <c r="O52" i="18"/>
  <c r="O51" i="18" s="1"/>
  <c r="N52" i="18"/>
  <c r="M52" i="18" s="1"/>
  <c r="S52" i="18" s="1"/>
  <c r="H52" i="18"/>
  <c r="C52" i="18"/>
  <c r="L51" i="18"/>
  <c r="K51" i="18"/>
  <c r="J51" i="18"/>
  <c r="I51" i="18"/>
  <c r="H51" i="18"/>
  <c r="G51" i="18"/>
  <c r="F51" i="18"/>
  <c r="E51" i="18"/>
  <c r="D51" i="18"/>
  <c r="Q50" i="18"/>
  <c r="P50" i="18"/>
  <c r="P49" i="18" s="1"/>
  <c r="O50" i="18"/>
  <c r="O49" i="18" s="1"/>
  <c r="N50" i="18"/>
  <c r="M50" i="18" s="1"/>
  <c r="S50" i="18" s="1"/>
  <c r="H50" i="18"/>
  <c r="C50" i="18"/>
  <c r="Q49" i="18"/>
  <c r="L49" i="18"/>
  <c r="K49" i="18"/>
  <c r="J49" i="18"/>
  <c r="I49" i="18"/>
  <c r="G49" i="18"/>
  <c r="F49" i="18"/>
  <c r="E49" i="18"/>
  <c r="D49" i="18"/>
  <c r="C49" i="18" s="1"/>
  <c r="Q48" i="18"/>
  <c r="P48" i="18"/>
  <c r="O48" i="18"/>
  <c r="O47" i="18" s="1"/>
  <c r="N48" i="18"/>
  <c r="N47" i="18" s="1"/>
  <c r="H48" i="18"/>
  <c r="C48" i="18"/>
  <c r="Q47" i="18"/>
  <c r="P47" i="18"/>
  <c r="M47" i="18"/>
  <c r="L47" i="18"/>
  <c r="K47" i="18"/>
  <c r="J47" i="18"/>
  <c r="I47" i="18"/>
  <c r="H47" i="18" s="1"/>
  <c r="G47" i="18"/>
  <c r="F47" i="18"/>
  <c r="E47" i="18"/>
  <c r="D47" i="18"/>
  <c r="C47" i="18" s="1"/>
  <c r="Q46" i="18"/>
  <c r="P46" i="18"/>
  <c r="O46" i="18"/>
  <c r="N46" i="18"/>
  <c r="M46" i="18"/>
  <c r="S46" i="18" s="1"/>
  <c r="H46" i="18"/>
  <c r="C46" i="18"/>
  <c r="Q45" i="18"/>
  <c r="Q44" i="18" s="1"/>
  <c r="P45" i="18"/>
  <c r="O45" i="18"/>
  <c r="N45" i="18"/>
  <c r="N44" i="18" s="1"/>
  <c r="M44" i="18" s="1"/>
  <c r="M45" i="18"/>
  <c r="S45" i="18" s="1"/>
  <c r="H45" i="18"/>
  <c r="C45" i="18"/>
  <c r="P44" i="18"/>
  <c r="O44" i="18"/>
  <c r="L44" i="18"/>
  <c r="K44" i="18"/>
  <c r="J44" i="18"/>
  <c r="H44" i="18" s="1"/>
  <c r="I44" i="18"/>
  <c r="G44" i="18"/>
  <c r="F44" i="18"/>
  <c r="E44" i="18"/>
  <c r="D44" i="18"/>
  <c r="C44" i="18" s="1"/>
  <c r="S43" i="18"/>
  <c r="Q43" i="18"/>
  <c r="P43" i="18"/>
  <c r="O43" i="18"/>
  <c r="N43" i="18"/>
  <c r="M43" i="18"/>
  <c r="H43" i="18"/>
  <c r="C43" i="18"/>
  <c r="S42" i="18"/>
  <c r="Q42" i="18"/>
  <c r="P42" i="18"/>
  <c r="P41" i="18" s="1"/>
  <c r="O42" i="18"/>
  <c r="N42" i="18"/>
  <c r="M42" i="18"/>
  <c r="H42" i="18"/>
  <c r="C42" i="18"/>
  <c r="Q41" i="18"/>
  <c r="O41" i="18"/>
  <c r="N41" i="18"/>
  <c r="M41" i="18" s="1"/>
  <c r="L41" i="18"/>
  <c r="K41" i="18"/>
  <c r="J41" i="18"/>
  <c r="I41" i="18"/>
  <c r="G41" i="18"/>
  <c r="F41" i="18"/>
  <c r="E41" i="18"/>
  <c r="D41" i="18"/>
  <c r="C41" i="18" s="1"/>
  <c r="S40" i="18"/>
  <c r="Q40" i="18"/>
  <c r="P40" i="18"/>
  <c r="O40" i="18"/>
  <c r="N40" i="18"/>
  <c r="M40" i="18" s="1"/>
  <c r="H40" i="18"/>
  <c r="C40" i="18"/>
  <c r="Q39" i="18"/>
  <c r="P39" i="18"/>
  <c r="O39" i="18"/>
  <c r="O38" i="18" s="1"/>
  <c r="N39" i="18"/>
  <c r="H39" i="18"/>
  <c r="C39" i="18"/>
  <c r="Q38" i="18"/>
  <c r="P38" i="18"/>
  <c r="N38" i="18"/>
  <c r="L38" i="18"/>
  <c r="K38" i="18"/>
  <c r="J38" i="18"/>
  <c r="I38" i="18"/>
  <c r="H38" i="18"/>
  <c r="G38" i="18"/>
  <c r="F38" i="18"/>
  <c r="E38" i="18"/>
  <c r="D38" i="18"/>
  <c r="C38" i="18"/>
  <c r="Q37" i="18"/>
  <c r="Q36" i="18" s="1"/>
  <c r="P37" i="18"/>
  <c r="P36" i="18" s="1"/>
  <c r="O37" i="18"/>
  <c r="N37" i="18"/>
  <c r="N36" i="18" s="1"/>
  <c r="H37" i="18"/>
  <c r="C37" i="18"/>
  <c r="O36" i="18"/>
  <c r="L36" i="18"/>
  <c r="K36" i="18"/>
  <c r="J36" i="18"/>
  <c r="I36" i="18"/>
  <c r="I123" i="18" s="1"/>
  <c r="I124" i="18" s="1"/>
  <c r="G36" i="18"/>
  <c r="F36" i="18"/>
  <c r="E36" i="18"/>
  <c r="D36" i="18"/>
  <c r="C36" i="18" s="1"/>
  <c r="Q35" i="18"/>
  <c r="P35" i="18"/>
  <c r="O35" i="18"/>
  <c r="N35" i="18"/>
  <c r="H35" i="18"/>
  <c r="C35" i="18"/>
  <c r="Q34" i="18"/>
  <c r="Q33" i="18" s="1"/>
  <c r="P34" i="18"/>
  <c r="P33" i="18" s="1"/>
  <c r="O34" i="18"/>
  <c r="N34" i="18"/>
  <c r="H34" i="18"/>
  <c r="C34" i="18"/>
  <c r="O33" i="18"/>
  <c r="N33" i="18"/>
  <c r="L33" i="18"/>
  <c r="K33" i="18"/>
  <c r="J33" i="18"/>
  <c r="I33" i="18"/>
  <c r="H33" i="18"/>
  <c r="G33" i="18"/>
  <c r="F33" i="18"/>
  <c r="E33" i="18"/>
  <c r="D33" i="18"/>
  <c r="Q32" i="18"/>
  <c r="Q31" i="18" s="1"/>
  <c r="P32" i="18"/>
  <c r="O32" i="18"/>
  <c r="N32" i="18"/>
  <c r="M32" i="18" s="1"/>
  <c r="S32" i="18" s="1"/>
  <c r="H32" i="18"/>
  <c r="C32" i="18"/>
  <c r="P31" i="18"/>
  <c r="O31" i="18"/>
  <c r="L31" i="18"/>
  <c r="K31" i="18"/>
  <c r="J31" i="18"/>
  <c r="I31" i="18"/>
  <c r="H31" i="18"/>
  <c r="G31" i="18"/>
  <c r="F31" i="18"/>
  <c r="E31" i="18"/>
  <c r="D31" i="18"/>
  <c r="Q30" i="18"/>
  <c r="P30" i="18"/>
  <c r="O30" i="18"/>
  <c r="N30" i="18"/>
  <c r="M30" i="18" s="1"/>
  <c r="S30" i="18" s="1"/>
  <c r="H30" i="18"/>
  <c r="C30" i="18"/>
  <c r="Q29" i="18"/>
  <c r="P29" i="18"/>
  <c r="O29" i="18"/>
  <c r="O28" i="18" s="1"/>
  <c r="N29" i="18"/>
  <c r="M29" i="18" s="1"/>
  <c r="S29" i="18" s="1"/>
  <c r="H29" i="18"/>
  <c r="C29" i="18"/>
  <c r="Q28" i="18"/>
  <c r="L28" i="18"/>
  <c r="K28" i="18"/>
  <c r="J28" i="18"/>
  <c r="I28" i="18"/>
  <c r="G28" i="18"/>
  <c r="F28" i="18"/>
  <c r="E28" i="18"/>
  <c r="D28" i="18"/>
  <c r="C28" i="18" s="1"/>
  <c r="Q27" i="18"/>
  <c r="P27" i="18"/>
  <c r="O27" i="18"/>
  <c r="M27" i="18" s="1"/>
  <c r="S27" i="18" s="1"/>
  <c r="N27" i="18"/>
  <c r="H27" i="18"/>
  <c r="C27" i="18"/>
  <c r="Q26" i="18"/>
  <c r="P26" i="18"/>
  <c r="O26" i="18"/>
  <c r="O25" i="18" s="1"/>
  <c r="N26" i="18"/>
  <c r="H26" i="18"/>
  <c r="C26" i="18"/>
  <c r="Q25" i="18"/>
  <c r="P25" i="18"/>
  <c r="N25" i="18"/>
  <c r="M25" i="18" s="1"/>
  <c r="L25" i="18"/>
  <c r="J25" i="18"/>
  <c r="I25" i="18"/>
  <c r="H25" i="18"/>
  <c r="G25" i="18"/>
  <c r="E25" i="18"/>
  <c r="D25" i="18"/>
  <c r="C25" i="18" s="1"/>
  <c r="Q24" i="18"/>
  <c r="P24" i="18"/>
  <c r="O24" i="18"/>
  <c r="N24" i="18"/>
  <c r="M24" i="18" s="1"/>
  <c r="S24" i="18" s="1"/>
  <c r="H24" i="18"/>
  <c r="C24" i="18"/>
  <c r="S23" i="18"/>
  <c r="Q23" i="18"/>
  <c r="P23" i="18"/>
  <c r="O23" i="18"/>
  <c r="N23" i="18"/>
  <c r="M23" i="18" s="1"/>
  <c r="H23" i="18"/>
  <c r="C23" i="18"/>
  <c r="Q22" i="18"/>
  <c r="P22" i="18"/>
  <c r="N22" i="18"/>
  <c r="L22" i="18"/>
  <c r="J22" i="18"/>
  <c r="I22" i="18"/>
  <c r="I121" i="18" s="1"/>
  <c r="H22" i="18"/>
  <c r="G22" i="18"/>
  <c r="E22" i="18"/>
  <c r="D22" i="18"/>
  <c r="Q21" i="18"/>
  <c r="Q19" i="18" s="1"/>
  <c r="P21" i="18"/>
  <c r="O21" i="18"/>
  <c r="N21" i="18"/>
  <c r="M21" i="18" s="1"/>
  <c r="S21" i="18" s="1"/>
  <c r="H21" i="18"/>
  <c r="C21" i="18"/>
  <c r="Q20" i="18"/>
  <c r="P20" i="18"/>
  <c r="P19" i="18" s="1"/>
  <c r="O20" i="18"/>
  <c r="N20" i="18"/>
  <c r="M20" i="18" s="1"/>
  <c r="H20" i="18"/>
  <c r="C20" i="18"/>
  <c r="O19" i="18"/>
  <c r="N19" i="18"/>
  <c r="M19" i="18" s="1"/>
  <c r="L19" i="18"/>
  <c r="J19" i="18"/>
  <c r="I19" i="18"/>
  <c r="H19" i="18" s="1"/>
  <c r="G19" i="18"/>
  <c r="E19" i="18"/>
  <c r="D19" i="18"/>
  <c r="C19" i="18" s="1"/>
  <c r="S18" i="18"/>
  <c r="Q18" i="18"/>
  <c r="P18" i="18"/>
  <c r="P15" i="18" s="1"/>
  <c r="O18" i="18"/>
  <c r="N18" i="18"/>
  <c r="M18" i="18"/>
  <c r="H18" i="18"/>
  <c r="C18" i="18"/>
  <c r="U17" i="18"/>
  <c r="Q17" i="18"/>
  <c r="P17" i="18"/>
  <c r="O17" i="18"/>
  <c r="N17" i="18"/>
  <c r="M17" i="18"/>
  <c r="S17" i="18" s="1"/>
  <c r="T17" i="18" s="1"/>
  <c r="H17" i="18"/>
  <c r="C17" i="18"/>
  <c r="Q16" i="18"/>
  <c r="P16" i="18"/>
  <c r="O16" i="18"/>
  <c r="O15" i="18" s="1"/>
  <c r="N16" i="18"/>
  <c r="N15" i="18" s="1"/>
  <c r="M16" i="18"/>
  <c r="S16" i="18" s="1"/>
  <c r="H16" i="18"/>
  <c r="C16" i="18"/>
  <c r="Q15" i="18"/>
  <c r="L15" i="18"/>
  <c r="J15" i="18"/>
  <c r="J123" i="18" s="1"/>
  <c r="I15" i="18"/>
  <c r="H15" i="18"/>
  <c r="G15" i="18"/>
  <c r="E15" i="18"/>
  <c r="D15" i="18"/>
  <c r="C15" i="18" s="1"/>
  <c r="G130" i="11"/>
  <c r="D130" i="11"/>
  <c r="D129" i="11"/>
  <c r="G129" i="11" s="1"/>
  <c r="G128" i="11" s="1"/>
  <c r="F128" i="11"/>
  <c r="E128" i="11"/>
  <c r="D128" i="11"/>
  <c r="C128" i="11"/>
  <c r="G126" i="11"/>
  <c r="G125" i="11"/>
  <c r="G124" i="11" s="1"/>
  <c r="G118" i="11" s="1"/>
  <c r="D125" i="11"/>
  <c r="F124" i="11"/>
  <c r="E124" i="11"/>
  <c r="E118" i="11" s="1"/>
  <c r="D124" i="11"/>
  <c r="D118" i="11" s="1"/>
  <c r="C124" i="11"/>
  <c r="C118" i="11" s="1"/>
  <c r="C50" i="11" s="1"/>
  <c r="G123" i="11"/>
  <c r="G122" i="11"/>
  <c r="D122" i="11"/>
  <c r="G121" i="11"/>
  <c r="G120" i="11" s="1"/>
  <c r="F120" i="11"/>
  <c r="F118" i="11" s="1"/>
  <c r="E120" i="11"/>
  <c r="D120" i="11"/>
  <c r="C120" i="11"/>
  <c r="G119" i="11"/>
  <c r="G117" i="11"/>
  <c r="D117" i="11"/>
  <c r="G116" i="11"/>
  <c r="D116" i="11"/>
  <c r="C116" i="11"/>
  <c r="G115" i="11"/>
  <c r="D115" i="11"/>
  <c r="D114" i="11"/>
  <c r="G114" i="11" s="1"/>
  <c r="D113" i="11"/>
  <c r="G113" i="11" s="1"/>
  <c r="G112" i="11"/>
  <c r="D112" i="11"/>
  <c r="D111" i="11"/>
  <c r="G111" i="11" s="1"/>
  <c r="D110" i="11"/>
  <c r="G110" i="11" s="1"/>
  <c r="D109" i="11"/>
  <c r="G109" i="11" s="1"/>
  <c r="G108" i="11"/>
  <c r="D108" i="11"/>
  <c r="D107" i="11"/>
  <c r="G107" i="11" s="1"/>
  <c r="D106" i="11"/>
  <c r="G106" i="11" s="1"/>
  <c r="D105" i="11"/>
  <c r="G105" i="11" s="1"/>
  <c r="G104" i="11"/>
  <c r="D104" i="11"/>
  <c r="D103" i="11"/>
  <c r="G103" i="11" s="1"/>
  <c r="D102" i="11"/>
  <c r="G102" i="11" s="1"/>
  <c r="D101" i="11"/>
  <c r="G101" i="11" s="1"/>
  <c r="G100" i="11"/>
  <c r="D100" i="11"/>
  <c r="D99" i="11"/>
  <c r="G99" i="11" s="1"/>
  <c r="D98" i="11"/>
  <c r="G98" i="11" s="1"/>
  <c r="D97" i="11"/>
  <c r="G97" i="11" s="1"/>
  <c r="G96" i="11"/>
  <c r="D96" i="11"/>
  <c r="D95" i="11"/>
  <c r="G95" i="11" s="1"/>
  <c r="D94" i="11"/>
  <c r="G94" i="11" s="1"/>
  <c r="D93" i="11"/>
  <c r="G93" i="11" s="1"/>
  <c r="G92" i="11"/>
  <c r="D92" i="11"/>
  <c r="D91" i="11"/>
  <c r="G91" i="11" s="1"/>
  <c r="D90" i="11"/>
  <c r="G90" i="11" s="1"/>
  <c r="D89" i="11"/>
  <c r="G89" i="11" s="1"/>
  <c r="G88" i="11"/>
  <c r="D88" i="11"/>
  <c r="D87" i="11"/>
  <c r="G87" i="11" s="1"/>
  <c r="D86" i="11"/>
  <c r="G86" i="11" s="1"/>
  <c r="D85" i="11"/>
  <c r="G85" i="11" s="1"/>
  <c r="G84" i="11"/>
  <c r="D84" i="11"/>
  <c r="D83" i="11"/>
  <c r="G83" i="11" s="1"/>
  <c r="D82" i="11"/>
  <c r="G82" i="11" s="1"/>
  <c r="D81" i="11"/>
  <c r="G81" i="11" s="1"/>
  <c r="G80" i="11"/>
  <c r="D80" i="11"/>
  <c r="D79" i="11"/>
  <c r="G79" i="11" s="1"/>
  <c r="D78" i="11"/>
  <c r="D77" i="11" s="1"/>
  <c r="F77" i="11"/>
  <c r="E77" i="11"/>
  <c r="C77" i="11"/>
  <c r="D76" i="11"/>
  <c r="G76" i="11" s="1"/>
  <c r="D75" i="11"/>
  <c r="G75" i="11" s="1"/>
  <c r="G74" i="11"/>
  <c r="D74" i="11"/>
  <c r="D73" i="11"/>
  <c r="G73" i="11" s="1"/>
  <c r="D72" i="11"/>
  <c r="G72" i="11" s="1"/>
  <c r="D71" i="11"/>
  <c r="G71" i="11" s="1"/>
  <c r="G70" i="11"/>
  <c r="D70" i="11"/>
  <c r="D69" i="11"/>
  <c r="G69" i="11" s="1"/>
  <c r="D68" i="11"/>
  <c r="G68" i="11" s="1"/>
  <c r="D67" i="11"/>
  <c r="G67" i="11" s="1"/>
  <c r="G66" i="11"/>
  <c r="D66" i="11"/>
  <c r="D65" i="11"/>
  <c r="G65" i="11" s="1"/>
  <c r="D64" i="11"/>
  <c r="G64" i="11" s="1"/>
  <c r="D63" i="11"/>
  <c r="G63" i="11" s="1"/>
  <c r="G62" i="11"/>
  <c r="D62" i="11"/>
  <c r="D61" i="11"/>
  <c r="G61" i="11" s="1"/>
  <c r="D60" i="11"/>
  <c r="G60" i="11" s="1"/>
  <c r="D59" i="11"/>
  <c r="G59" i="11" s="1"/>
  <c r="G58" i="11"/>
  <c r="D58" i="11"/>
  <c r="G57" i="11"/>
  <c r="D57" i="11"/>
  <c r="D56" i="11"/>
  <c r="G56" i="11" s="1"/>
  <c r="D55" i="11"/>
  <c r="G55" i="11" s="1"/>
  <c r="G54" i="11"/>
  <c r="D54" i="11"/>
  <c r="G53" i="11"/>
  <c r="D53" i="11"/>
  <c r="D52" i="11"/>
  <c r="D51" i="11" s="1"/>
  <c r="D50" i="11" s="1"/>
  <c r="F51" i="11"/>
  <c r="F50" i="11" s="1"/>
  <c r="E51" i="11"/>
  <c r="E50" i="11" s="1"/>
  <c r="C51" i="11"/>
  <c r="G49" i="11"/>
  <c r="G48" i="11"/>
  <c r="G47" i="11"/>
  <c r="D46" i="11"/>
  <c r="G46" i="11" s="1"/>
  <c r="D45" i="11"/>
  <c r="D44" i="11" s="1"/>
  <c r="D43" i="11" s="1"/>
  <c r="F44" i="11"/>
  <c r="F43" i="11" s="1"/>
  <c r="E44" i="11"/>
  <c r="C44" i="11"/>
  <c r="E43" i="11"/>
  <c r="C43" i="11"/>
  <c r="G42" i="11"/>
  <c r="D41" i="11"/>
  <c r="G41" i="11" s="1"/>
  <c r="G40" i="11"/>
  <c r="D39" i="11"/>
  <c r="G39" i="11" s="1"/>
  <c r="D38" i="11"/>
  <c r="D36" i="11" s="1"/>
  <c r="G37" i="11"/>
  <c r="D37" i="11"/>
  <c r="F36" i="11"/>
  <c r="E36" i="11"/>
  <c r="E31" i="11" s="1"/>
  <c r="C36" i="11"/>
  <c r="C31" i="11" s="1"/>
  <c r="C25" i="11" s="1"/>
  <c r="G35" i="11"/>
  <c r="D35" i="11"/>
  <c r="D34" i="11"/>
  <c r="G34" i="11" s="1"/>
  <c r="D33" i="11"/>
  <c r="G33" i="11" s="1"/>
  <c r="D32" i="11"/>
  <c r="D31" i="11" s="1"/>
  <c r="F31" i="11"/>
  <c r="D30" i="11"/>
  <c r="G30" i="11" s="1"/>
  <c r="D29" i="11"/>
  <c r="G29" i="11" s="1"/>
  <c r="G28" i="11"/>
  <c r="D28" i="11"/>
  <c r="D27" i="11"/>
  <c r="G27" i="11" s="1"/>
  <c r="F26" i="11"/>
  <c r="F25" i="11" s="1"/>
  <c r="E26" i="11"/>
  <c r="D26" i="11"/>
  <c r="D25" i="11" s="1"/>
  <c r="C26" i="11"/>
  <c r="D24" i="11"/>
  <c r="G24" i="11" s="1"/>
  <c r="G23" i="11" s="1"/>
  <c r="F23" i="11"/>
  <c r="E23" i="11"/>
  <c r="C23" i="11"/>
  <c r="D22" i="11"/>
  <c r="G22" i="11" s="1"/>
  <c r="G21" i="11"/>
  <c r="D21" i="11"/>
  <c r="G20" i="11"/>
  <c r="D20" i="11"/>
  <c r="F19" i="11"/>
  <c r="E19" i="11"/>
  <c r="D19" i="11"/>
  <c r="C19" i="11"/>
  <c r="C15" i="11" s="1"/>
  <c r="G18" i="11"/>
  <c r="D18" i="11"/>
  <c r="D17" i="11"/>
  <c r="G17" i="11" s="1"/>
  <c r="G16" i="11" s="1"/>
  <c r="F16" i="11"/>
  <c r="F15" i="11" s="1"/>
  <c r="E16" i="11"/>
  <c r="E15" i="11" s="1"/>
  <c r="D16" i="11"/>
  <c r="C16" i="11"/>
  <c r="K114" i="14" l="1"/>
  <c r="Z107" i="14"/>
  <c r="S46" i="14"/>
  <c r="S55" i="14"/>
  <c r="S99" i="14"/>
  <c r="U157" i="14"/>
  <c r="U156" i="14" s="1"/>
  <c r="M156" i="14"/>
  <c r="C99" i="14"/>
  <c r="Z99" i="14"/>
  <c r="K227" i="14"/>
  <c r="N226" i="14"/>
  <c r="K226" i="14" s="1"/>
  <c r="E16" i="14"/>
  <c r="M16" i="14"/>
  <c r="S37" i="14"/>
  <c r="U64" i="14"/>
  <c r="U339" i="14"/>
  <c r="S339" i="14" s="1"/>
  <c r="S92" i="14"/>
  <c r="C100" i="14"/>
  <c r="S106" i="14"/>
  <c r="R107" i="14"/>
  <c r="K108" i="14"/>
  <c r="R114" i="14"/>
  <c r="K115" i="14"/>
  <c r="J121" i="14"/>
  <c r="X128" i="14"/>
  <c r="T156" i="14"/>
  <c r="S157" i="14"/>
  <c r="C160" i="14"/>
  <c r="J156" i="14"/>
  <c r="Z160" i="14"/>
  <c r="N335" i="14"/>
  <c r="V335" i="14" s="1"/>
  <c r="N175" i="14"/>
  <c r="T184" i="14"/>
  <c r="C195" i="14"/>
  <c r="C329" i="14"/>
  <c r="F329" i="14"/>
  <c r="V330" i="14"/>
  <c r="V329" i="14" s="1"/>
  <c r="C330" i="14"/>
  <c r="V17" i="14"/>
  <c r="U100" i="14"/>
  <c r="T121" i="14"/>
  <c r="K125" i="14"/>
  <c r="R121" i="14"/>
  <c r="Z125" i="14"/>
  <c r="S125" i="14" s="1"/>
  <c r="E135" i="14"/>
  <c r="C135" i="14" s="1"/>
  <c r="C136" i="14"/>
  <c r="U136" i="14"/>
  <c r="U135" i="14" s="1"/>
  <c r="G346" i="14"/>
  <c r="G347" i="14" s="1"/>
  <c r="G332" i="14"/>
  <c r="O346" i="14"/>
  <c r="O347" i="14" s="1"/>
  <c r="O332" i="14"/>
  <c r="N16" i="14"/>
  <c r="N346" i="14" s="1"/>
  <c r="M333" i="14"/>
  <c r="K333" i="14" s="1"/>
  <c r="S33" i="14"/>
  <c r="S51" i="14"/>
  <c r="F336" i="14"/>
  <c r="C64" i="14"/>
  <c r="F339" i="14"/>
  <c r="V339" i="14" s="1"/>
  <c r="V70" i="14"/>
  <c r="U70" i="14"/>
  <c r="S88" i="14"/>
  <c r="K95" i="14"/>
  <c r="W100" i="14"/>
  <c r="W346" i="14" s="1"/>
  <c r="S103" i="14"/>
  <c r="S108" i="14"/>
  <c r="S109" i="14"/>
  <c r="C111" i="14"/>
  <c r="Z111" i="14"/>
  <c r="K132" i="14"/>
  <c r="Z132" i="14"/>
  <c r="Z128" i="14" s="1"/>
  <c r="K136" i="14"/>
  <c r="M135" i="14"/>
  <c r="K135" i="14" s="1"/>
  <c r="S141" i="14"/>
  <c r="Z149" i="14"/>
  <c r="C161" i="14"/>
  <c r="E156" i="14"/>
  <c r="C156" i="14" s="1"/>
  <c r="S173" i="14"/>
  <c r="S172" i="14" s="1"/>
  <c r="T175" i="14"/>
  <c r="S178" i="14"/>
  <c r="J180" i="14"/>
  <c r="C180" i="14" s="1"/>
  <c r="S193" i="14"/>
  <c r="S200" i="14"/>
  <c r="K204" i="14"/>
  <c r="S210" i="14"/>
  <c r="K245" i="14"/>
  <c r="K339" i="14"/>
  <c r="D332" i="14"/>
  <c r="D346" i="14"/>
  <c r="D347" i="14" s="1"/>
  <c r="S233" i="14"/>
  <c r="S232" i="14" s="1"/>
  <c r="U232" i="14"/>
  <c r="H346" i="14"/>
  <c r="H347" i="14" s="1"/>
  <c r="H332" i="14"/>
  <c r="P346" i="14"/>
  <c r="P332" i="14"/>
  <c r="S29" i="14"/>
  <c r="S47" i="14"/>
  <c r="J338" i="14"/>
  <c r="Z67" i="14"/>
  <c r="C67" i="14"/>
  <c r="S81" i="14"/>
  <c r="V107" i="14"/>
  <c r="X121" i="14"/>
  <c r="Z135" i="14"/>
  <c r="S144" i="14"/>
  <c r="J142" i="14"/>
  <c r="Z146" i="14"/>
  <c r="Z142" i="14" s="1"/>
  <c r="C146" i="14"/>
  <c r="T149" i="14"/>
  <c r="S160" i="14"/>
  <c r="S167" i="14"/>
  <c r="C204" i="14"/>
  <c r="K207" i="14"/>
  <c r="Y311" i="14"/>
  <c r="S312" i="14"/>
  <c r="S311" i="14" s="1"/>
  <c r="F333" i="14"/>
  <c r="V333" i="14" s="1"/>
  <c r="C17" i="14"/>
  <c r="J335" i="14"/>
  <c r="Z55" i="14"/>
  <c r="U143" i="14"/>
  <c r="C143" i="14"/>
  <c r="E142" i="14"/>
  <c r="C142" i="14" s="1"/>
  <c r="J220" i="14"/>
  <c r="C220" i="14" s="1"/>
  <c r="Z221" i="14"/>
  <c r="Z220" i="14" s="1"/>
  <c r="J333" i="14"/>
  <c r="Z333" i="14" s="1"/>
  <c r="T16" i="14"/>
  <c r="T346" i="14" s="1"/>
  <c r="J336" i="14"/>
  <c r="Z336" i="14" s="1"/>
  <c r="U337" i="14"/>
  <c r="C337" i="14"/>
  <c r="S98" i="14"/>
  <c r="S110" i="14"/>
  <c r="T114" i="14"/>
  <c r="E121" i="14"/>
  <c r="C121" i="14" s="1"/>
  <c r="U122" i="14"/>
  <c r="C122" i="14"/>
  <c r="I346" i="14"/>
  <c r="I347" i="14" s="1"/>
  <c r="I332" i="14"/>
  <c r="Q346" i="14"/>
  <c r="Q332" i="14"/>
  <c r="S25" i="14"/>
  <c r="N336" i="14"/>
  <c r="K336" i="14" s="1"/>
  <c r="K56" i="14"/>
  <c r="Z56" i="14"/>
  <c r="Z16" i="14" s="1"/>
  <c r="S66" i="14"/>
  <c r="K67" i="14"/>
  <c r="K70" i="14"/>
  <c r="S77" i="14"/>
  <c r="S104" i="14"/>
  <c r="C118" i="14"/>
  <c r="S189" i="14"/>
  <c r="C191" i="14"/>
  <c r="S203" i="14"/>
  <c r="S231" i="14"/>
  <c r="S253" i="14"/>
  <c r="L346" i="14"/>
  <c r="L332" i="14"/>
  <c r="F268" i="14"/>
  <c r="C268" i="14" s="1"/>
  <c r="V269" i="14"/>
  <c r="V268" i="14" s="1"/>
  <c r="S111" i="14"/>
  <c r="U126" i="14"/>
  <c r="S126" i="14" s="1"/>
  <c r="S138" i="14"/>
  <c r="W142" i="14"/>
  <c r="V163" i="14"/>
  <c r="S187" i="14"/>
  <c r="J114" i="14"/>
  <c r="Z115" i="14"/>
  <c r="Z114" i="14" s="1"/>
  <c r="K142" i="14"/>
  <c r="E149" i="14"/>
  <c r="U150" i="14"/>
  <c r="U149" i="14" s="1"/>
  <c r="U16" i="14"/>
  <c r="S21" i="14"/>
  <c r="M337" i="14"/>
  <c r="K337" i="14" s="1"/>
  <c r="K64" i="14"/>
  <c r="S73" i="14"/>
  <c r="C14" i="14"/>
  <c r="K14" i="14"/>
  <c r="J16" i="14"/>
  <c r="J332" i="14" s="1"/>
  <c r="R16" i="14"/>
  <c r="R346" i="14" s="1"/>
  <c r="J334" i="14"/>
  <c r="C334" i="14" s="1"/>
  <c r="Z46" i="14"/>
  <c r="C46" i="14"/>
  <c r="C55" i="14"/>
  <c r="S60" i="14"/>
  <c r="Z64" i="14"/>
  <c r="U96" i="14"/>
  <c r="C96" i="14"/>
  <c r="T100" i="14"/>
  <c r="Z101" i="14"/>
  <c r="Z100" i="14" s="1"/>
  <c r="R100" i="14"/>
  <c r="K100" i="14" s="1"/>
  <c r="E107" i="14"/>
  <c r="C107" i="14" s="1"/>
  <c r="U108" i="14"/>
  <c r="C108" i="14"/>
  <c r="U112" i="14"/>
  <c r="C115" i="14"/>
  <c r="E114" i="14"/>
  <c r="C114" i="14" s="1"/>
  <c r="X114" i="14"/>
  <c r="M121" i="14"/>
  <c r="K121" i="14" s="1"/>
  <c r="U129" i="14"/>
  <c r="U128" i="14" s="1"/>
  <c r="S147" i="14"/>
  <c r="T142" i="14"/>
  <c r="C149" i="14"/>
  <c r="C150" i="14"/>
  <c r="K156" i="14"/>
  <c r="K157" i="14"/>
  <c r="Z156" i="14"/>
  <c r="V170" i="14"/>
  <c r="S171" i="14"/>
  <c r="S170" i="14" s="1"/>
  <c r="C181" i="14"/>
  <c r="V220" i="14"/>
  <c r="S234" i="14"/>
  <c r="C269" i="14"/>
  <c r="Z337" i="14"/>
  <c r="S97" i="14"/>
  <c r="U105" i="14"/>
  <c r="S105" i="14" s="1"/>
  <c r="Y114" i="14"/>
  <c r="Y346" i="14" s="1"/>
  <c r="S140" i="14"/>
  <c r="R156" i="14"/>
  <c r="U164" i="14"/>
  <c r="V185" i="14"/>
  <c r="V184" i="14" s="1"/>
  <c r="K196" i="14"/>
  <c r="N195" i="14"/>
  <c r="K195" i="14" s="1"/>
  <c r="V205" i="14"/>
  <c r="V204" i="14" s="1"/>
  <c r="S215" i="14"/>
  <c r="K221" i="14"/>
  <c r="N220" i="14"/>
  <c r="S243" i="14"/>
  <c r="N245" i="14"/>
  <c r="K257" i="14"/>
  <c r="S261" i="14"/>
  <c r="Z263" i="14"/>
  <c r="Z262" i="14" s="1"/>
  <c r="C263" i="14"/>
  <c r="J262" i="14"/>
  <c r="C262" i="14" s="1"/>
  <c r="S267" i="14"/>
  <c r="J268" i="14"/>
  <c r="Z269" i="14"/>
  <c r="Z268" i="14" s="1"/>
  <c r="C274" i="14"/>
  <c r="N274" i="14"/>
  <c r="K274" i="14" s="1"/>
  <c r="S276" i="14"/>
  <c r="S278" i="14"/>
  <c r="K286" i="14"/>
  <c r="N285" i="14"/>
  <c r="K285" i="14" s="1"/>
  <c r="C336" i="14"/>
  <c r="F332" i="14"/>
  <c r="E333" i="14"/>
  <c r="V334" i="14"/>
  <c r="V46" i="14"/>
  <c r="V338" i="14"/>
  <c r="V67" i="14"/>
  <c r="Z70" i="14"/>
  <c r="X100" i="14"/>
  <c r="X346" i="14" s="1"/>
  <c r="M107" i="14"/>
  <c r="K107" i="14" s="1"/>
  <c r="S129" i="14"/>
  <c r="R135" i="14"/>
  <c r="R142" i="14"/>
  <c r="S146" i="14"/>
  <c r="U154" i="14"/>
  <c r="S154" i="14" s="1"/>
  <c r="S161" i="14"/>
  <c r="M334" i="14"/>
  <c r="M172" i="14"/>
  <c r="K172" i="14" s="1"/>
  <c r="S181" i="14"/>
  <c r="S180" i="14" s="1"/>
  <c r="C192" i="14"/>
  <c r="F207" i="14"/>
  <c r="C208" i="14"/>
  <c r="S236" i="14"/>
  <c r="V246" i="14"/>
  <c r="V245" i="14" s="1"/>
  <c r="C252" i="14"/>
  <c r="F251" i="14"/>
  <c r="S273" i="14"/>
  <c r="S283" i="14"/>
  <c r="K296" i="14"/>
  <c r="C302" i="14"/>
  <c r="Y304" i="14"/>
  <c r="S305" i="14"/>
  <c r="S304" i="14" s="1"/>
  <c r="S188" i="14"/>
  <c r="V192" i="14"/>
  <c r="J204" i="14"/>
  <c r="Z205" i="14"/>
  <c r="Z204" i="14" s="1"/>
  <c r="K213" i="14"/>
  <c r="J232" i="14"/>
  <c r="C232" i="14" s="1"/>
  <c r="Z233" i="14"/>
  <c r="Z232" i="14" s="1"/>
  <c r="J251" i="14"/>
  <c r="Z252" i="14"/>
  <c r="Z251" i="14" s="1"/>
  <c r="S255" i="14"/>
  <c r="S337" i="14"/>
  <c r="J95" i="14"/>
  <c r="C95" i="14" s="1"/>
  <c r="S115" i="14"/>
  <c r="S114" i="14" s="1"/>
  <c r="S159" i="14"/>
  <c r="S165" i="14"/>
  <c r="M335" i="14"/>
  <c r="K335" i="14" s="1"/>
  <c r="M175" i="14"/>
  <c r="K175" i="14" s="1"/>
  <c r="J207" i="14"/>
  <c r="J346" i="14" s="1"/>
  <c r="J347" i="14" s="1"/>
  <c r="Z208" i="14"/>
  <c r="Z207" i="14" s="1"/>
  <c r="S222" i="14"/>
  <c r="S229" i="14"/>
  <c r="S237" i="14"/>
  <c r="S256" i="14"/>
  <c r="K258" i="14"/>
  <c r="Z258" i="14"/>
  <c r="Z257" i="14" s="1"/>
  <c r="S264" i="14"/>
  <c r="S202" i="14"/>
  <c r="C213" i="14"/>
  <c r="K220" i="14"/>
  <c r="S263" i="14"/>
  <c r="S262" i="14" s="1"/>
  <c r="S269" i="14"/>
  <c r="S268" i="14" s="1"/>
  <c r="U268" i="14"/>
  <c r="R334" i="14"/>
  <c r="R338" i="14"/>
  <c r="K338" i="14" s="1"/>
  <c r="Z96" i="14"/>
  <c r="Z95" i="14" s="1"/>
  <c r="S101" i="14"/>
  <c r="S112" i="14"/>
  <c r="S124" i="14"/>
  <c r="T128" i="14"/>
  <c r="S155" i="14"/>
  <c r="W163" i="14"/>
  <c r="C172" i="14"/>
  <c r="S198" i="14"/>
  <c r="S212" i="14"/>
  <c r="K214" i="14"/>
  <c r="N213" i="14"/>
  <c r="Z214" i="14"/>
  <c r="V227" i="14"/>
  <c r="V226" i="14" s="1"/>
  <c r="S230" i="14"/>
  <c r="S247" i="14"/>
  <c r="K262" i="14"/>
  <c r="S280" i="14"/>
  <c r="S279" i="14" s="1"/>
  <c r="U176" i="14"/>
  <c r="U175" i="14" s="1"/>
  <c r="V196" i="14"/>
  <c r="K269" i="14"/>
  <c r="V318" i="14"/>
  <c r="S319" i="14"/>
  <c r="S318" i="14" s="1"/>
  <c r="K321" i="14"/>
  <c r="E175" i="14"/>
  <c r="C175" i="14" s="1"/>
  <c r="V176" i="14"/>
  <c r="V175" i="14" s="1"/>
  <c r="C214" i="14"/>
  <c r="C221" i="14"/>
  <c r="J257" i="14"/>
  <c r="C257" i="14" s="1"/>
  <c r="C280" i="14"/>
  <c r="S289" i="14"/>
  <c r="S288" i="14" s="1"/>
  <c r="K297" i="14"/>
  <c r="Z297" i="14"/>
  <c r="Z296" i="14" s="1"/>
  <c r="C314" i="14"/>
  <c r="V314" i="14"/>
  <c r="C318" i="14"/>
  <c r="Z319" i="14"/>
  <c r="Z318" i="14" s="1"/>
  <c r="N240" i="14"/>
  <c r="K240" i="14" s="1"/>
  <c r="J245" i="14"/>
  <c r="C245" i="14" s="1"/>
  <c r="C246" i="14"/>
  <c r="V258" i="14"/>
  <c r="C291" i="14"/>
  <c r="V291" i="14"/>
  <c r="K294" i="14"/>
  <c r="K301" i="14"/>
  <c r="Z301" i="14"/>
  <c r="Z300" i="14" s="1"/>
  <c r="J306" i="14"/>
  <c r="C306" i="14" s="1"/>
  <c r="Z307" i="14"/>
  <c r="Z306" i="14" s="1"/>
  <c r="V309" i="14"/>
  <c r="S317" i="14"/>
  <c r="K319" i="14"/>
  <c r="N318" i="14"/>
  <c r="K318" i="14" s="1"/>
  <c r="Y335" i="14"/>
  <c r="V275" i="14"/>
  <c r="S277" i="14"/>
  <c r="C285" i="14"/>
  <c r="V286" i="14"/>
  <c r="C294" i="14"/>
  <c r="K298" i="14"/>
  <c r="C308" i="14"/>
  <c r="Z309" i="14"/>
  <c r="Z308" i="14" s="1"/>
  <c r="K311" i="14"/>
  <c r="S316" i="14"/>
  <c r="S284" i="14"/>
  <c r="Z286" i="14"/>
  <c r="Z285" i="14" s="1"/>
  <c r="K288" i="14"/>
  <c r="S293" i="14"/>
  <c r="C298" i="14"/>
  <c r="K302" i="14"/>
  <c r="K309" i="14"/>
  <c r="N308" i="14"/>
  <c r="K308" i="14" s="1"/>
  <c r="S320" i="14"/>
  <c r="C322" i="14"/>
  <c r="V322" i="14"/>
  <c r="V321" i="14" s="1"/>
  <c r="F321" i="14"/>
  <c r="C321" i="14" s="1"/>
  <c r="J288" i="14"/>
  <c r="C288" i="14" s="1"/>
  <c r="R288" i="14"/>
  <c r="N290" i="14"/>
  <c r="K290" i="14" s="1"/>
  <c r="T302" i="14"/>
  <c r="J304" i="14"/>
  <c r="C304" i="14" s="1"/>
  <c r="R304" i="14"/>
  <c r="K304" i="14" s="1"/>
  <c r="J311" i="14"/>
  <c r="C311" i="14" s="1"/>
  <c r="R311" i="14"/>
  <c r="N313" i="14"/>
  <c r="K313" i="14" s="1"/>
  <c r="J321" i="14"/>
  <c r="N329" i="14"/>
  <c r="K329" i="14" s="1"/>
  <c r="C286" i="14"/>
  <c r="K295" i="14"/>
  <c r="K299" i="14"/>
  <c r="C309" i="14"/>
  <c r="C319" i="14"/>
  <c r="M15" i="18"/>
  <c r="Q123" i="18"/>
  <c r="Q121" i="18"/>
  <c r="M103" i="18"/>
  <c r="L123" i="18"/>
  <c r="L121" i="18"/>
  <c r="N28" i="18"/>
  <c r="M28" i="18" s="1"/>
  <c r="P28" i="18"/>
  <c r="O22" i="18"/>
  <c r="O121" i="18" s="1"/>
  <c r="F121" i="18"/>
  <c r="F123" i="18"/>
  <c r="F124" i="18" s="1"/>
  <c r="M39" i="18"/>
  <c r="S39" i="18" s="1"/>
  <c r="M48" i="18"/>
  <c r="S48" i="18" s="1"/>
  <c r="C51" i="18"/>
  <c r="M54" i="18"/>
  <c r="S54" i="18" s="1"/>
  <c r="M57" i="18"/>
  <c r="M85" i="18"/>
  <c r="J121" i="18"/>
  <c r="H121" i="18" s="1"/>
  <c r="M101" i="18"/>
  <c r="K123" i="18"/>
  <c r="M65" i="18"/>
  <c r="P123" i="18"/>
  <c r="P124" i="18" s="1"/>
  <c r="P121" i="18"/>
  <c r="M26" i="18"/>
  <c r="S26" i="18" s="1"/>
  <c r="C31" i="18"/>
  <c r="H41" i="18"/>
  <c r="H49" i="18"/>
  <c r="N51" i="18"/>
  <c r="M51" i="18" s="1"/>
  <c r="C53" i="18"/>
  <c r="M55" i="18"/>
  <c r="M64" i="18"/>
  <c r="S64" i="18" s="1"/>
  <c r="S63" i="18" s="1"/>
  <c r="C73" i="18"/>
  <c r="M81" i="18"/>
  <c r="M100" i="18"/>
  <c r="S100" i="18" s="1"/>
  <c r="C113" i="18"/>
  <c r="M118" i="18"/>
  <c r="S118" i="18" s="1"/>
  <c r="N49" i="18"/>
  <c r="M49" i="18" s="1"/>
  <c r="O123" i="18"/>
  <c r="M87" i="18"/>
  <c r="D123" i="18"/>
  <c r="D121" i="18"/>
  <c r="E123" i="18"/>
  <c r="M22" i="18"/>
  <c r="H28" i="18"/>
  <c r="H123" i="18" s="1"/>
  <c r="N31" i="18"/>
  <c r="M31" i="18" s="1"/>
  <c r="M35" i="18"/>
  <c r="S35" i="18" s="1"/>
  <c r="H36" i="18"/>
  <c r="M53" i="18"/>
  <c r="N73" i="18"/>
  <c r="M73" i="18" s="1"/>
  <c r="M78" i="18"/>
  <c r="S78" i="18" s="1"/>
  <c r="H107" i="18"/>
  <c r="N113" i="18"/>
  <c r="M113" i="18" s="1"/>
  <c r="C115" i="18"/>
  <c r="M115" i="18"/>
  <c r="C117" i="18"/>
  <c r="M119" i="18"/>
  <c r="G123" i="18"/>
  <c r="G124" i="18" s="1"/>
  <c r="C22" i="18"/>
  <c r="C123" i="18" s="1"/>
  <c r="C33" i="18"/>
  <c r="M34" i="18"/>
  <c r="S34" i="18" s="1"/>
  <c r="M38" i="18"/>
  <c r="M59" i="18"/>
  <c r="H65" i="18"/>
  <c r="H69" i="18"/>
  <c r="C75" i="18"/>
  <c r="M75" i="18"/>
  <c r="M79" i="18"/>
  <c r="M84" i="18"/>
  <c r="S84" i="18" s="1"/>
  <c r="S83" i="18" s="1"/>
  <c r="C95" i="18"/>
  <c r="M105" i="18"/>
  <c r="M107" i="18"/>
  <c r="M117" i="18"/>
  <c r="M33" i="18"/>
  <c r="M36" i="18"/>
  <c r="H61" i="18"/>
  <c r="M72" i="18"/>
  <c r="S72" i="18" s="1"/>
  <c r="M77" i="18"/>
  <c r="H91" i="18"/>
  <c r="C97" i="18"/>
  <c r="M102" i="18"/>
  <c r="S102" i="18" s="1"/>
  <c r="M109" i="18"/>
  <c r="M112" i="18"/>
  <c r="S112" i="18" s="1"/>
  <c r="M106" i="18"/>
  <c r="S106" i="18" s="1"/>
  <c r="K121" i="18"/>
  <c r="M37" i="18"/>
  <c r="S37" i="18" s="1"/>
  <c r="M56" i="18"/>
  <c r="S56" i="18" s="1"/>
  <c r="M80" i="18"/>
  <c r="S80" i="18" s="1"/>
  <c r="N83" i="18"/>
  <c r="M83" i="18" s="1"/>
  <c r="M88" i="18"/>
  <c r="S88" i="18" s="1"/>
  <c r="M104" i="18"/>
  <c r="S104" i="18" s="1"/>
  <c r="M120" i="18"/>
  <c r="S120" i="18" s="1"/>
  <c r="E121" i="18"/>
  <c r="E126" i="18" s="1"/>
  <c r="G121" i="18"/>
  <c r="G126" i="18" s="1"/>
  <c r="F127" i="11"/>
  <c r="G19" i="11"/>
  <c r="E25" i="11"/>
  <c r="E127" i="11" s="1"/>
  <c r="D15" i="11"/>
  <c r="D127" i="11" s="1"/>
  <c r="G15" i="11"/>
  <c r="C127" i="11"/>
  <c r="C134" i="11" s="1"/>
  <c r="G36" i="11"/>
  <c r="G26" i="11"/>
  <c r="G38" i="11"/>
  <c r="G32" i="11"/>
  <c r="D23" i="11"/>
  <c r="G52" i="11"/>
  <c r="G51" i="11" s="1"/>
  <c r="G45" i="11"/>
  <c r="G44" i="11" s="1"/>
  <c r="G43" i="11" s="1"/>
  <c r="G78" i="11"/>
  <c r="G77" i="11" s="1"/>
  <c r="J344" i="14" l="1"/>
  <c r="W347" i="14"/>
  <c r="N347" i="14"/>
  <c r="V191" i="14"/>
  <c r="S192" i="14"/>
  <c r="S191" i="14" s="1"/>
  <c r="V290" i="14"/>
  <c r="S291" i="14"/>
  <c r="S290" i="14" s="1"/>
  <c r="C207" i="14"/>
  <c r="S150" i="14"/>
  <c r="S149" i="14" s="1"/>
  <c r="S56" i="14"/>
  <c r="S70" i="14"/>
  <c r="V16" i="14"/>
  <c r="V346" i="14" s="1"/>
  <c r="V285" i="14"/>
  <c r="S286" i="14"/>
  <c r="S285" i="14" s="1"/>
  <c r="C251" i="14"/>
  <c r="U107" i="14"/>
  <c r="E346" i="14"/>
  <c r="Q347" i="14"/>
  <c r="P347" i="14"/>
  <c r="S185" i="14"/>
  <c r="S184" i="14" s="1"/>
  <c r="C16" i="14"/>
  <c r="S205" i="14"/>
  <c r="S204" i="14" s="1"/>
  <c r="S96" i="14"/>
  <c r="S95" i="14" s="1"/>
  <c r="U95" i="14"/>
  <c r="U346" i="14" s="1"/>
  <c r="S156" i="14"/>
  <c r="S322" i="14"/>
  <c r="S321" i="14" s="1"/>
  <c r="V313" i="14"/>
  <c r="S314" i="14"/>
  <c r="S313" i="14" s="1"/>
  <c r="S100" i="14"/>
  <c r="E332" i="14"/>
  <c r="S297" i="14"/>
  <c r="S296" i="14" s="1"/>
  <c r="K16" i="14"/>
  <c r="K346" i="14" s="1"/>
  <c r="K347" i="14" s="1"/>
  <c r="V308" i="14"/>
  <c r="S309" i="14"/>
  <c r="S308" i="14" s="1"/>
  <c r="V257" i="14"/>
  <c r="S258" i="14"/>
  <c r="S257" i="14" s="1"/>
  <c r="U333" i="14"/>
  <c r="S333" i="14" s="1"/>
  <c r="C346" i="14"/>
  <c r="S252" i="14"/>
  <c r="S251" i="14" s="1"/>
  <c r="R332" i="14"/>
  <c r="Z332" i="14" s="1"/>
  <c r="I344" i="14"/>
  <c r="Y332" i="14"/>
  <c r="Y347" i="14" s="1"/>
  <c r="H344" i="14"/>
  <c r="X332" i="14"/>
  <c r="X347" i="14" s="1"/>
  <c r="T332" i="14"/>
  <c r="T347" i="14" s="1"/>
  <c r="D344" i="14"/>
  <c r="V195" i="14"/>
  <c r="S196" i="14"/>
  <c r="S195" i="14" s="1"/>
  <c r="S164" i="14"/>
  <c r="S163" i="14" s="1"/>
  <c r="U163" i="14"/>
  <c r="N332" i="14"/>
  <c r="V332" i="14" s="1"/>
  <c r="K332" i="14"/>
  <c r="S143" i="14"/>
  <c r="S142" i="14" s="1"/>
  <c r="U142" i="14"/>
  <c r="S107" i="14"/>
  <c r="S246" i="14"/>
  <c r="S245" i="14" s="1"/>
  <c r="S275" i="14"/>
  <c r="S274" i="14" s="1"/>
  <c r="V274" i="14"/>
  <c r="C333" i="14"/>
  <c r="S301" i="14"/>
  <c r="S300" i="14" s="1"/>
  <c r="K334" i="14"/>
  <c r="L347" i="14"/>
  <c r="S136" i="14"/>
  <c r="S135" i="14" s="1"/>
  <c r="Z338" i="14"/>
  <c r="S338" i="14" s="1"/>
  <c r="C338" i="14"/>
  <c r="M332" i="14"/>
  <c r="S176" i="14"/>
  <c r="S175" i="14" s="1"/>
  <c r="V336" i="14"/>
  <c r="S336" i="14" s="1"/>
  <c r="G344" i="14"/>
  <c r="W332" i="14"/>
  <c r="C339" i="14"/>
  <c r="Z121" i="14"/>
  <c r="Z346" i="14" s="1"/>
  <c r="Z347" i="14" s="1"/>
  <c r="Z213" i="14"/>
  <c r="S214" i="14"/>
  <c r="S213" i="14" s="1"/>
  <c r="Z334" i="14"/>
  <c r="U121" i="14"/>
  <c r="U335" i="14"/>
  <c r="S335" i="14" s="1"/>
  <c r="F344" i="14"/>
  <c r="S221" i="14"/>
  <c r="S220" i="14" s="1"/>
  <c r="S307" i="14"/>
  <c r="S306" i="14" s="1"/>
  <c r="Z335" i="14"/>
  <c r="C335" i="14"/>
  <c r="M346" i="14"/>
  <c r="M347" i="14" s="1"/>
  <c r="S122" i="14"/>
  <c r="S121" i="14" s="1"/>
  <c r="S330" i="14"/>
  <c r="S329" i="14" s="1"/>
  <c r="U334" i="14"/>
  <c r="S227" i="14"/>
  <c r="S226" i="14" s="1"/>
  <c r="S67" i="14"/>
  <c r="F346" i="14"/>
  <c r="F347" i="14" s="1"/>
  <c r="S132" i="14"/>
  <c r="S128" i="14" s="1"/>
  <c r="S17" i="14"/>
  <c r="S16" i="14" s="1"/>
  <c r="S208" i="14"/>
  <c r="S207" i="14" s="1"/>
  <c r="S64" i="14"/>
  <c r="H124" i="18"/>
  <c r="O124" i="18"/>
  <c r="L124" i="18"/>
  <c r="N121" i="18"/>
  <c r="M121" i="18" s="1"/>
  <c r="S121" i="18" s="1"/>
  <c r="S125" i="18" s="1"/>
  <c r="N123" i="18"/>
  <c r="N124" i="18" s="1"/>
  <c r="D126" i="18"/>
  <c r="C121" i="18"/>
  <c r="C126" i="18" s="1"/>
  <c r="D124" i="18"/>
  <c r="J124" i="18"/>
  <c r="M123" i="18"/>
  <c r="K124" i="18"/>
  <c r="E124" i="18"/>
  <c r="Q124" i="18"/>
  <c r="G50" i="11"/>
  <c r="G31" i="11"/>
  <c r="G25" i="11" s="1"/>
  <c r="G127" i="11" s="1"/>
  <c r="C136" i="11" s="1"/>
  <c r="C137" i="11" s="1"/>
  <c r="E344" i="14" l="1"/>
  <c r="U332" i="14"/>
  <c r="U347" i="14" s="1"/>
  <c r="C332" i="14"/>
  <c r="C344" i="14" s="1"/>
  <c r="V347" i="14"/>
  <c r="S346" i="14"/>
  <c r="E347" i="14"/>
  <c r="R347" i="14"/>
  <c r="S334" i="14"/>
  <c r="M124" i="18"/>
  <c r="C124" i="18"/>
  <c r="C347" i="14" l="1"/>
  <c r="S332" i="14"/>
  <c r="S347" i="14" s="1"/>
  <c r="I26" i="16" l="1"/>
  <c r="I27" i="16"/>
  <c r="I29" i="16"/>
  <c r="I30" i="16"/>
  <c r="T111" i="16" l="1"/>
  <c r="S111" i="16"/>
  <c r="R111" i="16"/>
  <c r="Q111" i="16"/>
  <c r="P111" i="16"/>
  <c r="T105" i="16"/>
  <c r="S105" i="16"/>
  <c r="R105" i="16"/>
  <c r="Q105" i="16"/>
  <c r="P105" i="16"/>
  <c r="T97" i="16"/>
  <c r="S97" i="16"/>
  <c r="R97" i="16"/>
  <c r="Q97" i="16"/>
  <c r="P97" i="16"/>
  <c r="T117" i="16"/>
  <c r="S117" i="16"/>
  <c r="R117" i="16"/>
  <c r="Q117" i="16"/>
  <c r="P117" i="16"/>
  <c r="T115" i="16"/>
  <c r="S115" i="16"/>
  <c r="R115" i="16"/>
  <c r="Q115" i="16"/>
  <c r="P115" i="16"/>
  <c r="T113" i="16"/>
  <c r="S113" i="16"/>
  <c r="R113" i="16"/>
  <c r="Q113" i="16"/>
  <c r="P113" i="16"/>
  <c r="T109" i="16"/>
  <c r="S109" i="16"/>
  <c r="R109" i="16"/>
  <c r="Q109" i="16"/>
  <c r="P109" i="16"/>
  <c r="T107" i="16"/>
  <c r="S107" i="16"/>
  <c r="R107" i="16"/>
  <c r="Q107" i="16"/>
  <c r="P107" i="16"/>
  <c r="T103" i="16"/>
  <c r="S103" i="16"/>
  <c r="R103" i="16"/>
  <c r="Q103" i="16"/>
  <c r="P103" i="16"/>
  <c r="T95" i="16"/>
  <c r="S95" i="16"/>
  <c r="R95" i="16"/>
  <c r="Q95" i="16"/>
  <c r="P95" i="16"/>
  <c r="T93" i="16"/>
  <c r="S93" i="16"/>
  <c r="R93" i="16"/>
  <c r="Q93" i="16"/>
  <c r="P93" i="16"/>
  <c r="T91" i="16"/>
  <c r="S91" i="16"/>
  <c r="R91" i="16"/>
  <c r="Q91" i="16"/>
  <c r="P91" i="16"/>
  <c r="T89" i="16"/>
  <c r="S89" i="16"/>
  <c r="R89" i="16"/>
  <c r="Q89" i="16"/>
  <c r="P89" i="16"/>
  <c r="T87" i="16"/>
  <c r="S87" i="16"/>
  <c r="R87" i="16"/>
  <c r="Q87" i="16"/>
  <c r="P87" i="16"/>
  <c r="T85" i="16"/>
  <c r="S85" i="16"/>
  <c r="R85" i="16"/>
  <c r="Q85" i="16"/>
  <c r="P85" i="16"/>
  <c r="T83" i="16"/>
  <c r="S83" i="16"/>
  <c r="R83" i="16"/>
  <c r="Q83" i="16"/>
  <c r="P83" i="16"/>
  <c r="T81" i="16"/>
  <c r="S81" i="16"/>
  <c r="R81" i="16"/>
  <c r="Q81" i="16"/>
  <c r="P81" i="16"/>
  <c r="T79" i="16"/>
  <c r="S79" i="16"/>
  <c r="R79" i="16"/>
  <c r="Q79" i="16"/>
  <c r="P79" i="16"/>
  <c r="T77" i="16"/>
  <c r="S77" i="16"/>
  <c r="R77" i="16"/>
  <c r="Q77" i="16"/>
  <c r="P77" i="16"/>
  <c r="T75" i="16"/>
  <c r="S75" i="16"/>
  <c r="R75" i="16"/>
  <c r="Q75" i="16"/>
  <c r="P75" i="16"/>
  <c r="T73" i="16"/>
  <c r="S73" i="16"/>
  <c r="R73" i="16"/>
  <c r="Q73" i="16"/>
  <c r="P73" i="16"/>
  <c r="T71" i="16"/>
  <c r="S71" i="16"/>
  <c r="R71" i="16"/>
  <c r="Q71" i="16"/>
  <c r="P71" i="16"/>
  <c r="T69" i="16"/>
  <c r="S69" i="16"/>
  <c r="R69" i="16"/>
  <c r="Q69" i="16"/>
  <c r="P69" i="16"/>
  <c r="T67" i="16"/>
  <c r="S67" i="16"/>
  <c r="R67" i="16"/>
  <c r="Q67" i="16"/>
  <c r="P67" i="16"/>
  <c r="T65" i="16"/>
  <c r="S65" i="16"/>
  <c r="R65" i="16"/>
  <c r="Q65" i="16"/>
  <c r="P65" i="16"/>
  <c r="T59" i="16"/>
  <c r="S59" i="16"/>
  <c r="R59" i="16"/>
  <c r="Q59" i="16"/>
  <c r="P59" i="16"/>
  <c r="T55" i="16"/>
  <c r="S55" i="16"/>
  <c r="R55" i="16"/>
  <c r="Q55" i="16"/>
  <c r="P55" i="16"/>
  <c r="T51" i="16"/>
  <c r="S51" i="16"/>
  <c r="R51" i="16"/>
  <c r="Q51" i="16"/>
  <c r="P51" i="16"/>
  <c r="T49" i="16"/>
  <c r="S49" i="16"/>
  <c r="R49" i="16"/>
  <c r="Q49" i="16"/>
  <c r="P49" i="16"/>
  <c r="T47" i="16"/>
  <c r="S47" i="16"/>
  <c r="R47" i="16"/>
  <c r="Q47" i="16"/>
  <c r="P47" i="16"/>
  <c r="T45" i="16"/>
  <c r="S45" i="16"/>
  <c r="R45" i="16"/>
  <c r="Q45" i="16"/>
  <c r="P45" i="16"/>
  <c r="T43" i="16"/>
  <c r="S43" i="16"/>
  <c r="R43" i="16"/>
  <c r="Q43" i="16"/>
  <c r="P43" i="16"/>
  <c r="T41" i="16"/>
  <c r="S41" i="16"/>
  <c r="R41" i="16"/>
  <c r="Q41" i="16"/>
  <c r="P41" i="16"/>
  <c r="T39" i="16"/>
  <c r="S39" i="16"/>
  <c r="R39" i="16"/>
  <c r="Q39" i="16"/>
  <c r="P39" i="16"/>
  <c r="T36" i="16"/>
  <c r="S36" i="16"/>
  <c r="R36" i="16"/>
  <c r="Q36" i="16"/>
  <c r="P36" i="16"/>
  <c r="T35" i="16"/>
  <c r="S35" i="16"/>
  <c r="R35" i="16"/>
  <c r="Q35" i="16"/>
  <c r="P35" i="16"/>
  <c r="T33" i="16"/>
  <c r="S33" i="16"/>
  <c r="R33" i="16"/>
  <c r="Q33" i="16"/>
  <c r="P33" i="16"/>
  <c r="T30" i="16"/>
  <c r="S30" i="16"/>
  <c r="R30" i="16"/>
  <c r="Q30" i="16"/>
  <c r="P30" i="16"/>
  <c r="T27" i="16"/>
  <c r="S27" i="16"/>
  <c r="R27" i="16"/>
  <c r="Q27" i="16"/>
  <c r="P27" i="16"/>
  <c r="T24" i="16"/>
  <c r="S24" i="16"/>
  <c r="R24" i="16"/>
  <c r="Q24" i="16"/>
  <c r="P24" i="16"/>
  <c r="T22" i="16"/>
  <c r="S22" i="16"/>
  <c r="R22" i="16"/>
  <c r="Q22" i="16"/>
  <c r="P22" i="16"/>
  <c r="T14" i="16"/>
  <c r="T15" i="16"/>
  <c r="T16" i="16"/>
  <c r="T17" i="16"/>
  <c r="T18" i="16"/>
  <c r="T19" i="16"/>
  <c r="T13" i="16"/>
  <c r="P14" i="16"/>
  <c r="Q14" i="16"/>
  <c r="R14" i="16"/>
  <c r="S14" i="16"/>
  <c r="P15" i="16"/>
  <c r="Q15" i="16"/>
  <c r="R15" i="16"/>
  <c r="S15" i="16"/>
  <c r="P16" i="16"/>
  <c r="Q16" i="16"/>
  <c r="R16" i="16"/>
  <c r="S16" i="16"/>
  <c r="P17" i="16"/>
  <c r="Q17" i="16"/>
  <c r="R17" i="16"/>
  <c r="S17" i="16"/>
  <c r="P18" i="16"/>
  <c r="Q18" i="16"/>
  <c r="R18" i="16"/>
  <c r="S18" i="16"/>
  <c r="P19" i="16"/>
  <c r="Q19" i="16"/>
  <c r="R19" i="16"/>
  <c r="S19" i="16"/>
  <c r="Q13" i="16"/>
  <c r="R13" i="16"/>
  <c r="S13" i="16"/>
  <c r="P13" i="16"/>
  <c r="J76" i="16"/>
  <c r="K76" i="16"/>
  <c r="J23" i="16"/>
  <c r="K23" i="16"/>
  <c r="J25" i="16"/>
  <c r="K25" i="16"/>
  <c r="J28" i="16"/>
  <c r="K28" i="16"/>
  <c r="J31" i="16"/>
  <c r="K31" i="16"/>
  <c r="J34" i="16"/>
  <c r="K34" i="16"/>
  <c r="J37" i="16"/>
  <c r="K37" i="16"/>
  <c r="J40" i="16"/>
  <c r="K40" i="16"/>
  <c r="J42" i="16"/>
  <c r="K42" i="16"/>
  <c r="J44" i="16"/>
  <c r="K44" i="16"/>
  <c r="J46" i="16"/>
  <c r="D37" i="16"/>
  <c r="J12" i="16"/>
  <c r="K12" i="16"/>
  <c r="I117" i="16"/>
  <c r="N116" i="16"/>
  <c r="M116" i="16"/>
  <c r="L116" i="16"/>
  <c r="K116" i="16"/>
  <c r="J116" i="16"/>
  <c r="I115" i="16"/>
  <c r="N114" i="16"/>
  <c r="M114" i="16"/>
  <c r="L114" i="16"/>
  <c r="K114" i="16"/>
  <c r="J114" i="16"/>
  <c r="I113" i="16"/>
  <c r="N112" i="16"/>
  <c r="M112" i="16"/>
  <c r="L112" i="16"/>
  <c r="K112" i="16"/>
  <c r="J112" i="16"/>
  <c r="I111" i="16"/>
  <c r="N110" i="16"/>
  <c r="M110" i="16"/>
  <c r="L110" i="16"/>
  <c r="K110" i="16"/>
  <c r="J110" i="16"/>
  <c r="I109" i="16"/>
  <c r="N108" i="16"/>
  <c r="M108" i="16"/>
  <c r="L108" i="16"/>
  <c r="K108" i="16"/>
  <c r="J108" i="16"/>
  <c r="I107" i="16"/>
  <c r="N106" i="16"/>
  <c r="M106" i="16"/>
  <c r="L106" i="16"/>
  <c r="K106" i="16"/>
  <c r="J106" i="16"/>
  <c r="I105" i="16"/>
  <c r="N104" i="16"/>
  <c r="M104" i="16"/>
  <c r="L104" i="16"/>
  <c r="K104" i="16"/>
  <c r="J104" i="16"/>
  <c r="I103" i="16"/>
  <c r="N102" i="16"/>
  <c r="M102" i="16"/>
  <c r="L102" i="16"/>
  <c r="K102" i="16"/>
  <c r="J102" i="16"/>
  <c r="I101" i="16"/>
  <c r="N100" i="16"/>
  <c r="M100" i="16"/>
  <c r="L100" i="16"/>
  <c r="K100" i="16"/>
  <c r="J100" i="16"/>
  <c r="I99" i="16"/>
  <c r="N98" i="16"/>
  <c r="M98" i="16"/>
  <c r="L98" i="16"/>
  <c r="K98" i="16"/>
  <c r="J98" i="16"/>
  <c r="I97" i="16"/>
  <c r="N96" i="16"/>
  <c r="M96" i="16"/>
  <c r="L96" i="16"/>
  <c r="K96" i="16"/>
  <c r="J96" i="16"/>
  <c r="I95" i="16"/>
  <c r="N94" i="16"/>
  <c r="M94" i="16"/>
  <c r="L94" i="16"/>
  <c r="K94" i="16"/>
  <c r="J94" i="16"/>
  <c r="I93" i="16"/>
  <c r="N92" i="16"/>
  <c r="M92" i="16"/>
  <c r="L92" i="16"/>
  <c r="K92" i="16"/>
  <c r="J92" i="16"/>
  <c r="I91" i="16"/>
  <c r="N90" i="16"/>
  <c r="M90" i="16"/>
  <c r="L90" i="16"/>
  <c r="K90" i="16"/>
  <c r="J90" i="16"/>
  <c r="I89" i="16"/>
  <c r="N88" i="16"/>
  <c r="M88" i="16"/>
  <c r="L88" i="16"/>
  <c r="K88" i="16"/>
  <c r="J88" i="16"/>
  <c r="I87" i="16"/>
  <c r="N86" i="16"/>
  <c r="M86" i="16"/>
  <c r="L86" i="16"/>
  <c r="K86" i="16"/>
  <c r="J86" i="16"/>
  <c r="I85" i="16"/>
  <c r="N84" i="16"/>
  <c r="M84" i="16"/>
  <c r="L84" i="16"/>
  <c r="K84" i="16"/>
  <c r="J84" i="16"/>
  <c r="I83" i="16"/>
  <c r="N82" i="16"/>
  <c r="M82" i="16"/>
  <c r="L82" i="16"/>
  <c r="K82" i="16"/>
  <c r="J82" i="16"/>
  <c r="I81" i="16"/>
  <c r="N80" i="16"/>
  <c r="M80" i="16"/>
  <c r="L80" i="16"/>
  <c r="K80" i="16"/>
  <c r="J80" i="16"/>
  <c r="I79" i="16"/>
  <c r="N78" i="16"/>
  <c r="M78" i="16"/>
  <c r="L78" i="16"/>
  <c r="K78" i="16"/>
  <c r="J78" i="16"/>
  <c r="I77" i="16"/>
  <c r="N76" i="16"/>
  <c r="M76" i="16"/>
  <c r="L76" i="16"/>
  <c r="I75" i="16"/>
  <c r="N74" i="16"/>
  <c r="M74" i="16"/>
  <c r="L74" i="16"/>
  <c r="K74" i="16"/>
  <c r="J74" i="16"/>
  <c r="I73" i="16"/>
  <c r="N72" i="16"/>
  <c r="M72" i="16"/>
  <c r="L72" i="16"/>
  <c r="K72" i="16"/>
  <c r="J72" i="16"/>
  <c r="I71" i="16"/>
  <c r="N70" i="16"/>
  <c r="M70" i="16"/>
  <c r="L70" i="16"/>
  <c r="K70" i="16"/>
  <c r="J70" i="16"/>
  <c r="I69" i="16"/>
  <c r="N68" i="16"/>
  <c r="M68" i="16"/>
  <c r="L68" i="16"/>
  <c r="K68" i="16"/>
  <c r="J68" i="16"/>
  <c r="I67" i="16"/>
  <c r="N66" i="16"/>
  <c r="M66" i="16"/>
  <c r="L66" i="16"/>
  <c r="K66" i="16"/>
  <c r="J66" i="16"/>
  <c r="I65" i="16"/>
  <c r="N64" i="16"/>
  <c r="M64" i="16"/>
  <c r="L64" i="16"/>
  <c r="K64" i="16"/>
  <c r="J64" i="16"/>
  <c r="I63" i="16"/>
  <c r="N62" i="16"/>
  <c r="M62" i="16"/>
  <c r="L62" i="16"/>
  <c r="K62" i="16"/>
  <c r="J62" i="16"/>
  <c r="I61" i="16"/>
  <c r="N60" i="16"/>
  <c r="M60" i="16"/>
  <c r="L60" i="16"/>
  <c r="K60" i="16"/>
  <c r="J60" i="16"/>
  <c r="I59" i="16"/>
  <c r="N58" i="16"/>
  <c r="M58" i="16"/>
  <c r="L58" i="16"/>
  <c r="K58" i="16"/>
  <c r="J58" i="16"/>
  <c r="I57" i="16"/>
  <c r="N56" i="16"/>
  <c r="M56" i="16"/>
  <c r="L56" i="16"/>
  <c r="K56" i="16"/>
  <c r="J56" i="16"/>
  <c r="I55" i="16"/>
  <c r="N54" i="16"/>
  <c r="M54" i="16"/>
  <c r="L54" i="16"/>
  <c r="K54" i="16"/>
  <c r="J54" i="16"/>
  <c r="I53" i="16"/>
  <c r="N52" i="16"/>
  <c r="M52" i="16"/>
  <c r="L52" i="16"/>
  <c r="K52" i="16"/>
  <c r="J52" i="16"/>
  <c r="I51" i="16"/>
  <c r="N50" i="16"/>
  <c r="M50" i="16"/>
  <c r="L50" i="16"/>
  <c r="K50" i="16"/>
  <c r="J50" i="16"/>
  <c r="I49" i="16"/>
  <c r="N48" i="16"/>
  <c r="M48" i="16"/>
  <c r="L48" i="16"/>
  <c r="K48" i="16"/>
  <c r="J48" i="16"/>
  <c r="I47" i="16"/>
  <c r="N46" i="16"/>
  <c r="M46" i="16"/>
  <c r="L46" i="16"/>
  <c r="K46" i="16"/>
  <c r="I45" i="16"/>
  <c r="N44" i="16"/>
  <c r="M44" i="16"/>
  <c r="L44" i="16"/>
  <c r="I43" i="16"/>
  <c r="N42" i="16"/>
  <c r="M42" i="16"/>
  <c r="L42" i="16"/>
  <c r="I41" i="16"/>
  <c r="N40" i="16"/>
  <c r="M40" i="16"/>
  <c r="L40" i="16"/>
  <c r="I39" i="16"/>
  <c r="I38" i="16"/>
  <c r="N37" i="16"/>
  <c r="M37" i="16"/>
  <c r="L37" i="16"/>
  <c r="I36" i="16"/>
  <c r="I35" i="16"/>
  <c r="N34" i="16"/>
  <c r="M34" i="16"/>
  <c r="L34" i="16"/>
  <c r="I33" i="16"/>
  <c r="I32" i="16"/>
  <c r="N31" i="16"/>
  <c r="M31" i="16"/>
  <c r="L31" i="16"/>
  <c r="N28" i="16"/>
  <c r="M28" i="16"/>
  <c r="L28" i="16"/>
  <c r="N25" i="16"/>
  <c r="M25" i="16"/>
  <c r="L25" i="16"/>
  <c r="I24" i="16"/>
  <c r="N23" i="16"/>
  <c r="M23" i="16"/>
  <c r="L23" i="16"/>
  <c r="I22" i="16"/>
  <c r="I21" i="16"/>
  <c r="N20" i="16"/>
  <c r="M20" i="16"/>
  <c r="L20" i="16"/>
  <c r="K20" i="16"/>
  <c r="J20" i="16"/>
  <c r="I19" i="16"/>
  <c r="I18" i="16"/>
  <c r="I17" i="16"/>
  <c r="I16" i="16"/>
  <c r="I15" i="16"/>
  <c r="I14" i="16"/>
  <c r="I13" i="16"/>
  <c r="N12" i="16"/>
  <c r="M12" i="16"/>
  <c r="L12" i="16"/>
  <c r="I86" i="16" l="1"/>
  <c r="O13" i="16"/>
  <c r="I54" i="16"/>
  <c r="I28" i="16"/>
  <c r="I84" i="16"/>
  <c r="I92" i="16"/>
  <c r="I58" i="16"/>
  <c r="I88" i="16"/>
  <c r="I20" i="16"/>
  <c r="I72" i="16"/>
  <c r="I68" i="16"/>
  <c r="I70" i="16"/>
  <c r="I56" i="16"/>
  <c r="I116" i="16"/>
  <c r="I23" i="16"/>
  <c r="I100" i="16"/>
  <c r="J118" i="16"/>
  <c r="I52" i="16"/>
  <c r="I104" i="16"/>
  <c r="N118" i="16"/>
  <c r="L118" i="16"/>
  <c r="M118" i="16"/>
  <c r="I96" i="16"/>
  <c r="I98" i="16"/>
  <c r="K118" i="16"/>
  <c r="I102" i="16"/>
  <c r="I110" i="16"/>
  <c r="I64" i="16"/>
  <c r="I108" i="16"/>
  <c r="I82" i="16"/>
  <c r="I60" i="16"/>
  <c r="I106" i="16"/>
  <c r="I46" i="16"/>
  <c r="I94" i="16"/>
  <c r="I62" i="16"/>
  <c r="I66" i="16"/>
  <c r="I90" i="16"/>
  <c r="I78" i="16"/>
  <c r="I114" i="16"/>
  <c r="I112" i="16"/>
  <c r="I80" i="16"/>
  <c r="I76" i="16"/>
  <c r="I74" i="16"/>
  <c r="I50" i="16"/>
  <c r="I48" i="16"/>
  <c r="I44" i="16"/>
  <c r="I42" i="16"/>
  <c r="I40" i="16"/>
  <c r="I37" i="16"/>
  <c r="I34" i="16"/>
  <c r="I31" i="16"/>
  <c r="I25" i="16"/>
  <c r="I12" i="16"/>
  <c r="I118" i="16" l="1"/>
  <c r="C68" i="19" l="1"/>
  <c r="C56" i="19"/>
  <c r="C45" i="19"/>
  <c r="C37" i="19"/>
  <c r="B35" i="19" l="1"/>
  <c r="H73" i="19"/>
  <c r="H75" i="19"/>
  <c r="C22" i="19" l="1"/>
  <c r="C35" i="19"/>
  <c r="C12" i="19" l="1"/>
  <c r="C28" i="19"/>
  <c r="C35" i="16" l="1"/>
  <c r="T116" i="16"/>
  <c r="S116" i="16"/>
  <c r="R116" i="16"/>
  <c r="Q116" i="16"/>
  <c r="P116" i="16"/>
  <c r="T114" i="16"/>
  <c r="S114" i="16"/>
  <c r="R114" i="16"/>
  <c r="P114" i="16"/>
  <c r="T112" i="16"/>
  <c r="S112" i="16"/>
  <c r="R112" i="16"/>
  <c r="Q112" i="16"/>
  <c r="T110" i="16"/>
  <c r="S110" i="16"/>
  <c r="R110" i="16"/>
  <c r="Q110" i="16"/>
  <c r="P110" i="16"/>
  <c r="T108" i="16"/>
  <c r="S108" i="16"/>
  <c r="R108" i="16"/>
  <c r="P108" i="16"/>
  <c r="T106" i="16"/>
  <c r="S106" i="16"/>
  <c r="R106" i="16"/>
  <c r="P106" i="16"/>
  <c r="T104" i="16"/>
  <c r="S104" i="16"/>
  <c r="R104" i="16"/>
  <c r="Q104" i="16"/>
  <c r="P104" i="16"/>
  <c r="T102" i="16"/>
  <c r="S102" i="16"/>
  <c r="R102" i="16"/>
  <c r="Q102" i="16"/>
  <c r="P102" i="16"/>
  <c r="T96" i="16"/>
  <c r="S96" i="16"/>
  <c r="R96" i="16"/>
  <c r="P96" i="16"/>
  <c r="T94" i="16"/>
  <c r="R94" i="16"/>
  <c r="Q94" i="16"/>
  <c r="P94" i="16"/>
  <c r="T92" i="16"/>
  <c r="S92" i="16"/>
  <c r="R92" i="16"/>
  <c r="P92" i="16"/>
  <c r="T90" i="16"/>
  <c r="S90" i="16"/>
  <c r="R90" i="16"/>
  <c r="Q90" i="16"/>
  <c r="P90" i="16"/>
  <c r="T88" i="16"/>
  <c r="S88" i="16"/>
  <c r="R88" i="16"/>
  <c r="Q88" i="16"/>
  <c r="P88" i="16"/>
  <c r="T86" i="16"/>
  <c r="S86" i="16"/>
  <c r="R86" i="16"/>
  <c r="Q86" i="16"/>
  <c r="P86" i="16"/>
  <c r="T84" i="16"/>
  <c r="S84" i="16"/>
  <c r="R84" i="16"/>
  <c r="P84" i="16"/>
  <c r="T82" i="16"/>
  <c r="S82" i="16"/>
  <c r="R82" i="16"/>
  <c r="P82" i="16"/>
  <c r="T80" i="16"/>
  <c r="S80" i="16"/>
  <c r="R80" i="16"/>
  <c r="Q80" i="16"/>
  <c r="P80" i="16"/>
  <c r="T78" i="16"/>
  <c r="S78" i="16"/>
  <c r="R78" i="16"/>
  <c r="Q78" i="16"/>
  <c r="P78" i="16"/>
  <c r="T76" i="16"/>
  <c r="S76" i="16"/>
  <c r="R76" i="16"/>
  <c r="P76" i="16"/>
  <c r="T74" i="16"/>
  <c r="S74" i="16"/>
  <c r="R74" i="16"/>
  <c r="Q74" i="16"/>
  <c r="T72" i="16"/>
  <c r="S72" i="16"/>
  <c r="R72" i="16"/>
  <c r="Q72" i="16"/>
  <c r="P72" i="16"/>
  <c r="T70" i="16"/>
  <c r="S70" i="16"/>
  <c r="R70" i="16"/>
  <c r="Q70" i="16"/>
  <c r="P70" i="16"/>
  <c r="T68" i="16"/>
  <c r="S68" i="16"/>
  <c r="R68" i="16"/>
  <c r="P68" i="16"/>
  <c r="T66" i="16"/>
  <c r="S66" i="16"/>
  <c r="R66" i="16"/>
  <c r="Q66" i="16"/>
  <c r="P66" i="16"/>
  <c r="T64" i="16"/>
  <c r="S64" i="16"/>
  <c r="R64" i="16"/>
  <c r="Q64" i="16"/>
  <c r="P64" i="16"/>
  <c r="T58" i="16"/>
  <c r="S58" i="16"/>
  <c r="R58" i="16"/>
  <c r="Q58" i="16"/>
  <c r="P58" i="16"/>
  <c r="T54" i="16"/>
  <c r="S54" i="16"/>
  <c r="R54" i="16"/>
  <c r="P54" i="16"/>
  <c r="T50" i="16"/>
  <c r="S50" i="16"/>
  <c r="R50" i="16"/>
  <c r="P50" i="16"/>
  <c r="T48" i="16"/>
  <c r="S48" i="16"/>
  <c r="R48" i="16"/>
  <c r="Q48" i="16"/>
  <c r="P48" i="16"/>
  <c r="T46" i="16"/>
  <c r="S46" i="16"/>
  <c r="R46" i="16"/>
  <c r="Q46" i="16"/>
  <c r="P46" i="16"/>
  <c r="T44" i="16"/>
  <c r="S44" i="16"/>
  <c r="R44" i="16"/>
  <c r="P44" i="16"/>
  <c r="T42" i="16"/>
  <c r="S42" i="16"/>
  <c r="R42" i="16"/>
  <c r="P42" i="16"/>
  <c r="T40" i="16"/>
  <c r="S40" i="16"/>
  <c r="R40" i="16"/>
  <c r="Q40" i="16"/>
  <c r="P40" i="16"/>
  <c r="T23" i="16"/>
  <c r="S23" i="16"/>
  <c r="R23" i="16"/>
  <c r="Q23" i="16"/>
  <c r="P23" i="16"/>
  <c r="U86" i="16"/>
  <c r="W86" i="16"/>
  <c r="X86" i="16"/>
  <c r="U23" i="16"/>
  <c r="W23" i="16"/>
  <c r="X23" i="16"/>
  <c r="E106" i="16"/>
  <c r="E34" i="16"/>
  <c r="F34" i="16"/>
  <c r="G34" i="16"/>
  <c r="H34" i="16"/>
  <c r="D34" i="16"/>
  <c r="E116" i="16"/>
  <c r="F116" i="16"/>
  <c r="G116" i="16"/>
  <c r="H116" i="16"/>
  <c r="E114" i="16"/>
  <c r="F114" i="16"/>
  <c r="G114" i="16"/>
  <c r="H114" i="16"/>
  <c r="E112" i="16"/>
  <c r="F112" i="16"/>
  <c r="G112" i="16"/>
  <c r="H112" i="16"/>
  <c r="E110" i="16"/>
  <c r="F110" i="16"/>
  <c r="G110" i="16"/>
  <c r="H110" i="16"/>
  <c r="E108" i="16"/>
  <c r="F108" i="16"/>
  <c r="G108" i="16"/>
  <c r="H108" i="16"/>
  <c r="E104" i="16"/>
  <c r="F104" i="16"/>
  <c r="G104" i="16"/>
  <c r="H104" i="16"/>
  <c r="E102" i="16"/>
  <c r="F102" i="16"/>
  <c r="G102" i="16"/>
  <c r="H102" i="16"/>
  <c r="E96" i="16"/>
  <c r="F96" i="16"/>
  <c r="G96" i="16"/>
  <c r="H96" i="16"/>
  <c r="E94" i="16"/>
  <c r="F94" i="16"/>
  <c r="G94" i="16"/>
  <c r="H94" i="16"/>
  <c r="E92" i="16"/>
  <c r="F92" i="16"/>
  <c r="G92" i="16"/>
  <c r="H92" i="16"/>
  <c r="E90" i="16"/>
  <c r="F90" i="16"/>
  <c r="G90" i="16"/>
  <c r="H90" i="16"/>
  <c r="E88" i="16"/>
  <c r="F88" i="16"/>
  <c r="G88" i="16"/>
  <c r="H88" i="16"/>
  <c r="E86" i="16"/>
  <c r="F86" i="16"/>
  <c r="G86" i="16"/>
  <c r="H86" i="16"/>
  <c r="E84" i="16"/>
  <c r="F84" i="16"/>
  <c r="G84" i="16"/>
  <c r="H84" i="16"/>
  <c r="E82" i="16"/>
  <c r="F82" i="16"/>
  <c r="G82" i="16"/>
  <c r="H82" i="16"/>
  <c r="E80" i="16"/>
  <c r="F80" i="16"/>
  <c r="G80" i="16"/>
  <c r="H80" i="16"/>
  <c r="E78" i="16"/>
  <c r="F78" i="16"/>
  <c r="G78" i="16"/>
  <c r="H78" i="16"/>
  <c r="E76" i="16"/>
  <c r="F76" i="16"/>
  <c r="G76" i="16"/>
  <c r="H76" i="16"/>
  <c r="E74" i="16"/>
  <c r="F74" i="16"/>
  <c r="G74" i="16"/>
  <c r="H74" i="16"/>
  <c r="E72" i="16"/>
  <c r="F72" i="16"/>
  <c r="G72" i="16"/>
  <c r="H72" i="16"/>
  <c r="E70" i="16"/>
  <c r="F70" i="16"/>
  <c r="G70" i="16"/>
  <c r="H70" i="16"/>
  <c r="E68" i="16"/>
  <c r="F68" i="16"/>
  <c r="G68" i="16"/>
  <c r="H68" i="16"/>
  <c r="E66" i="16"/>
  <c r="F66" i="16"/>
  <c r="G66" i="16"/>
  <c r="H66" i="16"/>
  <c r="E64" i="16"/>
  <c r="F64" i="16"/>
  <c r="G64" i="16"/>
  <c r="H64" i="16"/>
  <c r="E58" i="16"/>
  <c r="F58" i="16"/>
  <c r="G58" i="16"/>
  <c r="H58" i="16"/>
  <c r="E54" i="16"/>
  <c r="F54" i="16"/>
  <c r="G54" i="16"/>
  <c r="H54" i="16"/>
  <c r="E50" i="16"/>
  <c r="F50" i="16"/>
  <c r="G50" i="16"/>
  <c r="H50" i="16"/>
  <c r="E48" i="16"/>
  <c r="F48" i="16"/>
  <c r="G48" i="16"/>
  <c r="H48" i="16"/>
  <c r="E46" i="16"/>
  <c r="F46" i="16"/>
  <c r="G46" i="16"/>
  <c r="H46" i="16"/>
  <c r="E44" i="16"/>
  <c r="F44" i="16"/>
  <c r="G44" i="16"/>
  <c r="H44" i="16"/>
  <c r="E42" i="16"/>
  <c r="F42" i="16"/>
  <c r="G42" i="16"/>
  <c r="H42" i="16"/>
  <c r="E40" i="16"/>
  <c r="F40" i="16"/>
  <c r="G40" i="16"/>
  <c r="H40" i="16"/>
  <c r="E37" i="16"/>
  <c r="F37" i="16"/>
  <c r="G37" i="16"/>
  <c r="H37" i="16"/>
  <c r="E31" i="16"/>
  <c r="F31" i="16"/>
  <c r="G31" i="16"/>
  <c r="H31" i="16"/>
  <c r="E28" i="16"/>
  <c r="F28" i="16"/>
  <c r="G28" i="16"/>
  <c r="H28" i="16"/>
  <c r="E25" i="16"/>
  <c r="F25" i="16"/>
  <c r="G25" i="16"/>
  <c r="H25" i="16"/>
  <c r="E23" i="16"/>
  <c r="F23" i="16"/>
  <c r="G23" i="16"/>
  <c r="H23" i="16"/>
  <c r="E20" i="16"/>
  <c r="F20" i="16"/>
  <c r="G20" i="16"/>
  <c r="H20" i="16"/>
  <c r="E12" i="16"/>
  <c r="F12" i="16"/>
  <c r="G12" i="16"/>
  <c r="H12" i="16"/>
  <c r="P34" i="16" l="1"/>
  <c r="T34" i="16"/>
  <c r="O95" i="16"/>
  <c r="O94" i="16" s="1"/>
  <c r="O113" i="16"/>
  <c r="O112" i="16" s="1"/>
  <c r="N120" i="16"/>
  <c r="L120" i="16"/>
  <c r="J120" i="16"/>
  <c r="E120" i="16"/>
  <c r="M120" i="16"/>
  <c r="K120" i="16"/>
  <c r="O93" i="16"/>
  <c r="O92" i="16" s="1"/>
  <c r="O30" i="16"/>
  <c r="S34" i="16"/>
  <c r="R34" i="16"/>
  <c r="O91" i="16"/>
  <c r="O90" i="16" s="1"/>
  <c r="S94" i="16"/>
  <c r="P112" i="16"/>
  <c r="O22" i="16"/>
  <c r="O33" i="16"/>
  <c r="O41" i="16"/>
  <c r="O49" i="16"/>
  <c r="O48" i="16" s="1"/>
  <c r="O65" i="16"/>
  <c r="O64" i="16" s="1"/>
  <c r="O67" i="16"/>
  <c r="O66" i="16" s="1"/>
  <c r="O73" i="16"/>
  <c r="O72" i="16" s="1"/>
  <c r="O75" i="16"/>
  <c r="O74" i="16" s="1"/>
  <c r="O81" i="16"/>
  <c r="O80" i="16" s="1"/>
  <c r="O89" i="16"/>
  <c r="O88" i="16" s="1"/>
  <c r="O105" i="16"/>
  <c r="O104" i="16" s="1"/>
  <c r="R12" i="16"/>
  <c r="O27" i="16"/>
  <c r="O43" i="16"/>
  <c r="O51" i="16"/>
  <c r="O50" i="16" s="1"/>
  <c r="O83" i="16"/>
  <c r="O82" i="16" s="1"/>
  <c r="O115" i="16"/>
  <c r="O114" i="16" s="1"/>
  <c r="O117" i="16"/>
  <c r="O116" i="16" s="1"/>
  <c r="O36" i="16"/>
  <c r="O45" i="16"/>
  <c r="O44" i="16" s="1"/>
  <c r="O55" i="16"/>
  <c r="O54" i="16" s="1"/>
  <c r="O69" i="16"/>
  <c r="O68" i="16" s="1"/>
  <c r="O71" i="16"/>
  <c r="O70" i="16" s="1"/>
  <c r="O77" i="16"/>
  <c r="O76" i="16" s="1"/>
  <c r="O79" i="16"/>
  <c r="O78" i="16" s="1"/>
  <c r="O85" i="16"/>
  <c r="O84" i="16" s="1"/>
  <c r="O97" i="16"/>
  <c r="O96" i="16" s="1"/>
  <c r="O109" i="16"/>
  <c r="O108" i="16" s="1"/>
  <c r="O107" i="16"/>
  <c r="O106" i="16" s="1"/>
  <c r="Q114" i="16"/>
  <c r="O111" i="16"/>
  <c r="O110" i="16" s="1"/>
  <c r="Q108" i="16"/>
  <c r="Q106" i="16"/>
  <c r="O103" i="16"/>
  <c r="O102" i="16" s="1"/>
  <c r="Q96" i="16"/>
  <c r="Q92" i="16"/>
  <c r="O87" i="16"/>
  <c r="O86" i="16" s="1"/>
  <c r="Q84" i="16"/>
  <c r="Q82" i="16"/>
  <c r="Q76" i="16"/>
  <c r="P74" i="16"/>
  <c r="Q68" i="16"/>
  <c r="O59" i="16"/>
  <c r="O58" i="16" s="1"/>
  <c r="Q54" i="16"/>
  <c r="Q50" i="16"/>
  <c r="O47" i="16"/>
  <c r="O46" i="16" s="1"/>
  <c r="Q44" i="16"/>
  <c r="Q42" i="16"/>
  <c r="O39" i="16"/>
  <c r="Q34" i="16"/>
  <c r="O35" i="16"/>
  <c r="O24" i="16"/>
  <c r="O23" i="16" s="1"/>
  <c r="T12" i="16"/>
  <c r="S12" i="16"/>
  <c r="P12" i="16"/>
  <c r="Q12" i="16"/>
  <c r="O42" i="16" l="1"/>
  <c r="O40" i="16"/>
  <c r="O34" i="16"/>
  <c r="I120" i="16" l="1"/>
  <c r="B28" i="19"/>
  <c r="AF52" i="19" l="1"/>
  <c r="AE52" i="19"/>
  <c r="B61" i="19"/>
  <c r="C61" i="19" l="1"/>
  <c r="D61" i="19" s="1"/>
  <c r="B66" i="19" l="1"/>
  <c r="C66" i="19" l="1"/>
  <c r="C58" i="19" l="1"/>
  <c r="C59" i="19"/>
  <c r="C63" i="19"/>
  <c r="B58" i="19"/>
  <c r="B59" i="19"/>
  <c r="B60" i="19"/>
  <c r="B62" i="19"/>
  <c r="B63" i="19"/>
  <c r="B64" i="19" l="1"/>
  <c r="C64" i="19"/>
  <c r="D59" i="19"/>
  <c r="C62" i="19"/>
  <c r="D62" i="19" s="1"/>
  <c r="C60" i="19"/>
  <c r="D60" i="19" s="1"/>
  <c r="AF53" i="19"/>
  <c r="AE53" i="19"/>
  <c r="D58" i="19"/>
  <c r="D63" i="19"/>
  <c r="D64" i="19" l="1"/>
  <c r="D12" i="16" l="1"/>
  <c r="C17" i="16"/>
  <c r="C103" i="16"/>
  <c r="D102" i="16"/>
  <c r="C97" i="16"/>
  <c r="D96" i="16"/>
  <c r="B44" i="19"/>
  <c r="O17" i="16" l="1"/>
  <c r="C102" i="16"/>
  <c r="C96" i="16"/>
  <c r="C44" i="19"/>
  <c r="D44" i="19" s="1"/>
  <c r="D84" i="16"/>
  <c r="V102" i="16" l="1"/>
  <c r="V103" i="16"/>
  <c r="B47" i="19"/>
  <c r="B54" i="19"/>
  <c r="C47" i="19" l="1"/>
  <c r="D47" i="19" s="1"/>
  <c r="C54" i="19"/>
  <c r="D54" i="19" s="1"/>
  <c r="B53" i="19"/>
  <c r="C38" i="16"/>
  <c r="T38" i="16"/>
  <c r="T37" i="16" s="1"/>
  <c r="S38" i="16"/>
  <c r="S37" i="16" s="1"/>
  <c r="R38" i="16"/>
  <c r="R37" i="16" s="1"/>
  <c r="Q38" i="16"/>
  <c r="Q37" i="16" s="1"/>
  <c r="P38" i="16"/>
  <c r="P37" i="16" s="1"/>
  <c r="C49" i="16"/>
  <c r="D48" i="16"/>
  <c r="B46" i="19"/>
  <c r="C46" i="19" l="1"/>
  <c r="D46" i="19" s="1"/>
  <c r="D53" i="19"/>
  <c r="O38" i="16"/>
  <c r="O37" i="16" s="1"/>
  <c r="C48" i="16"/>
  <c r="B65" i="19" l="1"/>
  <c r="C65" i="19"/>
  <c r="V48" i="16" l="1"/>
  <c r="V49" i="16"/>
  <c r="D65" i="19"/>
  <c r="B55" i="19" l="1"/>
  <c r="C55" i="19" l="1"/>
  <c r="D55" i="19" s="1"/>
  <c r="B52" i="19" l="1"/>
  <c r="C52" i="19"/>
  <c r="C51" i="19"/>
  <c r="B51" i="19"/>
  <c r="D52" i="19" l="1"/>
  <c r="D51" i="19"/>
  <c r="B56" i="19" l="1"/>
  <c r="J125" i="16"/>
  <c r="I125" i="16"/>
  <c r="F76" i="19" l="1"/>
  <c r="C49" i="19"/>
  <c r="I76" i="19" l="1"/>
  <c r="B49" i="19"/>
  <c r="D49" i="19" s="1"/>
  <c r="C43" i="19"/>
  <c r="C48" i="19"/>
  <c r="B45" i="19"/>
  <c r="D45" i="19" s="1"/>
  <c r="B48" i="19"/>
  <c r="B43" i="19"/>
  <c r="D43" i="19" l="1"/>
  <c r="D48" i="19"/>
  <c r="C42" i="19" l="1"/>
  <c r="C41" i="19"/>
  <c r="C57" i="19"/>
  <c r="B42" i="19"/>
  <c r="B40" i="19"/>
  <c r="B41" i="19" l="1"/>
  <c r="D41" i="19" s="1"/>
  <c r="D42" i="19"/>
  <c r="D74" i="16"/>
  <c r="C40" i="19" l="1"/>
  <c r="T101" i="16"/>
  <c r="T100" i="16" s="1"/>
  <c r="S101" i="16"/>
  <c r="S100" i="16" s="1"/>
  <c r="R101" i="16"/>
  <c r="R100" i="16" s="1"/>
  <c r="Q101" i="16"/>
  <c r="Q100" i="16" s="1"/>
  <c r="P101" i="16"/>
  <c r="P100" i="16" s="1"/>
  <c r="T99" i="16"/>
  <c r="T98" i="16" s="1"/>
  <c r="S99" i="16"/>
  <c r="S98" i="16" s="1"/>
  <c r="R99" i="16"/>
  <c r="R98" i="16" s="1"/>
  <c r="Q99" i="16"/>
  <c r="Q98" i="16" s="1"/>
  <c r="P99" i="16"/>
  <c r="P98" i="16" s="1"/>
  <c r="T63" i="16"/>
  <c r="T62" i="16" s="1"/>
  <c r="S63" i="16"/>
  <c r="S62" i="16" s="1"/>
  <c r="R63" i="16"/>
  <c r="R62" i="16" s="1"/>
  <c r="Q63" i="16"/>
  <c r="Q62" i="16" s="1"/>
  <c r="P63" i="16"/>
  <c r="P62" i="16" s="1"/>
  <c r="T61" i="16"/>
  <c r="T60" i="16" s="1"/>
  <c r="S61" i="16"/>
  <c r="S60" i="16" s="1"/>
  <c r="R61" i="16"/>
  <c r="R60" i="16" s="1"/>
  <c r="Q61" i="16"/>
  <c r="Q60" i="16" s="1"/>
  <c r="P61" i="16"/>
  <c r="P60" i="16" s="1"/>
  <c r="T57" i="16"/>
  <c r="T56" i="16" s="1"/>
  <c r="S57" i="16"/>
  <c r="S56" i="16" s="1"/>
  <c r="R57" i="16"/>
  <c r="R56" i="16" s="1"/>
  <c r="Q57" i="16"/>
  <c r="Q56" i="16" s="1"/>
  <c r="P57" i="16"/>
  <c r="T53" i="16"/>
  <c r="T52" i="16" s="1"/>
  <c r="S53" i="16"/>
  <c r="S52" i="16" s="1"/>
  <c r="R53" i="16"/>
  <c r="R52" i="16" s="1"/>
  <c r="Q53" i="16"/>
  <c r="Q52" i="16" s="1"/>
  <c r="P53" i="16"/>
  <c r="P52" i="16" s="1"/>
  <c r="T32" i="16"/>
  <c r="T31" i="16" s="1"/>
  <c r="S32" i="16"/>
  <c r="S31" i="16" s="1"/>
  <c r="R32" i="16"/>
  <c r="R31" i="16" s="1"/>
  <c r="Q32" i="16"/>
  <c r="Q31" i="16" s="1"/>
  <c r="P32" i="16"/>
  <c r="P31" i="16" s="1"/>
  <c r="T29" i="16"/>
  <c r="T28" i="16" s="1"/>
  <c r="S29" i="16"/>
  <c r="S28" i="16" s="1"/>
  <c r="R29" i="16"/>
  <c r="R28" i="16" s="1"/>
  <c r="Q29" i="16"/>
  <c r="Q28" i="16" s="1"/>
  <c r="P29" i="16"/>
  <c r="P28" i="16" s="1"/>
  <c r="T26" i="16"/>
  <c r="T25" i="16" s="1"/>
  <c r="S26" i="16"/>
  <c r="S25" i="16" s="1"/>
  <c r="R26" i="16"/>
  <c r="R25" i="16" s="1"/>
  <c r="Q26" i="16"/>
  <c r="Q25" i="16" s="1"/>
  <c r="P26" i="16"/>
  <c r="P25" i="16" s="1"/>
  <c r="T21" i="16"/>
  <c r="T20" i="16" s="1"/>
  <c r="S21" i="16"/>
  <c r="S20" i="16" s="1"/>
  <c r="R21" i="16"/>
  <c r="R20" i="16" s="1"/>
  <c r="Q21" i="16"/>
  <c r="Q20" i="16" s="1"/>
  <c r="P21" i="16"/>
  <c r="P20" i="16" s="1"/>
  <c r="C117" i="16"/>
  <c r="D116" i="16"/>
  <c r="C115" i="16"/>
  <c r="D114" i="16"/>
  <c r="C113" i="16"/>
  <c r="D112" i="16"/>
  <c r="C111" i="16"/>
  <c r="D110" i="16"/>
  <c r="C109" i="16"/>
  <c r="D108" i="16"/>
  <c r="C107" i="16"/>
  <c r="H106" i="16"/>
  <c r="H120" i="16" s="1"/>
  <c r="G106" i="16"/>
  <c r="G120" i="16" s="1"/>
  <c r="F106" i="16"/>
  <c r="F120" i="16" s="1"/>
  <c r="D106" i="16"/>
  <c r="C105" i="16"/>
  <c r="D104" i="16"/>
  <c r="C101" i="16"/>
  <c r="H100" i="16"/>
  <c r="G100" i="16"/>
  <c r="F100" i="16"/>
  <c r="E100" i="16"/>
  <c r="D100" i="16"/>
  <c r="C99" i="16"/>
  <c r="H98" i="16"/>
  <c r="G98" i="16"/>
  <c r="F98" i="16"/>
  <c r="E98" i="16"/>
  <c r="D98" i="16"/>
  <c r="C95" i="16"/>
  <c r="D94" i="16"/>
  <c r="C93" i="16"/>
  <c r="D92" i="16"/>
  <c r="C91" i="16"/>
  <c r="D90" i="16"/>
  <c r="C89" i="16"/>
  <c r="D88" i="16"/>
  <c r="C87" i="16"/>
  <c r="D86" i="16"/>
  <c r="C85" i="16"/>
  <c r="C83" i="16"/>
  <c r="D82" i="16"/>
  <c r="C81" i="16"/>
  <c r="D80" i="16"/>
  <c r="C79" i="16"/>
  <c r="D78" i="16"/>
  <c r="C77" i="16"/>
  <c r="D76" i="16"/>
  <c r="C75" i="16"/>
  <c r="C73" i="16"/>
  <c r="D72" i="16"/>
  <c r="C71" i="16"/>
  <c r="D70" i="16"/>
  <c r="C69" i="16"/>
  <c r="D68" i="16"/>
  <c r="C67" i="16"/>
  <c r="D66" i="16"/>
  <c r="C65" i="16"/>
  <c r="D64" i="16"/>
  <c r="C63" i="16"/>
  <c r="H62" i="16"/>
  <c r="G62" i="16"/>
  <c r="F62" i="16"/>
  <c r="E62" i="16"/>
  <c r="D62" i="16"/>
  <c r="C61" i="16"/>
  <c r="H60" i="16"/>
  <c r="G60" i="16"/>
  <c r="F60" i="16"/>
  <c r="E60" i="16"/>
  <c r="D60" i="16"/>
  <c r="C59" i="16"/>
  <c r="D58" i="16"/>
  <c r="C57" i="16"/>
  <c r="H56" i="16"/>
  <c r="G56" i="16"/>
  <c r="F56" i="16"/>
  <c r="E56" i="16"/>
  <c r="D56" i="16"/>
  <c r="C55" i="16"/>
  <c r="D54" i="16"/>
  <c r="C53" i="16"/>
  <c r="H52" i="16"/>
  <c r="G52" i="16"/>
  <c r="F52" i="16"/>
  <c r="E52" i="16"/>
  <c r="D52" i="16"/>
  <c r="C51" i="16"/>
  <c r="D50" i="16"/>
  <c r="C47" i="16"/>
  <c r="D46" i="16"/>
  <c r="C45" i="16"/>
  <c r="D44" i="16"/>
  <c r="C43" i="16"/>
  <c r="D42" i="16"/>
  <c r="C41" i="16"/>
  <c r="D40" i="16"/>
  <c r="C39" i="16"/>
  <c r="C36" i="16"/>
  <c r="C33" i="16"/>
  <c r="C32" i="16"/>
  <c r="D31" i="16"/>
  <c r="C30" i="16"/>
  <c r="C29" i="16"/>
  <c r="D28" i="16"/>
  <c r="C27" i="16"/>
  <c r="C26" i="16"/>
  <c r="D25" i="16"/>
  <c r="C24" i="16"/>
  <c r="D23" i="16"/>
  <c r="C22" i="16"/>
  <c r="C21" i="16"/>
  <c r="D20" i="16"/>
  <c r="C19" i="16"/>
  <c r="C18" i="16"/>
  <c r="C16" i="16"/>
  <c r="C15" i="16"/>
  <c r="C14" i="16"/>
  <c r="C13" i="16"/>
  <c r="T118" i="16" l="1"/>
  <c r="R118" i="16"/>
  <c r="S118" i="16"/>
  <c r="Q118" i="16"/>
  <c r="Q120" i="16"/>
  <c r="C39" i="19"/>
  <c r="D120" i="16"/>
  <c r="S120" i="16"/>
  <c r="R120" i="16"/>
  <c r="P120" i="16"/>
  <c r="C10" i="19"/>
  <c r="L121" i="16"/>
  <c r="V17" i="16"/>
  <c r="V97" i="16"/>
  <c r="G118" i="16"/>
  <c r="G124" i="16" s="1"/>
  <c r="E118" i="16"/>
  <c r="E121" i="16" s="1"/>
  <c r="F118" i="16"/>
  <c r="F124" i="16" s="1"/>
  <c r="H118" i="16"/>
  <c r="H124" i="16" s="1"/>
  <c r="D118" i="16"/>
  <c r="D124" i="16" s="1"/>
  <c r="C70" i="19"/>
  <c r="C5" i="19"/>
  <c r="C20" i="19"/>
  <c r="C17" i="19"/>
  <c r="C15" i="19"/>
  <c r="C6" i="19"/>
  <c r="C67" i="19"/>
  <c r="C19" i="19"/>
  <c r="C13" i="19"/>
  <c r="C31" i="19"/>
  <c r="C33" i="19"/>
  <c r="C14" i="19"/>
  <c r="C69" i="19"/>
  <c r="C36" i="19"/>
  <c r="C26" i="19"/>
  <c r="C38" i="19"/>
  <c r="C34" i="19"/>
  <c r="C27" i="19"/>
  <c r="C24" i="19"/>
  <c r="C21" i="19"/>
  <c r="C18" i="19"/>
  <c r="C16" i="19"/>
  <c r="C11" i="19"/>
  <c r="C7" i="19"/>
  <c r="C23" i="19"/>
  <c r="C32" i="19"/>
  <c r="C104" i="16"/>
  <c r="O99" i="16"/>
  <c r="C74" i="16"/>
  <c r="C78" i="16"/>
  <c r="C82" i="16"/>
  <c r="P56" i="16"/>
  <c r="O56" i="16" s="1"/>
  <c r="O57" i="16"/>
  <c r="O18" i="16"/>
  <c r="C58" i="16"/>
  <c r="C60" i="16"/>
  <c r="C90" i="16"/>
  <c r="O63" i="16"/>
  <c r="C25" i="19"/>
  <c r="C9" i="19"/>
  <c r="C8" i="19"/>
  <c r="C40" i="16"/>
  <c r="C110" i="16"/>
  <c r="C23" i="16"/>
  <c r="C31" i="16"/>
  <c r="C56" i="16"/>
  <c r="O15" i="16"/>
  <c r="D56" i="19"/>
  <c r="C76" i="19"/>
  <c r="D76" i="19" s="1"/>
  <c r="C108" i="16"/>
  <c r="C30" i="19"/>
  <c r="C50" i="19"/>
  <c r="O16" i="16"/>
  <c r="C28" i="16"/>
  <c r="C44" i="16"/>
  <c r="C46" i="16"/>
  <c r="C62" i="16"/>
  <c r="C64" i="16"/>
  <c r="C72" i="16"/>
  <c r="C86" i="16"/>
  <c r="C92" i="16"/>
  <c r="C112" i="16"/>
  <c r="C114" i="16"/>
  <c r="O19" i="16"/>
  <c r="C42" i="16"/>
  <c r="C50" i="16"/>
  <c r="C52" i="16"/>
  <c r="C80" i="16"/>
  <c r="C100" i="16"/>
  <c r="O61" i="16"/>
  <c r="C116" i="16"/>
  <c r="C106" i="16"/>
  <c r="C98" i="16"/>
  <c r="C84" i="16"/>
  <c r="C76" i="16"/>
  <c r="C70" i="16"/>
  <c r="C66" i="16"/>
  <c r="C54" i="16"/>
  <c r="C37" i="16"/>
  <c r="C34" i="16"/>
  <c r="C25" i="16"/>
  <c r="C20" i="16"/>
  <c r="O26" i="16"/>
  <c r="O25" i="16" s="1"/>
  <c r="O14" i="16"/>
  <c r="C94" i="16"/>
  <c r="C88" i="16"/>
  <c r="C68" i="16"/>
  <c r="O101" i="16"/>
  <c r="O53" i="16"/>
  <c r="O32" i="16"/>
  <c r="O31" i="16" s="1"/>
  <c r="O29" i="16"/>
  <c r="O28" i="16" s="1"/>
  <c r="O21" i="16"/>
  <c r="O20" i="16" s="1"/>
  <c r="C12" i="16"/>
  <c r="O62" i="16"/>
  <c r="O98" i="16"/>
  <c r="O100" i="16"/>
  <c r="O60" i="16"/>
  <c r="O52" i="16"/>
  <c r="V66" i="16" l="1"/>
  <c r="V46" i="16"/>
  <c r="V68" i="16"/>
  <c r="V92" i="16"/>
  <c r="V112" i="16"/>
  <c r="V30" i="16"/>
  <c r="V27" i="16"/>
  <c r="V33" i="16"/>
  <c r="V56" i="16"/>
  <c r="V76" i="16"/>
  <c r="V88" i="16"/>
  <c r="V60" i="16"/>
  <c r="V116" i="16"/>
  <c r="V110" i="16"/>
  <c r="V98" i="16"/>
  <c r="V58" i="16"/>
  <c r="V100" i="16"/>
  <c r="V74" i="16"/>
  <c r="V106" i="16"/>
  <c r="V44" i="16"/>
  <c r="P118" i="16"/>
  <c r="O118" i="16" s="1"/>
  <c r="F125" i="16"/>
  <c r="C4" i="19"/>
  <c r="F121" i="16"/>
  <c r="G121" i="16"/>
  <c r="D125" i="16"/>
  <c r="J121" i="16"/>
  <c r="E125" i="16"/>
  <c r="K121" i="16"/>
  <c r="H125" i="16"/>
  <c r="N121" i="16"/>
  <c r="H121" i="16"/>
  <c r="G125" i="16"/>
  <c r="M121" i="16"/>
  <c r="D121" i="16"/>
  <c r="C120" i="16"/>
  <c r="O12" i="16"/>
  <c r="O120" i="16" s="1"/>
  <c r="R121" i="16"/>
  <c r="C29" i="19"/>
  <c r="G35" i="19" s="1"/>
  <c r="V96" i="16"/>
  <c r="S121" i="16"/>
  <c r="Q121" i="16"/>
  <c r="V59" i="16"/>
  <c r="V63" i="16"/>
  <c r="V105" i="16"/>
  <c r="V22" i="16"/>
  <c r="V18" i="16"/>
  <c r="V19" i="16"/>
  <c r="V15" i="16"/>
  <c r="V81" i="16"/>
  <c r="V104" i="16"/>
  <c r="V94" i="16"/>
  <c r="V29" i="16"/>
  <c r="V115" i="16"/>
  <c r="V109" i="16"/>
  <c r="V75" i="16"/>
  <c r="V95" i="16"/>
  <c r="V21" i="16"/>
  <c r="V51" i="16"/>
  <c r="V16" i="16"/>
  <c r="V14" i="16"/>
  <c r="V108" i="16"/>
  <c r="V50" i="16"/>
  <c r="V80" i="16"/>
  <c r="C118" i="16"/>
  <c r="C124" i="16" s="1"/>
  <c r="E124" i="16"/>
  <c r="V13" i="16"/>
  <c r="B39" i="19"/>
  <c r="D39" i="19" s="1"/>
  <c r="B38" i="19"/>
  <c r="B37" i="19"/>
  <c r="D37" i="19" s="1"/>
  <c r="B33" i="19"/>
  <c r="D33" i="19" s="1"/>
  <c r="B32" i="19"/>
  <c r="D32" i="19" s="1"/>
  <c r="B31" i="19"/>
  <c r="D31" i="19" s="1"/>
  <c r="B24" i="19"/>
  <c r="D24" i="19" s="1"/>
  <c r="B23" i="19"/>
  <c r="D23" i="19" s="1"/>
  <c r="V107" i="16" l="1"/>
  <c r="V83" i="16"/>
  <c r="V47" i="16"/>
  <c r="V111" i="16"/>
  <c r="V24" i="16"/>
  <c r="V23" i="16" s="1"/>
  <c r="V57" i="16"/>
  <c r="V117" i="16"/>
  <c r="V93" i="16"/>
  <c r="V69" i="16"/>
  <c r="V31" i="16"/>
  <c r="V79" i="16"/>
  <c r="V61" i="16"/>
  <c r="V12" i="16"/>
  <c r="V91" i="16"/>
  <c r="V89" i="16"/>
  <c r="V71" i="16"/>
  <c r="V101" i="16"/>
  <c r="V28" i="16"/>
  <c r="V67" i="16"/>
  <c r="V77" i="16"/>
  <c r="V36" i="16"/>
  <c r="V32" i="16"/>
  <c r="V52" i="16"/>
  <c r="V64" i="16"/>
  <c r="V73" i="16"/>
  <c r="V26" i="16"/>
  <c r="V113" i="16"/>
  <c r="V65" i="16"/>
  <c r="P121" i="16"/>
  <c r="V85" i="16"/>
  <c r="V53" i="16"/>
  <c r="V45" i="16"/>
  <c r="V87" i="16"/>
  <c r="V86" i="16" s="1"/>
  <c r="V99" i="16"/>
  <c r="V40" i="16"/>
  <c r="V41" i="16"/>
  <c r="C121" i="16"/>
  <c r="C125" i="16"/>
  <c r="I121" i="16"/>
  <c r="B36" i="19"/>
  <c r="D36" i="19" s="1"/>
  <c r="V39" i="16"/>
  <c r="B50" i="19"/>
  <c r="D50" i="19" s="1"/>
  <c r="V25" i="16"/>
  <c r="B34" i="19"/>
  <c r="D34" i="19" s="1"/>
  <c r="V78" i="16"/>
  <c r="V62" i="16"/>
  <c r="V82" i="16"/>
  <c r="V70" i="16"/>
  <c r="V55" i="16"/>
  <c r="V72" i="16"/>
  <c r="V114" i="16"/>
  <c r="V34" i="16"/>
  <c r="V84" i="16"/>
  <c r="V90" i="16"/>
  <c r="B57" i="19"/>
  <c r="D57" i="19" s="1"/>
  <c r="V20" i="16"/>
  <c r="B77" i="19"/>
  <c r="F77" i="19" s="1"/>
  <c r="I77" i="19" s="1"/>
  <c r="D40" i="19"/>
  <c r="O121" i="16" l="1"/>
  <c r="C77" i="19"/>
  <c r="D77" i="19" s="1"/>
  <c r="V37" i="16"/>
  <c r="C71" i="19"/>
  <c r="V54" i="16"/>
  <c r="G76" i="19"/>
  <c r="G70" i="19"/>
  <c r="K70" i="19" s="1"/>
  <c r="H41" i="19"/>
  <c r="G72" i="19"/>
  <c r="C72" i="19"/>
  <c r="K76" i="19" l="1"/>
  <c r="H76" i="19"/>
  <c r="V118" i="16"/>
  <c r="G77" i="19"/>
  <c r="K72" i="19"/>
  <c r="G71" i="19"/>
  <c r="K71" i="19" s="1"/>
  <c r="C73" i="19"/>
  <c r="K77" i="19" l="1"/>
  <c r="H77" i="19"/>
  <c r="C78" i="19"/>
  <c r="B70" i="19"/>
  <c r="F70" i="19"/>
  <c r="H70" i="19" s="1"/>
  <c r="B13" i="19"/>
  <c r="D13" i="19" s="1"/>
  <c r="I70" i="19" l="1"/>
  <c r="D70" i="19"/>
  <c r="B69" i="19" l="1"/>
  <c r="D69" i="19" s="1"/>
  <c r="B67" i="19"/>
  <c r="D67" i="19" s="1"/>
  <c r="B68" i="19" l="1"/>
  <c r="D68" i="19" s="1"/>
  <c r="B10" i="19"/>
  <c r="D10" i="19" s="1"/>
  <c r="B27" i="19" l="1"/>
  <c r="D27" i="19" s="1"/>
  <c r="G40" i="19" l="1"/>
  <c r="G41" i="19" s="1"/>
  <c r="B26" i="19" l="1"/>
  <c r="D26" i="19" s="1"/>
  <c r="B25" i="19"/>
  <c r="D25" i="19" s="1"/>
  <c r="B22" i="19"/>
  <c r="D22" i="19" s="1"/>
  <c r="B21" i="19"/>
  <c r="D21" i="19" s="1"/>
  <c r="B20" i="19"/>
  <c r="D20" i="19" s="1"/>
  <c r="B19" i="19"/>
  <c r="D19" i="19" s="1"/>
  <c r="B18" i="19"/>
  <c r="D18" i="19" s="1"/>
  <c r="B17" i="19"/>
  <c r="D17" i="19" s="1"/>
  <c r="B16" i="19"/>
  <c r="D16" i="19" s="1"/>
  <c r="B15" i="19"/>
  <c r="D15" i="19" s="1"/>
  <c r="B14" i="19"/>
  <c r="D14" i="19" s="1"/>
  <c r="B12" i="19"/>
  <c r="D12" i="19" s="1"/>
  <c r="B11" i="19"/>
  <c r="D11" i="19" s="1"/>
  <c r="B9" i="19"/>
  <c r="D9" i="19" s="1"/>
  <c r="B8" i="19"/>
  <c r="D8" i="19" s="1"/>
  <c r="B7" i="19"/>
  <c r="D7" i="19" s="1"/>
  <c r="B6" i="19"/>
  <c r="D6" i="19" s="1"/>
  <c r="B5" i="19"/>
  <c r="D5" i="19" s="1"/>
  <c r="B72" i="19" l="1"/>
  <c r="D72" i="19" s="1"/>
  <c r="F72" i="19"/>
  <c r="H72" i="19" s="1"/>
  <c r="B71" i="19" l="1"/>
  <c r="D71" i="19" s="1"/>
  <c r="B29" i="19"/>
  <c r="F35" i="19" s="1"/>
  <c r="I35" i="19" s="1"/>
  <c r="B4" i="19"/>
  <c r="D4" i="19" s="1"/>
  <c r="F4" i="19"/>
  <c r="I72" i="19"/>
  <c r="B30" i="19"/>
  <c r="D30" i="19" s="1"/>
  <c r="D29" i="19" s="1"/>
  <c r="B73" i="19" l="1"/>
  <c r="B78" i="19" l="1"/>
  <c r="D73" i="19"/>
  <c r="F40" i="19"/>
  <c r="F41" i="19" l="1"/>
  <c r="I40" i="19"/>
  <c r="D78" i="19"/>
  <c r="F71" i="19"/>
  <c r="H71" i="19" l="1"/>
  <c r="B74" i="19"/>
  <c r="B75" i="19" s="1"/>
  <c r="C74" i="19" l="1"/>
  <c r="C75" i="19" s="1"/>
  <c r="G4" i="19"/>
  <c r="K4" i="19" s="1"/>
  <c r="I71" i="19"/>
  <c r="I4" i="19" l="1"/>
</calcChain>
</file>

<file path=xl/comments1.xml><?xml version="1.0" encoding="utf-8"?>
<comments xmlns="http://schemas.openxmlformats.org/spreadsheetml/2006/main">
  <authors>
    <author>vartotojas</author>
  </authors>
  <commentList>
    <comment ref="B77" authorId="0" shapeId="0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<sst xmlns="http://schemas.openxmlformats.org/spreadsheetml/2006/main" count="1130" uniqueCount="493">
  <si>
    <t>Iš viso</t>
  </si>
  <si>
    <t>Eil.                 Nr.</t>
  </si>
  <si>
    <t>01 programa. Savivaldybės valdymas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</si>
  <si>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</si>
  <si>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</si>
  <si>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</si>
  <si>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</si>
  <si>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</si>
  <si>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</si>
  <si>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</si>
  <si>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</si>
  <si>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</si>
  <si>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</si>
  <si>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</si>
  <si>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</si>
  <si>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</si>
  <si>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</si>
  <si>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</si>
  <si>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</si>
  <si>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</si>
  <si>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</si>
  <si>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</si>
  <si>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</si>
  <si>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</si>
  <si>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</si>
  <si>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</si>
  <si>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</si>
  <si>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</si>
  <si>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</si>
  <si>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</si>
  <si>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</si>
  <si>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</si>
  <si>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</si>
  <si>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</si>
  <si>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</si>
  <si>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</si>
  <si>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</si>
  <si>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</si>
  <si>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</si>
  <si>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</si>
  <si>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</si>
  <si>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</si>
  <si>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</si>
  <si>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</si>
  <si>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</si>
  <si>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</si>
  <si>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</si>
  <si>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</si>
  <si>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</si>
  <si>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</si>
  <si>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</si>
  <si>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</si>
  <si>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</si>
  <si>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</si>
  <si>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</si>
  <si>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</si>
  <si>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</si>
  <si>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</si>
  <si>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</si>
  <si>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</si>
  <si>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</si>
  <si>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</si>
  <si>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</si>
  <si>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</si>
  <si>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</si>
  <si>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</si>
  <si>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</si>
  <si>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</si>
  <si>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</si>
  <si>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</si>
  <si>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</si>
  <si>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</si>
  <si>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</si>
  <si>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</si>
  <si>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</si>
  <si>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socialinėms paslaugoms teikti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</si>
  <si>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</si>
  <si>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</si>
  <si>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</si>
  <si>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</si>
  <si>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</si>
  <si>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</si>
  <si>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</si>
  <si>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</si>
  <si>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</si>
  <si>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</si>
  <si>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</si>
  <si>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</si>
  <si>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</si>
  <si>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</si>
  <si>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</si>
  <si>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</si>
  <si>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</si>
  <si>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</si>
  <si>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</si>
  <si>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</si>
  <si>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</si>
  <si>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</si>
  <si>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</si>
  <si>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</si>
  <si>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</si>
  <si>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</si>
  <si>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</si>
  <si>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</si>
  <si>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</si>
  <si>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</si>
  <si>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</si>
  <si>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</si>
  <si>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</si>
  <si>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</si>
  <si>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</si>
  <si>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</si>
  <si>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</si>
  <si>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</si>
  <si>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</si>
  <si>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</si>
  <si>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</si>
  <si>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</si>
  <si>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</si>
  <si>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</si>
  <si>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</si>
  <si>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</si>
  <si>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 xml:space="preserve">vietinės reikšmės keliams ir gatvėms tiesti, rekonstruoti, taisyti (remontuoti), prižiūrėti ir saugaus eismo sąlygoms užtikrinti </t>
  </si>
  <si>
    <t>Patvirtinta</t>
  </si>
  <si>
    <t xml:space="preserve"> PATVIRTINTA</t>
  </si>
  <si>
    <t xml:space="preserve">1 priedas </t>
  </si>
  <si>
    <t>Įmokos už išlaikymą švietimo, socialinės apsaugos ir kitose įstaigose</t>
  </si>
  <si>
    <t xml:space="preserve">2 priedas </t>
  </si>
  <si>
    <t>Iš viso patvirtinta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</si>
  <si>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</si>
  <si>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</si>
  <si>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</si>
  <si>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</si>
  <si>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</si>
  <si>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</si>
  <si>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</si>
  <si>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</si>
  <si>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</si>
  <si>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</si>
  <si>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</si>
  <si>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</si>
  <si>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</si>
  <si>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</si>
  <si>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</si>
  <si>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</si>
  <si>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</si>
  <si>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</si>
  <si>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</si>
  <si>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</si>
  <si>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</si>
  <si>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</si>
  <si>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</si>
  <si>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</si>
  <si>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</si>
  <si>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</si>
  <si>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</si>
  <si>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</si>
  <si>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</si>
  <si>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</si>
  <si>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</si>
  <si>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>projektui „Tryškių miestelio viešųjų erdvių atnaujinimas“ įgyvendinti</t>
  </si>
  <si>
    <t>neformaliojo vaikų švietimo paslaugų plėtrai įgyvendinti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</si>
  <si>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</si>
  <si>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</si>
  <si>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</si>
  <si>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</si>
  <si>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</si>
  <si>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</si>
  <si>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</si>
  <si>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</si>
  <si>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</si>
  <si>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</si>
  <si>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</si>
  <si>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</si>
  <si>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</si>
  <si>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</si>
  <si>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</si>
  <si>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</si>
  <si>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</si>
  <si>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</si>
  <si>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</si>
  <si>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</si>
  <si>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</si>
  <si>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</si>
  <si>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</si>
  <si>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</si>
  <si>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</si>
  <si>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</si>
  <si>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</si>
  <si>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</si>
  <si>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</si>
  <si>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</si>
  <si>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valstybės biudžeto lėšos, kuriomis bendrai finansuojami projektai  iš Europos Sąjungos ir kitos tarptautinės finansinės paramos lėšų</t>
  </si>
  <si>
    <t>savarankiškosioms funkcijoms vykdyti</t>
  </si>
  <si>
    <t>4.4.1.</t>
  </si>
  <si>
    <t>3.1.4.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</si>
  <si>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</si>
  <si>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</si>
  <si>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</si>
  <si>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</si>
  <si>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</si>
  <si>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</si>
  <si>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</si>
  <si>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</si>
  <si>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4.3.9.</t>
  </si>
  <si>
    <t>4.5.2.1.</t>
  </si>
  <si>
    <t>Neformaliojo vaikų švietimo veiklai finansuoti</t>
  </si>
  <si>
    <t>neformaliojo vaikų švietimo veiklai finansuoti</t>
  </si>
  <si>
    <t>4.3.10.</t>
  </si>
  <si>
    <t>4.3.11.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</si>
  <si>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</si>
  <si>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</si>
  <si>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</si>
  <si>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</si>
  <si>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</si>
  <si>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</si>
  <si>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</si>
  <si>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Savivaldybės kontrolės ir audito tarnyba, iš jų:</t>
  </si>
  <si>
    <t>Savivaldybės administracija, iš jų: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</si>
  <si>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</si>
  <si>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</si>
  <si>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</si>
  <si>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</si>
  <si>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</si>
  <si>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</si>
  <si>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</si>
  <si>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</si>
  <si>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</si>
  <si>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</si>
  <si>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</si>
  <si>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</si>
  <si>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</si>
  <si>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</si>
  <si>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</si>
  <si>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</si>
  <si>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</si>
  <si>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</si>
  <si>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</si>
  <si>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</si>
  <si>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</si>
  <si>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</si>
  <si>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</si>
  <si>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</si>
  <si>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</si>
  <si>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</si>
  <si>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</si>
  <si>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</si>
  <si>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</si>
  <si>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</si>
  <si>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</si>
  <si>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</si>
  <si>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</si>
  <si>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</si>
  <si>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</si>
  <si>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</si>
  <si>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</si>
  <si>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</si>
  <si>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</si>
  <si>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</si>
  <si>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</si>
  <si>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</si>
  <si>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</si>
  <si>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</si>
  <si>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</si>
  <si>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</si>
  <si>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</si>
  <si>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</si>
  <si>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</si>
  <si>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</si>
  <si>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</si>
  <si>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</si>
  <si>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</si>
  <si>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</si>
  <si>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</si>
  <si>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</si>
  <si>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</si>
  <si>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</si>
  <si>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</si>
  <si>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</si>
  <si>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</si>
  <si>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</si>
  <si>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Centras „Viltis", iš jų:</t>
  </si>
  <si>
    <t>Senelių globos namai, iš jų:</t>
  </si>
  <si>
    <t>Socialinių paslaugų centras, iš jų:</t>
  </si>
  <si>
    <t>biudžetinių įstaigų pajamos</t>
  </si>
  <si>
    <t>aplinkos apsaugos specialiosios programoms pajamos</t>
  </si>
  <si>
    <t xml:space="preserve">5. </t>
  </si>
  <si>
    <t>Asignavimų valdytojai, programos pavadinimas</t>
  </si>
  <si>
    <t>„Kranto“ progimnazija, iš jų:</t>
  </si>
  <si>
    <t>patikrinimui su asignavimais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</si>
  <si>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</si>
  <si>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</si>
  <si>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</si>
  <si>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</si>
  <si>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 xml:space="preserve">    Savivaldybės mokyklos (klasės) specialiųjų ugdymosi poreikių turintiems mokiniams išlaikyti</t>
  </si>
  <si>
    <t>akredituotai vaikų dienos socialinei priežiūrai organizuoti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</si>
  <si>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</si>
  <si>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</si>
  <si>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</si>
  <si>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</si>
  <si>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</si>
  <si>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</si>
  <si>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</si>
  <si>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</si>
  <si>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Būsto pritaikymui neįgaliesiems finansuoti</t>
  </si>
  <si>
    <t>Asmeninei pagalbai teikti ir administruoti</t>
  </si>
  <si>
    <t>būsto pritaikymui neįgaliesiems finansuoti</t>
  </si>
  <si>
    <t>asmeninei pagalbai teikti ir administruoti</t>
  </si>
  <si>
    <t>Socialinių paslaugų srities darbuotojų minimaliesiems pareiginės algos pastoviosios dalies koeficientams didinti</t>
  </si>
  <si>
    <t>socialinių paslaugų srities darbuotojų minimaliesiems pareiginės algos pastoviosios dalies koeficientams didinti</t>
  </si>
  <si>
    <t>pajamos</t>
  </si>
  <si>
    <t>asignavimai</t>
  </si>
  <si>
    <t xml:space="preserve">Bendrojo ugdymo mokyklų tinklo stiprinimo iniciatyvoms skatinti </t>
  </si>
  <si>
    <t xml:space="preserve">Bendruomeninei veiklai stiprinti </t>
  </si>
  <si>
    <t xml:space="preserve">bendrojo ugdymo mokyklų tinklo stiprinimo iniciatyvoms skatinti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</si>
  <si>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</si>
  <si>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</si>
  <si>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</si>
  <si>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</si>
  <si>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</si>
  <si>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>Skolintos lėšos</t>
  </si>
  <si>
    <t>Iš viso su pajamomis</t>
  </si>
  <si>
    <t>Iš viso su asignavimais</t>
  </si>
  <si>
    <t>aplinkos apsauga</t>
  </si>
  <si>
    <t>atsikelia iš 4 priedo</t>
  </si>
  <si>
    <t>viešosios bibliotekos dokumentų įsigijimui finansuoti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</si>
  <si>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</si>
  <si>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>išlaidoms, susijusioms su valstybinių ir savivaldybių mokyklų mokytojų, dirbančių pagal  ikimokyklinio, priešmokyklinio, bendrojo ugdymo ir profesinio mokymo programas, personalo optimizavimu ir atnaujinimu, apmokėti</t>
  </si>
  <si>
    <t xml:space="preserve">suaugusiųjų asmenų, atvykusių į Lietuvos Respubliką iš Ukrainos dėl Rusijos Federacijos karinių veiksmų Ukrainoje, lietuvių kalbai mokyti </t>
  </si>
  <si>
    <t xml:space="preserve">Suaugusiųjų asmenų, atvykusių į Lietuvos Respubliką iš Ukrainos dėl Rusijos Federacijos karinių veiksmų Ukrainoje, lietuvių kalbai mokyti 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</si>
  <si>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</si>
  <si>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</si>
  <si>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</si>
  <si>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Vaiko ir šeimos gerovės centras, iš jų:</t>
  </si>
  <si>
    <t>4.5.1.</t>
  </si>
  <si>
    <t>Savivaldybių patirtoms nepaprastosios padėties valdymo išlaidoms, susijusioms su užsieniečiais, pasitraukusiais iš Ukrainos dėl Rusijos Federacijos karinių veiksmų Ukrainoje, kompensuoti</t>
  </si>
  <si>
    <t>savivaldybių patirtoms nepaprastosios padėties valdymo išlaidoms, susijusioms su užsieniečiais, pasitraukusiais iš Ukrainos dėl Rusijos Federacijos karinių veiksmų Ukrainoje, kompensuoti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</si>
  <si>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</si>
  <si>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</si>
  <si>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</si>
  <si>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integraliai pagalbai teikti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</si>
  <si>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</si>
  <si>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</si>
  <si>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socialinėms išmokoms ir kompensacijoms, skirtoms paramai mirties atveju užtikrinti, skaičiuoti ir mokėti</t>
  </si>
  <si>
    <t>socialinių išmokų ir kompensacijų, skirtų paramai mirties atveju užtikrinti, skaičiavimui ir mokėjimui administruoti</t>
  </si>
  <si>
    <t>psichikos sveikatos stiprinimo, psichosocialinės pagalbos ir savižudybių prevencijos intervencijoms plėtoti</t>
  </si>
  <si>
    <t>Akredituotai vaikų dienos socialinei priežiūrai organizuoti, teikti ir administruoti</t>
  </si>
  <si>
    <t>Socialinei reabilitacijai neįgaliesiems benduomenėje organizuoti, teikti ir administruoti</t>
  </si>
  <si>
    <t>kompleksinėms paslaugoms šeimai organizuoti</t>
  </si>
  <si>
    <t>socialinių darbuotojų, teikiančių socialinę priežiūrą šeimoms, darbo užmokesčiui mokėti</t>
  </si>
  <si>
    <t>individualios priežiūros darbuotojų, teikiančių socialinę priežiūrą šeimoms, darbo užmokesčiui mokėti</t>
  </si>
  <si>
    <t>Kompleksinėms paslaugoms šeimai organizuoti</t>
  </si>
  <si>
    <t>4.3.3.</t>
  </si>
  <si>
    <t>23.</t>
  </si>
  <si>
    <t>4.3.7</t>
  </si>
  <si>
    <t>4.3.12.</t>
  </si>
  <si>
    <t>būstų nuomai iš fizinių ar juridinių asmenų apmokėti</t>
  </si>
  <si>
    <t>Būstų nuomai iš fizinių ar juridinių asmenų apmokėti</t>
  </si>
  <si>
    <t xml:space="preserve"> 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</si>
  <si>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</si>
  <si>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</si>
  <si>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</si>
  <si>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 xml:space="preserve">Išlaidoms, patirtoms teikiant socialinę paramą mokiniams pagal Lietuvos Respublikos socialinės paramos mokiniams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</si>
  <si>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</si>
  <si>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>Projekto „Bendruomeninių apgyvendinimo bei užimtumo paslaugų asmenims su proto ir psichikos negalia plėtra Telšių rajone“ netinkamam finansuoti pridėtinės vertės mokesčiui kompensuoti</t>
  </si>
  <si>
    <t xml:space="preserve">Projektui „Privačių namų prijungimas prie nuotekų surinkimo infrastruktūros Telšių aglomeracijoje“ įgyvendinti </t>
  </si>
  <si>
    <t xml:space="preserve">Asmenims, pradėjusiems gauti ilgalaikę socialinę globą iki 2007 m. sausio 1 d. iš apskričių viršininkų perduotose įstaigose, bendrųjų ir specialiųjų socialinių paslaugų finansavimui užtikrinti </t>
  </si>
  <si>
    <t>iš jų 10.07.01.01</t>
  </si>
  <si>
    <t>iš jų 10.09.01.01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</si>
  <si>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</si>
  <si>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</si>
  <si>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</si>
  <si>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>Palūkanos už indėlius, depozitus ir sąskaitų likučius</t>
  </si>
  <si>
    <t>Transporto priemonių realizavimo pajamos</t>
  </si>
  <si>
    <t>Kitų atsargų realizavimo pajamos</t>
  </si>
  <si>
    <t>Atliekų tvarkymo programos projektams vykdyti</t>
  </si>
  <si>
    <t>atliekų tvarkymo programos projektams vykdyti</t>
  </si>
  <si>
    <t>socialinei globai asmenims su sunkia negalia teikti ir socialinių darbuotojų, teikiančių socialinę priežiūrą šeimoms, darbo užmokesčiui mokėti</t>
  </si>
  <si>
    <t xml:space="preserve">Išlaidoms, patirtoms akredituotai vaikų dienos socialinei priežiūrai organizuoti, teikti ir administruoti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</si>
  <si>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</si>
  <si>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</si>
  <si>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išlaidoms, patirtoms mokant laidojimo pašalpą pagal Lietuvos Respublikos paramos mirties atveju įstatymą užsieniečiams, pasitraukusiems iš Ukrainos dėl Rusijos Federacijos karinių veiksmų Ukrainoje, padengti </t>
  </si>
  <si>
    <t xml:space="preserve">išlaidoms, patirtoms teikiant paramą būstui išsinuomoti pagal Lietuvos Respublikos paramos būstui įsigyti ar išsinuomoti įstatymą užsieniečiams, pasitraukusiems iš Ukrainos dėl Rusijos Federacijos karinių veiksmų Ukrainoje, padengti </t>
  </si>
  <si>
    <t xml:space="preserve">Telšių rajono savivaldybės tarybos 2024 m. vasario 29 d. </t>
  </si>
  <si>
    <t xml:space="preserve">  TELŠIŲ RAJONO SAVIVALDYBĖS 2024 METŲ BIUDŽETO PAJAMOS</t>
  </si>
  <si>
    <t>2.2.5.</t>
  </si>
  <si>
    <t>2.2.5.1.</t>
  </si>
  <si>
    <t>2.2.5.2.</t>
  </si>
  <si>
    <t>Infrastruktūros mokesčio pajamos</t>
  </si>
  <si>
    <t>Praėjusių metų nepanaudotų biudžeto lėšų likutis, iš jų:</t>
  </si>
  <si>
    <t>6.1.</t>
  </si>
  <si>
    <t>6.2.</t>
  </si>
  <si>
    <t>4.1.23.</t>
  </si>
  <si>
    <t>koordinuotai teikiamų paslaugų vaikams nuo gimimo iki 18 metų (turintiems didelių ir labai didelių specialiųjų ugdymosi poreikių – iki 21 metų) ir vaiko atstovams koordinavimui finansuoti</t>
  </si>
  <si>
    <t>savivaldybėms priskirtos ir perduotos valstybinės žemės miestų ir miestelių administracinėse ribose valdymui, naudojimui ir disponavimui ja patikėjimo teise užtikrinti</t>
  </si>
  <si>
    <t>4.1.24.</t>
  </si>
  <si>
    <t>Akredituotai socialinei reabilitacijai neįgaliesiems bendruomenėje organizuoti, teikti ir administruoti</t>
  </si>
  <si>
    <t>Socialinių paslaugų įstaigose dirbančių socialinių paslaugų srities darbuotojų pareiginei algai padidinti</t>
  </si>
  <si>
    <t>projektui Tryškių miestelio viešųjų erdvių atnaujinimas“ įgyvendinti</t>
  </si>
  <si>
    <t>tikslinę paskirtį turinčių lėšų likutis</t>
  </si>
  <si>
    <t>kitas lėšų likutis, nukreiptas išlaidoms</t>
  </si>
  <si>
    <t>4.3.8.</t>
  </si>
  <si>
    <t>4.4.1.1.</t>
  </si>
  <si>
    <t>4.4.2.</t>
  </si>
  <si>
    <t>4.4.2.1.</t>
  </si>
  <si>
    <t xml:space="preserve">BIUDŽETINIŲ ĮSTAIGŲ 2024 METŲ PAJAMŲ ĮMOKOS Į SAVIVALDYBĖS BIUDŽETĄ </t>
  </si>
  <si>
    <t>infrastruktūros mokesčio pajamos</t>
  </si>
  <si>
    <t>padidinta</t>
  </si>
  <si>
    <t>sumažinta</t>
  </si>
  <si>
    <t>kopijuoti reikšmę</t>
  </si>
  <si>
    <t>Pakeitimai (padidinta/ sumažinta)</t>
  </si>
  <si>
    <t>2024 METŲ BIUDŽETO ASIGNAVIMAI</t>
  </si>
  <si>
    <t>socialinių paslaugų srities darbuotojų pareiginei algai padidinti</t>
  </si>
  <si>
    <t>51.1.</t>
  </si>
  <si>
    <t>51.2.</t>
  </si>
  <si>
    <t>51.3.</t>
  </si>
  <si>
    <t>51.4.</t>
  </si>
  <si>
    <t>51.5.</t>
  </si>
  <si>
    <t>51.6.</t>
  </si>
  <si>
    <t>51.7.</t>
  </si>
  <si>
    <t>sudėta pagal asignavimų valdytojus</t>
  </si>
  <si>
    <t>akredituotai socialinei reabilitacijai neįgaliesiems benduomenėje administruoti</t>
  </si>
  <si>
    <t xml:space="preserve">akredituotai socialinei reabilitacijai neįgaliesiems benduomenėje organizuoti ir teikti </t>
  </si>
  <si>
    <t>profesiniam orientavimui finansuoti</t>
  </si>
  <si>
    <t>Profesiniam orientavimui finansuoti</t>
  </si>
  <si>
    <t>4.3.13.</t>
  </si>
  <si>
    <t>Asmenų su negalia koordinavimo fukcijai atlikti</t>
  </si>
  <si>
    <t>4.3.14.</t>
  </si>
  <si>
    <t>4.3.15.</t>
  </si>
  <si>
    <t>4.3.16.</t>
  </si>
  <si>
    <t>4.3.17.</t>
  </si>
  <si>
    <t>Telšių „Atžalyno“ progimnazijos sporto aikštynui atnaujinti</t>
  </si>
  <si>
    <t xml:space="preserve">4 priedas </t>
  </si>
  <si>
    <t>Eil.              Nr.</t>
  </si>
  <si>
    <t>PATVIRTINTA</t>
  </si>
  <si>
    <t>IŠ VISO, IŠ JŲ:</t>
  </si>
  <si>
    <t>001 programa. Savivaldybės valdymas</t>
  </si>
  <si>
    <t>002 programa. Saugios aplinkos užtikrinimas</t>
  </si>
  <si>
    <t>003 programa. Sveikatos priežiūra</t>
  </si>
  <si>
    <t>004 programa. Išsilavinusios bendruomenės ugdymas (-sis)</t>
  </si>
  <si>
    <t>007 programa. Socialinės paramos įgyvendinimas</t>
  </si>
  <si>
    <t>006 programa. Kultūros ir sporto politikos įgyvendinimas</t>
  </si>
  <si>
    <t>001 programa. Savivaldybės valdymas, iš kurių:</t>
  </si>
  <si>
    <t>002 programa. Saugios aplinkos užtikrinimas, iš kurių:</t>
  </si>
  <si>
    <t>004 programa. Išsilavinusios bendruomenės ugdymas (-sis), iš kurių:</t>
  </si>
  <si>
    <t>005 programa. Ekonomikos ir verslo skatinimas, iš kurių:</t>
  </si>
  <si>
    <t>006 programa. Kultūros ir sporto politikos įgyvendinimas, iš kurių:</t>
  </si>
  <si>
    <t>007 programa. Socialinės paramos įgyvendinimas, iš kurių:</t>
  </si>
  <si>
    <t>003 programa. Sveikatos priežiūra, iš kurių:</t>
  </si>
  <si>
    <t>005 programa. Ekonomikos ir verslo skatinimas</t>
  </si>
  <si>
    <t>4.3.18.</t>
  </si>
  <si>
    <t>sprendimo Nr. T1-39</t>
  </si>
  <si>
    <t>(Telšių rajono savivaldybės tarybos 2024 m. birželio 27 d.</t>
  </si>
  <si>
    <t>4.3.19.</t>
  </si>
  <si>
    <t>Vaikų, atvykusių į Lietuvos Respubliką iš Ukrainos dėl Rusijos Federacijos karinių veiksmų Ukrainoje, pavežėjimui į mokyklą ir atgal ir pedagoginių darbuotojų papildomam darbui apmokėti</t>
  </si>
  <si>
    <t>vaikų, atvykusių į Lietuvos Respubliką iš Ukrainos dėl Rusijos Federacijos karinių veiksmų Ukrainoje, pavežėjimui į mokyklą ir atgal ir pedagoginių darbuotojų papildomam darbui apmokėti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</si>
  <si>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</si>
  <si>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 xml:space="preserve">kompensacijoms už būsto suteikimą ir vienkartinėms išmokoms įsikurti gyvenamojoje vietoje  užsieniečiams, pasitraukusiems iš Ukrainos dėl Rusijos Federacijos karinių veiksmų Ukrainoje, administruoti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</si>
  <si>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</si>
  <si>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4.3.22.</t>
  </si>
  <si>
    <t>išlaidoms, patirtoms teikiant socialinę paramą mokiniams pagal Lietuvos Respublikos socialinės paramos mokiniams įstatymą  Ukrainos gyventojams, nukentėjusiems  dėl Rusijos Federacijos karinės agresijos prieš Ukrainą, administruoti</t>
  </si>
  <si>
    <t>Išlaidoms, patirtoms teikiant socialinę paramą mokiniams pagal Lietuvos Respublikos socialinės paramos mokiniams įstatymą  Ukrainos gyventojams, nukentėjusiems  dėl Rusijos Federacijos karinės agresijos prieš Ukrainą, padengti</t>
  </si>
  <si>
    <t>4.3.23.</t>
  </si>
  <si>
    <t>4.3.20</t>
  </si>
  <si>
    <t>4.3.21</t>
  </si>
  <si>
    <t>4.3.24.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</si>
  <si>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</t>
  </si>
  <si>
    <t>Išlaidoms, patirtoms teikiant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</si>
  <si>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išlaidoms, patirtoms teikiant  socialinę pašalpą, skiriamą vadovaujantis Lietuvos Respublikos piniginės socialinės paramos nepasiturintiems gyventojams įstatymu, Ukrainos gyventojams, nukentėjusiems  dėl Rusijos Federacijos karinės agresijos prieš Ukrainą, padengti padengti</t>
  </si>
  <si>
    <t>Bendra asignavimų suma (sumažinta/ padidinta)</t>
  </si>
  <si>
    <t xml:space="preserve"> Bendra likučio suma  (sumažinta/ padidinta)</t>
  </si>
  <si>
    <t>Bendra pajamų suma (sumažinta/ padidinta)</t>
  </si>
  <si>
    <t>4.3.25.</t>
  </si>
  <si>
    <t>(Telšių rajono savivaldybės tarybos 2024 m.  birželio 27 d.</t>
  </si>
  <si>
    <t xml:space="preserve">(Telšių rajono savivaldybės tarybos 2024 m. birželio 27 d. </t>
  </si>
  <si>
    <t>išlaidoms, patirtoms teikiant socialinę paramą mokiniams pagal Lietuvos Respublikos socialinės paramos mokiniams įstatymą  Ukrainos gyventojams, nukentėjusiems  dėl Rusijos Federacijos karinės agresijos prieš Ukrainą padengti</t>
  </si>
  <si>
    <t>4.3.26.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</si>
  <si>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</si>
  <si>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 xml:space="preserve">išlaidoms, patirtoms teikiant asmeninio asistento paslaugas pagal Lietuvos Respublikos asmens su negalia teisių apsaugos pagrindų įstatymą Ukrainos gyventojams, nukentėjusiems dėl Rusijos Federacijos karinės agresijos prieš Ukrainą, padengti  </t>
  </si>
  <si>
    <t>sprendimo Nr. T1-255  redakcija)</t>
  </si>
  <si>
    <t>sprendimo Nr. T1-255 redakcija)</t>
  </si>
  <si>
    <t>(Telšių rajono savivaldybės tarybos 2024 m. rugsėjo 26 d.</t>
  </si>
  <si>
    <t>sprendimo Nr. T1-345  redakcija)</t>
  </si>
  <si>
    <t xml:space="preserve">Vaikų, kuriems skirtas privalomas ugdymas pagal ikimokyklinio ugdymo programą, ugdymui, maitinimui ir vežiojimui užtikrinti  </t>
  </si>
  <si>
    <t xml:space="preserve">Laikino atokvėpio paslaugai teikti ir administruoti </t>
  </si>
  <si>
    <t>Asmenų su negalia koordinavimo funkcijai atlikti</t>
  </si>
  <si>
    <t>4.3.27.</t>
  </si>
  <si>
    <t>4.3.28.</t>
  </si>
  <si>
    <t>(Telšių rajono savivaldybės tarybos 2024 m.  rugsėjo 26 d.</t>
  </si>
  <si>
    <t>sprendimo Nr. T1-345 redakcija)</t>
  </si>
  <si>
    <t>asmenų su negalia koordinavimo funkcijai atlikti</t>
  </si>
  <si>
    <t xml:space="preserve">laikino atokvėpio paslaugai teikti ir administruoti </t>
  </si>
  <si>
    <t xml:space="preserve">vaikų, kuriems skirtas privalomas ugdymas pagal ikimokyklinio ugdymo programą, ugdymui, maitinimui ir vežiojimui užtikrinti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</si>
</sst>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_-* #,##0.00\ _L_t_-;\-* #,##0.00\ _L_t_-;_-* &quot;-&quot;??\ _L_t_-;_-@_-"/>
    <numFmt numFmtId="166" formatCode="0.000"/>
    <numFmt numFmtId="167" formatCode="0.00000"/>
    <numFmt numFmtId="168" formatCode="0.0000"/>
    <numFmt numFmtId="169" formatCode="0.000000"/>
  </numFmts>
  <fonts count="47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sz val="11"/>
      <color theme="1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1"/>
      <color rgb="FFFF0000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0"/>
      <color theme="4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i/>
      <sz val="8"/>
      <name val="Times New Roman"/>
      <family val="1"/>
      <charset val="186"/>
    </font>
    <font>
      <i/>
      <sz val="9"/>
      <name val="Times New Roman"/>
      <family val="1"/>
      <charset val="186"/>
    </font>
    <font>
      <b/>
      <i/>
      <sz val="11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color theme="9" tint="-0.249977111117893"/>
      <name val="Times New Roman"/>
      <family val="1"/>
      <charset val="186"/>
    </font>
    <font>
      <sz val="10"/>
      <color theme="3" tint="0.39997558519241921"/>
      <name val="Times New Roman"/>
      <family val="1"/>
      <charset val="186"/>
    </font>
    <font>
      <sz val="8"/>
      <color theme="9" tint="-0.249977111117893"/>
      <name val="Times New Roman"/>
      <family val="1"/>
      <charset val="186"/>
    </font>
    <font>
      <sz val="8"/>
      <color theme="3" tint="0.39997558519241921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b/>
      <sz val="10"/>
      <name val="Times New Roman"/>
      <family val="1"/>
    </font>
    <font>
      <b/>
      <sz val="9"/>
      <name val="Times New Roman"/>
      <family val="1"/>
    </font>
    <font>
      <i/>
      <sz val="11"/>
      <name val="Times New Roman"/>
      <family val="1"/>
    </font>
    <font>
      <b/>
      <sz val="9"/>
      <color rgb="FFFF000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</cellStyleXfs>
  <cellXfs count="457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0" borderId="11" xfId="0" applyNumberFormat="1" applyFont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3" fillId="0" borderId="0" xfId="0" applyNumberFormat="1" applyFont="1"/>
    <xf numFmtId="164" fontId="2" fillId="0" borderId="10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6" fillId="0" borderId="0" xfId="0" applyNumberFormat="1" applyFont="1"/>
    <xf numFmtId="164" fontId="10" fillId="0" borderId="1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/>
    </xf>
    <xf numFmtId="1" fontId="15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wrapText="1" indent="1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1" xfId="0" applyNumberFormat="1" applyFont="1" applyBorder="1" applyAlignment="1">
      <alignment horizontal="center"/>
    </xf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1" xfId="0" applyNumberFormat="1" applyFont="1" applyBorder="1" applyAlignment="1">
      <alignment wrapText="1"/>
    </xf>
    <xf numFmtId="164" fontId="2" fillId="0" borderId="12" xfId="0" applyNumberFormat="1" applyFont="1" applyBorder="1"/>
    <xf numFmtId="164" fontId="3" fillId="0" borderId="11" xfId="0" applyNumberFormat="1" applyFont="1" applyBorder="1"/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3" fillId="4" borderId="1" xfId="0" applyNumberFormat="1" applyFont="1" applyFill="1" applyBorder="1"/>
    <xf numFmtId="164" fontId="5" fillId="0" borderId="11" xfId="0" applyNumberFormat="1" applyFont="1" applyBorder="1" applyAlignment="1">
      <alignment horizontal="center"/>
    </xf>
    <xf numFmtId="164" fontId="12" fillId="0" borderId="0" xfId="0" applyNumberFormat="1" applyFont="1"/>
    <xf numFmtId="164" fontId="3" fillId="7" borderId="1" xfId="0" applyNumberFormat="1" applyFont="1" applyFill="1" applyBorder="1"/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2" fillId="0" borderId="4" xfId="0" applyFont="1" applyBorder="1" applyAlignment="1">
      <alignment horizontal="left" wrapText="1" indent="1"/>
    </xf>
    <xf numFmtId="164" fontId="3" fillId="8" borderId="2" xfId="0" applyNumberFormat="1" applyFont="1" applyFill="1" applyBorder="1" applyAlignment="1">
      <alignment vertical="center" wrapText="1"/>
    </xf>
    <xf numFmtId="0" fontId="18" fillId="9" borderId="14" xfId="0" applyFont="1" applyFill="1" applyBorder="1" applyAlignment="1">
      <alignment horizontal="right"/>
    </xf>
    <xf numFmtId="164" fontId="22" fillId="0" borderId="0" xfId="0" applyNumberFormat="1" applyFont="1"/>
    <xf numFmtId="164" fontId="2" fillId="0" borderId="4" xfId="0" applyNumberFormat="1" applyFont="1" applyBorder="1" applyAlignment="1">
      <alignment horizontal="left" vertical="center" wrapText="1" indent="1"/>
    </xf>
    <xf numFmtId="0" fontId="11" fillId="0" borderId="0" xfId="0" applyFont="1" applyAlignment="1">
      <alignment horizontal="left" wrapText="1"/>
    </xf>
    <xf numFmtId="164" fontId="29" fillId="0" borderId="5" xfId="0" applyNumberFormat="1" applyFont="1" applyBorder="1" applyAlignment="1">
      <alignment horizontal="left" wrapText="1" indent="1"/>
    </xf>
    <xf numFmtId="164" fontId="28" fillId="0" borderId="1" xfId="0" applyNumberFormat="1" applyFont="1" applyBorder="1" applyAlignment="1">
      <alignment horizontal="left" vertical="center" wrapText="1"/>
    </xf>
    <xf numFmtId="0" fontId="28" fillId="0" borderId="4" xfId="0" applyFont="1" applyBorder="1" applyAlignment="1">
      <alignment horizontal="left" wrapText="1"/>
    </xf>
    <xf numFmtId="0" fontId="29" fillId="0" borderId="1" xfId="0" applyFont="1" applyBorder="1" applyAlignment="1">
      <alignment horizontal="left" wrapText="1" indent="1"/>
    </xf>
    <xf numFmtId="166" fontId="5" fillId="0" borderId="1" xfId="0" applyNumberFormat="1" applyFont="1" applyBorder="1" applyAlignment="1">
      <alignment horizontal="right"/>
    </xf>
    <xf numFmtId="166" fontId="2" fillId="0" borderId="1" xfId="0" applyNumberFormat="1" applyFont="1" applyBorder="1" applyAlignment="1">
      <alignment horizontal="right"/>
    </xf>
    <xf numFmtId="167" fontId="2" fillId="0" borderId="0" xfId="0" applyNumberFormat="1" applyFont="1"/>
    <xf numFmtId="167" fontId="9" fillId="0" borderId="0" xfId="0" applyNumberFormat="1" applyFont="1"/>
    <xf numFmtId="167" fontId="11" fillId="0" borderId="0" xfId="0" applyNumberFormat="1" applyFont="1"/>
    <xf numFmtId="167" fontId="4" fillId="0" borderId="0" xfId="0" applyNumberFormat="1" applyFont="1" applyAlignment="1">
      <alignment horizontal="left" wrapText="1" indent="22"/>
    </xf>
    <xf numFmtId="167" fontId="11" fillId="0" borderId="0" xfId="0" applyNumberFormat="1" applyFont="1" applyAlignment="1">
      <alignment horizontal="left" wrapText="1" indent="22"/>
    </xf>
    <xf numFmtId="167" fontId="3" fillId="0" borderId="0" xfId="0" applyNumberFormat="1" applyFont="1"/>
    <xf numFmtId="167" fontId="2" fillId="0" borderId="0" xfId="0" applyNumberFormat="1" applyFont="1" applyAlignment="1">
      <alignment horizontal="right"/>
    </xf>
    <xf numFmtId="167" fontId="3" fillId="7" borderId="10" xfId="0" applyNumberFormat="1" applyFont="1" applyFill="1" applyBorder="1"/>
    <xf numFmtId="167" fontId="3" fillId="4" borderId="10" xfId="0" applyNumberFormat="1" applyFont="1" applyFill="1" applyBorder="1"/>
    <xf numFmtId="167" fontId="3" fillId="7" borderId="1" xfId="0" applyNumberFormat="1" applyFont="1" applyFill="1" applyBorder="1"/>
    <xf numFmtId="167" fontId="2" fillId="4" borderId="1" xfId="0" applyNumberFormat="1" applyFont="1" applyFill="1" applyBorder="1"/>
    <xf numFmtId="167" fontId="3" fillId="4" borderId="1" xfId="0" applyNumberFormat="1" applyFont="1" applyFill="1" applyBorder="1"/>
    <xf numFmtId="167" fontId="22" fillId="0" borderId="0" xfId="0" applyNumberFormat="1" applyFont="1"/>
    <xf numFmtId="167" fontId="22" fillId="4" borderId="1" xfId="0" applyNumberFormat="1" applyFont="1" applyFill="1" applyBorder="1"/>
    <xf numFmtId="167" fontId="24" fillId="4" borderId="1" xfId="0" applyNumberFormat="1" applyFont="1" applyFill="1" applyBorder="1"/>
    <xf numFmtId="167" fontId="25" fillId="4" borderId="1" xfId="0" applyNumberFormat="1" applyFont="1" applyFill="1" applyBorder="1"/>
    <xf numFmtId="167" fontId="26" fillId="4" borderId="1" xfId="0" applyNumberFormat="1" applyFont="1" applyFill="1" applyBorder="1"/>
    <xf numFmtId="167" fontId="27" fillId="4" borderId="1" xfId="0" applyNumberFormat="1" applyFont="1" applyFill="1" applyBorder="1"/>
    <xf numFmtId="167" fontId="2" fillId="7" borderId="4" xfId="0" applyNumberFormat="1" applyFont="1" applyFill="1" applyBorder="1"/>
    <xf numFmtId="167" fontId="2" fillId="7" borderId="1" xfId="0" applyNumberFormat="1" applyFont="1" applyFill="1" applyBorder="1"/>
    <xf numFmtId="167" fontId="2" fillId="0" borderId="1" xfId="0" applyNumberFormat="1" applyFont="1" applyBorder="1"/>
    <xf numFmtId="167" fontId="5" fillId="4" borderId="1" xfId="0" applyNumberFormat="1" applyFont="1" applyFill="1" applyBorder="1"/>
    <xf numFmtId="167" fontId="1" fillId="4" borderId="1" xfId="0" applyNumberFormat="1" applyFont="1" applyFill="1" applyBorder="1"/>
    <xf numFmtId="167" fontId="6" fillId="4" borderId="1" xfId="0" applyNumberFormat="1" applyFont="1" applyFill="1" applyBorder="1"/>
    <xf numFmtId="167" fontId="12" fillId="4" borderId="1" xfId="0" applyNumberFormat="1" applyFont="1" applyFill="1" applyBorder="1"/>
    <xf numFmtId="167" fontId="2" fillId="4" borderId="1" xfId="0" applyNumberFormat="1" applyFont="1" applyFill="1" applyBorder="1" applyAlignment="1">
      <alignment horizontal="right"/>
    </xf>
    <xf numFmtId="167" fontId="2" fillId="0" borderId="1" xfId="0" applyNumberFormat="1" applyFont="1" applyBorder="1" applyAlignment="1">
      <alignment horizontal="right"/>
    </xf>
    <xf numFmtId="167" fontId="3" fillId="0" borderId="1" xfId="0" applyNumberFormat="1" applyFont="1" applyBorder="1"/>
    <xf numFmtId="167" fontId="5" fillId="0" borderId="1" xfId="0" applyNumberFormat="1" applyFont="1" applyBorder="1"/>
    <xf numFmtId="167" fontId="16" fillId="8" borderId="1" xfId="0" applyNumberFormat="1" applyFont="1" applyFill="1" applyBorder="1"/>
    <xf numFmtId="167" fontId="18" fillId="9" borderId="15" xfId="0" applyNumberFormat="1" applyFont="1" applyFill="1" applyBorder="1"/>
    <xf numFmtId="167" fontId="18" fillId="9" borderId="16" xfId="0" applyNumberFormat="1" applyFont="1" applyFill="1" applyBorder="1"/>
    <xf numFmtId="167" fontId="1" fillId="0" borderId="1" xfId="0" applyNumberFormat="1" applyFont="1" applyBorder="1"/>
    <xf numFmtId="167" fontId="1" fillId="0" borderId="0" xfId="0" applyNumberFormat="1" applyFont="1"/>
    <xf numFmtId="167" fontId="3" fillId="8" borderId="1" xfId="0" applyNumberFormat="1" applyFont="1" applyFill="1" applyBorder="1"/>
    <xf numFmtId="167" fontId="3" fillId="8" borderId="2" xfId="0" applyNumberFormat="1" applyFont="1" applyFill="1" applyBorder="1"/>
    <xf numFmtId="2" fontId="2" fillId="0" borderId="1" xfId="0" applyNumberFormat="1" applyFont="1" applyBorder="1" applyAlignment="1">
      <alignment horizontal="right"/>
    </xf>
    <xf numFmtId="167" fontId="9" fillId="0" borderId="0" xfId="0" applyNumberFormat="1" applyFont="1" applyAlignment="1">
      <alignment vertical="center"/>
    </xf>
    <xf numFmtId="167" fontId="3" fillId="0" borderId="1" xfId="0" applyNumberFormat="1" applyFont="1" applyBorder="1" applyAlignment="1">
      <alignment horizontal="right"/>
    </xf>
    <xf numFmtId="3" fontId="3" fillId="0" borderId="8" xfId="0" applyNumberFormat="1" applyFont="1" applyBorder="1" applyAlignment="1">
      <alignment wrapText="1"/>
    </xf>
    <xf numFmtId="0" fontId="28" fillId="0" borderId="4" xfId="0" applyFont="1" applyBorder="1" applyAlignment="1">
      <alignment horizontal="left" wrapText="1" indent="1"/>
    </xf>
    <xf numFmtId="164" fontId="28" fillId="0" borderId="4" xfId="0" applyNumberFormat="1" applyFont="1" applyBorder="1" applyAlignment="1">
      <alignment horizontal="left" vertical="center" wrapText="1" indent="1"/>
    </xf>
    <xf numFmtId="164" fontId="28" fillId="0" borderId="1" xfId="0" applyNumberFormat="1" applyFont="1" applyBorder="1" applyAlignment="1">
      <alignment horizontal="left" vertical="center" wrapText="1" indent="1"/>
    </xf>
    <xf numFmtId="167" fontId="3" fillId="4" borderId="1" xfId="0" applyNumberFormat="1" applyFont="1" applyFill="1" applyBorder="1" applyAlignment="1">
      <alignment horizontal="right"/>
    </xf>
    <xf numFmtId="164" fontId="5" fillId="0" borderId="5" xfId="0" applyNumberFormat="1" applyFont="1" applyBorder="1" applyAlignment="1">
      <alignment horizontal="left" vertical="center" wrapText="1" indent="1"/>
    </xf>
    <xf numFmtId="164" fontId="30" fillId="5" borderId="0" xfId="0" applyNumberFormat="1" applyFont="1" applyFill="1" applyAlignment="1">
      <alignment vertical="center" wrapText="1"/>
    </xf>
    <xf numFmtId="164" fontId="31" fillId="5" borderId="0" xfId="0" applyNumberFormat="1" applyFont="1" applyFill="1" applyAlignment="1">
      <alignment vertical="center" wrapText="1"/>
    </xf>
    <xf numFmtId="167" fontId="2" fillId="4" borderId="10" xfId="0" applyNumberFormat="1" applyFont="1" applyFill="1" applyBorder="1" applyAlignment="1">
      <alignment horizontal="right"/>
    </xf>
    <xf numFmtId="164" fontId="28" fillId="0" borderId="10" xfId="0" applyNumberFormat="1" applyFont="1" applyBorder="1" applyAlignment="1">
      <alignment horizontal="left"/>
    </xf>
    <xf numFmtId="168" fontId="3" fillId="0" borderId="1" xfId="0" applyNumberFormat="1" applyFont="1" applyBorder="1" applyAlignment="1">
      <alignment horizontal="right"/>
    </xf>
    <xf numFmtId="2" fontId="9" fillId="0" borderId="1" xfId="0" applyNumberFormat="1" applyFont="1" applyBorder="1" applyAlignment="1">
      <alignment horizontal="right"/>
    </xf>
    <xf numFmtId="1" fontId="5" fillId="11" borderId="1" xfId="7" applyNumberFormat="1" applyFont="1" applyFill="1" applyBorder="1" applyAlignment="1" applyProtection="1">
      <alignment horizontal="left" vertical="center" wrapText="1" indent="1"/>
      <protection hidden="1"/>
    </xf>
    <xf numFmtId="0" fontId="9" fillId="0" borderId="1" xfId="0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164" fontId="28" fillId="0" borderId="1" xfId="0" applyNumberFormat="1" applyFont="1" applyBorder="1" applyAlignment="1">
      <alignment vertical="center" wrapText="1"/>
    </xf>
    <xf numFmtId="0" fontId="32" fillId="0" borderId="0" xfId="0" applyFont="1" applyAlignment="1">
      <alignment wrapText="1"/>
    </xf>
    <xf numFmtId="164" fontId="29" fillId="0" borderId="1" xfId="0" applyNumberFormat="1" applyFont="1" applyBorder="1" applyAlignment="1">
      <alignment horizontal="left"/>
    </xf>
    <xf numFmtId="164" fontId="29" fillId="0" borderId="1" xfId="0" applyNumberFormat="1" applyFont="1" applyBorder="1" applyAlignment="1">
      <alignment horizontal="left" vertical="top" wrapText="1" indent="1"/>
    </xf>
    <xf numFmtId="164" fontId="28" fillId="0" borderId="1" xfId="0" applyNumberFormat="1" applyFont="1" applyBorder="1" applyAlignment="1">
      <alignment horizontal="left"/>
    </xf>
    <xf numFmtId="167" fontId="10" fillId="4" borderId="1" xfId="0" applyNumberFormat="1" applyFont="1" applyFill="1" applyBorder="1" applyAlignment="1">
      <alignment horizontal="right"/>
    </xf>
    <xf numFmtId="164" fontId="33" fillId="0" borderId="0" xfId="0" applyNumberFormat="1" applyFont="1" applyAlignment="1">
      <alignment horizontal="right"/>
    </xf>
    <xf numFmtId="164" fontId="34" fillId="0" borderId="0" xfId="0" applyNumberFormat="1" applyFont="1"/>
    <xf numFmtId="167" fontId="3" fillId="12" borderId="1" xfId="0" applyNumberFormat="1" applyFont="1" applyFill="1" applyBorder="1"/>
    <xf numFmtId="167" fontId="2" fillId="6" borderId="1" xfId="0" applyNumberFormat="1" applyFont="1" applyFill="1" applyBorder="1"/>
    <xf numFmtId="167" fontId="3" fillId="10" borderId="1" xfId="0" applyNumberFormat="1" applyFont="1" applyFill="1" applyBorder="1" applyAlignment="1">
      <alignment vertical="distributed"/>
    </xf>
    <xf numFmtId="167" fontId="3" fillId="0" borderId="10" xfId="0" applyNumberFormat="1" applyFont="1" applyBorder="1"/>
    <xf numFmtId="167" fontId="5" fillId="0" borderId="0" xfId="0" applyNumberFormat="1" applyFont="1"/>
    <xf numFmtId="167" fontId="2" fillId="12" borderId="1" xfId="0" applyNumberFormat="1" applyFont="1" applyFill="1" applyBorder="1"/>
    <xf numFmtId="1" fontId="11" fillId="0" borderId="0" xfId="0" applyNumberFormat="1" applyFont="1"/>
    <xf numFmtId="167" fontId="5" fillId="6" borderId="1" xfId="0" applyNumberFormat="1" applyFont="1" applyFill="1" applyBorder="1"/>
    <xf numFmtId="167" fontId="6" fillId="6" borderId="1" xfId="0" applyNumberFormat="1" applyFont="1" applyFill="1" applyBorder="1"/>
    <xf numFmtId="167" fontId="5" fillId="6" borderId="1" xfId="0" applyNumberFormat="1" applyFont="1" applyFill="1" applyBorder="1" applyAlignment="1">
      <alignment horizontal="right"/>
    </xf>
    <xf numFmtId="167" fontId="23" fillId="10" borderId="1" xfId="0" applyNumberFormat="1" applyFont="1" applyFill="1" applyBorder="1" applyAlignment="1">
      <alignment vertical="distributed"/>
    </xf>
    <xf numFmtId="167" fontId="2" fillId="0" borderId="4" xfId="0" applyNumberFormat="1" applyFont="1" applyBorder="1"/>
    <xf numFmtId="167" fontId="5" fillId="0" borderId="4" xfId="0" applyNumberFormat="1" applyFont="1" applyBorder="1"/>
    <xf numFmtId="167" fontId="3" fillId="0" borderId="4" xfId="0" applyNumberFormat="1" applyFont="1" applyBorder="1"/>
    <xf numFmtId="164" fontId="34" fillId="0" borderId="0" xfId="0" applyNumberFormat="1" applyFont="1" applyAlignment="1">
      <alignment horizontal="right" vertical="center"/>
    </xf>
    <xf numFmtId="167" fontId="3" fillId="13" borderId="0" xfId="0" applyNumberFormat="1" applyFont="1" applyFill="1"/>
    <xf numFmtId="164" fontId="34" fillId="13" borderId="0" xfId="0" applyNumberFormat="1" applyFont="1" applyFill="1"/>
    <xf numFmtId="164" fontId="2" fillId="13" borderId="0" xfId="0" applyNumberFormat="1" applyFont="1" applyFill="1"/>
    <xf numFmtId="164" fontId="4" fillId="0" borderId="0" xfId="0" applyNumberFormat="1" applyFont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vertical="center"/>
    </xf>
    <xf numFmtId="167" fontId="10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 vertical="center"/>
    </xf>
    <xf numFmtId="164" fontId="3" fillId="0" borderId="4" xfId="0" applyNumberFormat="1" applyFont="1" applyBorder="1" applyAlignment="1">
      <alignment vertical="center"/>
    </xf>
    <xf numFmtId="167" fontId="5" fillId="14" borderId="0" xfId="0" applyNumberFormat="1" applyFont="1" applyFill="1"/>
    <xf numFmtId="167" fontId="3" fillId="14" borderId="0" xfId="0" applyNumberFormat="1" applyFont="1" applyFill="1"/>
    <xf numFmtId="167" fontId="6" fillId="0" borderId="0" xfId="0" applyNumberFormat="1" applyFont="1"/>
    <xf numFmtId="167" fontId="35" fillId="0" borderId="0" xfId="0" applyNumberFormat="1" applyFont="1"/>
    <xf numFmtId="167" fontId="35" fillId="13" borderId="0" xfId="0" applyNumberFormat="1" applyFont="1" applyFill="1"/>
    <xf numFmtId="164" fontId="5" fillId="0" borderId="5" xfId="0" applyNumberFormat="1" applyFont="1" applyBorder="1" applyAlignment="1">
      <alignment horizontal="center"/>
    </xf>
    <xf numFmtId="167" fontId="29" fillId="4" borderId="1" xfId="0" applyNumberFormat="1" applyFont="1" applyFill="1" applyBorder="1"/>
    <xf numFmtId="168" fontId="3" fillId="13" borderId="0" xfId="0" applyNumberFormat="1" applyFont="1" applyFill="1"/>
    <xf numFmtId="0" fontId="1" fillId="0" borderId="0" xfId="0" applyFont="1"/>
    <xf numFmtId="0" fontId="1" fillId="0" borderId="1" xfId="0" applyFont="1" applyBorder="1"/>
    <xf numFmtId="0" fontId="1" fillId="0" borderId="1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30" fillId="5" borderId="0" xfId="0" applyFont="1" applyFill="1"/>
    <xf numFmtId="0" fontId="31" fillId="5" borderId="0" xfId="0" applyFont="1" applyFill="1"/>
    <xf numFmtId="0" fontId="30" fillId="5" borderId="0" xfId="0" applyFont="1" applyFill="1" applyAlignment="1">
      <alignment horizontal="right" wrapText="1"/>
    </xf>
    <xf numFmtId="0" fontId="31" fillId="5" borderId="0" xfId="0" applyFont="1" applyFill="1" applyAlignment="1">
      <alignment horizontal="right" wrapText="1"/>
    </xf>
    <xf numFmtId="0" fontId="1" fillId="0" borderId="0" xfId="0" applyFont="1" applyAlignment="1">
      <alignment horizontal="right"/>
    </xf>
    <xf numFmtId="167" fontId="37" fillId="0" borderId="0" xfId="0" applyNumberFormat="1" applyFont="1" applyAlignment="1">
      <alignment horizontal="center" vertical="center"/>
    </xf>
    <xf numFmtId="4" fontId="1" fillId="0" borderId="0" xfId="0" applyNumberFormat="1" applyFont="1"/>
    <xf numFmtId="0" fontId="38" fillId="0" borderId="0" xfId="0" applyFont="1"/>
    <xf numFmtId="0" fontId="39" fillId="0" borderId="0" xfId="0" applyFont="1"/>
    <xf numFmtId="0" fontId="30" fillId="0" borderId="0" xfId="0" applyFont="1"/>
    <xf numFmtId="0" fontId="38" fillId="0" borderId="0" xfId="0" applyFont="1" applyAlignment="1">
      <alignment horizontal="right" wrapText="1"/>
    </xf>
    <xf numFmtId="0" fontId="39" fillId="0" borderId="0" xfId="0" applyFont="1" applyAlignment="1">
      <alignment horizontal="right" wrapText="1"/>
    </xf>
    <xf numFmtId="0" fontId="30" fillId="0" borderId="0" xfId="0" applyFont="1" applyAlignment="1">
      <alignment horizontal="right" wrapText="1"/>
    </xf>
    <xf numFmtId="0" fontId="40" fillId="0" borderId="0" xfId="0" applyFont="1" applyAlignment="1">
      <alignment horizontal="center" wrapText="1"/>
    </xf>
    <xf numFmtId="0" fontId="41" fillId="0" borderId="0" xfId="0" applyFont="1" applyAlignment="1">
      <alignment horizontal="center" wrapText="1"/>
    </xf>
    <xf numFmtId="0" fontId="42" fillId="0" borderId="0" xfId="0" applyFont="1" applyAlignment="1">
      <alignment horizontal="center" wrapText="1"/>
    </xf>
    <xf numFmtId="164" fontId="1" fillId="0" borderId="0" xfId="0" applyNumberFormat="1" applyFont="1" applyAlignment="1">
      <alignment vertical="center" wrapText="1"/>
    </xf>
    <xf numFmtId="167" fontId="9" fillId="4" borderId="1" xfId="0" applyNumberFormat="1" applyFont="1" applyFill="1" applyBorder="1" applyAlignment="1">
      <alignment horizontal="right"/>
    </xf>
    <xf numFmtId="167" fontId="14" fillId="4" borderId="1" xfId="0" applyNumberFormat="1" applyFont="1" applyFill="1" applyBorder="1" applyAlignment="1">
      <alignment horizontal="right"/>
    </xf>
    <xf numFmtId="167" fontId="12" fillId="4" borderId="1" xfId="0" applyNumberFormat="1" applyFont="1" applyFill="1" applyBorder="1" applyAlignment="1">
      <alignment horizontal="right"/>
    </xf>
    <xf numFmtId="167" fontId="5" fillId="4" borderId="1" xfId="0" applyNumberFormat="1" applyFont="1" applyFill="1" applyBorder="1" applyAlignment="1">
      <alignment horizontal="right"/>
    </xf>
    <xf numFmtId="167" fontId="3" fillId="4" borderId="10" xfId="0" applyNumberFormat="1" applyFont="1" applyFill="1" applyBorder="1" applyAlignment="1">
      <alignment horizontal="right"/>
    </xf>
    <xf numFmtId="2" fontId="10" fillId="0" borderId="1" xfId="0" applyNumberFormat="1" applyFont="1" applyBorder="1" applyAlignment="1">
      <alignment horizontal="right"/>
    </xf>
    <xf numFmtId="164" fontId="23" fillId="0" borderId="1" xfId="0" applyNumberFormat="1" applyFont="1" applyBorder="1" applyAlignment="1">
      <alignment horizontal="right"/>
    </xf>
    <xf numFmtId="164" fontId="24" fillId="0" borderId="1" xfId="0" applyNumberFormat="1" applyFont="1" applyBorder="1" applyAlignment="1">
      <alignment vertical="center" wrapText="1"/>
    </xf>
    <xf numFmtId="167" fontId="27" fillId="4" borderId="1" xfId="0" applyNumberFormat="1" applyFont="1" applyFill="1" applyBorder="1" applyAlignment="1">
      <alignment horizontal="right"/>
    </xf>
    <xf numFmtId="164" fontId="33" fillId="0" borderId="0" xfId="0" applyNumberFormat="1" applyFont="1" applyAlignment="1">
      <alignment vertical="center"/>
    </xf>
    <xf numFmtId="167" fontId="3" fillId="15" borderId="1" xfId="0" applyNumberFormat="1" applyFont="1" applyFill="1" applyBorder="1"/>
    <xf numFmtId="167" fontId="2" fillId="15" borderId="1" xfId="0" applyNumberFormat="1" applyFont="1" applyFill="1" applyBorder="1"/>
    <xf numFmtId="167" fontId="3" fillId="15" borderId="10" xfId="0" applyNumberFormat="1" applyFont="1" applyFill="1" applyBorder="1"/>
    <xf numFmtId="164" fontId="9" fillId="0" borderId="1" xfId="0" applyNumberFormat="1" applyFont="1" applyBorder="1" applyAlignment="1">
      <alignment horizontal="left" vertical="center" wrapText="1" indent="1"/>
    </xf>
    <xf numFmtId="168" fontId="3" fillId="0" borderId="4" xfId="0" applyNumberFormat="1" applyFont="1" applyBorder="1"/>
    <xf numFmtId="168" fontId="2" fillId="0" borderId="4" xfId="0" applyNumberFormat="1" applyFont="1" applyBorder="1"/>
    <xf numFmtId="166" fontId="3" fillId="0" borderId="4" xfId="0" applyNumberFormat="1" applyFont="1" applyBorder="1"/>
    <xf numFmtId="166" fontId="2" fillId="0" borderId="4" xfId="0" applyNumberFormat="1" applyFont="1" applyBorder="1"/>
    <xf numFmtId="2" fontId="2" fillId="0" borderId="4" xfId="0" applyNumberFormat="1" applyFont="1" applyBorder="1"/>
    <xf numFmtId="164" fontId="3" fillId="0" borderId="4" xfId="0" applyNumberFormat="1" applyFont="1" applyBorder="1"/>
    <xf numFmtId="166" fontId="5" fillId="0" borderId="4" xfId="0" applyNumberFormat="1" applyFont="1" applyBorder="1"/>
    <xf numFmtId="2" fontId="5" fillId="0" borderId="4" xfId="0" applyNumberFormat="1" applyFont="1" applyBorder="1"/>
    <xf numFmtId="164" fontId="5" fillId="0" borderId="4" xfId="0" applyNumberFormat="1" applyFont="1" applyBorder="1"/>
    <xf numFmtId="166" fontId="5" fillId="0" borderId="1" xfId="0" applyNumberFormat="1" applyFont="1" applyBorder="1"/>
    <xf numFmtId="2" fontId="5" fillId="0" borderId="1" xfId="0" applyNumberFormat="1" applyFont="1" applyBorder="1"/>
    <xf numFmtId="164" fontId="5" fillId="0" borderId="1" xfId="0" applyNumberFormat="1" applyFont="1" applyBorder="1"/>
    <xf numFmtId="168" fontId="2" fillId="0" borderId="1" xfId="0" applyNumberFormat="1" applyFont="1" applyBorder="1"/>
    <xf numFmtId="166" fontId="2" fillId="0" borderId="1" xfId="0" applyNumberFormat="1" applyFont="1" applyBorder="1"/>
    <xf numFmtId="2" fontId="2" fillId="0" borderId="1" xfId="0" applyNumberFormat="1" applyFont="1" applyBorder="1"/>
    <xf numFmtId="168" fontId="3" fillId="0" borderId="1" xfId="0" applyNumberFormat="1" applyFont="1" applyBorder="1"/>
    <xf numFmtId="166" fontId="3" fillId="0" borderId="1" xfId="0" applyNumberFormat="1" applyFont="1" applyBorder="1"/>
    <xf numFmtId="2" fontId="3" fillId="0" borderId="1" xfId="0" applyNumberFormat="1" applyFont="1" applyBorder="1"/>
    <xf numFmtId="167" fontId="9" fillId="12" borderId="1" xfId="0" applyNumberFormat="1" applyFont="1" applyFill="1" applyBorder="1"/>
    <xf numFmtId="167" fontId="10" fillId="7" borderId="4" xfId="0" applyNumberFormat="1" applyFont="1" applyFill="1" applyBorder="1"/>
    <xf numFmtId="167" fontId="35" fillId="4" borderId="4" xfId="0" applyNumberFormat="1" applyFont="1" applyFill="1" applyBorder="1"/>
    <xf numFmtId="167" fontId="6" fillId="4" borderId="4" xfId="0" applyNumberFormat="1" applyFont="1" applyFill="1" applyBorder="1"/>
    <xf numFmtId="167" fontId="5" fillId="4" borderId="4" xfId="0" applyNumberFormat="1" applyFont="1" applyFill="1" applyBorder="1"/>
    <xf numFmtId="167" fontId="35" fillId="4" borderId="1" xfId="0" applyNumberFormat="1" applyFont="1" applyFill="1" applyBorder="1" applyAlignment="1">
      <alignment vertical="distributed"/>
    </xf>
    <xf numFmtId="167" fontId="3" fillId="4" borderId="4" xfId="0" applyNumberFormat="1" applyFont="1" applyFill="1" applyBorder="1"/>
    <xf numFmtId="167" fontId="5" fillId="12" borderId="1" xfId="0" applyNumberFormat="1" applyFont="1" applyFill="1" applyBorder="1"/>
    <xf numFmtId="167" fontId="6" fillId="12" borderId="1" xfId="0" applyNumberFormat="1" applyFont="1" applyFill="1" applyBorder="1"/>
    <xf numFmtId="167" fontId="22" fillId="7" borderId="1" xfId="0" applyNumberFormat="1" applyFont="1" applyFill="1" applyBorder="1"/>
    <xf numFmtId="167" fontId="24" fillId="7" borderId="1" xfId="0" applyNumberFormat="1" applyFont="1" applyFill="1" applyBorder="1"/>
    <xf numFmtId="167" fontId="25" fillId="7" borderId="1" xfId="0" applyNumberFormat="1" applyFont="1" applyFill="1" applyBorder="1"/>
    <xf numFmtId="167" fontId="26" fillId="7" borderId="1" xfId="0" applyNumberFormat="1" applyFont="1" applyFill="1" applyBorder="1"/>
    <xf numFmtId="167" fontId="27" fillId="7" borderId="1" xfId="0" applyNumberFormat="1" applyFont="1" applyFill="1" applyBorder="1"/>
    <xf numFmtId="167" fontId="5" fillId="7" borderId="1" xfId="0" applyNumberFormat="1" applyFont="1" applyFill="1" applyBorder="1"/>
    <xf numFmtId="168" fontId="2" fillId="0" borderId="1" xfId="0" applyNumberFormat="1" applyFont="1" applyBorder="1" applyAlignment="1">
      <alignment horizontal="right"/>
    </xf>
    <xf numFmtId="164" fontId="22" fillId="0" borderId="5" xfId="0" applyNumberFormat="1" applyFont="1" applyBorder="1" applyAlignment="1">
      <alignment horizontal="center"/>
    </xf>
    <xf numFmtId="164" fontId="24" fillId="0" borderId="0" xfId="0" applyNumberFormat="1" applyFont="1" applyAlignment="1">
      <alignment horizontal="left" wrapText="1" indent="1"/>
    </xf>
    <xf numFmtId="167" fontId="24" fillId="6" borderId="1" xfId="0" applyNumberFormat="1" applyFont="1" applyFill="1" applyBorder="1"/>
    <xf numFmtId="167" fontId="22" fillId="7" borderId="4" xfId="0" applyNumberFormat="1" applyFont="1" applyFill="1" applyBorder="1"/>
    <xf numFmtId="167" fontId="22" fillId="12" borderId="1" xfId="0" applyNumberFormat="1" applyFont="1" applyFill="1" applyBorder="1"/>
    <xf numFmtId="164" fontId="24" fillId="0" borderId="1" xfId="0" applyNumberFormat="1" applyFont="1" applyBorder="1"/>
    <xf numFmtId="164" fontId="22" fillId="0" borderId="11" xfId="0" applyNumberFormat="1" applyFont="1" applyBorder="1" applyAlignment="1">
      <alignment horizontal="center"/>
    </xf>
    <xf numFmtId="164" fontId="24" fillId="0" borderId="5" xfId="0" applyNumberFormat="1" applyFont="1" applyBorder="1" applyAlignment="1">
      <alignment horizontal="left" wrapText="1" indent="1"/>
    </xf>
    <xf numFmtId="164" fontId="14" fillId="0" borderId="5" xfId="0" applyNumberFormat="1" applyFont="1" applyBorder="1" applyAlignment="1">
      <alignment horizontal="left" wrapText="1" indent="1"/>
    </xf>
    <xf numFmtId="164" fontId="9" fillId="0" borderId="11" xfId="0" applyNumberFormat="1" applyFont="1" applyBorder="1" applyAlignment="1">
      <alignment horizontal="center"/>
    </xf>
    <xf numFmtId="167" fontId="45" fillId="4" borderId="1" xfId="0" applyNumberFormat="1" applyFont="1" applyFill="1" applyBorder="1"/>
    <xf numFmtId="167" fontId="9" fillId="4" borderId="1" xfId="0" applyNumberFormat="1" applyFont="1" applyFill="1" applyBorder="1"/>
    <xf numFmtId="167" fontId="14" fillId="6" borderId="1" xfId="0" applyNumberFormat="1" applyFont="1" applyFill="1" applyBorder="1"/>
    <xf numFmtId="167" fontId="9" fillId="7" borderId="1" xfId="0" applyNumberFormat="1" applyFont="1" applyFill="1" applyBorder="1"/>
    <xf numFmtId="164" fontId="14" fillId="0" borderId="1" xfId="0" applyNumberFormat="1" applyFont="1" applyBorder="1"/>
    <xf numFmtId="167" fontId="24" fillId="4" borderId="4" xfId="0" applyNumberFormat="1" applyFont="1" applyFill="1" applyBorder="1"/>
    <xf numFmtId="167" fontId="25" fillId="6" borderId="1" xfId="0" applyNumberFormat="1" applyFont="1" applyFill="1" applyBorder="1"/>
    <xf numFmtId="167" fontId="22" fillId="6" borderId="1" xfId="0" applyNumberFormat="1" applyFont="1" applyFill="1" applyBorder="1"/>
    <xf numFmtId="167" fontId="24" fillId="0" borderId="4" xfId="0" applyNumberFormat="1" applyFont="1" applyBorder="1"/>
    <xf numFmtId="164" fontId="22" fillId="0" borderId="12" xfId="0" applyNumberFormat="1" applyFont="1" applyBorder="1" applyAlignment="1">
      <alignment horizontal="center"/>
    </xf>
    <xf numFmtId="164" fontId="24" fillId="0" borderId="10" xfId="0" applyNumberFormat="1" applyFont="1" applyBorder="1" applyAlignment="1">
      <alignment horizontal="left" wrapText="1" indent="1"/>
    </xf>
    <xf numFmtId="164" fontId="24" fillId="0" borderId="9" xfId="0" applyNumberFormat="1" applyFont="1" applyBorder="1" applyAlignment="1">
      <alignment horizontal="left" wrapText="1" indent="1"/>
    </xf>
    <xf numFmtId="167" fontId="27" fillId="6" borderId="1" xfId="0" applyNumberFormat="1" applyFont="1" applyFill="1" applyBorder="1"/>
    <xf numFmtId="167" fontId="22" fillId="0" borderId="1" xfId="0" applyNumberFormat="1" applyFont="1" applyBorder="1"/>
    <xf numFmtId="167" fontId="25" fillId="4" borderId="4" xfId="0" applyNumberFormat="1" applyFont="1" applyFill="1" applyBorder="1"/>
    <xf numFmtId="164" fontId="25" fillId="0" borderId="11" xfId="0" applyNumberFormat="1" applyFont="1" applyBorder="1" applyAlignment="1">
      <alignment horizontal="center"/>
    </xf>
    <xf numFmtId="167" fontId="24" fillId="12" borderId="1" xfId="0" applyNumberFormat="1" applyFont="1" applyFill="1" applyBorder="1"/>
    <xf numFmtId="164" fontId="24" fillId="0" borderId="4" xfId="0" applyNumberFormat="1" applyFont="1" applyBorder="1"/>
    <xf numFmtId="164" fontId="25" fillId="0" borderId="0" xfId="0" applyNumberFormat="1" applyFont="1"/>
    <xf numFmtId="167" fontId="24" fillId="6" borderId="1" xfId="0" applyNumberFormat="1" applyFont="1" applyFill="1" applyBorder="1" applyAlignment="1">
      <alignment horizontal="right"/>
    </xf>
    <xf numFmtId="167" fontId="24" fillId="0" borderId="1" xfId="0" applyNumberFormat="1" applyFont="1" applyBorder="1"/>
    <xf numFmtId="164" fontId="24" fillId="0" borderId="5" xfId="0" applyNumberFormat="1" applyFont="1" applyBorder="1" applyAlignment="1">
      <alignment horizontal="left" vertical="center" wrapText="1" indent="1"/>
    </xf>
    <xf numFmtId="164" fontId="5" fillId="0" borderId="10" xfId="0" applyNumberFormat="1" applyFont="1" applyBorder="1" applyAlignment="1">
      <alignment horizontal="left" vertical="center" wrapText="1" indent="1"/>
    </xf>
    <xf numFmtId="164" fontId="14" fillId="0" borderId="5" xfId="0" applyNumberFormat="1" applyFont="1" applyBorder="1" applyAlignment="1">
      <alignment horizontal="left" vertical="center" wrapText="1" indent="1"/>
    </xf>
    <xf numFmtId="167" fontId="14" fillId="4" borderId="4" xfId="0" applyNumberFormat="1" applyFont="1" applyFill="1" applyBorder="1"/>
    <xf numFmtId="167" fontId="14" fillId="4" borderId="1" xfId="0" applyNumberFormat="1" applyFont="1" applyFill="1" applyBorder="1"/>
    <xf numFmtId="167" fontId="14" fillId="6" borderId="1" xfId="0" applyNumberFormat="1" applyFont="1" applyFill="1" applyBorder="1" applyAlignment="1">
      <alignment horizontal="right"/>
    </xf>
    <xf numFmtId="167" fontId="14" fillId="12" borderId="1" xfId="0" applyNumberFormat="1" applyFont="1" applyFill="1" applyBorder="1"/>
    <xf numFmtId="167" fontId="14" fillId="7" borderId="1" xfId="0" applyNumberFormat="1" applyFont="1" applyFill="1" applyBorder="1"/>
    <xf numFmtId="167" fontId="26" fillId="6" borderId="1" xfId="0" applyNumberFormat="1" applyFont="1" applyFill="1" applyBorder="1"/>
    <xf numFmtId="164" fontId="2" fillId="0" borderId="1" xfId="0" applyNumberFormat="1" applyFont="1" applyBorder="1" applyAlignment="1">
      <alignment horizontal="left" wrapText="1"/>
    </xf>
    <xf numFmtId="164" fontId="2" fillId="0" borderId="1" xfId="0" applyNumberFormat="1" applyFont="1" applyBorder="1" applyAlignment="1">
      <alignment wrapText="1"/>
    </xf>
    <xf numFmtId="167" fontId="6" fillId="7" borderId="1" xfId="0" applyNumberFormat="1" applyFont="1" applyFill="1" applyBorder="1"/>
    <xf numFmtId="167" fontId="12" fillId="7" borderId="1" xfId="0" applyNumberFormat="1" applyFont="1" applyFill="1" applyBorder="1"/>
    <xf numFmtId="167" fontId="1" fillId="7" borderId="1" xfId="0" applyNumberFormat="1" applyFont="1" applyFill="1" applyBorder="1"/>
    <xf numFmtId="167" fontId="2" fillId="8" borderId="4" xfId="0" applyNumberFormat="1" applyFont="1" applyFill="1" applyBorder="1"/>
    <xf numFmtId="167" fontId="3" fillId="8" borderId="1" xfId="0" applyNumberFormat="1" applyFont="1" applyFill="1" applyBorder="1" applyAlignment="1">
      <alignment vertical="distributed"/>
    </xf>
    <xf numFmtId="2" fontId="14" fillId="0" borderId="1" xfId="0" applyNumberFormat="1" applyFont="1" applyBorder="1"/>
    <xf numFmtId="167" fontId="4" fillId="6" borderId="2" xfId="0" applyNumberFormat="1" applyFont="1" applyFill="1" applyBorder="1" applyAlignment="1">
      <alignment horizontal="center" vertical="center" wrapText="1"/>
    </xf>
    <xf numFmtId="167" fontId="4" fillId="6" borderId="2" xfId="0" applyNumberFormat="1" applyFont="1" applyFill="1" applyBorder="1" applyAlignment="1">
      <alignment horizontal="center" vertical="center"/>
    </xf>
    <xf numFmtId="167" fontId="21" fillId="6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 wrapText="1"/>
    </xf>
    <xf numFmtId="167" fontId="4" fillId="15" borderId="2" xfId="0" applyNumberFormat="1" applyFont="1" applyFill="1" applyBorder="1" applyAlignment="1">
      <alignment horizontal="center" vertical="center"/>
    </xf>
    <xf numFmtId="164" fontId="44" fillId="7" borderId="13" xfId="0" applyNumberFormat="1" applyFont="1" applyFill="1" applyBorder="1" applyAlignment="1">
      <alignment horizontal="center" vertical="center" wrapText="1"/>
    </xf>
    <xf numFmtId="164" fontId="44" fillId="7" borderId="13" xfId="0" applyNumberFormat="1" applyFont="1" applyFill="1" applyBorder="1" applyAlignment="1">
      <alignment horizontal="center" vertical="center"/>
    </xf>
    <xf numFmtId="167" fontId="1" fillId="15" borderId="13" xfId="0" applyNumberFormat="1" applyFont="1" applyFill="1" applyBorder="1" applyAlignment="1">
      <alignment horizontal="center"/>
    </xf>
    <xf numFmtId="167" fontId="1" fillId="15" borderId="7" xfId="0" applyNumberFormat="1" applyFont="1" applyFill="1" applyBorder="1" applyAlignment="1">
      <alignment horizontal="center"/>
    </xf>
    <xf numFmtId="167" fontId="1" fillId="15" borderId="4" xfId="0" applyNumberFormat="1" applyFont="1" applyFill="1" applyBorder="1" applyAlignment="1">
      <alignment horizontal="center"/>
    </xf>
    <xf numFmtId="164" fontId="33" fillId="0" borderId="0" xfId="0" applyNumberFormat="1" applyFont="1" applyAlignment="1">
      <alignment horizontal="left"/>
    </xf>
    <xf numFmtId="167" fontId="3" fillId="15" borderId="4" xfId="0" applyNumberFormat="1" applyFont="1" applyFill="1" applyBorder="1"/>
    <xf numFmtId="166" fontId="14" fillId="0" borderId="1" xfId="0" applyNumberFormat="1" applyFont="1" applyBorder="1"/>
    <xf numFmtId="167" fontId="10" fillId="15" borderId="1" xfId="0" applyNumberFormat="1" applyFont="1" applyFill="1" applyBorder="1"/>
    <xf numFmtId="0" fontId="21" fillId="0" borderId="0" xfId="0" applyFont="1" applyAlignment="1">
      <alignment horizontal="left" wrapText="1"/>
    </xf>
    <xf numFmtId="164" fontId="46" fillId="7" borderId="13" xfId="0" applyNumberFormat="1" applyFont="1" applyFill="1" applyBorder="1" applyAlignment="1">
      <alignment horizontal="center" vertical="center" wrapText="1"/>
    </xf>
    <xf numFmtId="167" fontId="23" fillId="7" borderId="1" xfId="0" applyNumberFormat="1" applyFont="1" applyFill="1" applyBorder="1"/>
    <xf numFmtId="167" fontId="23" fillId="8" borderId="1" xfId="0" applyNumberFormat="1" applyFont="1" applyFill="1" applyBorder="1" applyAlignment="1">
      <alignment vertical="distributed"/>
    </xf>
    <xf numFmtId="167" fontId="23" fillId="0" borderId="0" xfId="0" applyNumberFormat="1" applyFont="1"/>
    <xf numFmtId="167" fontId="23" fillId="13" borderId="0" xfId="0" applyNumberFormat="1" applyFont="1" applyFill="1"/>
    <xf numFmtId="167" fontId="4" fillId="7" borderId="2" xfId="0" applyNumberFormat="1" applyFont="1" applyFill="1" applyBorder="1" applyAlignment="1">
      <alignment horizontal="center" vertical="center" wrapText="1"/>
    </xf>
    <xf numFmtId="164" fontId="28" fillId="0" borderId="6" xfId="0" applyNumberFormat="1" applyFont="1" applyBorder="1" applyAlignment="1">
      <alignment horizontal="center"/>
    </xf>
    <xf numFmtId="3" fontId="32" fillId="0" borderId="2" xfId="0" applyNumberFormat="1" applyFont="1" applyBorder="1" applyAlignment="1">
      <alignment wrapText="1"/>
    </xf>
    <xf numFmtId="167" fontId="32" fillId="4" borderId="1" xfId="0" applyNumberFormat="1" applyFont="1" applyFill="1" applyBorder="1"/>
    <xf numFmtId="167" fontId="32" fillId="7" borderId="1" xfId="0" applyNumberFormat="1" applyFont="1" applyFill="1" applyBorder="1"/>
    <xf numFmtId="167" fontId="32" fillId="0" borderId="1" xfId="0" applyNumberFormat="1" applyFont="1" applyBorder="1"/>
    <xf numFmtId="167" fontId="32" fillId="15" borderId="1" xfId="0" applyNumberFormat="1" applyFont="1" applyFill="1" applyBorder="1"/>
    <xf numFmtId="164" fontId="28" fillId="0" borderId="0" xfId="0" applyNumberFormat="1" applyFont="1"/>
    <xf numFmtId="164" fontId="28" fillId="0" borderId="11" xfId="0" applyNumberFormat="1" applyFont="1" applyBorder="1" applyAlignment="1">
      <alignment horizontal="center"/>
    </xf>
    <xf numFmtId="164" fontId="28" fillId="0" borderId="5" xfId="0" applyNumberFormat="1" applyFont="1" applyBorder="1"/>
    <xf numFmtId="167" fontId="28" fillId="4" borderId="1" xfId="0" applyNumberFormat="1" applyFont="1" applyFill="1" applyBorder="1"/>
    <xf numFmtId="167" fontId="28" fillId="6" borderId="1" xfId="0" applyNumberFormat="1" applyFont="1" applyFill="1" applyBorder="1"/>
    <xf numFmtId="167" fontId="28" fillId="7" borderId="1" xfId="0" applyNumberFormat="1" applyFont="1" applyFill="1" applyBorder="1"/>
    <xf numFmtId="167" fontId="28" fillId="0" borderId="1" xfId="0" applyNumberFormat="1" applyFont="1" applyBorder="1"/>
    <xf numFmtId="167" fontId="28" fillId="15" borderId="1" xfId="0" applyNumberFormat="1" applyFont="1" applyFill="1" applyBorder="1"/>
    <xf numFmtId="167" fontId="32" fillId="6" borderId="1" xfId="0" applyNumberFormat="1" applyFont="1" applyFill="1" applyBorder="1"/>
    <xf numFmtId="164" fontId="28" fillId="0" borderId="2" xfId="0" applyNumberFormat="1" applyFont="1" applyBorder="1" applyAlignment="1">
      <alignment horizontal="center"/>
    </xf>
    <xf numFmtId="164" fontId="28" fillId="0" borderId="10" xfId="0" applyNumberFormat="1" applyFont="1" applyBorder="1" applyAlignment="1">
      <alignment horizontal="center"/>
    </xf>
    <xf numFmtId="164" fontId="28" fillId="0" borderId="10" xfId="0" applyNumberFormat="1" applyFont="1" applyBorder="1"/>
    <xf numFmtId="164" fontId="28" fillId="0" borderId="5" xfId="0" applyNumberFormat="1" applyFont="1" applyBorder="1" applyAlignment="1">
      <alignment horizontal="center"/>
    </xf>
    <xf numFmtId="164" fontId="28" fillId="0" borderId="11" xfId="0" applyNumberFormat="1" applyFont="1" applyBorder="1"/>
    <xf numFmtId="169" fontId="9" fillId="0" borderId="0" xfId="0" applyNumberFormat="1" applyFont="1"/>
    <xf numFmtId="169" fontId="2" fillId="0" borderId="0" xfId="0" applyNumberFormat="1" applyFont="1"/>
    <xf numFmtId="169" fontId="2" fillId="4" borderId="0" xfId="0" applyNumberFormat="1" applyFont="1" applyFill="1"/>
    <xf numFmtId="169" fontId="28" fillId="4" borderId="0" xfId="0" applyNumberFormat="1" applyFont="1" applyFill="1"/>
    <xf numFmtId="169" fontId="3" fillId="4" borderId="1" xfId="0" applyNumberFormat="1" applyFont="1" applyFill="1" applyBorder="1"/>
    <xf numFmtId="169" fontId="3" fillId="4" borderId="0" xfId="0" applyNumberFormat="1" applyFont="1" applyFill="1"/>
    <xf numFmtId="169" fontId="1" fillId="4" borderId="0" xfId="0" applyNumberFormat="1" applyFont="1" applyFill="1"/>
    <xf numFmtId="164" fontId="2" fillId="4" borderId="1" xfId="0" applyNumberFormat="1" applyFont="1" applyFill="1" applyBorder="1"/>
    <xf numFmtId="164" fontId="3" fillId="4" borderId="1" xfId="0" applyNumberFormat="1" applyFont="1" applyFill="1" applyBorder="1" applyAlignment="1">
      <alignment horizontal="right" vertical="center"/>
    </xf>
    <xf numFmtId="164" fontId="2" fillId="12" borderId="1" xfId="0" applyNumberFormat="1" applyFont="1" applyFill="1" applyBorder="1"/>
    <xf numFmtId="167" fontId="13" fillId="12" borderId="1" xfId="0" applyNumberFormat="1" applyFont="1" applyFill="1" applyBorder="1"/>
    <xf numFmtId="167" fontId="10" fillId="12" borderId="1" xfId="0" applyNumberFormat="1" applyFont="1" applyFill="1" applyBorder="1"/>
    <xf numFmtId="164" fontId="9" fillId="0" borderId="10" xfId="0" applyNumberFormat="1" applyFont="1" applyBorder="1" applyAlignment="1">
      <alignment horizontal="left"/>
    </xf>
    <xf numFmtId="167" fontId="9" fillId="0" borderId="1" xfId="0" applyNumberFormat="1" applyFont="1" applyBorder="1" applyAlignment="1">
      <alignment horizontal="right"/>
    </xf>
    <xf numFmtId="166" fontId="10" fillId="7" borderId="4" xfId="0" applyNumberFormat="1" applyFont="1" applyFill="1" applyBorder="1"/>
    <xf numFmtId="166" fontId="9" fillId="12" borderId="1" xfId="0" applyNumberFormat="1" applyFont="1" applyFill="1" applyBorder="1"/>
    <xf numFmtId="164" fontId="10" fillId="7" borderId="4" xfId="0" applyNumberFormat="1" applyFont="1" applyFill="1" applyBorder="1"/>
    <xf numFmtId="164" fontId="9" fillId="12" borderId="1" xfId="0" applyNumberFormat="1" applyFont="1" applyFill="1" applyBorder="1"/>
    <xf numFmtId="164" fontId="10" fillId="12" borderId="1" xfId="0" applyNumberFormat="1" applyFont="1" applyFill="1" applyBorder="1"/>
    <xf numFmtId="164" fontId="9" fillId="0" borderId="0" xfId="0" applyNumberFormat="1" applyFont="1" applyAlignment="1">
      <alignment vertical="center"/>
    </xf>
    <xf numFmtId="167" fontId="23" fillId="4" borderId="1" xfId="0" applyNumberFormat="1" applyFont="1" applyFill="1" applyBorder="1"/>
    <xf numFmtId="167" fontId="22" fillId="15" borderId="1" xfId="0" applyNumberFormat="1" applyFont="1" applyFill="1" applyBorder="1"/>
    <xf numFmtId="167" fontId="9" fillId="15" borderId="1" xfId="0" applyNumberFormat="1" applyFont="1" applyFill="1" applyBorder="1"/>
    <xf numFmtId="167" fontId="14" fillId="0" borderId="4" xfId="0" applyNumberFormat="1" applyFont="1" applyBorder="1"/>
    <xf numFmtId="167" fontId="9" fillId="6" borderId="1" xfId="0" applyNumberFormat="1" applyFont="1" applyFill="1" applyBorder="1"/>
    <xf numFmtId="167" fontId="9" fillId="7" borderId="4" xfId="0" applyNumberFormat="1" applyFont="1" applyFill="1" applyBorder="1"/>
    <xf numFmtId="167" fontId="14" fillId="0" borderId="5" xfId="0" applyNumberFormat="1" applyFont="1" applyBorder="1" applyAlignment="1">
      <alignment horizontal="left" wrapText="1" indent="1"/>
    </xf>
    <xf numFmtId="167" fontId="9" fillId="0" borderId="12" xfId="0" applyNumberFormat="1" applyFont="1" applyBorder="1" applyAlignment="1">
      <alignment horizontal="center"/>
    </xf>
    <xf numFmtId="167" fontId="10" fillId="7" borderId="1" xfId="0" applyNumberFormat="1" applyFont="1" applyFill="1" applyBorder="1"/>
    <xf numFmtId="167" fontId="26" fillId="12" borderId="1" xfId="0" applyNumberFormat="1" applyFont="1" applyFill="1" applyBorder="1"/>
    <xf numFmtId="167" fontId="9" fillId="0" borderId="1" xfId="0" applyNumberFormat="1" applyFont="1" applyBorder="1"/>
    <xf numFmtId="168" fontId="14" fillId="0" borderId="1" xfId="0" applyNumberFormat="1" applyFont="1" applyBorder="1"/>
    <xf numFmtId="167" fontId="14" fillId="0" borderId="1" xfId="0" applyNumberFormat="1" applyFont="1" applyBorder="1"/>
    <xf numFmtId="164" fontId="4" fillId="12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/>
    <xf numFmtId="167" fontId="11" fillId="0" borderId="0" xfId="0" applyNumberFormat="1" applyFont="1" applyAlignment="1">
      <alignment horizontal="left" wrapText="1"/>
    </xf>
    <xf numFmtId="164" fontId="9" fillId="0" borderId="1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164" fontId="2" fillId="0" borderId="17" xfId="0" applyNumberFormat="1" applyFont="1" applyBorder="1" applyAlignment="1">
      <alignment horizontal="right"/>
    </xf>
    <xf numFmtId="164" fontId="2" fillId="0" borderId="1" xfId="0" applyNumberFormat="1" applyFont="1" applyBorder="1" applyAlignment="1">
      <alignment horizontal="center" vertical="center" wrapText="1"/>
    </xf>
    <xf numFmtId="167" fontId="9" fillId="4" borderId="1" xfId="0" applyNumberFormat="1" applyFont="1" applyFill="1" applyBorder="1" applyAlignment="1">
      <alignment horizontal="center" vertical="center" wrapText="1"/>
    </xf>
    <xf numFmtId="164" fontId="7" fillId="7" borderId="13" xfId="0" applyNumberFormat="1" applyFont="1" applyFill="1" applyBorder="1" applyAlignment="1">
      <alignment horizontal="center" vertical="center" wrapText="1"/>
    </xf>
    <xf numFmtId="164" fontId="7" fillId="7" borderId="7" xfId="0" applyNumberFormat="1" applyFont="1" applyFill="1" applyBorder="1" applyAlignment="1">
      <alignment horizontal="center" vertical="center" wrapText="1"/>
    </xf>
    <xf numFmtId="164" fontId="7" fillId="7" borderId="4" xfId="0" applyNumberFormat="1" applyFont="1" applyFill="1" applyBorder="1" applyAlignment="1">
      <alignment horizontal="center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4" fontId="4" fillId="12" borderId="1" xfId="0" applyNumberFormat="1" applyFont="1" applyFill="1" applyBorder="1" applyAlignment="1">
      <alignment horizontal="center" vertical="center" wrapText="1"/>
    </xf>
    <xf numFmtId="164" fontId="11" fillId="0" borderId="0" xfId="0" applyNumberFormat="1" applyFont="1" applyAlignment="1">
      <alignment horizontal="left" indent="33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 wrapText="1"/>
    </xf>
    <xf numFmtId="164" fontId="4" fillId="4" borderId="5" xfId="0" applyNumberFormat="1" applyFont="1" applyFill="1" applyBorder="1" applyAlignment="1">
      <alignment horizontal="center" vertical="center" wrapText="1"/>
    </xf>
    <xf numFmtId="164" fontId="4" fillId="6" borderId="2" xfId="0" applyNumberFormat="1" applyFont="1" applyFill="1" applyBorder="1" applyAlignment="1">
      <alignment horizontal="center" vertical="center" wrapText="1"/>
    </xf>
    <xf numFmtId="164" fontId="4" fillId="6" borderId="5" xfId="0" applyNumberFormat="1" applyFont="1" applyFill="1" applyBorder="1" applyAlignment="1">
      <alignment horizontal="center" vertical="center" wrapText="1"/>
    </xf>
    <xf numFmtId="167" fontId="11" fillId="0" borderId="0" xfId="0" applyNumberFormat="1" applyFont="1" applyAlignment="1">
      <alignment horizontal="left" indent="38"/>
    </xf>
    <xf numFmtId="164" fontId="3" fillId="0" borderId="0" xfId="0" applyNumberFormat="1" applyFont="1" applyAlignment="1">
      <alignment horizontal="center" wrapText="1"/>
    </xf>
    <xf numFmtId="164" fontId="44" fillId="7" borderId="2" xfId="0" applyNumberFormat="1" applyFont="1" applyFill="1" applyBorder="1" applyAlignment="1">
      <alignment horizontal="center" vertical="center" wrapText="1"/>
    </xf>
    <xf numFmtId="164" fontId="44" fillId="7" borderId="5" xfId="0" applyNumberFormat="1" applyFont="1" applyFill="1" applyBorder="1" applyAlignment="1">
      <alignment horizontal="center" vertical="center" wrapText="1"/>
    </xf>
    <xf numFmtId="164" fontId="44" fillId="7" borderId="10" xfId="0" applyNumberFormat="1" applyFont="1" applyFill="1" applyBorder="1" applyAlignment="1">
      <alignment horizontal="center" vertical="center" wrapText="1"/>
    </xf>
    <xf numFmtId="164" fontId="4" fillId="12" borderId="13" xfId="0" applyNumberFormat="1" applyFont="1" applyFill="1" applyBorder="1" applyAlignment="1">
      <alignment horizontal="center" vertical="center"/>
    </xf>
    <xf numFmtId="164" fontId="4" fillId="12" borderId="7" xfId="0" applyNumberFormat="1" applyFont="1" applyFill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6" borderId="13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12" borderId="6" xfId="0" applyNumberFormat="1" applyFont="1" applyFill="1" applyBorder="1" applyAlignment="1">
      <alignment horizontal="center" vertical="center" wrapText="1"/>
    </xf>
    <xf numFmtId="164" fontId="4" fillId="12" borderId="1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7" fontId="11" fillId="0" borderId="0" xfId="0" applyNumberFormat="1" applyFont="1" applyAlignment="1">
      <alignment horizontal="left" wrapText="1"/>
    </xf>
    <xf numFmtId="167" fontId="1" fillId="15" borderId="1" xfId="0" applyNumberFormat="1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167" fontId="1" fillId="6" borderId="1" xfId="0" applyNumberFormat="1" applyFont="1" applyFill="1" applyBorder="1" applyAlignment="1">
      <alignment horizontal="center"/>
    </xf>
    <xf numFmtId="164" fontId="43" fillId="7" borderId="13" xfId="0" applyNumberFormat="1" applyFont="1" applyFill="1" applyBorder="1" applyAlignment="1">
      <alignment horizontal="center"/>
    </xf>
    <xf numFmtId="164" fontId="43" fillId="7" borderId="7" xfId="0" applyNumberFormat="1" applyFont="1" applyFill="1" applyBorder="1" applyAlignment="1">
      <alignment horizontal="center"/>
    </xf>
    <xf numFmtId="167" fontId="7" fillId="0" borderId="2" xfId="0" applyNumberFormat="1" applyFont="1" applyBorder="1" applyAlignment="1">
      <alignment horizontal="center" vertical="center"/>
    </xf>
    <xf numFmtId="167" fontId="7" fillId="0" borderId="5" xfId="0" applyNumberFormat="1" applyFont="1" applyBorder="1" applyAlignment="1">
      <alignment horizontal="center" vertical="center"/>
    </xf>
    <xf numFmtId="164" fontId="34" fillId="0" borderId="0" xfId="0" applyNumberFormat="1" applyFont="1" applyAlignment="1">
      <alignment horizontal="right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7" fontId="11" fillId="0" borderId="0" xfId="0" applyNumberFormat="1" applyFont="1" applyAlignment="1">
      <alignment horizontal="left"/>
    </xf>
    <xf numFmtId="167" fontId="11" fillId="0" borderId="0" xfId="0" applyNumberFormat="1" applyFont="1" applyAlignment="1">
      <alignment horizontal="left" indent="32"/>
    </xf>
    <xf numFmtId="167" fontId="11" fillId="0" borderId="0" xfId="0" applyNumberFormat="1" applyFont="1" applyAlignment="1">
      <alignment horizontal="left" wrapText="1" indent="32"/>
    </xf>
    <xf numFmtId="167" fontId="36" fillId="4" borderId="2" xfId="0" applyNumberFormat="1" applyFont="1" applyFill="1" applyBorder="1" applyAlignment="1">
      <alignment horizontal="center" vertical="center"/>
    </xf>
    <xf numFmtId="167" fontId="36" fillId="4" borderId="5" xfId="0" applyNumberFormat="1" applyFont="1" applyFill="1" applyBorder="1" applyAlignment="1">
      <alignment horizontal="center" vertical="center"/>
    </xf>
    <xf numFmtId="1" fontId="11" fillId="0" borderId="0" xfId="0" applyNumberFormat="1" applyFont="1" applyAlignment="1">
      <alignment horizontal="left" indent="33"/>
    </xf>
    <xf numFmtId="164" fontId="33" fillId="0" borderId="0" xfId="0" applyNumberFormat="1" applyFont="1" applyAlignment="1">
      <alignment horizontal="right" vertical="center"/>
    </xf>
    <xf numFmtId="167" fontId="7" fillId="7" borderId="2" xfId="0" applyNumberFormat="1" applyFont="1" applyFill="1" applyBorder="1" applyAlignment="1">
      <alignment horizontal="center" vertical="center" wrapText="1"/>
    </xf>
    <xf numFmtId="167" fontId="7" fillId="7" borderId="5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/>
    </xf>
    <xf numFmtId="167" fontId="7" fillId="4" borderId="2" xfId="0" applyNumberFormat="1" applyFont="1" applyFill="1" applyBorder="1" applyAlignment="1">
      <alignment horizontal="center" vertical="center"/>
    </xf>
    <xf numFmtId="167" fontId="7" fillId="4" borderId="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168" fontId="10" fillId="7" borderId="4" xfId="0" applyNumberFormat="1" applyFont="1" applyFill="1" applyBorder="1"/>
    <xf numFmtId="168" fontId="10" fillId="12" borderId="1" xfId="0" applyNumberFormat="1" applyFont="1" applyFill="1" applyBorder="1"/>
    <xf numFmtId="168" fontId="10" fillId="0" borderId="1" xfId="0" applyNumberFormat="1" applyFont="1" applyBorder="1" applyAlignment="1">
      <alignment horizontal="right"/>
    </xf>
    <xf numFmtId="168" fontId="9" fillId="12" borderId="1" xfId="0" applyNumberFormat="1" applyFont="1" applyFill="1" applyBorder="1"/>
    <xf numFmtId="168" fontId="5" fillId="0" borderId="1" xfId="0" applyNumberFormat="1" applyFont="1" applyBorder="1" applyAlignment="1">
      <alignment horizontal="right"/>
    </xf>
    <xf numFmtId="164" fontId="25" fillId="0" borderId="5" xfId="0" applyNumberFormat="1" applyFont="1" applyBorder="1" applyAlignment="1">
      <alignment horizontal="center"/>
    </xf>
    <xf numFmtId="168" fontId="5" fillId="0" borderId="1" xfId="0" applyNumberFormat="1" applyFont="1" applyBorder="1"/>
    <xf numFmtId="167" fontId="25" fillId="12" borderId="1" xfId="0" applyNumberFormat="1" applyFont="1" applyFill="1" applyBorder="1"/>
    <xf numFmtId="164" fontId="9" fillId="0" borderId="5" xfId="0" applyNumberFormat="1" applyFont="1" applyBorder="1" applyAlignment="1">
      <alignment horizontal="center"/>
    </xf>
    <xf numFmtId="167" fontId="45" fillId="4" borderId="4" xfId="0" applyNumberFormat="1" applyFont="1" applyFill="1" applyBorder="1"/>
  </cellXfs>
  <cellStyles count="8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  <cellStyle name="Normal_SAVAPYSsssss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iedas_pajamos"/>
      <sheetName val="2 priedas_pajamų įmokos"/>
      <sheetName val="3 priedas_asignavimai"/>
      <sheetName val="4 priedas_ nepanaudotos lėšos"/>
      <sheetName val="tikrinimui"/>
    </sheetNames>
    <sheetDataSet>
      <sheetData sheetId="0">
        <row r="24">
          <cell r="G24">
            <v>174</v>
          </cell>
        </row>
        <row r="28">
          <cell r="G28">
            <v>47</v>
          </cell>
        </row>
        <row r="29">
          <cell r="G29">
            <v>80</v>
          </cell>
        </row>
        <row r="42">
          <cell r="G42">
            <v>10</v>
          </cell>
        </row>
      </sheetData>
      <sheetData sheetId="1"/>
      <sheetData sheetId="2">
        <row r="17">
          <cell r="X17">
            <v>31</v>
          </cell>
        </row>
        <row r="46">
          <cell r="X46">
            <v>488.2</v>
          </cell>
        </row>
        <row r="55">
          <cell r="X55">
            <v>143</v>
          </cell>
        </row>
        <row r="99">
          <cell r="X99">
            <v>22.1</v>
          </cell>
        </row>
        <row r="101">
          <cell r="X101">
            <v>0.1</v>
          </cell>
        </row>
        <row r="104">
          <cell r="X104">
            <v>0.7</v>
          </cell>
        </row>
        <row r="108">
          <cell r="X108">
            <v>6.5</v>
          </cell>
        </row>
        <row r="111">
          <cell r="X111">
            <v>11.1</v>
          </cell>
        </row>
        <row r="115">
          <cell r="X115">
            <v>1.7</v>
          </cell>
        </row>
        <row r="118">
          <cell r="X118">
            <v>1.1000000000000001</v>
          </cell>
        </row>
        <row r="125">
          <cell r="X125">
            <v>0.9</v>
          </cell>
        </row>
        <row r="129">
          <cell r="X129">
            <v>1</v>
          </cell>
        </row>
        <row r="132">
          <cell r="X132">
            <v>16.7</v>
          </cell>
        </row>
        <row r="139">
          <cell r="X139">
            <v>2.5</v>
          </cell>
        </row>
        <row r="143">
          <cell r="X143">
            <v>7</v>
          </cell>
        </row>
        <row r="146">
          <cell r="X146">
            <v>11.8</v>
          </cell>
        </row>
        <row r="150">
          <cell r="X150">
            <v>0.5</v>
          </cell>
        </row>
        <row r="153">
          <cell r="X153">
            <v>0.2</v>
          </cell>
        </row>
        <row r="157">
          <cell r="X157">
            <v>0.1</v>
          </cell>
        </row>
        <row r="160">
          <cell r="X160">
            <v>1.5</v>
          </cell>
        </row>
        <row r="167">
          <cell r="X167">
            <v>0.9</v>
          </cell>
        </row>
        <row r="173">
          <cell r="X173">
            <v>1.5</v>
          </cell>
        </row>
        <row r="176">
          <cell r="X176">
            <v>4.8</v>
          </cell>
        </row>
        <row r="181">
          <cell r="X181">
            <v>0.9</v>
          </cell>
        </row>
        <row r="185">
          <cell r="X185">
            <v>19.3</v>
          </cell>
        </row>
        <row r="192">
          <cell r="X192">
            <v>0.1</v>
          </cell>
        </row>
        <row r="196">
          <cell r="X196">
            <v>17.3</v>
          </cell>
        </row>
        <row r="205">
          <cell r="X205">
            <v>2</v>
          </cell>
        </row>
        <row r="208">
          <cell r="X208">
            <v>8.9</v>
          </cell>
        </row>
        <row r="214">
          <cell r="X214">
            <v>172.9</v>
          </cell>
        </row>
        <row r="221">
          <cell r="X221">
            <v>11.7</v>
          </cell>
        </row>
        <row r="227">
          <cell r="X227">
            <v>4.7</v>
          </cell>
        </row>
        <row r="233">
          <cell r="X233">
            <v>11.7</v>
          </cell>
        </row>
        <row r="241">
          <cell r="X241">
            <v>14.3</v>
          </cell>
        </row>
        <row r="246">
          <cell r="X246">
            <v>17.600000000000001</v>
          </cell>
        </row>
        <row r="252">
          <cell r="X252">
            <v>80.400000000000006</v>
          </cell>
        </row>
        <row r="258">
          <cell r="X258">
            <v>40</v>
          </cell>
        </row>
        <row r="263">
          <cell r="X263">
            <v>71.5</v>
          </cell>
        </row>
        <row r="269">
          <cell r="X269">
            <v>40</v>
          </cell>
        </row>
        <row r="275">
          <cell r="X275">
            <v>44.1</v>
          </cell>
        </row>
        <row r="280">
          <cell r="X280">
            <v>95.6</v>
          </cell>
        </row>
        <row r="286">
          <cell r="X286">
            <v>87.5</v>
          </cell>
        </row>
        <row r="289">
          <cell r="X289">
            <v>62.6</v>
          </cell>
        </row>
        <row r="291">
          <cell r="X291">
            <v>68</v>
          </cell>
        </row>
        <row r="295">
          <cell r="X295">
            <v>183.5</v>
          </cell>
        </row>
        <row r="297">
          <cell r="X297">
            <v>3.9</v>
          </cell>
        </row>
        <row r="299">
          <cell r="X299">
            <v>10</v>
          </cell>
        </row>
        <row r="301">
          <cell r="X301">
            <v>4.0999999999999996</v>
          </cell>
        </row>
        <row r="303">
          <cell r="X303">
            <v>5.0999999999999996</v>
          </cell>
        </row>
        <row r="305">
          <cell r="X305">
            <v>2.4</v>
          </cell>
        </row>
        <row r="307">
          <cell r="X307">
            <v>1.8</v>
          </cell>
        </row>
        <row r="309">
          <cell r="X309">
            <v>5</v>
          </cell>
        </row>
        <row r="312">
          <cell r="X312">
            <v>47.3</v>
          </cell>
        </row>
        <row r="314">
          <cell r="X314">
            <v>5</v>
          </cell>
        </row>
        <row r="319">
          <cell r="X319">
            <v>81</v>
          </cell>
        </row>
        <row r="322">
          <cell r="X322">
            <v>150</v>
          </cell>
        </row>
        <row r="330">
          <cell r="X330">
            <v>500</v>
          </cell>
        </row>
        <row r="332">
          <cell r="S332">
            <v>81767.201820000002</v>
          </cell>
          <cell r="X332">
            <v>2626.1</v>
          </cell>
          <cell r="Y332">
            <v>1023</v>
          </cell>
        </row>
      </sheetData>
      <sheetData sheetId="3">
        <row r="15">
          <cell r="C15">
            <v>429.78361000000001</v>
          </cell>
          <cell r="I15">
            <v>0</v>
          </cell>
        </row>
        <row r="16">
          <cell r="C16">
            <v>1836.7634899999998</v>
          </cell>
          <cell r="I16">
            <v>0</v>
          </cell>
        </row>
        <row r="17">
          <cell r="C17">
            <v>5.0880400000000003</v>
          </cell>
          <cell r="I17">
            <v>0</v>
          </cell>
        </row>
        <row r="18">
          <cell r="C18">
            <v>609</v>
          </cell>
          <cell r="I18">
            <v>0</v>
          </cell>
        </row>
        <row r="19">
          <cell r="I19">
            <v>0</v>
          </cell>
          <cell r="O19">
            <v>0</v>
          </cell>
        </row>
        <row r="20">
          <cell r="C20">
            <v>0</v>
          </cell>
          <cell r="I20">
            <v>0</v>
          </cell>
        </row>
        <row r="21">
          <cell r="C21">
            <v>1572.10331</v>
          </cell>
          <cell r="I21">
            <v>0</v>
          </cell>
        </row>
        <row r="23">
          <cell r="C23">
            <v>0</v>
          </cell>
        </row>
        <row r="24">
          <cell r="C24">
            <v>2.26464</v>
          </cell>
          <cell r="I24">
            <v>0</v>
          </cell>
        </row>
        <row r="26">
          <cell r="C26">
            <v>0.50814999999999999</v>
          </cell>
        </row>
        <row r="28">
          <cell r="C28">
            <v>0</v>
          </cell>
        </row>
        <row r="29">
          <cell r="C29">
            <v>13.790740000000001</v>
          </cell>
        </row>
        <row r="31">
          <cell r="C31">
            <v>0</v>
          </cell>
        </row>
        <row r="32">
          <cell r="C32">
            <v>1.0786100000000001</v>
          </cell>
        </row>
        <row r="34">
          <cell r="C34">
            <v>0</v>
          </cell>
        </row>
        <row r="35">
          <cell r="C35">
            <v>0.25015999999999999</v>
          </cell>
        </row>
        <row r="37">
          <cell r="C37">
            <v>0.59531999999999996</v>
          </cell>
        </row>
        <row r="38">
          <cell r="C38">
            <v>8.3604300000000009</v>
          </cell>
        </row>
        <row r="40">
          <cell r="C40">
            <v>0</v>
          </cell>
        </row>
        <row r="41">
          <cell r="O41">
            <v>8.7545199999999994</v>
          </cell>
        </row>
        <row r="43">
          <cell r="O43">
            <v>8.0794899999999998</v>
          </cell>
        </row>
        <row r="45">
          <cell r="O45">
            <v>0.21307000000000001</v>
          </cell>
        </row>
        <row r="46">
          <cell r="I46">
            <v>0</v>
          </cell>
        </row>
        <row r="47">
          <cell r="C47">
            <v>1.3348599999999999</v>
          </cell>
        </row>
        <row r="49">
          <cell r="C49">
            <v>6.5225</v>
          </cell>
          <cell r="I49">
            <v>0</v>
          </cell>
        </row>
        <row r="51">
          <cell r="C51">
            <v>0.57769000000000004</v>
          </cell>
        </row>
        <row r="53">
          <cell r="C53">
            <v>0.10743</v>
          </cell>
        </row>
        <row r="54">
          <cell r="I54">
            <v>0</v>
          </cell>
        </row>
        <row r="55">
          <cell r="C55">
            <v>0</v>
          </cell>
        </row>
        <row r="57">
          <cell r="C57">
            <v>1.68164</v>
          </cell>
          <cell r="I57">
            <v>0</v>
          </cell>
        </row>
        <row r="59">
          <cell r="C59">
            <v>0</v>
          </cell>
          <cell r="I59">
            <v>0</v>
          </cell>
        </row>
        <row r="61">
          <cell r="C61">
            <v>3.8631199999999999</v>
          </cell>
          <cell r="I61">
            <v>0</v>
          </cell>
        </row>
        <row r="63">
          <cell r="C63">
            <v>0</v>
          </cell>
          <cell r="I63">
            <v>0</v>
          </cell>
        </row>
        <row r="64">
          <cell r="I64">
            <v>0</v>
          </cell>
        </row>
        <row r="65">
          <cell r="C65">
            <v>0</v>
          </cell>
          <cell r="I65">
            <v>0</v>
          </cell>
        </row>
        <row r="67">
          <cell r="C67">
            <v>57.265419999999999</v>
          </cell>
          <cell r="I67">
            <v>0</v>
          </cell>
        </row>
        <row r="68">
          <cell r="I68">
            <v>0</v>
          </cell>
        </row>
        <row r="69">
          <cell r="C69">
            <v>2.1496599999999999</v>
          </cell>
          <cell r="I69">
            <v>0</v>
          </cell>
        </row>
        <row r="71">
          <cell r="C71">
            <v>8.3769999999999997E-2</v>
          </cell>
          <cell r="I71">
            <v>0</v>
          </cell>
        </row>
        <row r="73">
          <cell r="C73">
            <v>0.89659999999999995</v>
          </cell>
          <cell r="I73">
            <v>0</v>
          </cell>
        </row>
        <row r="75">
          <cell r="C75">
            <v>0.16858999999999999</v>
          </cell>
          <cell r="I75">
            <v>0</v>
          </cell>
        </row>
        <row r="77">
          <cell r="C77">
            <v>2.2543199999999999</v>
          </cell>
          <cell r="I77">
            <v>0</v>
          </cell>
        </row>
        <row r="78">
          <cell r="I78">
            <v>0</v>
          </cell>
        </row>
        <row r="79">
          <cell r="C79">
            <v>10.17094</v>
          </cell>
          <cell r="I79">
            <v>0</v>
          </cell>
        </row>
        <row r="81">
          <cell r="C81">
            <v>5.3268500000000003</v>
          </cell>
          <cell r="I81">
            <v>0</v>
          </cell>
        </row>
        <row r="82">
          <cell r="I82">
            <v>0</v>
          </cell>
        </row>
        <row r="83">
          <cell r="C83">
            <v>1.28905</v>
          </cell>
          <cell r="I83">
            <v>0</v>
          </cell>
        </row>
        <row r="85">
          <cell r="C85">
            <v>0.43765999999999999</v>
          </cell>
          <cell r="I85">
            <v>0</v>
          </cell>
        </row>
        <row r="87">
          <cell r="C87">
            <v>0.63</v>
          </cell>
          <cell r="I87">
            <v>0</v>
          </cell>
        </row>
        <row r="89">
          <cell r="C89">
            <v>5.0120899999999997</v>
          </cell>
          <cell r="I89">
            <v>0</v>
          </cell>
        </row>
        <row r="91">
          <cell r="C91">
            <v>11.97922</v>
          </cell>
          <cell r="I91">
            <v>0</v>
          </cell>
        </row>
        <row r="92">
          <cell r="I92">
            <v>0</v>
          </cell>
        </row>
        <row r="93">
          <cell r="C93">
            <v>11.4483</v>
          </cell>
          <cell r="I93">
            <v>0</v>
          </cell>
        </row>
        <row r="95">
          <cell r="C95">
            <v>2.6924299999999999</v>
          </cell>
          <cell r="I95">
            <v>0</v>
          </cell>
        </row>
        <row r="96">
          <cell r="I96">
            <v>0</v>
          </cell>
        </row>
        <row r="97">
          <cell r="C97">
            <v>3.3458600000000001</v>
          </cell>
          <cell r="I97">
            <v>0</v>
          </cell>
        </row>
        <row r="99">
          <cell r="C99">
            <v>0</v>
          </cell>
          <cell r="I99">
            <v>0</v>
          </cell>
        </row>
        <row r="101">
          <cell r="C101">
            <v>0</v>
          </cell>
          <cell r="I101">
            <v>0</v>
          </cell>
        </row>
        <row r="103">
          <cell r="C103">
            <v>0</v>
          </cell>
          <cell r="I103">
            <v>0</v>
          </cell>
        </row>
        <row r="105">
          <cell r="C105">
            <v>0.14702999999999999</v>
          </cell>
          <cell r="I105">
            <v>0</v>
          </cell>
        </row>
        <row r="106">
          <cell r="I106">
            <v>0</v>
          </cell>
        </row>
        <row r="107">
          <cell r="C107">
            <v>0</v>
          </cell>
          <cell r="I107">
            <v>0</v>
          </cell>
        </row>
        <row r="109">
          <cell r="C109">
            <v>0.246</v>
          </cell>
          <cell r="I109">
            <v>0</v>
          </cell>
        </row>
        <row r="110">
          <cell r="I110">
            <v>0</v>
          </cell>
        </row>
        <row r="111">
          <cell r="C111">
            <v>14.052619999999999</v>
          </cell>
          <cell r="I111">
            <v>0</v>
          </cell>
        </row>
        <row r="113">
          <cell r="C113">
            <v>0</v>
          </cell>
          <cell r="I113">
            <v>0</v>
          </cell>
        </row>
        <row r="115">
          <cell r="C115">
            <v>9.5519999999999996</v>
          </cell>
          <cell r="I115">
            <v>0</v>
          </cell>
        </row>
        <row r="117">
          <cell r="C117">
            <v>25.31148</v>
          </cell>
          <cell r="I117">
            <v>0</v>
          </cell>
        </row>
        <row r="119">
          <cell r="C119">
            <v>25.14292</v>
          </cell>
          <cell r="I119">
            <v>0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">
    <pageSetUpPr fitToPage="1"/>
  </sheetPr>
  <dimension ref="A1:J137"/>
  <sheetViews>
    <sheetView showZeros="0" zoomScaleNormal="100" workbookViewId="0">
      <selection sqref="A1:XFD1048576"/>
    </sheetView>
  </sheetViews>
  <sheetFormatPr defaultColWidth="9.44140625" defaultRowHeight="13.8" x14ac:dyDescent="0.25"/>
  <cols>
    <col min="1" max="1" width="7.6640625" style="23" customWidth="1"/>
    <col min="2" max="2" width="74.6640625" style="25" customWidth="1"/>
    <col min="3" max="3" width="13.5546875" style="136" hidden="1" customWidth="1"/>
    <col min="4" max="5" width="13.5546875" style="372" hidden="1" customWidth="1"/>
    <col min="6" max="6" width="13.44140625" style="23" hidden="1" customWidth="1"/>
    <col min="7" max="7" width="14.6640625" style="23" customWidth="1"/>
    <col min="8" max="16384" width="9.44140625" style="23"/>
  </cols>
  <sheetData>
    <row r="1" spans="1:7" x14ac:dyDescent="0.25">
      <c r="A1" s="399" t="s">
        <v>124</v>
      </c>
      <c r="B1" s="399"/>
      <c r="C1" s="399"/>
      <c r="D1" s="399"/>
      <c r="E1" s="399"/>
      <c r="F1" s="399"/>
      <c r="G1" s="399"/>
    </row>
    <row r="2" spans="1:7" x14ac:dyDescent="0.25">
      <c r="A2" s="399" t="s">
        <v>383</v>
      </c>
      <c r="B2" s="399"/>
      <c r="C2" s="399"/>
      <c r="D2" s="399"/>
      <c r="E2" s="399"/>
      <c r="F2" s="399"/>
      <c r="G2" s="399"/>
    </row>
    <row r="3" spans="1:7" x14ac:dyDescent="0.25">
      <c r="A3" s="399" t="s">
        <v>451</v>
      </c>
      <c r="B3" s="399"/>
      <c r="C3" s="399"/>
      <c r="D3" s="399"/>
      <c r="E3" s="399"/>
      <c r="F3" s="399"/>
      <c r="G3" s="399"/>
    </row>
    <row r="4" spans="1:7" x14ac:dyDescent="0.25">
      <c r="A4" s="399" t="s">
        <v>125</v>
      </c>
      <c r="B4" s="399"/>
      <c r="C4" s="399"/>
      <c r="D4" s="399"/>
      <c r="E4" s="399"/>
      <c r="F4" s="399"/>
      <c r="G4" s="399"/>
    </row>
    <row r="5" spans="1:7" x14ac:dyDescent="0.25">
      <c r="A5" s="399" t="s">
        <v>452</v>
      </c>
      <c r="B5" s="399"/>
      <c r="C5" s="399"/>
      <c r="D5" s="399"/>
      <c r="E5" s="399"/>
      <c r="F5" s="399"/>
      <c r="G5" s="399"/>
    </row>
    <row r="6" spans="1:7" x14ac:dyDescent="0.25">
      <c r="A6" s="399" t="s">
        <v>480</v>
      </c>
      <c r="B6" s="399"/>
      <c r="C6" s="399"/>
      <c r="D6" s="399"/>
      <c r="E6" s="399"/>
      <c r="F6" s="399"/>
      <c r="G6" s="399"/>
    </row>
    <row r="7" spans="1:7" x14ac:dyDescent="0.25">
      <c r="A7" s="399" t="s">
        <v>481</v>
      </c>
      <c r="B7" s="399"/>
      <c r="C7" s="399"/>
      <c r="D7" s="399"/>
      <c r="E7" s="399"/>
      <c r="F7" s="399"/>
      <c r="G7" s="399"/>
    </row>
    <row r="8" spans="1:7" x14ac:dyDescent="0.25">
      <c r="A8" s="399" t="s">
        <v>482</v>
      </c>
      <c r="B8" s="399"/>
      <c r="C8" s="399"/>
      <c r="D8" s="399"/>
      <c r="E8" s="399"/>
      <c r="F8" s="399"/>
      <c r="G8" s="399"/>
    </row>
    <row r="9" spans="1:7" ht="12" customHeight="1" x14ac:dyDescent="0.25">
      <c r="B9" s="24"/>
      <c r="C9" s="103"/>
      <c r="D9" s="24"/>
      <c r="E9" s="24"/>
      <c r="F9" s="24"/>
      <c r="G9" s="24"/>
    </row>
    <row r="10" spans="1:7" ht="15" customHeight="1" x14ac:dyDescent="0.25">
      <c r="A10" s="390" t="s">
        <v>384</v>
      </c>
      <c r="B10" s="390"/>
      <c r="C10" s="390"/>
      <c r="D10" s="390"/>
      <c r="E10" s="390"/>
      <c r="F10" s="390"/>
      <c r="G10" s="390"/>
    </row>
    <row r="11" spans="1:7" ht="21" customHeight="1" x14ac:dyDescent="0.25">
      <c r="A11" s="391" t="s">
        <v>139</v>
      </c>
      <c r="B11" s="391"/>
      <c r="C11" s="391"/>
      <c r="D11" s="391"/>
      <c r="E11" s="391"/>
      <c r="F11" s="391"/>
      <c r="G11" s="391"/>
    </row>
    <row r="12" spans="1:7" ht="21" customHeight="1" x14ac:dyDescent="0.25">
      <c r="A12" s="392" t="s">
        <v>433</v>
      </c>
      <c r="B12" s="389" t="s">
        <v>76</v>
      </c>
      <c r="C12" s="393" t="s">
        <v>123</v>
      </c>
      <c r="D12" s="394" t="s">
        <v>410</v>
      </c>
      <c r="E12" s="395"/>
      <c r="F12" s="396"/>
      <c r="G12" s="389" t="s">
        <v>0</v>
      </c>
    </row>
    <row r="13" spans="1:7" ht="21" customHeight="1" x14ac:dyDescent="0.25">
      <c r="A13" s="392"/>
      <c r="B13" s="389"/>
      <c r="C13" s="393"/>
      <c r="D13" s="397" t="s">
        <v>0</v>
      </c>
      <c r="E13" s="398" t="s">
        <v>58</v>
      </c>
      <c r="F13" s="398"/>
      <c r="G13" s="389"/>
    </row>
    <row r="14" spans="1:7" x14ac:dyDescent="0.25">
      <c r="A14" s="392"/>
      <c r="B14" s="389"/>
      <c r="C14" s="393"/>
      <c r="D14" s="397"/>
      <c r="E14" s="386" t="s">
        <v>407</v>
      </c>
      <c r="F14" s="386" t="s">
        <v>408</v>
      </c>
      <c r="G14" s="389"/>
    </row>
    <row r="15" spans="1:7" x14ac:dyDescent="0.25">
      <c r="A15" s="26" t="s">
        <v>5</v>
      </c>
      <c r="B15" s="27" t="s">
        <v>77</v>
      </c>
      <c r="C15" s="158">
        <f>C16+C19+C23</f>
        <v>42979</v>
      </c>
      <c r="D15" s="369">
        <f>D16+D19+D23</f>
        <v>0</v>
      </c>
      <c r="E15" s="370">
        <f t="shared" ref="E15:F15" si="0">E16+E19+E23</f>
        <v>0</v>
      </c>
      <c r="F15" s="370">
        <f t="shared" si="0"/>
        <v>0</v>
      </c>
      <c r="G15" s="37">
        <f>G16+G19+G23</f>
        <v>42979</v>
      </c>
    </row>
    <row r="16" spans="1:7" x14ac:dyDescent="0.25">
      <c r="A16" s="26" t="s">
        <v>78</v>
      </c>
      <c r="B16" s="27" t="s">
        <v>79</v>
      </c>
      <c r="C16" s="158">
        <f>C17</f>
        <v>41385</v>
      </c>
      <c r="D16" s="369">
        <f t="shared" ref="D16:F16" si="1">D17</f>
        <v>0</v>
      </c>
      <c r="E16" s="370">
        <f t="shared" si="1"/>
        <v>0</v>
      </c>
      <c r="F16" s="370">
        <f t="shared" si="1"/>
        <v>0</v>
      </c>
      <c r="G16" s="37">
        <f>G17</f>
        <v>41385</v>
      </c>
    </row>
    <row r="17" spans="1:9" ht="15" customHeight="1" x14ac:dyDescent="0.25">
      <c r="A17" s="26" t="s">
        <v>80</v>
      </c>
      <c r="B17" s="28" t="s">
        <v>222</v>
      </c>
      <c r="C17" s="124">
        <v>41385</v>
      </c>
      <c r="D17" s="369">
        <f>E17-F17</f>
        <v>0</v>
      </c>
      <c r="E17" s="370"/>
      <c r="F17" s="370"/>
      <c r="G17" s="39">
        <f>C17+D17</f>
        <v>41385</v>
      </c>
    </row>
    <row r="18" spans="1:9" ht="26.4" x14ac:dyDescent="0.25">
      <c r="A18" s="26"/>
      <c r="B18" s="44" t="s">
        <v>223</v>
      </c>
      <c r="C18" s="124">
        <v>40</v>
      </c>
      <c r="D18" s="369">
        <f>E18-F18</f>
        <v>0</v>
      </c>
      <c r="E18" s="370"/>
      <c r="F18" s="370"/>
      <c r="G18" s="45">
        <f>C18+D18</f>
        <v>40</v>
      </c>
    </row>
    <row r="19" spans="1:9" x14ac:dyDescent="0.25">
      <c r="A19" s="26" t="s">
        <v>81</v>
      </c>
      <c r="B19" s="27" t="s">
        <v>82</v>
      </c>
      <c r="C19" s="158">
        <f>C20+C21+C22</f>
        <v>1420</v>
      </c>
      <c r="D19" s="369">
        <f t="shared" ref="D19:F19" si="2">D20+D21+D22</f>
        <v>0</v>
      </c>
      <c r="E19" s="370">
        <f t="shared" si="2"/>
        <v>0</v>
      </c>
      <c r="F19" s="370">
        <f t="shared" si="2"/>
        <v>0</v>
      </c>
      <c r="G19" s="37">
        <f>G20+G21+G22</f>
        <v>1420</v>
      </c>
    </row>
    <row r="20" spans="1:9" x14ac:dyDescent="0.25">
      <c r="A20" s="26" t="s">
        <v>83</v>
      </c>
      <c r="B20" s="28" t="s">
        <v>115</v>
      </c>
      <c r="C20" s="216">
        <v>700</v>
      </c>
      <c r="D20" s="369">
        <f>E20-F20</f>
        <v>0</v>
      </c>
      <c r="E20" s="370"/>
      <c r="F20" s="370"/>
      <c r="G20" s="39">
        <f>C20+D20</f>
        <v>700</v>
      </c>
    </row>
    <row r="21" spans="1:9" x14ac:dyDescent="0.25">
      <c r="A21" s="26" t="s">
        <v>84</v>
      </c>
      <c r="B21" s="28" t="s">
        <v>116</v>
      </c>
      <c r="C21" s="216">
        <v>20</v>
      </c>
      <c r="D21" s="369">
        <f>E21-F21</f>
        <v>0</v>
      </c>
      <c r="E21" s="370"/>
      <c r="F21" s="370"/>
      <c r="G21" s="39">
        <f>C21+D21</f>
        <v>20</v>
      </c>
    </row>
    <row r="22" spans="1:9" x14ac:dyDescent="0.25">
      <c r="A22" s="26" t="s">
        <v>85</v>
      </c>
      <c r="B22" s="28" t="s">
        <v>117</v>
      </c>
      <c r="C22" s="216">
        <v>700</v>
      </c>
      <c r="D22" s="369">
        <f>E22-F22</f>
        <v>0</v>
      </c>
      <c r="E22" s="370"/>
      <c r="F22" s="370"/>
      <c r="G22" s="39">
        <f>C22+D22</f>
        <v>700</v>
      </c>
    </row>
    <row r="23" spans="1:9" x14ac:dyDescent="0.25">
      <c r="A23" s="26" t="s">
        <v>86</v>
      </c>
      <c r="B23" s="29" t="s">
        <v>87</v>
      </c>
      <c r="C23" s="158">
        <f>C24</f>
        <v>174</v>
      </c>
      <c r="D23" s="369">
        <f t="shared" ref="D23:G23" si="3">D24</f>
        <v>0</v>
      </c>
      <c r="E23" s="370">
        <f t="shared" si="3"/>
        <v>0</v>
      </c>
      <c r="F23" s="370">
        <f t="shared" si="3"/>
        <v>0</v>
      </c>
      <c r="G23" s="37">
        <f t="shared" si="3"/>
        <v>174</v>
      </c>
    </row>
    <row r="24" spans="1:9" x14ac:dyDescent="0.25">
      <c r="A24" s="26" t="s">
        <v>88</v>
      </c>
      <c r="B24" s="28" t="s">
        <v>118</v>
      </c>
      <c r="C24" s="216">
        <v>174</v>
      </c>
      <c r="D24" s="369">
        <f>E24-F24</f>
        <v>0</v>
      </c>
      <c r="E24" s="370"/>
      <c r="F24" s="370"/>
      <c r="G24" s="39">
        <f>C24+D24</f>
        <v>174</v>
      </c>
    </row>
    <row r="25" spans="1:9" x14ac:dyDescent="0.25">
      <c r="A25" s="26" t="s">
        <v>57</v>
      </c>
      <c r="B25" s="27" t="s">
        <v>89</v>
      </c>
      <c r="C25" s="158">
        <f>C26+C31+C39+C41</f>
        <v>4279.2</v>
      </c>
      <c r="D25" s="369">
        <f t="shared" ref="D25:F25" si="4">D26+D31+D39+D41</f>
        <v>33.9</v>
      </c>
      <c r="E25" s="370">
        <f t="shared" si="4"/>
        <v>33.9</v>
      </c>
      <c r="F25" s="370">
        <f t="shared" si="4"/>
        <v>0</v>
      </c>
      <c r="G25" s="37">
        <f>G26+G31+G39+G41</f>
        <v>4313.1000000000004</v>
      </c>
    </row>
    <row r="26" spans="1:9" x14ac:dyDescent="0.25">
      <c r="A26" s="26" t="s">
        <v>90</v>
      </c>
      <c r="B26" s="27" t="s">
        <v>91</v>
      </c>
      <c r="C26" s="158">
        <f>C27+C28+C29+C30</f>
        <v>437</v>
      </c>
      <c r="D26" s="369">
        <f t="shared" ref="D26:F26" si="5">D27+D28+D29+D30</f>
        <v>0</v>
      </c>
      <c r="E26" s="370">
        <f t="shared" si="5"/>
        <v>0</v>
      </c>
      <c r="F26" s="370">
        <f t="shared" si="5"/>
        <v>0</v>
      </c>
      <c r="G26" s="37">
        <f>G27+G28+G29+G30</f>
        <v>437</v>
      </c>
    </row>
    <row r="27" spans="1:9" ht="27.6" x14ac:dyDescent="0.25">
      <c r="A27" s="26" t="s">
        <v>92</v>
      </c>
      <c r="B27" s="28" t="s">
        <v>119</v>
      </c>
      <c r="C27" s="216">
        <v>260</v>
      </c>
      <c r="D27" s="369">
        <f>E27-F27</f>
        <v>0</v>
      </c>
      <c r="E27" s="370"/>
      <c r="F27" s="370"/>
      <c r="G27" s="39">
        <f>C27+D27</f>
        <v>260</v>
      </c>
    </row>
    <row r="28" spans="1:9" x14ac:dyDescent="0.25">
      <c r="A28" s="26" t="s">
        <v>93</v>
      </c>
      <c r="B28" s="28" t="s">
        <v>120</v>
      </c>
      <c r="C28" s="216">
        <v>47</v>
      </c>
      <c r="D28" s="369">
        <f>E28-F28</f>
        <v>0</v>
      </c>
      <c r="E28" s="370"/>
      <c r="F28" s="370"/>
      <c r="G28" s="39">
        <f>C28+D28</f>
        <v>47</v>
      </c>
    </row>
    <row r="29" spans="1:9" s="387" customFormat="1" x14ac:dyDescent="0.25">
      <c r="A29" s="22" t="s">
        <v>94</v>
      </c>
      <c r="B29" s="47" t="s">
        <v>121</v>
      </c>
      <c r="C29" s="124">
        <v>80</v>
      </c>
      <c r="D29" s="369">
        <f>E29-F29</f>
        <v>0</v>
      </c>
      <c r="E29" s="370"/>
      <c r="F29" s="370"/>
      <c r="G29" s="39">
        <f>C29+D29</f>
        <v>80</v>
      </c>
      <c r="I29" s="23"/>
    </row>
    <row r="30" spans="1:9" x14ac:dyDescent="0.25">
      <c r="A30" s="26" t="s">
        <v>145</v>
      </c>
      <c r="B30" s="28" t="s">
        <v>372</v>
      </c>
      <c r="C30" s="124">
        <v>50</v>
      </c>
      <c r="D30" s="369">
        <f>E30-F30</f>
        <v>0</v>
      </c>
      <c r="E30" s="370"/>
      <c r="F30" s="370"/>
      <c r="G30" s="39">
        <f>C30+D30</f>
        <v>50</v>
      </c>
    </row>
    <row r="31" spans="1:9" x14ac:dyDescent="0.25">
      <c r="A31" s="26" t="s">
        <v>95</v>
      </c>
      <c r="B31" s="27" t="s">
        <v>96</v>
      </c>
      <c r="C31" s="158">
        <f>C32+C33+C34+C35+C36</f>
        <v>3786.2</v>
      </c>
      <c r="D31" s="369">
        <f t="shared" ref="D31:F31" si="6">D32+D33+D34+D35+D36</f>
        <v>33.9</v>
      </c>
      <c r="E31" s="370">
        <f t="shared" si="6"/>
        <v>33.9</v>
      </c>
      <c r="F31" s="370">
        <f t="shared" si="6"/>
        <v>0</v>
      </c>
      <c r="G31" s="37">
        <f>G32+G33+G34+G35+G36</f>
        <v>3820.1000000000004</v>
      </c>
    </row>
    <row r="32" spans="1:9" ht="15.75" customHeight="1" x14ac:dyDescent="0.25">
      <c r="A32" s="26" t="s">
        <v>97</v>
      </c>
      <c r="B32" s="28" t="s">
        <v>96</v>
      </c>
      <c r="C32" s="124">
        <v>347.3</v>
      </c>
      <c r="D32" s="369">
        <f>E32-F32</f>
        <v>0.9</v>
      </c>
      <c r="E32" s="370">
        <v>0.9</v>
      </c>
      <c r="F32" s="370"/>
      <c r="G32" s="39">
        <f>C32+D32</f>
        <v>348.2</v>
      </c>
    </row>
    <row r="33" spans="1:9" x14ac:dyDescent="0.25">
      <c r="A33" s="26" t="s">
        <v>98</v>
      </c>
      <c r="B33" s="28" t="s">
        <v>148</v>
      </c>
      <c r="C33" s="124">
        <v>492.5</v>
      </c>
      <c r="D33" s="369">
        <f>E33-F33</f>
        <v>31.5</v>
      </c>
      <c r="E33" s="370">
        <v>31.5</v>
      </c>
      <c r="F33" s="370"/>
      <c r="G33" s="39">
        <f>C33+D33</f>
        <v>524</v>
      </c>
    </row>
    <row r="34" spans="1:9" x14ac:dyDescent="0.25">
      <c r="A34" s="26" t="s">
        <v>99</v>
      </c>
      <c r="B34" s="28" t="s">
        <v>126</v>
      </c>
      <c r="C34" s="216">
        <v>1361.4</v>
      </c>
      <c r="D34" s="369">
        <f>E34-F34</f>
        <v>1.5</v>
      </c>
      <c r="E34" s="370">
        <v>1.5</v>
      </c>
      <c r="F34" s="370"/>
      <c r="G34" s="39">
        <f>C34+D34</f>
        <v>1362.9</v>
      </c>
    </row>
    <row r="35" spans="1:9" x14ac:dyDescent="0.25">
      <c r="A35" s="26" t="s">
        <v>153</v>
      </c>
      <c r="B35" s="28" t="s">
        <v>388</v>
      </c>
      <c r="C35" s="216">
        <v>80</v>
      </c>
      <c r="D35" s="369">
        <f>E35-F35</f>
        <v>0</v>
      </c>
      <c r="E35" s="370"/>
      <c r="F35" s="370"/>
      <c r="G35" s="39">
        <f>C35+D35</f>
        <v>80</v>
      </c>
    </row>
    <row r="36" spans="1:9" x14ac:dyDescent="0.25">
      <c r="A36" s="26" t="s">
        <v>385</v>
      </c>
      <c r="B36" s="33" t="s">
        <v>188</v>
      </c>
      <c r="C36" s="124">
        <f>C37+C38</f>
        <v>1505</v>
      </c>
      <c r="D36" s="369">
        <f t="shared" ref="D36:G36" si="7">D37+D38</f>
        <v>0</v>
      </c>
      <c r="E36" s="370">
        <f t="shared" si="7"/>
        <v>0</v>
      </c>
      <c r="F36" s="370">
        <f t="shared" si="7"/>
        <v>0</v>
      </c>
      <c r="G36" s="39">
        <f t="shared" si="7"/>
        <v>1505</v>
      </c>
    </row>
    <row r="37" spans="1:9" x14ac:dyDescent="0.25">
      <c r="A37" s="43" t="s">
        <v>386</v>
      </c>
      <c r="B37" s="44" t="s">
        <v>189</v>
      </c>
      <c r="C37" s="217">
        <v>60</v>
      </c>
      <c r="D37" s="369">
        <f>E37-F37</f>
        <v>0</v>
      </c>
      <c r="E37" s="370"/>
      <c r="F37" s="370"/>
      <c r="G37" s="45">
        <f>C37+D37</f>
        <v>60</v>
      </c>
    </row>
    <row r="38" spans="1:9" x14ac:dyDescent="0.25">
      <c r="A38" s="43" t="s">
        <v>387</v>
      </c>
      <c r="B38" s="44" t="s">
        <v>190</v>
      </c>
      <c r="C38" s="217">
        <v>1445</v>
      </c>
      <c r="D38" s="369">
        <f>E38-F38</f>
        <v>0</v>
      </c>
      <c r="E38" s="370"/>
      <c r="F38" s="370"/>
      <c r="G38" s="45">
        <f>C38+D38</f>
        <v>1445</v>
      </c>
    </row>
    <row r="39" spans="1:9" x14ac:dyDescent="0.25">
      <c r="A39" s="26" t="s">
        <v>100</v>
      </c>
      <c r="B39" s="27" t="s">
        <v>101</v>
      </c>
      <c r="C39" s="158">
        <v>40</v>
      </c>
      <c r="D39" s="369">
        <f>E39-F39</f>
        <v>0</v>
      </c>
      <c r="E39" s="370"/>
      <c r="F39" s="370"/>
      <c r="G39" s="37">
        <f>C39+D39</f>
        <v>40</v>
      </c>
    </row>
    <row r="40" spans="1:9" ht="15" hidden="1" customHeight="1" x14ac:dyDescent="0.3">
      <c r="A40" s="26"/>
      <c r="B40" s="30" t="s">
        <v>134</v>
      </c>
      <c r="C40" s="218"/>
      <c r="D40" s="369"/>
      <c r="E40" s="370"/>
      <c r="F40" s="370"/>
      <c r="G40" s="45">
        <f t="shared" ref="G40:G42" si="8">C40+F40</f>
        <v>0</v>
      </c>
    </row>
    <row r="41" spans="1:9" x14ac:dyDescent="0.25">
      <c r="A41" s="26" t="s">
        <v>102</v>
      </c>
      <c r="B41" s="27" t="s">
        <v>103</v>
      </c>
      <c r="C41" s="142">
        <v>16</v>
      </c>
      <c r="D41" s="369">
        <f>E41-F41</f>
        <v>0</v>
      </c>
      <c r="E41" s="370"/>
      <c r="F41" s="370"/>
      <c r="G41" s="37">
        <f>C41+D41</f>
        <v>16</v>
      </c>
    </row>
    <row r="42" spans="1:9" s="32" customFormat="1" ht="15" hidden="1" customHeight="1" x14ac:dyDescent="0.3">
      <c r="A42" s="31"/>
      <c r="B42" s="223" t="s">
        <v>133</v>
      </c>
      <c r="C42" s="224">
        <v>10</v>
      </c>
      <c r="D42" s="369"/>
      <c r="E42" s="370"/>
      <c r="F42" s="370"/>
      <c r="G42" s="222">
        <f t="shared" si="8"/>
        <v>10</v>
      </c>
      <c r="I42" s="23"/>
    </row>
    <row r="43" spans="1:9" x14ac:dyDescent="0.25">
      <c r="A43" s="26" t="s">
        <v>6</v>
      </c>
      <c r="B43" s="27" t="s">
        <v>104</v>
      </c>
      <c r="C43" s="142">
        <f>C44+C49</f>
        <v>140</v>
      </c>
      <c r="D43" s="369">
        <f t="shared" ref="D43:F43" si="9">D44+D49</f>
        <v>0</v>
      </c>
      <c r="E43" s="370">
        <f t="shared" si="9"/>
        <v>0</v>
      </c>
      <c r="F43" s="370">
        <f t="shared" si="9"/>
        <v>0</v>
      </c>
      <c r="G43" s="37">
        <f>G44+G49</f>
        <v>140</v>
      </c>
    </row>
    <row r="44" spans="1:9" x14ac:dyDescent="0.25">
      <c r="A44" s="26" t="s">
        <v>105</v>
      </c>
      <c r="B44" s="27" t="s">
        <v>106</v>
      </c>
      <c r="C44" s="142">
        <f>C45+C46+C48+C47</f>
        <v>140</v>
      </c>
      <c r="D44" s="369">
        <f t="shared" ref="D44:F44" si="10">D45+D46+D48+D47</f>
        <v>0</v>
      </c>
      <c r="E44" s="370">
        <f t="shared" si="10"/>
        <v>0</v>
      </c>
      <c r="F44" s="370">
        <f t="shared" si="10"/>
        <v>0</v>
      </c>
      <c r="G44" s="37">
        <f>G45+G46+G47</f>
        <v>140</v>
      </c>
    </row>
    <row r="45" spans="1:9" x14ac:dyDescent="0.25">
      <c r="A45" s="22" t="s">
        <v>107</v>
      </c>
      <c r="B45" s="47" t="s">
        <v>155</v>
      </c>
      <c r="C45" s="124">
        <v>20</v>
      </c>
      <c r="D45" s="369">
        <f>E45-F45</f>
        <v>0</v>
      </c>
      <c r="E45" s="370"/>
      <c r="F45" s="370"/>
      <c r="G45" s="39">
        <f>C45+D45</f>
        <v>20</v>
      </c>
    </row>
    <row r="46" spans="1:9" x14ac:dyDescent="0.25">
      <c r="A46" s="26" t="s">
        <v>108</v>
      </c>
      <c r="B46" s="33" t="s">
        <v>136</v>
      </c>
      <c r="C46" s="124">
        <v>120</v>
      </c>
      <c r="D46" s="369">
        <f>E46-F46</f>
        <v>0</v>
      </c>
      <c r="E46" s="370"/>
      <c r="F46" s="370"/>
      <c r="G46" s="39">
        <f>C46+D46</f>
        <v>120</v>
      </c>
    </row>
    <row r="47" spans="1:9" ht="15" hidden="1" customHeight="1" x14ac:dyDescent="0.25">
      <c r="A47" s="26" t="s">
        <v>135</v>
      </c>
      <c r="B47" s="33" t="s">
        <v>373</v>
      </c>
      <c r="C47" s="124"/>
      <c r="D47" s="369"/>
      <c r="E47" s="370"/>
      <c r="F47" s="370"/>
      <c r="G47" s="149">
        <f t="shared" ref="G47:G49" si="11">C47+F47</f>
        <v>0</v>
      </c>
    </row>
    <row r="48" spans="1:9" ht="15" hidden="1" customHeight="1" x14ac:dyDescent="0.25">
      <c r="A48" s="26" t="s">
        <v>195</v>
      </c>
      <c r="B48" s="33" t="s">
        <v>137</v>
      </c>
      <c r="C48" s="124"/>
      <c r="D48" s="369"/>
      <c r="E48" s="370"/>
      <c r="F48" s="370"/>
      <c r="G48" s="39">
        <f t="shared" si="11"/>
        <v>0</v>
      </c>
    </row>
    <row r="49" spans="1:10" ht="15" hidden="1" customHeight="1" x14ac:dyDescent="0.25">
      <c r="A49" s="22" t="s">
        <v>138</v>
      </c>
      <c r="B49" s="34" t="s">
        <v>374</v>
      </c>
      <c r="C49" s="142"/>
      <c r="D49" s="369"/>
      <c r="E49" s="370"/>
      <c r="F49" s="370"/>
      <c r="G49" s="148">
        <f t="shared" si="11"/>
        <v>0</v>
      </c>
    </row>
    <row r="50" spans="1:10" x14ac:dyDescent="0.25">
      <c r="A50" s="26" t="s">
        <v>7</v>
      </c>
      <c r="B50" s="27" t="s">
        <v>109</v>
      </c>
      <c r="C50" s="158">
        <f>C51+C76+C77+C116+C118</f>
        <v>28236.172610000001</v>
      </c>
      <c r="D50" s="249">
        <f t="shared" ref="D50:F50" si="12">D51+D76+D77+D116+D118</f>
        <v>375.60557999999997</v>
      </c>
      <c r="E50" s="364">
        <f t="shared" si="12"/>
        <v>427.60557999999997</v>
      </c>
      <c r="F50" s="371">
        <f t="shared" si="12"/>
        <v>52</v>
      </c>
      <c r="G50" s="137">
        <f>G51+G76+G77+G116+G118</f>
        <v>28611.778190000001</v>
      </c>
    </row>
    <row r="51" spans="1:10" s="387" customFormat="1" ht="27.6" x14ac:dyDescent="0.25">
      <c r="A51" s="22" t="s">
        <v>110</v>
      </c>
      <c r="B51" s="34" t="s">
        <v>165</v>
      </c>
      <c r="C51" s="142">
        <f>SUM(C52:C75)</f>
        <v>6290.7300000000014</v>
      </c>
      <c r="D51" s="369">
        <f t="shared" ref="D51:F51" si="13">SUM(D52:D75)</f>
        <v>-19</v>
      </c>
      <c r="E51" s="371">
        <f t="shared" si="13"/>
        <v>0</v>
      </c>
      <c r="F51" s="371">
        <f t="shared" si="13"/>
        <v>19</v>
      </c>
      <c r="G51" s="221">
        <f>SUM(G52:G75)</f>
        <v>6271.7300000000014</v>
      </c>
      <c r="I51" s="23"/>
      <c r="J51" s="53"/>
    </row>
    <row r="52" spans="1:10" x14ac:dyDescent="0.25">
      <c r="A52" s="31" t="s">
        <v>111</v>
      </c>
      <c r="B52" s="56" t="s">
        <v>213</v>
      </c>
      <c r="C52" s="219">
        <v>0.9</v>
      </c>
      <c r="D52" s="369">
        <f>E52-F52</f>
        <v>0</v>
      </c>
      <c r="E52" s="370"/>
      <c r="F52" s="370"/>
      <c r="G52" s="41">
        <f>C52+D52</f>
        <v>0.9</v>
      </c>
    </row>
    <row r="53" spans="1:10" x14ac:dyDescent="0.25">
      <c r="A53" s="31" t="s">
        <v>112</v>
      </c>
      <c r="B53" s="56" t="s">
        <v>60</v>
      </c>
      <c r="C53" s="219">
        <v>30</v>
      </c>
      <c r="D53" s="369">
        <f t="shared" ref="D53:D76" si="14">E53-F53</f>
        <v>0</v>
      </c>
      <c r="E53" s="370"/>
      <c r="F53" s="370"/>
      <c r="G53" s="41">
        <f t="shared" ref="G53:G75" si="15">C53+D53</f>
        <v>30</v>
      </c>
    </row>
    <row r="54" spans="1:10" x14ac:dyDescent="0.25">
      <c r="A54" s="31" t="s">
        <v>113</v>
      </c>
      <c r="B54" s="56" t="s">
        <v>67</v>
      </c>
      <c r="C54" s="219">
        <v>9</v>
      </c>
      <c r="D54" s="369">
        <f t="shared" si="14"/>
        <v>0</v>
      </c>
      <c r="E54" s="370"/>
      <c r="F54" s="370"/>
      <c r="G54" s="41">
        <f t="shared" si="15"/>
        <v>9</v>
      </c>
    </row>
    <row r="55" spans="1:10" ht="26.4" x14ac:dyDescent="0.25">
      <c r="A55" s="31" t="s">
        <v>166</v>
      </c>
      <c r="B55" s="56" t="s">
        <v>343</v>
      </c>
      <c r="C55" s="219">
        <v>329.4</v>
      </c>
      <c r="D55" s="369">
        <f t="shared" si="14"/>
        <v>-19</v>
      </c>
      <c r="E55" s="370"/>
      <c r="F55" s="370">
        <v>19</v>
      </c>
      <c r="G55" s="41">
        <f t="shared" si="15"/>
        <v>310.39999999999998</v>
      </c>
    </row>
    <row r="56" spans="1:10" x14ac:dyDescent="0.25">
      <c r="A56" s="31" t="s">
        <v>167</v>
      </c>
      <c r="B56" s="56" t="s">
        <v>196</v>
      </c>
      <c r="C56" s="219">
        <v>658.1</v>
      </c>
      <c r="D56" s="369">
        <f t="shared" si="14"/>
        <v>0</v>
      </c>
      <c r="E56" s="370"/>
      <c r="F56" s="370"/>
      <c r="G56" s="41">
        <f t="shared" si="15"/>
        <v>658.1</v>
      </c>
    </row>
    <row r="57" spans="1:10" x14ac:dyDescent="0.25">
      <c r="A57" s="31" t="s">
        <v>168</v>
      </c>
      <c r="B57" s="56" t="s">
        <v>75</v>
      </c>
      <c r="C57" s="219">
        <v>3068.2</v>
      </c>
      <c r="D57" s="369">
        <f t="shared" si="14"/>
        <v>0</v>
      </c>
      <c r="E57" s="370"/>
      <c r="F57" s="370"/>
      <c r="G57" s="41">
        <f t="shared" si="15"/>
        <v>3068.2</v>
      </c>
    </row>
    <row r="58" spans="1:10" x14ac:dyDescent="0.25">
      <c r="A58" s="31" t="s">
        <v>169</v>
      </c>
      <c r="B58" s="56" t="s">
        <v>68</v>
      </c>
      <c r="C58" s="219">
        <v>21.2</v>
      </c>
      <c r="D58" s="369">
        <f t="shared" si="14"/>
        <v>0</v>
      </c>
      <c r="E58" s="370"/>
      <c r="F58" s="370"/>
      <c r="G58" s="41">
        <f t="shared" si="15"/>
        <v>21.2</v>
      </c>
    </row>
    <row r="59" spans="1:10" x14ac:dyDescent="0.25">
      <c r="A59" s="31" t="s">
        <v>170</v>
      </c>
      <c r="B59" s="56" t="s">
        <v>149</v>
      </c>
      <c r="C59" s="219">
        <v>153.1</v>
      </c>
      <c r="D59" s="369">
        <f t="shared" si="14"/>
        <v>0</v>
      </c>
      <c r="E59" s="370"/>
      <c r="F59" s="370"/>
      <c r="G59" s="41">
        <f t="shared" si="15"/>
        <v>153.1</v>
      </c>
    </row>
    <row r="60" spans="1:10" ht="26.4" x14ac:dyDescent="0.25">
      <c r="A60" s="31" t="s">
        <v>171</v>
      </c>
      <c r="B60" s="56" t="s">
        <v>214</v>
      </c>
      <c r="C60" s="219">
        <v>373.01</v>
      </c>
      <c r="D60" s="369">
        <f t="shared" si="14"/>
        <v>0</v>
      </c>
      <c r="E60" s="370"/>
      <c r="F60" s="370"/>
      <c r="G60" s="41">
        <f t="shared" si="15"/>
        <v>373.01</v>
      </c>
    </row>
    <row r="61" spans="1:10" ht="26.4" x14ac:dyDescent="0.25">
      <c r="A61" s="31" t="s">
        <v>172</v>
      </c>
      <c r="B61" s="56" t="s">
        <v>345</v>
      </c>
      <c r="C61" s="219">
        <v>108.82</v>
      </c>
      <c r="D61" s="369">
        <f t="shared" si="14"/>
        <v>0</v>
      </c>
      <c r="E61" s="370"/>
      <c r="F61" s="370"/>
      <c r="G61" s="41">
        <f t="shared" si="15"/>
        <v>108.82</v>
      </c>
    </row>
    <row r="62" spans="1:10" x14ac:dyDescent="0.25">
      <c r="A62" s="31" t="s">
        <v>173</v>
      </c>
      <c r="B62" s="56" t="s">
        <v>62</v>
      </c>
      <c r="C62" s="219">
        <v>32.6</v>
      </c>
      <c r="D62" s="369">
        <f t="shared" si="14"/>
        <v>0</v>
      </c>
      <c r="E62" s="370"/>
      <c r="F62" s="370"/>
      <c r="G62" s="41">
        <f t="shared" si="15"/>
        <v>32.6</v>
      </c>
    </row>
    <row r="63" spans="1:10" x14ac:dyDescent="0.25">
      <c r="A63" s="31" t="s">
        <v>174</v>
      </c>
      <c r="B63" s="56" t="s">
        <v>63</v>
      </c>
      <c r="C63" s="219">
        <v>10</v>
      </c>
      <c r="D63" s="369">
        <f t="shared" si="14"/>
        <v>0</v>
      </c>
      <c r="E63" s="370"/>
      <c r="F63" s="370"/>
      <c r="G63" s="41">
        <f t="shared" si="15"/>
        <v>10</v>
      </c>
    </row>
    <row r="64" spans="1:10" x14ac:dyDescent="0.25">
      <c r="A64" s="31" t="s">
        <v>175</v>
      </c>
      <c r="B64" s="56" t="s">
        <v>65</v>
      </c>
      <c r="C64" s="219">
        <v>0.7</v>
      </c>
      <c r="D64" s="369">
        <f t="shared" si="14"/>
        <v>0</v>
      </c>
      <c r="E64" s="370"/>
      <c r="F64" s="370"/>
      <c r="G64" s="41">
        <f t="shared" si="15"/>
        <v>0.7</v>
      </c>
    </row>
    <row r="65" spans="1:9" x14ac:dyDescent="0.25">
      <c r="A65" s="31" t="s">
        <v>176</v>
      </c>
      <c r="B65" s="56" t="s">
        <v>66</v>
      </c>
      <c r="C65" s="219">
        <v>14.2</v>
      </c>
      <c r="D65" s="369">
        <f t="shared" si="14"/>
        <v>0</v>
      </c>
      <c r="E65" s="370"/>
      <c r="F65" s="370"/>
      <c r="G65" s="41">
        <f t="shared" si="15"/>
        <v>14.2</v>
      </c>
    </row>
    <row r="66" spans="1:9" x14ac:dyDescent="0.25">
      <c r="A66" s="31" t="s">
        <v>177</v>
      </c>
      <c r="B66" s="56" t="s">
        <v>72</v>
      </c>
      <c r="C66" s="219">
        <v>824.2</v>
      </c>
      <c r="D66" s="369">
        <f t="shared" si="14"/>
        <v>0</v>
      </c>
      <c r="E66" s="370"/>
      <c r="F66" s="370"/>
      <c r="G66" s="41">
        <f t="shared" si="15"/>
        <v>824.2</v>
      </c>
    </row>
    <row r="67" spans="1:9" ht="26.4" x14ac:dyDescent="0.25">
      <c r="A67" s="31" t="s">
        <v>178</v>
      </c>
      <c r="B67" s="56" t="s">
        <v>198</v>
      </c>
      <c r="C67" s="219">
        <v>4.3</v>
      </c>
      <c r="D67" s="369">
        <f t="shared" si="14"/>
        <v>0</v>
      </c>
      <c r="E67" s="370"/>
      <c r="F67" s="370"/>
      <c r="G67" s="41">
        <f t="shared" si="15"/>
        <v>4.3</v>
      </c>
    </row>
    <row r="68" spans="1:9" x14ac:dyDescent="0.25">
      <c r="A68" s="31" t="s">
        <v>179</v>
      </c>
      <c r="B68" s="56" t="s">
        <v>191</v>
      </c>
      <c r="C68" s="219">
        <v>270.3</v>
      </c>
      <c r="D68" s="369">
        <f t="shared" si="14"/>
        <v>0</v>
      </c>
      <c r="E68" s="370"/>
      <c r="F68" s="370"/>
      <c r="G68" s="41">
        <f t="shared" si="15"/>
        <v>270.3</v>
      </c>
    </row>
    <row r="69" spans="1:9" ht="27.75" customHeight="1" x14ac:dyDescent="0.25">
      <c r="A69" s="31" t="s">
        <v>180</v>
      </c>
      <c r="B69" s="56" t="s">
        <v>394</v>
      </c>
      <c r="C69" s="219">
        <v>65.843999999999994</v>
      </c>
      <c r="D69" s="369">
        <f t="shared" si="14"/>
        <v>0</v>
      </c>
      <c r="E69" s="370"/>
      <c r="F69" s="370"/>
      <c r="G69" s="41">
        <f t="shared" si="15"/>
        <v>65.843999999999994</v>
      </c>
    </row>
    <row r="70" spans="1:9" ht="26.4" x14ac:dyDescent="0.25">
      <c r="A70" s="31" t="s">
        <v>181</v>
      </c>
      <c r="B70" s="50" t="s">
        <v>73</v>
      </c>
      <c r="C70" s="219">
        <v>221</v>
      </c>
      <c r="D70" s="369">
        <f t="shared" si="14"/>
        <v>0</v>
      </c>
      <c r="E70" s="370"/>
      <c r="F70" s="370"/>
      <c r="G70" s="41">
        <f t="shared" si="15"/>
        <v>221</v>
      </c>
    </row>
    <row r="71" spans="1:9" ht="15.75" customHeight="1" x14ac:dyDescent="0.25">
      <c r="A71" s="31" t="s">
        <v>182</v>
      </c>
      <c r="B71" s="56" t="s">
        <v>64</v>
      </c>
      <c r="C71" s="219">
        <v>30.7</v>
      </c>
      <c r="D71" s="369">
        <f t="shared" si="14"/>
        <v>0</v>
      </c>
      <c r="E71" s="370"/>
      <c r="F71" s="370"/>
      <c r="G71" s="41">
        <f t="shared" si="15"/>
        <v>30.7</v>
      </c>
    </row>
    <row r="72" spans="1:9" x14ac:dyDescent="0.25">
      <c r="A72" s="31" t="s">
        <v>183</v>
      </c>
      <c r="B72" s="56" t="s">
        <v>74</v>
      </c>
      <c r="C72" s="219">
        <v>9.3000000000000007</v>
      </c>
      <c r="D72" s="369">
        <f t="shared" si="14"/>
        <v>0</v>
      </c>
      <c r="E72" s="370"/>
      <c r="F72" s="370"/>
      <c r="G72" s="41">
        <f t="shared" si="15"/>
        <v>9.3000000000000007</v>
      </c>
    </row>
    <row r="73" spans="1:9" x14ac:dyDescent="0.25">
      <c r="A73" s="31" t="s">
        <v>184</v>
      </c>
      <c r="B73" s="56" t="s">
        <v>143</v>
      </c>
      <c r="C73" s="219">
        <v>5.0999999999999996</v>
      </c>
      <c r="D73" s="369">
        <f t="shared" si="14"/>
        <v>0</v>
      </c>
      <c r="E73" s="370"/>
      <c r="F73" s="370"/>
      <c r="G73" s="41">
        <f t="shared" si="15"/>
        <v>5.0999999999999996</v>
      </c>
    </row>
    <row r="74" spans="1:9" ht="39.6" x14ac:dyDescent="0.25">
      <c r="A74" s="31" t="s">
        <v>392</v>
      </c>
      <c r="B74" s="56" t="s">
        <v>393</v>
      </c>
      <c r="C74" s="219">
        <v>34.252000000000002</v>
      </c>
      <c r="D74" s="369">
        <f t="shared" si="14"/>
        <v>0</v>
      </c>
      <c r="E74" s="370"/>
      <c r="F74" s="370"/>
      <c r="G74" s="41">
        <f t="shared" si="15"/>
        <v>34.252000000000002</v>
      </c>
    </row>
    <row r="75" spans="1:9" x14ac:dyDescent="0.25">
      <c r="A75" s="31" t="s">
        <v>395</v>
      </c>
      <c r="B75" s="56" t="s">
        <v>156</v>
      </c>
      <c r="C75" s="219">
        <v>16.504000000000001</v>
      </c>
      <c r="D75" s="369">
        <f t="shared" si="14"/>
        <v>0</v>
      </c>
      <c r="E75" s="370"/>
      <c r="F75" s="370"/>
      <c r="G75" s="41">
        <f t="shared" si="15"/>
        <v>16.504000000000001</v>
      </c>
    </row>
    <row r="76" spans="1:9" s="387" customFormat="1" ht="15" customHeight="1" x14ac:dyDescent="0.25">
      <c r="A76" s="22" t="s">
        <v>152</v>
      </c>
      <c r="B76" s="34" t="s">
        <v>212</v>
      </c>
      <c r="C76" s="142">
        <v>16927.3</v>
      </c>
      <c r="D76" s="369">
        <f t="shared" si="14"/>
        <v>0</v>
      </c>
      <c r="E76" s="370"/>
      <c r="F76" s="370"/>
      <c r="G76" s="40">
        <f>C76+D76</f>
        <v>16927.3</v>
      </c>
      <c r="I76" s="23"/>
    </row>
    <row r="77" spans="1:9" s="387" customFormat="1" x14ac:dyDescent="0.25">
      <c r="A77" s="22" t="s">
        <v>154</v>
      </c>
      <c r="B77" s="34" t="s">
        <v>159</v>
      </c>
      <c r="C77" s="142">
        <f>SUM(C78:C115)</f>
        <v>4760.2776100000001</v>
      </c>
      <c r="D77" s="249">
        <f t="shared" ref="D77:G77" si="16">SUM(D78:D115)</f>
        <v>394.60497999999995</v>
      </c>
      <c r="E77" s="364">
        <f t="shared" si="16"/>
        <v>427.60497999999995</v>
      </c>
      <c r="F77" s="371">
        <f t="shared" si="16"/>
        <v>33</v>
      </c>
      <c r="G77" s="137">
        <f t="shared" si="16"/>
        <v>5154.8825899999993</v>
      </c>
      <c r="I77" s="23"/>
    </row>
    <row r="78" spans="1:9" s="387" customFormat="1" x14ac:dyDescent="0.25">
      <c r="A78" s="22" t="s">
        <v>140</v>
      </c>
      <c r="B78" s="35" t="s">
        <v>431</v>
      </c>
      <c r="C78" s="124">
        <v>232</v>
      </c>
      <c r="D78" s="369">
        <f t="shared" ref="D78:D117" si="17">E78-F78</f>
        <v>0</v>
      </c>
      <c r="E78" s="370"/>
      <c r="F78" s="370"/>
      <c r="G78" s="38">
        <f>C78+D78</f>
        <v>232</v>
      </c>
      <c r="I78" s="23"/>
    </row>
    <row r="79" spans="1:9" s="387" customFormat="1" ht="27.6" x14ac:dyDescent="0.25">
      <c r="A79" s="22" t="s">
        <v>141</v>
      </c>
      <c r="B79" s="48" t="s">
        <v>164</v>
      </c>
      <c r="C79" s="124">
        <v>195.2</v>
      </c>
      <c r="D79" s="369">
        <f t="shared" si="17"/>
        <v>0</v>
      </c>
      <c r="E79" s="370"/>
      <c r="F79" s="370"/>
      <c r="G79" s="38">
        <f t="shared" ref="G79:G114" si="18">C79+D79</f>
        <v>195.2</v>
      </c>
      <c r="I79" s="23"/>
    </row>
    <row r="80" spans="1:9" s="387" customFormat="1" x14ac:dyDescent="0.25">
      <c r="A80" s="22" t="s">
        <v>352</v>
      </c>
      <c r="B80" s="49" t="s">
        <v>131</v>
      </c>
      <c r="C80" s="124">
        <v>22.2</v>
      </c>
      <c r="D80" s="369">
        <f t="shared" si="17"/>
        <v>0</v>
      </c>
      <c r="E80" s="370"/>
      <c r="F80" s="370"/>
      <c r="G80" s="38">
        <f t="shared" si="18"/>
        <v>22.2</v>
      </c>
      <c r="I80" s="23"/>
    </row>
    <row r="81" spans="1:9" s="387" customFormat="1" x14ac:dyDescent="0.25">
      <c r="A81" s="22" t="s">
        <v>201</v>
      </c>
      <c r="B81" s="47" t="s">
        <v>199</v>
      </c>
      <c r="C81" s="124">
        <v>50.752000000000002</v>
      </c>
      <c r="D81" s="369">
        <f t="shared" si="17"/>
        <v>0</v>
      </c>
      <c r="E81" s="370"/>
      <c r="F81" s="370"/>
      <c r="G81" s="98">
        <f t="shared" si="18"/>
        <v>50.752000000000002</v>
      </c>
      <c r="I81" s="23"/>
    </row>
    <row r="82" spans="1:9" s="387" customFormat="1" x14ac:dyDescent="0.25">
      <c r="A82" s="22" t="s">
        <v>202</v>
      </c>
      <c r="B82" s="47" t="s">
        <v>346</v>
      </c>
      <c r="C82" s="124">
        <v>260</v>
      </c>
      <c r="D82" s="369">
        <f t="shared" si="17"/>
        <v>15.1</v>
      </c>
      <c r="E82" s="370">
        <v>15.1</v>
      </c>
      <c r="F82" s="370"/>
      <c r="G82" s="38">
        <f t="shared" si="18"/>
        <v>275.10000000000002</v>
      </c>
      <c r="I82" s="23"/>
    </row>
    <row r="83" spans="1:9" s="387" customFormat="1" x14ac:dyDescent="0.25">
      <c r="A83" s="22" t="s">
        <v>203</v>
      </c>
      <c r="B83" s="47" t="s">
        <v>206</v>
      </c>
      <c r="C83" s="124">
        <v>252.5</v>
      </c>
      <c r="D83" s="369">
        <f t="shared" si="17"/>
        <v>0</v>
      </c>
      <c r="E83" s="370"/>
      <c r="F83" s="370"/>
      <c r="G83" s="38">
        <f t="shared" si="18"/>
        <v>252.5</v>
      </c>
      <c r="I83" s="23"/>
    </row>
    <row r="84" spans="1:9" s="387" customFormat="1" ht="30" hidden="1" customHeight="1" x14ac:dyDescent="0.25">
      <c r="A84" s="22"/>
      <c r="B84" s="94" t="s">
        <v>216</v>
      </c>
      <c r="C84" s="124"/>
      <c r="D84" s="369">
        <f t="shared" si="17"/>
        <v>0</v>
      </c>
      <c r="E84" s="370"/>
      <c r="F84" s="370"/>
      <c r="G84" s="125">
        <f t="shared" si="18"/>
        <v>0</v>
      </c>
      <c r="I84" s="23"/>
    </row>
    <row r="85" spans="1:9" s="387" customFormat="1" ht="45" hidden="1" customHeight="1" x14ac:dyDescent="0.25">
      <c r="A85" s="22"/>
      <c r="B85" s="152" t="s">
        <v>378</v>
      </c>
      <c r="C85" s="124"/>
      <c r="D85" s="369">
        <f t="shared" si="17"/>
        <v>0</v>
      </c>
      <c r="E85" s="370"/>
      <c r="F85" s="370"/>
      <c r="G85" s="125">
        <f t="shared" si="18"/>
        <v>0</v>
      </c>
      <c r="I85" s="23"/>
    </row>
    <row r="86" spans="1:9" s="387" customFormat="1" ht="27.6" x14ac:dyDescent="0.25">
      <c r="A86" s="22" t="s">
        <v>354</v>
      </c>
      <c r="B86" s="52" t="s">
        <v>483</v>
      </c>
      <c r="C86" s="124">
        <v>136.78800000000001</v>
      </c>
      <c r="D86" s="369">
        <f t="shared" si="17"/>
        <v>0</v>
      </c>
      <c r="E86" s="370"/>
      <c r="F86" s="370"/>
      <c r="G86" s="98">
        <f t="shared" si="18"/>
        <v>136.78800000000001</v>
      </c>
      <c r="I86" s="23"/>
    </row>
    <row r="87" spans="1:9" s="387" customFormat="1" x14ac:dyDescent="0.25">
      <c r="A87" s="22" t="s">
        <v>401</v>
      </c>
      <c r="B87" s="54" t="s">
        <v>424</v>
      </c>
      <c r="C87" s="124">
        <v>124.291</v>
      </c>
      <c r="D87" s="369">
        <f t="shared" si="17"/>
        <v>0</v>
      </c>
      <c r="E87" s="370"/>
      <c r="F87" s="370"/>
      <c r="G87" s="98">
        <f t="shared" si="18"/>
        <v>124.291</v>
      </c>
      <c r="I87" s="23"/>
    </row>
    <row r="88" spans="1:9" s="387" customFormat="1" x14ac:dyDescent="0.25">
      <c r="A88" s="22" t="s">
        <v>204</v>
      </c>
      <c r="B88" s="54" t="s">
        <v>304</v>
      </c>
      <c r="C88" s="124">
        <v>118.85</v>
      </c>
      <c r="D88" s="369">
        <f t="shared" si="17"/>
        <v>0</v>
      </c>
      <c r="E88" s="370"/>
      <c r="F88" s="370"/>
      <c r="G88" s="135">
        <f t="shared" si="18"/>
        <v>118.85</v>
      </c>
      <c r="I88" s="23"/>
    </row>
    <row r="89" spans="1:9" s="387" customFormat="1" ht="27.6" x14ac:dyDescent="0.25">
      <c r="A89" s="22" t="s">
        <v>208</v>
      </c>
      <c r="B89" s="54" t="s">
        <v>396</v>
      </c>
      <c r="C89" s="124">
        <v>115.657</v>
      </c>
      <c r="D89" s="367">
        <f t="shared" si="17"/>
        <v>-29.102</v>
      </c>
      <c r="E89" s="368"/>
      <c r="F89" s="368">
        <v>29.102</v>
      </c>
      <c r="G89" s="98">
        <f t="shared" si="18"/>
        <v>86.554999999999993</v>
      </c>
      <c r="I89" s="23"/>
    </row>
    <row r="90" spans="1:9" s="387" customFormat="1" x14ac:dyDescent="0.25">
      <c r="A90" s="22" t="s">
        <v>209</v>
      </c>
      <c r="B90" s="54" t="s">
        <v>305</v>
      </c>
      <c r="C90" s="124">
        <v>165.52699999999999</v>
      </c>
      <c r="D90" s="367">
        <f t="shared" si="17"/>
        <v>118.739</v>
      </c>
      <c r="E90" s="368">
        <v>118.739</v>
      </c>
      <c r="F90" s="370"/>
      <c r="G90" s="98">
        <f t="shared" si="18"/>
        <v>284.26599999999996</v>
      </c>
      <c r="I90" s="23"/>
    </row>
    <row r="91" spans="1:9" s="387" customFormat="1" ht="27.6" x14ac:dyDescent="0.25">
      <c r="A91" s="22" t="s">
        <v>355</v>
      </c>
      <c r="B91" s="151" t="s">
        <v>397</v>
      </c>
      <c r="C91" s="124">
        <v>136.107</v>
      </c>
      <c r="D91" s="367">
        <f t="shared" si="17"/>
        <v>0</v>
      </c>
      <c r="E91" s="368"/>
      <c r="F91" s="370"/>
      <c r="G91" s="98">
        <f t="shared" si="18"/>
        <v>136.107</v>
      </c>
      <c r="I91" s="23"/>
    </row>
    <row r="92" spans="1:9" s="387" customFormat="1" x14ac:dyDescent="0.25">
      <c r="A92" s="22" t="s">
        <v>425</v>
      </c>
      <c r="B92" s="54" t="s">
        <v>351</v>
      </c>
      <c r="C92" s="124">
        <v>25.001000000000001</v>
      </c>
      <c r="D92" s="369">
        <f t="shared" si="17"/>
        <v>0</v>
      </c>
      <c r="E92" s="370"/>
      <c r="F92" s="370"/>
      <c r="G92" s="98">
        <f t="shared" si="18"/>
        <v>25.001000000000001</v>
      </c>
      <c r="I92" s="23"/>
    </row>
    <row r="93" spans="1:9" s="387" customFormat="1" ht="15" hidden="1" customHeight="1" x14ac:dyDescent="0.25">
      <c r="A93" s="22"/>
      <c r="B93" s="95" t="s">
        <v>312</v>
      </c>
      <c r="C93" s="124"/>
      <c r="D93" s="369">
        <f t="shared" si="17"/>
        <v>0</v>
      </c>
      <c r="E93" s="370"/>
      <c r="F93" s="370"/>
      <c r="G93" s="125">
        <f t="shared" si="18"/>
        <v>0</v>
      </c>
      <c r="I93" s="23"/>
    </row>
    <row r="94" spans="1:9" s="387" customFormat="1" ht="41.4" x14ac:dyDescent="0.25">
      <c r="A94" s="22" t="s">
        <v>427</v>
      </c>
      <c r="B94" s="54" t="s">
        <v>454</v>
      </c>
      <c r="C94" s="124">
        <v>14.4</v>
      </c>
      <c r="D94" s="369">
        <f t="shared" si="17"/>
        <v>0</v>
      </c>
      <c r="E94" s="370"/>
      <c r="F94" s="370"/>
      <c r="G94" s="38">
        <f t="shared" si="18"/>
        <v>14.4</v>
      </c>
      <c r="I94" s="23"/>
    </row>
    <row r="95" spans="1:9" s="387" customFormat="1" x14ac:dyDescent="0.25">
      <c r="A95" s="22" t="s">
        <v>428</v>
      </c>
      <c r="B95" s="54" t="s">
        <v>313</v>
      </c>
      <c r="C95" s="124">
        <v>27.085000000000001</v>
      </c>
      <c r="D95" s="369">
        <f t="shared" si="17"/>
        <v>0</v>
      </c>
      <c r="E95" s="370"/>
      <c r="F95" s="370"/>
      <c r="G95" s="98">
        <f t="shared" si="18"/>
        <v>27.085000000000001</v>
      </c>
      <c r="I95" s="23"/>
    </row>
    <row r="96" spans="1:9" s="387" customFormat="1" ht="30" hidden="1" customHeight="1" x14ac:dyDescent="0.25">
      <c r="A96" s="22"/>
      <c r="B96" s="95" t="s">
        <v>329</v>
      </c>
      <c r="C96" s="124"/>
      <c r="D96" s="369">
        <f t="shared" si="17"/>
        <v>0</v>
      </c>
      <c r="E96" s="370"/>
      <c r="F96" s="370"/>
      <c r="G96" s="125">
        <f t="shared" si="18"/>
        <v>0</v>
      </c>
      <c r="I96" s="23"/>
    </row>
    <row r="97" spans="1:9" s="387" customFormat="1" ht="41.4" x14ac:dyDescent="0.25">
      <c r="A97" s="22" t="s">
        <v>429</v>
      </c>
      <c r="B97" s="54" t="s">
        <v>456</v>
      </c>
      <c r="C97" s="124">
        <v>13.1928</v>
      </c>
      <c r="D97" s="249">
        <f t="shared" si="17"/>
        <v>0</v>
      </c>
      <c r="E97" s="248"/>
      <c r="F97" s="370"/>
      <c r="G97" s="263">
        <f t="shared" si="18"/>
        <v>13.1928</v>
      </c>
      <c r="I97" s="23"/>
    </row>
    <row r="98" spans="1:9" s="387" customFormat="1" ht="45" hidden="1" customHeight="1" x14ac:dyDescent="0.25">
      <c r="A98" s="22"/>
      <c r="B98" s="95" t="s">
        <v>335</v>
      </c>
      <c r="C98" s="124"/>
      <c r="D98" s="369">
        <f t="shared" si="17"/>
        <v>0</v>
      </c>
      <c r="E98" s="370"/>
      <c r="F98" s="370"/>
      <c r="G98" s="125">
        <f t="shared" si="18"/>
        <v>0</v>
      </c>
      <c r="I98" s="23"/>
    </row>
    <row r="99" spans="1:9" s="387" customFormat="1" ht="15" hidden="1" customHeight="1" x14ac:dyDescent="0.25">
      <c r="A99" s="22"/>
      <c r="B99" s="95" t="s">
        <v>339</v>
      </c>
      <c r="C99" s="124"/>
      <c r="D99" s="369">
        <f t="shared" si="17"/>
        <v>0</v>
      </c>
      <c r="E99" s="370"/>
      <c r="F99" s="370"/>
      <c r="G99" s="125">
        <f t="shared" si="18"/>
        <v>0</v>
      </c>
      <c r="I99" s="23"/>
    </row>
    <row r="100" spans="1:9" s="387" customFormat="1" ht="30" hidden="1" customHeight="1" x14ac:dyDescent="0.25">
      <c r="A100" s="51"/>
      <c r="B100" s="95" t="s">
        <v>342</v>
      </c>
      <c r="C100" s="124"/>
      <c r="D100" s="369">
        <f t="shared" si="17"/>
        <v>0</v>
      </c>
      <c r="E100" s="370"/>
      <c r="F100" s="370"/>
      <c r="G100" s="125">
        <f t="shared" si="18"/>
        <v>0</v>
      </c>
      <c r="I100" s="23"/>
    </row>
    <row r="101" spans="1:9" s="387" customFormat="1" ht="45" hidden="1" customHeight="1" x14ac:dyDescent="0.25">
      <c r="A101" s="51"/>
      <c r="B101" s="95" t="s">
        <v>379</v>
      </c>
      <c r="C101" s="124"/>
      <c r="D101" s="369">
        <f t="shared" si="17"/>
        <v>0</v>
      </c>
      <c r="E101" s="370"/>
      <c r="F101" s="370"/>
      <c r="G101" s="125">
        <f t="shared" si="18"/>
        <v>0</v>
      </c>
      <c r="I101" s="23"/>
    </row>
    <row r="102" spans="1:9" s="387" customFormat="1" ht="41.4" x14ac:dyDescent="0.25">
      <c r="A102" s="51" t="s">
        <v>430</v>
      </c>
      <c r="B102" s="54" t="s">
        <v>326</v>
      </c>
      <c r="C102" s="124">
        <v>12.034000000000001</v>
      </c>
      <c r="D102" s="367">
        <f t="shared" si="17"/>
        <v>0</v>
      </c>
      <c r="E102" s="368"/>
      <c r="F102" s="370"/>
      <c r="G102" s="98">
        <f t="shared" si="18"/>
        <v>12.034000000000001</v>
      </c>
      <c r="I102" s="23"/>
    </row>
    <row r="103" spans="1:9" s="387" customFormat="1" ht="30" hidden="1" customHeight="1" x14ac:dyDescent="0.25">
      <c r="A103" s="51"/>
      <c r="B103" s="95" t="s">
        <v>330</v>
      </c>
      <c r="C103" s="124"/>
      <c r="D103" s="369">
        <f t="shared" si="17"/>
        <v>0</v>
      </c>
      <c r="E103" s="370"/>
      <c r="F103" s="370"/>
      <c r="G103" s="125">
        <f t="shared" si="18"/>
        <v>0</v>
      </c>
      <c r="I103" s="23"/>
    </row>
    <row r="104" spans="1:9" s="387" customFormat="1" ht="27.6" x14ac:dyDescent="0.25">
      <c r="A104" s="51" t="s">
        <v>450</v>
      </c>
      <c r="B104" s="33" t="s">
        <v>130</v>
      </c>
      <c r="C104" s="124">
        <v>2725.6</v>
      </c>
      <c r="D104" s="369">
        <f t="shared" si="17"/>
        <v>0</v>
      </c>
      <c r="E104" s="370"/>
      <c r="F104" s="370"/>
      <c r="G104" s="38">
        <f t="shared" si="18"/>
        <v>2725.6</v>
      </c>
      <c r="I104" s="23"/>
    </row>
    <row r="105" spans="1:9" s="387" customFormat="1" x14ac:dyDescent="0.25">
      <c r="A105" s="51" t="s">
        <v>453</v>
      </c>
      <c r="B105" s="304" t="s">
        <v>357</v>
      </c>
      <c r="C105" s="146">
        <v>3.6</v>
      </c>
      <c r="D105" s="369">
        <f t="shared" si="17"/>
        <v>0</v>
      </c>
      <c r="E105" s="370"/>
      <c r="F105" s="370"/>
      <c r="G105" s="38">
        <f t="shared" si="18"/>
        <v>3.6</v>
      </c>
      <c r="I105" s="23"/>
    </row>
    <row r="106" spans="1:9" s="387" customFormat="1" x14ac:dyDescent="0.25">
      <c r="A106" s="51" t="s">
        <v>463</v>
      </c>
      <c r="B106" s="304" t="s">
        <v>484</v>
      </c>
      <c r="C106" s="146"/>
      <c r="D106" s="369">
        <f t="shared" si="17"/>
        <v>221.2</v>
      </c>
      <c r="E106" s="370">
        <v>221.2</v>
      </c>
      <c r="F106" s="370"/>
      <c r="G106" s="38">
        <f t="shared" si="18"/>
        <v>221.2</v>
      </c>
      <c r="I106" s="23"/>
    </row>
    <row r="107" spans="1:9" s="387" customFormat="1" ht="41.4" x14ac:dyDescent="0.25">
      <c r="A107" s="51" t="s">
        <v>464</v>
      </c>
      <c r="B107" s="305" t="s">
        <v>461</v>
      </c>
      <c r="C107" s="124">
        <v>1.5349999999999999</v>
      </c>
      <c r="D107" s="367">
        <f t="shared" si="17"/>
        <v>3.1640000000000001</v>
      </c>
      <c r="E107" s="368">
        <v>3.1640000000000001</v>
      </c>
      <c r="F107" s="368"/>
      <c r="G107" s="98">
        <f t="shared" si="18"/>
        <v>4.6989999999999998</v>
      </c>
      <c r="I107" s="23"/>
    </row>
    <row r="108" spans="1:9" s="387" customFormat="1" ht="45" customHeight="1" x14ac:dyDescent="0.25">
      <c r="A108" s="365" t="s">
        <v>459</v>
      </c>
      <c r="B108" s="33" t="s">
        <v>380</v>
      </c>
      <c r="C108" s="124">
        <v>0.754</v>
      </c>
      <c r="D108" s="367">
        <f t="shared" si="17"/>
        <v>0.30499999999999999</v>
      </c>
      <c r="E108" s="368">
        <v>0.30499999999999999</v>
      </c>
      <c r="F108" s="370"/>
      <c r="G108" s="98">
        <f t="shared" si="18"/>
        <v>1.0589999999999999</v>
      </c>
      <c r="I108" s="23"/>
    </row>
    <row r="109" spans="1:9" s="387" customFormat="1" ht="55.2" x14ac:dyDescent="0.25">
      <c r="A109" s="51" t="s">
        <v>462</v>
      </c>
      <c r="B109" s="305" t="s">
        <v>466</v>
      </c>
      <c r="C109" s="124">
        <v>13.763</v>
      </c>
      <c r="D109" s="367">
        <f t="shared" si="17"/>
        <v>10.382999999999999</v>
      </c>
      <c r="E109" s="368">
        <v>10.382999999999999</v>
      </c>
      <c r="F109" s="370"/>
      <c r="G109" s="98">
        <f t="shared" si="18"/>
        <v>24.146000000000001</v>
      </c>
      <c r="I109" s="23"/>
    </row>
    <row r="110" spans="1:9" ht="45" customHeight="1" x14ac:dyDescent="0.25">
      <c r="A110" s="51" t="s">
        <v>465</v>
      </c>
      <c r="B110" s="35" t="s">
        <v>477</v>
      </c>
      <c r="C110" s="216">
        <v>1.37513</v>
      </c>
      <c r="D110" s="249">
        <f t="shared" si="17"/>
        <v>1.61775</v>
      </c>
      <c r="E110" s="248">
        <v>1.61775</v>
      </c>
      <c r="F110" s="370"/>
      <c r="G110" s="366">
        <f t="shared" si="18"/>
        <v>2.99288</v>
      </c>
    </row>
    <row r="111" spans="1:9" s="387" customFormat="1" ht="41.4" x14ac:dyDescent="0.25">
      <c r="A111" s="51" t="s">
        <v>472</v>
      </c>
      <c r="B111" s="33" t="s">
        <v>364</v>
      </c>
      <c r="C111" s="124">
        <v>45.946680000000001</v>
      </c>
      <c r="D111" s="369">
        <f t="shared" si="17"/>
        <v>0</v>
      </c>
      <c r="E111" s="370"/>
      <c r="F111" s="370"/>
      <c r="G111" s="125">
        <f t="shared" si="18"/>
        <v>45.946680000000001</v>
      </c>
      <c r="I111" s="23"/>
    </row>
    <row r="112" spans="1:9" s="387" customFormat="1" x14ac:dyDescent="0.25">
      <c r="A112" s="51" t="s">
        <v>476</v>
      </c>
      <c r="B112" s="33" t="s">
        <v>485</v>
      </c>
      <c r="C112" s="146">
        <v>24.419</v>
      </c>
      <c r="D112" s="367">
        <f t="shared" si="17"/>
        <v>-3.8980000000000001</v>
      </c>
      <c r="E112" s="368"/>
      <c r="F112" s="368">
        <v>3.8980000000000001</v>
      </c>
      <c r="G112" s="98">
        <f t="shared" si="18"/>
        <v>20.521000000000001</v>
      </c>
      <c r="I112" s="23"/>
    </row>
    <row r="113" spans="1:9" s="387" customFormat="1" ht="30" customHeight="1" x14ac:dyDescent="0.25">
      <c r="A113" s="22" t="s">
        <v>486</v>
      </c>
      <c r="B113" s="33" t="s">
        <v>365</v>
      </c>
      <c r="C113" s="146"/>
      <c r="D113" s="249">
        <f t="shared" si="17"/>
        <v>46.896230000000003</v>
      </c>
      <c r="E113" s="248">
        <v>46.896230000000003</v>
      </c>
      <c r="F113" s="248"/>
      <c r="G113" s="125">
        <f t="shared" si="18"/>
        <v>46.896230000000003</v>
      </c>
      <c r="I113" s="23"/>
    </row>
    <row r="114" spans="1:9" s="387" customFormat="1" ht="41.4" x14ac:dyDescent="0.25">
      <c r="A114" s="22" t="s">
        <v>487</v>
      </c>
      <c r="B114" s="305" t="s">
        <v>366</v>
      </c>
      <c r="C114" s="146">
        <v>41.7</v>
      </c>
      <c r="D114" s="369">
        <f t="shared" si="17"/>
        <v>10.199999999999999</v>
      </c>
      <c r="E114" s="370">
        <v>10.199999999999999</v>
      </c>
      <c r="F114" s="370"/>
      <c r="G114" s="38">
        <f t="shared" si="18"/>
        <v>51.900000000000006</v>
      </c>
      <c r="I114" s="23"/>
    </row>
    <row r="115" spans="1:9" s="387" customFormat="1" ht="15" hidden="1" customHeight="1" x14ac:dyDescent="0.25">
      <c r="A115" s="22"/>
      <c r="B115" s="153" t="s">
        <v>375</v>
      </c>
      <c r="C115" s="124"/>
      <c r="D115" s="369">
        <f t="shared" si="17"/>
        <v>0</v>
      </c>
      <c r="E115" s="370"/>
      <c r="F115" s="370"/>
      <c r="G115" s="125">
        <f t="shared" ref="G115" si="19">C115+F115</f>
        <v>0</v>
      </c>
      <c r="I115" s="23"/>
    </row>
    <row r="116" spans="1:9" s="387" customFormat="1" ht="29.25" hidden="1" customHeight="1" x14ac:dyDescent="0.25">
      <c r="A116" s="147" t="s">
        <v>185</v>
      </c>
      <c r="B116" s="154" t="s">
        <v>186</v>
      </c>
      <c r="C116" s="220">
        <f>SUM(C117:C117)</f>
        <v>0</v>
      </c>
      <c r="D116" s="369">
        <f t="shared" si="17"/>
        <v>0</v>
      </c>
      <c r="E116" s="370"/>
      <c r="F116" s="370"/>
      <c r="G116" s="55">
        <f>SUM(G117:G117)</f>
        <v>0</v>
      </c>
      <c r="I116" s="23"/>
    </row>
    <row r="117" spans="1:9" s="387" customFormat="1" ht="15" hidden="1" customHeight="1" x14ac:dyDescent="0.25">
      <c r="A117" s="155" t="s">
        <v>194</v>
      </c>
      <c r="B117" s="156" t="s">
        <v>398</v>
      </c>
      <c r="C117" s="219"/>
      <c r="D117" s="369">
        <f t="shared" si="17"/>
        <v>0</v>
      </c>
      <c r="E117" s="370"/>
      <c r="F117" s="370"/>
      <c r="G117" s="41">
        <f t="shared" ref="G117" si="20">C117+F117</f>
        <v>0</v>
      </c>
      <c r="I117" s="23"/>
    </row>
    <row r="118" spans="1:9" x14ac:dyDescent="0.25">
      <c r="A118" s="22" t="s">
        <v>185</v>
      </c>
      <c r="B118" s="34" t="s">
        <v>144</v>
      </c>
      <c r="C118" s="158">
        <f>C124+C120+C119+C126</f>
        <v>257.86500000000001</v>
      </c>
      <c r="D118" s="447">
        <f t="shared" ref="D118:G118" si="21">D124+D120+D119+D126</f>
        <v>5.9999999999999995E-4</v>
      </c>
      <c r="E118" s="448">
        <f t="shared" si="21"/>
        <v>5.9999999999999995E-4</v>
      </c>
      <c r="F118" s="448">
        <f>F124+F120+F119+F126</f>
        <v>0</v>
      </c>
      <c r="G118" s="449">
        <f t="shared" si="21"/>
        <v>257.86560000000003</v>
      </c>
    </row>
    <row r="119" spans="1:9" ht="30" hidden="1" customHeight="1" x14ac:dyDescent="0.25">
      <c r="A119" s="157" t="s">
        <v>334</v>
      </c>
      <c r="B119" s="153" t="s">
        <v>157</v>
      </c>
      <c r="C119" s="124"/>
      <c r="D119" s="447"/>
      <c r="E119" s="450"/>
      <c r="F119" s="450"/>
      <c r="G119" s="263">
        <f>C119+F119</f>
        <v>0</v>
      </c>
    </row>
    <row r="120" spans="1:9" x14ac:dyDescent="0.25">
      <c r="A120" s="22" t="s">
        <v>194</v>
      </c>
      <c r="B120" s="33" t="s">
        <v>162</v>
      </c>
      <c r="C120" s="124">
        <f>SUM(C121:C123)</f>
        <v>257.86500000000001</v>
      </c>
      <c r="D120" s="447">
        <f t="shared" ref="D120:F120" si="22">SUM(D121:D123)</f>
        <v>5.9999999999999995E-4</v>
      </c>
      <c r="E120" s="450">
        <f t="shared" si="22"/>
        <v>5.9999999999999995E-4</v>
      </c>
      <c r="F120" s="450">
        <f t="shared" si="22"/>
        <v>0</v>
      </c>
      <c r="G120" s="263">
        <f>SUM(G121:G123)</f>
        <v>257.86560000000003</v>
      </c>
    </row>
    <row r="121" spans="1:9" ht="15" hidden="1" customHeight="1" x14ac:dyDescent="0.25">
      <c r="A121" s="31" t="s">
        <v>205</v>
      </c>
      <c r="B121" s="50" t="s">
        <v>161</v>
      </c>
      <c r="C121" s="219">
        <v>0</v>
      </c>
      <c r="D121" s="367"/>
      <c r="E121" s="368"/>
      <c r="F121" s="370"/>
      <c r="G121" s="97">
        <f t="shared" ref="G121:G126" si="23">C121+F121</f>
        <v>0</v>
      </c>
    </row>
    <row r="122" spans="1:9" x14ac:dyDescent="0.25">
      <c r="A122" s="31" t="s">
        <v>402</v>
      </c>
      <c r="B122" s="50" t="s">
        <v>160</v>
      </c>
      <c r="C122" s="219">
        <v>257.86500000000001</v>
      </c>
      <c r="D122" s="447">
        <f>E122-F122</f>
        <v>5.9999999999999995E-4</v>
      </c>
      <c r="E122" s="450">
        <v>5.9999999999999995E-4</v>
      </c>
      <c r="F122" s="248"/>
      <c r="G122" s="451">
        <f>C122+D122</f>
        <v>257.86560000000003</v>
      </c>
      <c r="H122" s="100"/>
    </row>
    <row r="123" spans="1:9" ht="25.5" hidden="1" customHeight="1" x14ac:dyDescent="0.25">
      <c r="A123" s="31"/>
      <c r="B123" s="96"/>
      <c r="C123" s="219"/>
      <c r="D123" s="369"/>
      <c r="E123" s="370"/>
      <c r="F123" s="370"/>
      <c r="G123" s="41">
        <f t="shared" si="23"/>
        <v>0</v>
      </c>
    </row>
    <row r="124" spans="1:9" ht="27.6" hidden="1" x14ac:dyDescent="0.25">
      <c r="A124" s="157" t="s">
        <v>403</v>
      </c>
      <c r="B124" s="153" t="s">
        <v>163</v>
      </c>
      <c r="C124" s="124">
        <f>SUM(C125:C125)</f>
        <v>0</v>
      </c>
      <c r="D124" s="369">
        <f t="shared" ref="D124:F124" si="24">SUM(D125:D125)</f>
        <v>0</v>
      </c>
      <c r="E124" s="370">
        <f t="shared" si="24"/>
        <v>0</v>
      </c>
      <c r="F124" s="370">
        <f t="shared" si="24"/>
        <v>0</v>
      </c>
      <c r="G124" s="38">
        <f>SUM(G125:G125)</f>
        <v>0</v>
      </c>
    </row>
    <row r="125" spans="1:9" hidden="1" x14ac:dyDescent="0.25">
      <c r="A125" s="155" t="s">
        <v>404</v>
      </c>
      <c r="B125" s="96" t="s">
        <v>160</v>
      </c>
      <c r="C125" s="219">
        <v>0</v>
      </c>
      <c r="D125" s="369">
        <f t="shared" ref="D125" si="25">E125-F125</f>
        <v>0</v>
      </c>
      <c r="E125" s="370"/>
      <c r="F125" s="370"/>
      <c r="G125" s="41">
        <f>C125+D125</f>
        <v>0</v>
      </c>
    </row>
    <row r="126" spans="1:9" ht="15" hidden="1" customHeight="1" x14ac:dyDescent="0.25">
      <c r="A126" s="31"/>
      <c r="B126" s="33"/>
      <c r="C126" s="219"/>
      <c r="D126" s="369"/>
      <c r="E126" s="370"/>
      <c r="F126" s="370"/>
      <c r="G126" s="41">
        <f t="shared" si="23"/>
        <v>0</v>
      </c>
    </row>
    <row r="127" spans="1:9" x14ac:dyDescent="0.25">
      <c r="A127" s="22" t="s">
        <v>8</v>
      </c>
      <c r="B127" s="27" t="s">
        <v>114</v>
      </c>
      <c r="C127" s="158">
        <f>C15+C25+C43+C50</f>
        <v>75634.372609999991</v>
      </c>
      <c r="D127" s="249">
        <f t="shared" ref="D127:F127" si="26">D15+D25+D43+D50</f>
        <v>409.50557999999995</v>
      </c>
      <c r="E127" s="364">
        <f t="shared" si="26"/>
        <v>461.50557999999995</v>
      </c>
      <c r="F127" s="371">
        <f t="shared" si="26"/>
        <v>52</v>
      </c>
      <c r="G127" s="182">
        <f>G15+G25+G43+G50</f>
        <v>76043.878190000003</v>
      </c>
    </row>
    <row r="128" spans="1:9" ht="15.75" customHeight="1" x14ac:dyDescent="0.25">
      <c r="A128" s="22" t="s">
        <v>9</v>
      </c>
      <c r="B128" s="47" t="s">
        <v>389</v>
      </c>
      <c r="C128" s="124">
        <f>C129+C130</f>
        <v>4700.3236299999999</v>
      </c>
      <c r="D128" s="369">
        <f t="shared" ref="D128:F128" si="27">D129+D130</f>
        <v>0</v>
      </c>
      <c r="E128" s="370">
        <f t="shared" si="27"/>
        <v>0</v>
      </c>
      <c r="F128" s="370">
        <f t="shared" si="27"/>
        <v>0</v>
      </c>
      <c r="G128" s="125">
        <f>G129+G130</f>
        <v>4700.3236299999999</v>
      </c>
    </row>
    <row r="129" spans="1:7" ht="15.75" customHeight="1" x14ac:dyDescent="0.25">
      <c r="A129" s="31" t="s">
        <v>390</v>
      </c>
      <c r="B129" s="150" t="s">
        <v>399</v>
      </c>
      <c r="C129" s="124">
        <v>1065.77757</v>
      </c>
      <c r="D129" s="369">
        <f t="shared" ref="D129:D130" si="28">E129-F129</f>
        <v>0</v>
      </c>
      <c r="E129" s="370"/>
      <c r="F129" s="370"/>
      <c r="G129" s="125">
        <f>C129+D129</f>
        <v>1065.77757</v>
      </c>
    </row>
    <row r="130" spans="1:7" ht="15.75" customHeight="1" x14ac:dyDescent="0.25">
      <c r="A130" s="31" t="s">
        <v>391</v>
      </c>
      <c r="B130" s="150" t="s">
        <v>400</v>
      </c>
      <c r="C130" s="124">
        <v>3634.5460600000001</v>
      </c>
      <c r="D130" s="369">
        <f t="shared" si="28"/>
        <v>0</v>
      </c>
      <c r="E130" s="370"/>
      <c r="F130" s="370"/>
      <c r="G130" s="125">
        <f>C130+D130</f>
        <v>3634.5460600000001</v>
      </c>
    </row>
    <row r="132" spans="1:7" x14ac:dyDescent="0.25">
      <c r="C132" s="136" t="s">
        <v>301</v>
      </c>
    </row>
    <row r="133" spans="1:7" x14ac:dyDescent="0.25">
      <c r="B133" s="225"/>
      <c r="C133" s="136">
        <v>75634.372609999991</v>
      </c>
      <c r="F133" s="225"/>
    </row>
    <row r="134" spans="1:7" x14ac:dyDescent="0.25">
      <c r="B134" s="225"/>
      <c r="C134" s="136">
        <f>C133-C127</f>
        <v>0</v>
      </c>
      <c r="F134" s="225"/>
    </row>
    <row r="135" spans="1:7" x14ac:dyDescent="0.25">
      <c r="C135" s="136" t="s">
        <v>300</v>
      </c>
    </row>
    <row r="136" spans="1:7" x14ac:dyDescent="0.25">
      <c r="C136" s="136">
        <f>G127+G128+'[1]3 priedas_asignavimai'!Y332</f>
        <v>81767.201820000002</v>
      </c>
    </row>
    <row r="137" spans="1:7" x14ac:dyDescent="0.25">
      <c r="C137" s="136">
        <f>C136-'[1]3 priedas_asignavimai'!S332</f>
        <v>0</v>
      </c>
    </row>
  </sheetData>
  <sheetProtection formatCells="0" formatColumns="0" formatRows="0" insertColumns="0" insertRows="0" insertHyperlinks="0" deleteColumns="0" deleteRows="0" sort="0" autoFilter="0" pivotTables="0"/>
  <mergeCells count="17">
    <mergeCell ref="A7:G7"/>
    <mergeCell ref="A10:G10"/>
    <mergeCell ref="A11:G11"/>
    <mergeCell ref="A12:A14"/>
    <mergeCell ref="B12:B14"/>
    <mergeCell ref="C12:C14"/>
    <mergeCell ref="D12:F12"/>
    <mergeCell ref="G12:G14"/>
    <mergeCell ref="D13:D14"/>
    <mergeCell ref="E13:F13"/>
    <mergeCell ref="A6:G6"/>
    <mergeCell ref="A2:G2"/>
    <mergeCell ref="A1:G1"/>
    <mergeCell ref="A3:G3"/>
    <mergeCell ref="A4:G4"/>
    <mergeCell ref="A5:G5"/>
    <mergeCell ref="A8:G8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">
    <pageSetUpPr fitToPage="1"/>
  </sheetPr>
  <dimension ref="A1:U130"/>
  <sheetViews>
    <sheetView showZeros="0" zoomScaleNormal="100" workbookViewId="0">
      <pane xSplit="12" ySplit="12" topLeftCell="M13" activePane="bottomRight" state="frozen"/>
      <selection activeCell="A6" sqref="A6:O6"/>
      <selection pane="topRight" activeCell="A6" sqref="A6:O6"/>
      <selection pane="bottomLeft" activeCell="A6" sqref="A6:O6"/>
      <selection pane="bottomRight" sqref="A1:XFD1048576"/>
    </sheetView>
  </sheetViews>
  <sheetFormatPr defaultColWidth="9.109375" defaultRowHeight="13.8" x14ac:dyDescent="0.25"/>
  <cols>
    <col min="1" max="1" width="5" style="387" customWidth="1"/>
    <col min="2" max="2" width="49.33203125" style="387" customWidth="1"/>
    <col min="3" max="12" width="11.33203125" style="387" hidden="1" customWidth="1"/>
    <col min="13" max="17" width="11.33203125" style="387" customWidth="1"/>
    <col min="18" max="21" width="9.109375" style="387" hidden="1" customWidth="1"/>
    <col min="22" max="22" width="9.109375" style="387" customWidth="1"/>
    <col min="23" max="16384" width="9.109375" style="387"/>
  </cols>
  <sheetData>
    <row r="1" spans="1:20" x14ac:dyDescent="0.25">
      <c r="A1" s="406" t="s">
        <v>434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</row>
    <row r="2" spans="1:20" x14ac:dyDescent="0.25">
      <c r="A2" s="406" t="s">
        <v>383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</row>
    <row r="3" spans="1:20" x14ac:dyDescent="0.25">
      <c r="A3" s="406" t="s">
        <v>451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</row>
    <row r="4" spans="1:20" x14ac:dyDescent="0.25">
      <c r="A4" s="406" t="s">
        <v>127</v>
      </c>
      <c r="B4" s="406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</row>
    <row r="5" spans="1:20" x14ac:dyDescent="0.25">
      <c r="A5" s="406" t="s">
        <v>473</v>
      </c>
      <c r="B5" s="406"/>
      <c r="C5" s="406"/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</row>
    <row r="6" spans="1:20" x14ac:dyDescent="0.25">
      <c r="A6" s="406" t="s">
        <v>480</v>
      </c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</row>
    <row r="7" spans="1:20" x14ac:dyDescent="0.25">
      <c r="A7" s="406" t="s">
        <v>488</v>
      </c>
      <c r="B7" s="406"/>
      <c r="C7" s="406"/>
      <c r="D7" s="406"/>
      <c r="E7" s="406"/>
      <c r="F7" s="406"/>
      <c r="G7" s="406"/>
      <c r="H7" s="406"/>
      <c r="I7" s="406"/>
      <c r="J7" s="406"/>
      <c r="K7" s="406"/>
      <c r="L7" s="406"/>
      <c r="M7" s="406"/>
      <c r="N7" s="406"/>
      <c r="O7" s="406"/>
      <c r="P7" s="406"/>
      <c r="Q7" s="406"/>
    </row>
    <row r="8" spans="1:20" x14ac:dyDescent="0.25">
      <c r="A8" s="406" t="s">
        <v>489</v>
      </c>
      <c r="B8" s="406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</row>
    <row r="9" spans="1:20" s="23" customFormat="1" x14ac:dyDescent="0.25">
      <c r="A9" s="387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</row>
    <row r="10" spans="1:20" x14ac:dyDescent="0.25">
      <c r="A10" s="407" t="s">
        <v>405</v>
      </c>
      <c r="B10" s="407"/>
      <c r="C10" s="407"/>
      <c r="D10" s="407"/>
      <c r="E10" s="407"/>
      <c r="F10" s="407"/>
      <c r="G10" s="407"/>
      <c r="H10" s="407"/>
      <c r="I10" s="407"/>
      <c r="J10" s="407"/>
      <c r="K10" s="407"/>
      <c r="L10" s="407"/>
      <c r="M10" s="407"/>
      <c r="N10" s="407"/>
      <c r="O10" s="407"/>
      <c r="P10" s="407"/>
      <c r="Q10" s="407"/>
    </row>
    <row r="11" spans="1:20" x14ac:dyDescent="0.25">
      <c r="G11" s="2"/>
      <c r="H11" s="2"/>
      <c r="I11" s="2"/>
      <c r="J11" s="2"/>
      <c r="K11" s="2"/>
      <c r="L11" s="2"/>
      <c r="M11" s="2"/>
      <c r="N11" s="2"/>
      <c r="O11" s="2"/>
      <c r="P11" s="2"/>
      <c r="Q11" s="2" t="s">
        <v>139</v>
      </c>
    </row>
    <row r="12" spans="1:20" ht="15" customHeight="1" x14ac:dyDescent="0.25">
      <c r="A12" s="392" t="s">
        <v>1</v>
      </c>
      <c r="B12" s="400" t="s">
        <v>287</v>
      </c>
      <c r="C12" s="402" t="s">
        <v>128</v>
      </c>
      <c r="D12" s="416" t="s">
        <v>58</v>
      </c>
      <c r="E12" s="417"/>
      <c r="F12" s="417"/>
      <c r="G12" s="418"/>
      <c r="H12" s="408" t="s">
        <v>471</v>
      </c>
      <c r="I12" s="411" t="s">
        <v>58</v>
      </c>
      <c r="J12" s="412"/>
      <c r="K12" s="412"/>
      <c r="L12" s="412"/>
      <c r="M12" s="421" t="s">
        <v>0</v>
      </c>
      <c r="N12" s="413" t="s">
        <v>58</v>
      </c>
      <c r="O12" s="414"/>
      <c r="P12" s="414"/>
      <c r="Q12" s="415"/>
    </row>
    <row r="13" spans="1:20" ht="15" customHeight="1" x14ac:dyDescent="0.25">
      <c r="A13" s="392"/>
      <c r="B13" s="401"/>
      <c r="C13" s="403"/>
      <c r="D13" s="404" t="s">
        <v>146</v>
      </c>
      <c r="E13" s="404" t="s">
        <v>147</v>
      </c>
      <c r="F13" s="404" t="s">
        <v>59</v>
      </c>
      <c r="G13" s="404" t="s">
        <v>406</v>
      </c>
      <c r="H13" s="409"/>
      <c r="I13" s="419" t="s">
        <v>146</v>
      </c>
      <c r="J13" s="419" t="s">
        <v>147</v>
      </c>
      <c r="K13" s="419" t="s">
        <v>59</v>
      </c>
      <c r="L13" s="419" t="s">
        <v>406</v>
      </c>
      <c r="M13" s="422"/>
      <c r="N13" s="400" t="s">
        <v>146</v>
      </c>
      <c r="O13" s="400" t="s">
        <v>147</v>
      </c>
      <c r="P13" s="400" t="s">
        <v>59</v>
      </c>
      <c r="Q13" s="400" t="s">
        <v>406</v>
      </c>
    </row>
    <row r="14" spans="1:20" ht="60" customHeight="1" x14ac:dyDescent="0.25">
      <c r="A14" s="392"/>
      <c r="B14" s="401"/>
      <c r="C14" s="403"/>
      <c r="D14" s="405"/>
      <c r="E14" s="405"/>
      <c r="F14" s="405"/>
      <c r="G14" s="405"/>
      <c r="H14" s="410"/>
      <c r="I14" s="420"/>
      <c r="J14" s="420"/>
      <c r="K14" s="420"/>
      <c r="L14" s="420"/>
      <c r="M14" s="422"/>
      <c r="N14" s="401"/>
      <c r="O14" s="401"/>
      <c r="P14" s="401"/>
      <c r="Q14" s="401"/>
      <c r="S14" s="80" t="s">
        <v>289</v>
      </c>
      <c r="T14" s="387" t="s">
        <v>323</v>
      </c>
    </row>
    <row r="15" spans="1:20" ht="15" customHeight="1" x14ac:dyDescent="0.25">
      <c r="A15" s="17" t="s">
        <v>5</v>
      </c>
      <c r="B15" s="62" t="s">
        <v>218</v>
      </c>
      <c r="C15" s="75">
        <f t="shared" ref="C15:C78" si="0">D15+E15+F15+G15</f>
        <v>343.2</v>
      </c>
      <c r="D15" s="75">
        <f>D16+D17+D18</f>
        <v>263.2</v>
      </c>
      <c r="E15" s="75">
        <f t="shared" ref="E15:G15" si="1">E16+E17+E18</f>
        <v>0</v>
      </c>
      <c r="F15" s="75"/>
      <c r="G15" s="75">
        <f t="shared" si="1"/>
        <v>80</v>
      </c>
      <c r="H15" s="78">
        <f t="shared" ref="H15:H78" si="2">I15+J15+K15+L15</f>
        <v>8</v>
      </c>
      <c r="I15" s="78">
        <f>I16+I17+I18</f>
        <v>8</v>
      </c>
      <c r="J15" s="78">
        <f t="shared" ref="J15" si="3">J16+J17+J18</f>
        <v>0</v>
      </c>
      <c r="K15" s="78"/>
      <c r="L15" s="78">
        <f t="shared" ref="L15" si="4">L16+L17+L18</f>
        <v>0</v>
      </c>
      <c r="M15" s="57">
        <f t="shared" ref="M15:M78" si="5">N15+O15+P15+Q15</f>
        <v>351.2</v>
      </c>
      <c r="N15" s="57">
        <f>N16+N17+N18</f>
        <v>271.2</v>
      </c>
      <c r="O15" s="57">
        <f t="shared" ref="O15:Q15" si="6">O16+O17+O18</f>
        <v>0</v>
      </c>
      <c r="P15" s="57">
        <f t="shared" si="6"/>
        <v>0</v>
      </c>
      <c r="Q15" s="57">
        <f t="shared" si="6"/>
        <v>80</v>
      </c>
      <c r="S15" s="81"/>
    </row>
    <row r="16" spans="1:20" x14ac:dyDescent="0.25">
      <c r="A16" s="17"/>
      <c r="B16" s="12" t="s">
        <v>436</v>
      </c>
      <c r="C16" s="360">
        <f t="shared" si="0"/>
        <v>23</v>
      </c>
      <c r="D16" s="72">
        <v>23</v>
      </c>
      <c r="E16" s="72"/>
      <c r="F16" s="72"/>
      <c r="G16" s="72"/>
      <c r="H16" s="78">
        <f t="shared" si="2"/>
        <v>8</v>
      </c>
      <c r="I16" s="362">
        <v>8</v>
      </c>
      <c r="J16" s="362"/>
      <c r="K16" s="362"/>
      <c r="L16" s="362"/>
      <c r="M16" s="5">
        <f t="shared" si="5"/>
        <v>31</v>
      </c>
      <c r="N16" s="5">
        <f>D16+I16</f>
        <v>31</v>
      </c>
      <c r="O16" s="5">
        <f t="shared" ref="O16:Q18" si="7">E16+J16</f>
        <v>0</v>
      </c>
      <c r="P16" s="5">
        <f t="shared" si="7"/>
        <v>0</v>
      </c>
      <c r="Q16" s="5">
        <f t="shared" si="7"/>
        <v>0</v>
      </c>
      <c r="S16" s="81">
        <f>M16-'[1]3 priedas_asignavimai'!X17</f>
        <v>0</v>
      </c>
    </row>
    <row r="17" spans="1:21" x14ac:dyDescent="0.25">
      <c r="A17" s="17"/>
      <c r="B17" s="12" t="s">
        <v>437</v>
      </c>
      <c r="C17" s="360">
        <f t="shared" si="0"/>
        <v>230</v>
      </c>
      <c r="D17" s="72">
        <v>150</v>
      </c>
      <c r="E17" s="72"/>
      <c r="F17" s="72"/>
      <c r="G17" s="72">
        <v>80</v>
      </c>
      <c r="H17" s="78">
        <f t="shared" si="2"/>
        <v>0</v>
      </c>
      <c r="I17" s="362"/>
      <c r="J17" s="362"/>
      <c r="K17" s="362"/>
      <c r="L17" s="362"/>
      <c r="M17" s="5">
        <f t="shared" si="5"/>
        <v>230</v>
      </c>
      <c r="N17" s="5">
        <f>D17+I17</f>
        <v>150</v>
      </c>
      <c r="O17" s="5">
        <f t="shared" si="7"/>
        <v>0</v>
      </c>
      <c r="P17" s="5">
        <f t="shared" si="7"/>
        <v>0</v>
      </c>
      <c r="Q17" s="5">
        <f t="shared" si="7"/>
        <v>80</v>
      </c>
      <c r="S17" s="81">
        <f>M17-'[1]3 priedas_asignavimai'!X46</f>
        <v>-258.2</v>
      </c>
      <c r="T17" s="387">
        <f>S17+S18</f>
        <v>-311</v>
      </c>
      <c r="U17" s="387">
        <f>'[1]1 priedas_pajamos'!G24+'[1]1 priedas_pajamos'!G28+'[1]1 priedas_pajamos'!G29+'[1]1 priedas_pajamos'!G42</f>
        <v>311</v>
      </c>
    </row>
    <row r="18" spans="1:21" x14ac:dyDescent="0.25">
      <c r="A18" s="17"/>
      <c r="B18" s="12" t="s">
        <v>438</v>
      </c>
      <c r="C18" s="360">
        <f t="shared" si="0"/>
        <v>90.2</v>
      </c>
      <c r="D18" s="72">
        <v>90.2</v>
      </c>
      <c r="E18" s="72"/>
      <c r="F18" s="72"/>
      <c r="G18" s="72"/>
      <c r="H18" s="78">
        <f t="shared" si="2"/>
        <v>0</v>
      </c>
      <c r="I18" s="362"/>
      <c r="J18" s="362"/>
      <c r="K18" s="362"/>
      <c r="L18" s="362"/>
      <c r="M18" s="5">
        <f t="shared" si="5"/>
        <v>90.2</v>
      </c>
      <c r="N18" s="5">
        <f>D18+I18</f>
        <v>90.2</v>
      </c>
      <c r="O18" s="5">
        <f t="shared" si="7"/>
        <v>0</v>
      </c>
      <c r="P18" s="5">
        <f t="shared" si="7"/>
        <v>0</v>
      </c>
      <c r="Q18" s="5">
        <f t="shared" si="7"/>
        <v>0</v>
      </c>
      <c r="S18" s="81">
        <f>M18-'[1]3 priedas_asignavimai'!X55</f>
        <v>-52.8</v>
      </c>
    </row>
    <row r="19" spans="1:21" x14ac:dyDescent="0.25">
      <c r="A19" s="16" t="s">
        <v>57</v>
      </c>
      <c r="B19" s="62" t="s">
        <v>232</v>
      </c>
      <c r="C19" s="75">
        <f t="shared" si="0"/>
        <v>5.0999999999999996</v>
      </c>
      <c r="D19" s="75">
        <f>D20+D21</f>
        <v>5.0999999999999996</v>
      </c>
      <c r="E19" s="75">
        <f t="shared" ref="E19:G19" si="8">E20+E21</f>
        <v>0</v>
      </c>
      <c r="F19" s="75"/>
      <c r="G19" s="75">
        <f t="shared" si="8"/>
        <v>0</v>
      </c>
      <c r="H19" s="78">
        <f t="shared" si="2"/>
        <v>0</v>
      </c>
      <c r="I19" s="78">
        <f>I20+I21</f>
        <v>0</v>
      </c>
      <c r="J19" s="78">
        <f t="shared" ref="J19" si="9">J20+J21</f>
        <v>0</v>
      </c>
      <c r="K19" s="78"/>
      <c r="L19" s="78">
        <f t="shared" ref="L19" si="10">L20+L21</f>
        <v>0</v>
      </c>
      <c r="M19" s="57">
        <f t="shared" si="5"/>
        <v>5.0999999999999996</v>
      </c>
      <c r="N19" s="57">
        <f>N20+N21</f>
        <v>5.0999999999999996</v>
      </c>
      <c r="O19" s="57">
        <f t="shared" ref="O19:Q19" si="11">O20+O21</f>
        <v>0</v>
      </c>
      <c r="P19" s="57">
        <f t="shared" si="11"/>
        <v>0</v>
      </c>
      <c r="Q19" s="57">
        <f t="shared" si="11"/>
        <v>0</v>
      </c>
      <c r="S19" s="81"/>
    </row>
    <row r="20" spans="1:21" x14ac:dyDescent="0.25">
      <c r="A20" s="17"/>
      <c r="B20" s="12" t="s">
        <v>436</v>
      </c>
      <c r="C20" s="360">
        <f t="shared" si="0"/>
        <v>1</v>
      </c>
      <c r="D20" s="72">
        <v>1</v>
      </c>
      <c r="E20" s="79"/>
      <c r="F20" s="79"/>
      <c r="G20" s="79"/>
      <c r="H20" s="78">
        <f t="shared" si="2"/>
        <v>0</v>
      </c>
      <c r="I20" s="362"/>
      <c r="J20" s="362"/>
      <c r="K20" s="362"/>
      <c r="L20" s="362"/>
      <c r="M20" s="5">
        <f t="shared" si="5"/>
        <v>1</v>
      </c>
      <c r="N20" s="5">
        <f>D20+I20</f>
        <v>1</v>
      </c>
      <c r="O20" s="5">
        <f t="shared" ref="O20:Q21" si="12">E20+J20</f>
        <v>0</v>
      </c>
      <c r="P20" s="5">
        <f t="shared" si="12"/>
        <v>0</v>
      </c>
      <c r="Q20" s="5">
        <f t="shared" si="12"/>
        <v>0</v>
      </c>
      <c r="S20" s="81"/>
    </row>
    <row r="21" spans="1:21" x14ac:dyDescent="0.25">
      <c r="A21" s="17"/>
      <c r="B21" s="4" t="s">
        <v>437</v>
      </c>
      <c r="C21" s="360">
        <f t="shared" si="0"/>
        <v>4.0999999999999996</v>
      </c>
      <c r="D21" s="72">
        <v>4.0999999999999996</v>
      </c>
      <c r="E21" s="72"/>
      <c r="F21" s="72"/>
      <c r="G21" s="72"/>
      <c r="H21" s="78">
        <f t="shared" si="2"/>
        <v>0</v>
      </c>
      <c r="I21" s="362"/>
      <c r="J21" s="362"/>
      <c r="K21" s="362"/>
      <c r="L21" s="362"/>
      <c r="M21" s="5">
        <f t="shared" si="5"/>
        <v>4.0999999999999996</v>
      </c>
      <c r="N21" s="5">
        <f>D21+I21</f>
        <v>4.0999999999999996</v>
      </c>
      <c r="O21" s="5">
        <f t="shared" si="12"/>
        <v>0</v>
      </c>
      <c r="P21" s="5">
        <f t="shared" si="12"/>
        <v>0</v>
      </c>
      <c r="Q21" s="5">
        <f t="shared" si="12"/>
        <v>0</v>
      </c>
      <c r="S21" s="81">
        <f>M21-'[1]3 priedas_asignavimai'!X99</f>
        <v>-18</v>
      </c>
    </row>
    <row r="22" spans="1:21" x14ac:dyDescent="0.25">
      <c r="A22" s="3" t="s">
        <v>6</v>
      </c>
      <c r="B22" s="62" t="s">
        <v>234</v>
      </c>
      <c r="C22" s="75">
        <f t="shared" si="0"/>
        <v>0.8</v>
      </c>
      <c r="D22" s="75">
        <f>D23+D24</f>
        <v>0.6</v>
      </c>
      <c r="E22" s="75">
        <f t="shared" ref="E22:G22" si="13">E23+E24</f>
        <v>0.2</v>
      </c>
      <c r="F22" s="75"/>
      <c r="G22" s="75">
        <f t="shared" si="13"/>
        <v>0</v>
      </c>
      <c r="H22" s="78">
        <f t="shared" si="2"/>
        <v>18</v>
      </c>
      <c r="I22" s="78">
        <f>I23+I24</f>
        <v>18</v>
      </c>
      <c r="J22" s="78">
        <f t="shared" ref="J22" si="14">J23+J24</f>
        <v>0</v>
      </c>
      <c r="K22" s="78"/>
      <c r="L22" s="78">
        <f t="shared" ref="L22" si="15">L23+L24</f>
        <v>0</v>
      </c>
      <c r="M22" s="57">
        <f t="shared" si="5"/>
        <v>18.8</v>
      </c>
      <c r="N22" s="57">
        <f>N23+N24</f>
        <v>18.600000000000001</v>
      </c>
      <c r="O22" s="57">
        <f t="shared" ref="O22:Q22" si="16">O23+O24</f>
        <v>0.2</v>
      </c>
      <c r="P22" s="57">
        <f t="shared" si="16"/>
        <v>0</v>
      </c>
      <c r="Q22" s="57">
        <f t="shared" si="16"/>
        <v>0</v>
      </c>
      <c r="S22" s="81"/>
    </row>
    <row r="23" spans="1:21" x14ac:dyDescent="0.25">
      <c r="A23" s="8"/>
      <c r="B23" s="12" t="s">
        <v>436</v>
      </c>
      <c r="C23" s="360">
        <f t="shared" si="0"/>
        <v>0.1</v>
      </c>
      <c r="D23" s="72">
        <v>0.1</v>
      </c>
      <c r="E23" s="72"/>
      <c r="F23" s="72"/>
      <c r="G23" s="72"/>
      <c r="H23" s="78">
        <f t="shared" si="2"/>
        <v>0</v>
      </c>
      <c r="I23" s="362"/>
      <c r="J23" s="362"/>
      <c r="K23" s="362"/>
      <c r="L23" s="362"/>
      <c r="M23" s="5">
        <f t="shared" si="5"/>
        <v>0.1</v>
      </c>
      <c r="N23" s="5">
        <f>D23+I23</f>
        <v>0.1</v>
      </c>
      <c r="O23" s="5">
        <f t="shared" ref="O23:Q24" si="17">E23+J23</f>
        <v>0</v>
      </c>
      <c r="P23" s="5">
        <f t="shared" si="17"/>
        <v>0</v>
      </c>
      <c r="Q23" s="5">
        <f t="shared" si="17"/>
        <v>0</v>
      </c>
      <c r="S23" s="81">
        <f>M23-'[1]3 priedas_asignavimai'!X101</f>
        <v>0</v>
      </c>
    </row>
    <row r="24" spans="1:21" x14ac:dyDescent="0.25">
      <c r="A24" s="8"/>
      <c r="B24" s="12" t="s">
        <v>437</v>
      </c>
      <c r="C24" s="360">
        <f t="shared" si="0"/>
        <v>0.7</v>
      </c>
      <c r="D24" s="72">
        <v>0.5</v>
      </c>
      <c r="E24" s="72">
        <v>0.2</v>
      </c>
      <c r="F24" s="72"/>
      <c r="G24" s="72"/>
      <c r="H24" s="78">
        <f t="shared" si="2"/>
        <v>18</v>
      </c>
      <c r="I24" s="362">
        <v>18</v>
      </c>
      <c r="J24" s="362"/>
      <c r="K24" s="362"/>
      <c r="L24" s="362"/>
      <c r="M24" s="5">
        <f t="shared" si="5"/>
        <v>18.7</v>
      </c>
      <c r="N24" s="5">
        <f>D24+I24</f>
        <v>18.5</v>
      </c>
      <c r="O24" s="5">
        <f t="shared" si="17"/>
        <v>0.2</v>
      </c>
      <c r="P24" s="5">
        <f t="shared" si="17"/>
        <v>0</v>
      </c>
      <c r="Q24" s="5">
        <f t="shared" si="17"/>
        <v>0</v>
      </c>
      <c r="S24" s="81">
        <f>M24-'[1]3 priedas_asignavimai'!X104</f>
        <v>18</v>
      </c>
    </row>
    <row r="25" spans="1:21" s="14" customFormat="1" x14ac:dyDescent="0.25">
      <c r="A25" s="3" t="s">
        <v>7</v>
      </c>
      <c r="B25" s="62" t="s">
        <v>235</v>
      </c>
      <c r="C25" s="75">
        <f t="shared" si="0"/>
        <v>12.299999999999999</v>
      </c>
      <c r="D25" s="75">
        <f>D26+D27</f>
        <v>12.2</v>
      </c>
      <c r="E25" s="75">
        <f t="shared" ref="E25:G25" si="18">E26+E27</f>
        <v>0.1</v>
      </c>
      <c r="F25" s="75"/>
      <c r="G25" s="75">
        <f t="shared" si="18"/>
        <v>0</v>
      </c>
      <c r="H25" s="78">
        <f t="shared" si="2"/>
        <v>5.3</v>
      </c>
      <c r="I25" s="78">
        <f>I26+I27</f>
        <v>5.3</v>
      </c>
      <c r="J25" s="78">
        <f t="shared" ref="J25" si="19">J26+J27</f>
        <v>0</v>
      </c>
      <c r="K25" s="78"/>
      <c r="L25" s="78">
        <f t="shared" ref="L25" si="20">L26+L27</f>
        <v>0</v>
      </c>
      <c r="M25" s="57">
        <f t="shared" si="5"/>
        <v>17.600000000000001</v>
      </c>
      <c r="N25" s="57">
        <f>N26+N27</f>
        <v>17.5</v>
      </c>
      <c r="O25" s="57">
        <f t="shared" ref="O25:Q25" si="21">O26+O27</f>
        <v>0.1</v>
      </c>
      <c r="P25" s="57">
        <f t="shared" si="21"/>
        <v>0</v>
      </c>
      <c r="Q25" s="57">
        <f t="shared" si="21"/>
        <v>0</v>
      </c>
      <c r="S25" s="82"/>
    </row>
    <row r="26" spans="1:21" x14ac:dyDescent="0.25">
      <c r="A26" s="8"/>
      <c r="B26" s="12" t="s">
        <v>436</v>
      </c>
      <c r="C26" s="360">
        <f t="shared" si="0"/>
        <v>1.2</v>
      </c>
      <c r="D26" s="72">
        <v>1.2</v>
      </c>
      <c r="E26" s="72"/>
      <c r="F26" s="72"/>
      <c r="G26" s="72"/>
      <c r="H26" s="78">
        <f t="shared" si="2"/>
        <v>0</v>
      </c>
      <c r="I26" s="362"/>
      <c r="J26" s="362"/>
      <c r="K26" s="362"/>
      <c r="L26" s="362"/>
      <c r="M26" s="5">
        <f t="shared" si="5"/>
        <v>1.2</v>
      </c>
      <c r="N26" s="5">
        <f>D26+I26</f>
        <v>1.2</v>
      </c>
      <c r="O26" s="5">
        <f t="shared" ref="O26:Q27" si="22">E26+J26</f>
        <v>0</v>
      </c>
      <c r="P26" s="5">
        <f t="shared" si="22"/>
        <v>0</v>
      </c>
      <c r="Q26" s="5">
        <f t="shared" si="22"/>
        <v>0</v>
      </c>
      <c r="S26" s="81">
        <f>M26-'[1]3 priedas_asignavimai'!X108</f>
        <v>-5.3</v>
      </c>
    </row>
    <row r="27" spans="1:21" x14ac:dyDescent="0.25">
      <c r="A27" s="8"/>
      <c r="B27" s="12" t="s">
        <v>437</v>
      </c>
      <c r="C27" s="360">
        <f t="shared" si="0"/>
        <v>11.1</v>
      </c>
      <c r="D27" s="72">
        <v>11</v>
      </c>
      <c r="E27" s="72">
        <v>0.1</v>
      </c>
      <c r="F27" s="72"/>
      <c r="G27" s="72"/>
      <c r="H27" s="78">
        <f t="shared" si="2"/>
        <v>5.3</v>
      </c>
      <c r="I27" s="362">
        <v>5.3</v>
      </c>
      <c r="J27" s="362"/>
      <c r="K27" s="362"/>
      <c r="L27" s="362"/>
      <c r="M27" s="5">
        <f t="shared" si="5"/>
        <v>16.400000000000002</v>
      </c>
      <c r="N27" s="5">
        <f>D27+I27</f>
        <v>16.3</v>
      </c>
      <c r="O27" s="5">
        <f t="shared" si="22"/>
        <v>0.1</v>
      </c>
      <c r="P27" s="5">
        <f t="shared" si="22"/>
        <v>0</v>
      </c>
      <c r="Q27" s="5">
        <f t="shared" si="22"/>
        <v>0</v>
      </c>
      <c r="S27" s="81">
        <f>M27-'[1]3 priedas_asignavimai'!X111</f>
        <v>5.3000000000000025</v>
      </c>
    </row>
    <row r="28" spans="1:21" s="14" customFormat="1" x14ac:dyDescent="0.25">
      <c r="A28" s="3" t="s">
        <v>286</v>
      </c>
      <c r="B28" s="62" t="s">
        <v>236</v>
      </c>
      <c r="C28" s="75">
        <f t="shared" si="0"/>
        <v>2.8</v>
      </c>
      <c r="D28" s="75">
        <f>D29+D30</f>
        <v>2.8</v>
      </c>
      <c r="E28" s="75">
        <f t="shared" ref="E28:G28" si="23">E29+E30</f>
        <v>0</v>
      </c>
      <c r="F28" s="75">
        <f t="shared" si="23"/>
        <v>0</v>
      </c>
      <c r="G28" s="75">
        <f t="shared" si="23"/>
        <v>0</v>
      </c>
      <c r="H28" s="78">
        <f t="shared" si="2"/>
        <v>0</v>
      </c>
      <c r="I28" s="78">
        <f>I29+I30</f>
        <v>0</v>
      </c>
      <c r="J28" s="78">
        <f t="shared" ref="J28:L28" si="24">J29+J30</f>
        <v>0</v>
      </c>
      <c r="K28" s="78">
        <f t="shared" si="24"/>
        <v>0</v>
      </c>
      <c r="L28" s="78">
        <f t="shared" si="24"/>
        <v>0</v>
      </c>
      <c r="M28" s="57">
        <f t="shared" si="5"/>
        <v>2.8</v>
      </c>
      <c r="N28" s="57">
        <f>N29+N30</f>
        <v>2.8</v>
      </c>
      <c r="O28" s="57">
        <f t="shared" ref="O28:Q28" si="25">O29+O30</f>
        <v>0</v>
      </c>
      <c r="P28" s="57">
        <f t="shared" si="25"/>
        <v>0</v>
      </c>
      <c r="Q28" s="57">
        <f t="shared" si="25"/>
        <v>0</v>
      </c>
      <c r="S28" s="82"/>
    </row>
    <row r="29" spans="1:21" x14ac:dyDescent="0.25">
      <c r="A29" s="8"/>
      <c r="B29" s="12" t="s">
        <v>436</v>
      </c>
      <c r="C29" s="360">
        <f t="shared" si="0"/>
        <v>1.7</v>
      </c>
      <c r="D29" s="72">
        <v>1.7</v>
      </c>
      <c r="E29" s="72"/>
      <c r="F29" s="72"/>
      <c r="G29" s="72"/>
      <c r="H29" s="78">
        <f t="shared" si="2"/>
        <v>0</v>
      </c>
      <c r="I29" s="362"/>
      <c r="J29" s="362"/>
      <c r="K29" s="362"/>
      <c r="L29" s="362"/>
      <c r="M29" s="5">
        <f t="shared" si="5"/>
        <v>1.7</v>
      </c>
      <c r="N29" s="5">
        <f>D29+I29</f>
        <v>1.7</v>
      </c>
      <c r="O29" s="5">
        <f t="shared" ref="O29:Q30" si="26">E29+J29</f>
        <v>0</v>
      </c>
      <c r="P29" s="5">
        <f t="shared" si="26"/>
        <v>0</v>
      </c>
      <c r="Q29" s="5">
        <f t="shared" si="26"/>
        <v>0</v>
      </c>
      <c r="S29" s="81">
        <f>M29-'[1]3 priedas_asignavimai'!X115</f>
        <v>0</v>
      </c>
    </row>
    <row r="30" spans="1:21" x14ac:dyDescent="0.25">
      <c r="A30" s="8"/>
      <c r="B30" s="12" t="s">
        <v>437</v>
      </c>
      <c r="C30" s="360">
        <f t="shared" si="0"/>
        <v>1.1000000000000001</v>
      </c>
      <c r="D30" s="72">
        <v>1.1000000000000001</v>
      </c>
      <c r="E30" s="72"/>
      <c r="F30" s="72"/>
      <c r="G30" s="72"/>
      <c r="H30" s="78">
        <f t="shared" si="2"/>
        <v>0</v>
      </c>
      <c r="I30" s="362"/>
      <c r="J30" s="362"/>
      <c r="K30" s="362"/>
      <c r="L30" s="362"/>
      <c r="M30" s="5">
        <f t="shared" si="5"/>
        <v>1.1000000000000001</v>
      </c>
      <c r="N30" s="5">
        <f>D30+I30</f>
        <v>1.1000000000000001</v>
      </c>
      <c r="O30" s="5">
        <f t="shared" si="26"/>
        <v>0</v>
      </c>
      <c r="P30" s="5">
        <f t="shared" si="26"/>
        <v>0</v>
      </c>
      <c r="Q30" s="5">
        <f t="shared" si="26"/>
        <v>0</v>
      </c>
      <c r="S30" s="81">
        <f>M30-'[1]3 priedas_asignavimai'!X118</f>
        <v>0</v>
      </c>
    </row>
    <row r="31" spans="1:21" s="14" customFormat="1" x14ac:dyDescent="0.25">
      <c r="A31" s="3" t="s">
        <v>9</v>
      </c>
      <c r="B31" s="62" t="s">
        <v>237</v>
      </c>
      <c r="C31" s="75">
        <f t="shared" si="0"/>
        <v>0.9</v>
      </c>
      <c r="D31" s="75">
        <f>D32</f>
        <v>0.9</v>
      </c>
      <c r="E31" s="75">
        <f t="shared" ref="E31:L31" si="27">E32</f>
        <v>0</v>
      </c>
      <c r="F31" s="75">
        <f t="shared" si="27"/>
        <v>0</v>
      </c>
      <c r="G31" s="75">
        <f t="shared" si="27"/>
        <v>0</v>
      </c>
      <c r="H31" s="78">
        <f t="shared" si="2"/>
        <v>0</v>
      </c>
      <c r="I31" s="78">
        <f>I32</f>
        <v>0</v>
      </c>
      <c r="J31" s="78">
        <f t="shared" si="27"/>
        <v>0</v>
      </c>
      <c r="K31" s="78">
        <f t="shared" si="27"/>
        <v>0</v>
      </c>
      <c r="L31" s="78">
        <f t="shared" si="27"/>
        <v>0</v>
      </c>
      <c r="M31" s="57">
        <f t="shared" si="5"/>
        <v>0.9</v>
      </c>
      <c r="N31" s="57">
        <f>N32</f>
        <v>0.9</v>
      </c>
      <c r="O31" s="57">
        <f t="shared" ref="O31:Q31" si="28">O32</f>
        <v>0</v>
      </c>
      <c r="P31" s="57">
        <f t="shared" si="28"/>
        <v>0</v>
      </c>
      <c r="Q31" s="57">
        <f t="shared" si="28"/>
        <v>0</v>
      </c>
      <c r="S31" s="82"/>
    </row>
    <row r="32" spans="1:21" x14ac:dyDescent="0.25">
      <c r="A32" s="8"/>
      <c r="B32" s="12" t="s">
        <v>437</v>
      </c>
      <c r="C32" s="360">
        <f t="shared" si="0"/>
        <v>0.9</v>
      </c>
      <c r="D32" s="72">
        <v>0.9</v>
      </c>
      <c r="E32" s="72"/>
      <c r="F32" s="72"/>
      <c r="G32" s="72"/>
      <c r="H32" s="78">
        <f t="shared" si="2"/>
        <v>0</v>
      </c>
      <c r="I32" s="362"/>
      <c r="J32" s="362"/>
      <c r="K32" s="362"/>
      <c r="L32" s="362"/>
      <c r="M32" s="5">
        <f t="shared" si="5"/>
        <v>0.9</v>
      </c>
      <c r="N32" s="5">
        <f>D32+I32</f>
        <v>0.9</v>
      </c>
      <c r="O32" s="5">
        <f t="shared" ref="O32:Q32" si="29">E32+J32</f>
        <v>0</v>
      </c>
      <c r="P32" s="5">
        <f t="shared" si="29"/>
        <v>0</v>
      </c>
      <c r="Q32" s="5">
        <f t="shared" si="29"/>
        <v>0</v>
      </c>
      <c r="S32" s="81">
        <f>M32-'[1]3 priedas_asignavimai'!X125</f>
        <v>0</v>
      </c>
    </row>
    <row r="33" spans="1:19" s="14" customFormat="1" x14ac:dyDescent="0.25">
      <c r="A33" s="3" t="s">
        <v>10</v>
      </c>
      <c r="B33" s="62" t="s">
        <v>238</v>
      </c>
      <c r="C33" s="75">
        <f t="shared" si="0"/>
        <v>17.7</v>
      </c>
      <c r="D33" s="75">
        <f>D34+D35</f>
        <v>17.5</v>
      </c>
      <c r="E33" s="75">
        <f t="shared" ref="E33:G33" si="30">E34+E35</f>
        <v>0.2</v>
      </c>
      <c r="F33" s="75">
        <f t="shared" si="30"/>
        <v>0</v>
      </c>
      <c r="G33" s="75">
        <f t="shared" si="30"/>
        <v>0</v>
      </c>
      <c r="H33" s="78">
        <f t="shared" si="2"/>
        <v>0</v>
      </c>
      <c r="I33" s="78">
        <f>I34+I35</f>
        <v>0</v>
      </c>
      <c r="J33" s="78">
        <f t="shared" ref="J33:L33" si="31">J34+J35</f>
        <v>0</v>
      </c>
      <c r="K33" s="78">
        <f t="shared" si="31"/>
        <v>0</v>
      </c>
      <c r="L33" s="78">
        <f t="shared" si="31"/>
        <v>0</v>
      </c>
      <c r="M33" s="57">
        <f t="shared" si="5"/>
        <v>17.7</v>
      </c>
      <c r="N33" s="57">
        <f>N34+N35</f>
        <v>17.5</v>
      </c>
      <c r="O33" s="57">
        <f t="shared" ref="O33:Q33" si="32">O34+O35</f>
        <v>0.2</v>
      </c>
      <c r="P33" s="57">
        <f t="shared" si="32"/>
        <v>0</v>
      </c>
      <c r="Q33" s="57">
        <f t="shared" si="32"/>
        <v>0</v>
      </c>
      <c r="S33" s="82"/>
    </row>
    <row r="34" spans="1:19" x14ac:dyDescent="0.25">
      <c r="A34" s="8"/>
      <c r="B34" s="12" t="s">
        <v>436</v>
      </c>
      <c r="C34" s="360">
        <f t="shared" si="0"/>
        <v>1</v>
      </c>
      <c r="D34" s="72">
        <v>1</v>
      </c>
      <c r="E34" s="72"/>
      <c r="F34" s="72"/>
      <c r="G34" s="72"/>
      <c r="H34" s="78">
        <f t="shared" si="2"/>
        <v>0</v>
      </c>
      <c r="I34" s="362"/>
      <c r="J34" s="362"/>
      <c r="K34" s="362"/>
      <c r="L34" s="362"/>
      <c r="M34" s="5">
        <f t="shared" si="5"/>
        <v>1</v>
      </c>
      <c r="N34" s="5">
        <f>D34+I34</f>
        <v>1</v>
      </c>
      <c r="O34" s="5">
        <f t="shared" ref="O34:Q35" si="33">E34+J34</f>
        <v>0</v>
      </c>
      <c r="P34" s="5">
        <f t="shared" si="33"/>
        <v>0</v>
      </c>
      <c r="Q34" s="5">
        <f t="shared" si="33"/>
        <v>0</v>
      </c>
      <c r="S34" s="81">
        <f>M34-'[1]3 priedas_asignavimai'!X129</f>
        <v>0</v>
      </c>
    </row>
    <row r="35" spans="1:19" x14ac:dyDescent="0.25">
      <c r="A35" s="8"/>
      <c r="B35" s="12" t="s">
        <v>437</v>
      </c>
      <c r="C35" s="360">
        <f t="shared" si="0"/>
        <v>16.7</v>
      </c>
      <c r="D35" s="72">
        <v>16.5</v>
      </c>
      <c r="E35" s="72">
        <v>0.2</v>
      </c>
      <c r="F35" s="72"/>
      <c r="G35" s="72"/>
      <c r="H35" s="78">
        <f t="shared" si="2"/>
        <v>0</v>
      </c>
      <c r="I35" s="362"/>
      <c r="J35" s="362"/>
      <c r="K35" s="362"/>
      <c r="L35" s="362"/>
      <c r="M35" s="5">
        <f t="shared" si="5"/>
        <v>16.7</v>
      </c>
      <c r="N35" s="5">
        <f>D35+I35</f>
        <v>16.5</v>
      </c>
      <c r="O35" s="5">
        <f t="shared" si="33"/>
        <v>0.2</v>
      </c>
      <c r="P35" s="5">
        <f t="shared" si="33"/>
        <v>0</v>
      </c>
      <c r="Q35" s="5">
        <f t="shared" si="33"/>
        <v>0</v>
      </c>
      <c r="S35" s="81">
        <f>M35-'[1]3 priedas_asignavimai'!X132</f>
        <v>0</v>
      </c>
    </row>
    <row r="36" spans="1:19" s="14" customFormat="1" x14ac:dyDescent="0.25">
      <c r="A36" s="3" t="s">
        <v>11</v>
      </c>
      <c r="B36" s="62" t="s">
        <v>239</v>
      </c>
      <c r="C36" s="75">
        <f t="shared" si="0"/>
        <v>2.5</v>
      </c>
      <c r="D36" s="75">
        <f>D37</f>
        <v>1.9</v>
      </c>
      <c r="E36" s="75">
        <f t="shared" ref="E36:L36" si="34">E37</f>
        <v>0.6</v>
      </c>
      <c r="F36" s="75">
        <f t="shared" si="34"/>
        <v>0</v>
      </c>
      <c r="G36" s="75">
        <f t="shared" si="34"/>
        <v>0</v>
      </c>
      <c r="H36" s="78">
        <f t="shared" si="2"/>
        <v>0</v>
      </c>
      <c r="I36" s="78">
        <f>I37</f>
        <v>0</v>
      </c>
      <c r="J36" s="78">
        <f t="shared" si="34"/>
        <v>0</v>
      </c>
      <c r="K36" s="78">
        <f t="shared" si="34"/>
        <v>0</v>
      </c>
      <c r="L36" s="78">
        <f t="shared" si="34"/>
        <v>0</v>
      </c>
      <c r="M36" s="57">
        <f t="shared" si="5"/>
        <v>2.5</v>
      </c>
      <c r="N36" s="57">
        <f>N37</f>
        <v>1.9</v>
      </c>
      <c r="O36" s="57">
        <f t="shared" ref="O36:Q36" si="35">O37</f>
        <v>0.6</v>
      </c>
      <c r="P36" s="57">
        <f t="shared" si="35"/>
        <v>0</v>
      </c>
      <c r="Q36" s="57">
        <f t="shared" si="35"/>
        <v>0</v>
      </c>
      <c r="S36" s="82"/>
    </row>
    <row r="37" spans="1:19" x14ac:dyDescent="0.25">
      <c r="A37" s="8"/>
      <c r="B37" s="12" t="s">
        <v>437</v>
      </c>
      <c r="C37" s="360">
        <f t="shared" si="0"/>
        <v>2.5</v>
      </c>
      <c r="D37" s="72">
        <v>1.9</v>
      </c>
      <c r="E37" s="72">
        <v>0.6</v>
      </c>
      <c r="F37" s="72"/>
      <c r="G37" s="72"/>
      <c r="H37" s="78">
        <f t="shared" si="2"/>
        <v>0</v>
      </c>
      <c r="I37" s="362"/>
      <c r="J37" s="362"/>
      <c r="K37" s="362"/>
      <c r="L37" s="362"/>
      <c r="M37" s="5">
        <f t="shared" si="5"/>
        <v>2.5</v>
      </c>
      <c r="N37" s="5">
        <f>D37+I37</f>
        <v>1.9</v>
      </c>
      <c r="O37" s="5">
        <f t="shared" ref="O37:Q37" si="36">E37+J37</f>
        <v>0.6</v>
      </c>
      <c r="P37" s="5">
        <f t="shared" si="36"/>
        <v>0</v>
      </c>
      <c r="Q37" s="5">
        <f t="shared" si="36"/>
        <v>0</v>
      </c>
      <c r="S37" s="81">
        <f>M37-'[1]3 priedas_asignavimai'!X139</f>
        <v>0</v>
      </c>
    </row>
    <row r="38" spans="1:19" s="14" customFormat="1" x14ac:dyDescent="0.25">
      <c r="A38" s="3" t="s">
        <v>12</v>
      </c>
      <c r="B38" s="62" t="s">
        <v>240</v>
      </c>
      <c r="C38" s="75">
        <f t="shared" si="0"/>
        <v>18.8</v>
      </c>
      <c r="D38" s="75">
        <f>D39+D40</f>
        <v>18.3</v>
      </c>
      <c r="E38" s="75">
        <f t="shared" ref="E38:G38" si="37">E39+E40</f>
        <v>0.5</v>
      </c>
      <c r="F38" s="75">
        <f t="shared" si="37"/>
        <v>0</v>
      </c>
      <c r="G38" s="75">
        <f t="shared" si="37"/>
        <v>0</v>
      </c>
      <c r="H38" s="78">
        <f t="shared" si="2"/>
        <v>0</v>
      </c>
      <c r="I38" s="78">
        <f>I39+I40</f>
        <v>0</v>
      </c>
      <c r="J38" s="78">
        <f t="shared" ref="J38:L38" si="38">J39+J40</f>
        <v>0</v>
      </c>
      <c r="K38" s="78">
        <f t="shared" si="38"/>
        <v>0</v>
      </c>
      <c r="L38" s="78">
        <f t="shared" si="38"/>
        <v>0</v>
      </c>
      <c r="M38" s="57">
        <f t="shared" si="5"/>
        <v>18.8</v>
      </c>
      <c r="N38" s="57">
        <f>N39+N40</f>
        <v>18.3</v>
      </c>
      <c r="O38" s="57">
        <f t="shared" ref="O38:Q38" si="39">O39+O40</f>
        <v>0.5</v>
      </c>
      <c r="P38" s="57">
        <f t="shared" si="39"/>
        <v>0</v>
      </c>
      <c r="Q38" s="57">
        <f t="shared" si="39"/>
        <v>0</v>
      </c>
      <c r="S38" s="82"/>
    </row>
    <row r="39" spans="1:19" x14ac:dyDescent="0.25">
      <c r="A39" s="8"/>
      <c r="B39" s="12" t="s">
        <v>436</v>
      </c>
      <c r="C39" s="360">
        <f t="shared" si="0"/>
        <v>7</v>
      </c>
      <c r="D39" s="72">
        <v>7</v>
      </c>
      <c r="E39" s="72"/>
      <c r="F39" s="72"/>
      <c r="G39" s="72"/>
      <c r="H39" s="78">
        <f t="shared" si="2"/>
        <v>0</v>
      </c>
      <c r="I39" s="362"/>
      <c r="J39" s="362"/>
      <c r="K39" s="362"/>
      <c r="L39" s="362"/>
      <c r="M39" s="5">
        <f t="shared" si="5"/>
        <v>7</v>
      </c>
      <c r="N39" s="5">
        <f>D39+I39</f>
        <v>7</v>
      </c>
      <c r="O39" s="5">
        <f t="shared" ref="O39:Q40" si="40">E39+J39</f>
        <v>0</v>
      </c>
      <c r="P39" s="5">
        <f t="shared" si="40"/>
        <v>0</v>
      </c>
      <c r="Q39" s="5">
        <f t="shared" si="40"/>
        <v>0</v>
      </c>
      <c r="S39" s="81">
        <f>M39-'[1]3 priedas_asignavimai'!X143</f>
        <v>0</v>
      </c>
    </row>
    <row r="40" spans="1:19" x14ac:dyDescent="0.25">
      <c r="A40" s="8"/>
      <c r="B40" s="12" t="s">
        <v>437</v>
      </c>
      <c r="C40" s="360">
        <f t="shared" si="0"/>
        <v>11.8</v>
      </c>
      <c r="D40" s="72">
        <v>11.3</v>
      </c>
      <c r="E40" s="72">
        <v>0.5</v>
      </c>
      <c r="F40" s="72"/>
      <c r="G40" s="72"/>
      <c r="H40" s="78">
        <f t="shared" si="2"/>
        <v>0</v>
      </c>
      <c r="I40" s="362"/>
      <c r="J40" s="362"/>
      <c r="K40" s="362"/>
      <c r="L40" s="362"/>
      <c r="M40" s="5">
        <f t="shared" si="5"/>
        <v>11.8</v>
      </c>
      <c r="N40" s="5">
        <f>D40+I40</f>
        <v>11.3</v>
      </c>
      <c r="O40" s="5">
        <f t="shared" si="40"/>
        <v>0.5</v>
      </c>
      <c r="P40" s="5">
        <f t="shared" si="40"/>
        <v>0</v>
      </c>
      <c r="Q40" s="5">
        <f t="shared" si="40"/>
        <v>0</v>
      </c>
      <c r="S40" s="81">
        <f>M40-'[1]3 priedas_asignavimai'!X146</f>
        <v>0</v>
      </c>
    </row>
    <row r="41" spans="1:19" s="14" customFormat="1" x14ac:dyDescent="0.25">
      <c r="A41" s="3" t="s">
        <v>13</v>
      </c>
      <c r="B41" s="62" t="s">
        <v>241</v>
      </c>
      <c r="C41" s="75">
        <f t="shared" si="0"/>
        <v>0.7</v>
      </c>
      <c r="D41" s="75">
        <f>D42+D43</f>
        <v>0.5</v>
      </c>
      <c r="E41" s="75">
        <f t="shared" ref="E41:G41" si="41">E42+E43</f>
        <v>0.2</v>
      </c>
      <c r="F41" s="75">
        <f t="shared" si="41"/>
        <v>0</v>
      </c>
      <c r="G41" s="75">
        <f t="shared" si="41"/>
        <v>0</v>
      </c>
      <c r="H41" s="78">
        <f t="shared" si="2"/>
        <v>0</v>
      </c>
      <c r="I41" s="78">
        <f>I42+I43</f>
        <v>0</v>
      </c>
      <c r="J41" s="78">
        <f t="shared" ref="J41:L41" si="42">J42+J43</f>
        <v>0</v>
      </c>
      <c r="K41" s="78">
        <f t="shared" si="42"/>
        <v>0</v>
      </c>
      <c r="L41" s="78">
        <f t="shared" si="42"/>
        <v>0</v>
      </c>
      <c r="M41" s="57">
        <f t="shared" si="5"/>
        <v>0.7</v>
      </c>
      <c r="N41" s="57">
        <f>N42+N43</f>
        <v>0.5</v>
      </c>
      <c r="O41" s="57">
        <f t="shared" ref="O41:Q41" si="43">O42+O43</f>
        <v>0.2</v>
      </c>
      <c r="P41" s="57">
        <f t="shared" si="43"/>
        <v>0</v>
      </c>
      <c r="Q41" s="57">
        <f t="shared" si="43"/>
        <v>0</v>
      </c>
      <c r="S41" s="82"/>
    </row>
    <row r="42" spans="1:19" x14ac:dyDescent="0.25">
      <c r="A42" s="8"/>
      <c r="B42" s="12" t="s">
        <v>436</v>
      </c>
      <c r="C42" s="360">
        <f t="shared" si="0"/>
        <v>0.5</v>
      </c>
      <c r="D42" s="72">
        <v>0.5</v>
      </c>
      <c r="E42" s="72"/>
      <c r="F42" s="72"/>
      <c r="G42" s="72"/>
      <c r="H42" s="78">
        <f t="shared" si="2"/>
        <v>0</v>
      </c>
      <c r="I42" s="362"/>
      <c r="J42" s="362"/>
      <c r="K42" s="362"/>
      <c r="L42" s="362"/>
      <c r="M42" s="5">
        <f t="shared" si="5"/>
        <v>0.5</v>
      </c>
      <c r="N42" s="5">
        <f>D42+I42</f>
        <v>0.5</v>
      </c>
      <c r="O42" s="5">
        <f t="shared" ref="O42:Q43" si="44">E42+J42</f>
        <v>0</v>
      </c>
      <c r="P42" s="5">
        <f t="shared" si="44"/>
        <v>0</v>
      </c>
      <c r="Q42" s="5">
        <f t="shared" si="44"/>
        <v>0</v>
      </c>
      <c r="S42" s="81">
        <f>M42-'[1]3 priedas_asignavimai'!X150</f>
        <v>0</v>
      </c>
    </row>
    <row r="43" spans="1:19" x14ac:dyDescent="0.25">
      <c r="A43" s="8"/>
      <c r="B43" s="12" t="s">
        <v>437</v>
      </c>
      <c r="C43" s="360">
        <f t="shared" si="0"/>
        <v>0.2</v>
      </c>
      <c r="D43" s="72"/>
      <c r="E43" s="72">
        <v>0.2</v>
      </c>
      <c r="F43" s="72"/>
      <c r="G43" s="72"/>
      <c r="H43" s="78">
        <f t="shared" si="2"/>
        <v>0</v>
      </c>
      <c r="I43" s="362"/>
      <c r="J43" s="362"/>
      <c r="K43" s="362"/>
      <c r="L43" s="362"/>
      <c r="M43" s="5">
        <f t="shared" si="5"/>
        <v>0.2</v>
      </c>
      <c r="N43" s="5">
        <f>D43+I43</f>
        <v>0</v>
      </c>
      <c r="O43" s="5">
        <f t="shared" si="44"/>
        <v>0.2</v>
      </c>
      <c r="P43" s="5">
        <f t="shared" si="44"/>
        <v>0</v>
      </c>
      <c r="Q43" s="5">
        <f t="shared" si="44"/>
        <v>0</v>
      </c>
      <c r="S43" s="81">
        <f>M43-'[1]3 priedas_asignavimai'!X153</f>
        <v>0</v>
      </c>
    </row>
    <row r="44" spans="1:19" s="14" customFormat="1" x14ac:dyDescent="0.25">
      <c r="A44" s="3" t="s">
        <v>14</v>
      </c>
      <c r="B44" s="62" t="s">
        <v>242</v>
      </c>
      <c r="C44" s="75">
        <f t="shared" si="0"/>
        <v>1.6</v>
      </c>
      <c r="D44" s="75">
        <f>D45+D46</f>
        <v>1.4000000000000001</v>
      </c>
      <c r="E44" s="75">
        <f t="shared" ref="E44:G44" si="45">E45+E46</f>
        <v>0.2</v>
      </c>
      <c r="F44" s="75">
        <f t="shared" si="45"/>
        <v>0</v>
      </c>
      <c r="G44" s="75">
        <f t="shared" si="45"/>
        <v>0</v>
      </c>
      <c r="H44" s="78">
        <f t="shared" si="2"/>
        <v>0</v>
      </c>
      <c r="I44" s="78">
        <f>I45+I46</f>
        <v>0</v>
      </c>
      <c r="J44" s="78">
        <f t="shared" ref="J44:L44" si="46">J45+J46</f>
        <v>0</v>
      </c>
      <c r="K44" s="78">
        <f t="shared" si="46"/>
        <v>0</v>
      </c>
      <c r="L44" s="78">
        <f t="shared" si="46"/>
        <v>0</v>
      </c>
      <c r="M44" s="57">
        <f t="shared" si="5"/>
        <v>1.6</v>
      </c>
      <c r="N44" s="57">
        <f>N45+N46</f>
        <v>1.4000000000000001</v>
      </c>
      <c r="O44" s="57">
        <f t="shared" ref="O44:Q44" si="47">O45+O46</f>
        <v>0.2</v>
      </c>
      <c r="P44" s="57">
        <f t="shared" si="47"/>
        <v>0</v>
      </c>
      <c r="Q44" s="57">
        <f t="shared" si="47"/>
        <v>0</v>
      </c>
      <c r="S44" s="82"/>
    </row>
    <row r="45" spans="1:19" x14ac:dyDescent="0.25">
      <c r="A45" s="8"/>
      <c r="B45" s="12" t="s">
        <v>436</v>
      </c>
      <c r="C45" s="360">
        <f t="shared" si="0"/>
        <v>0.1</v>
      </c>
      <c r="D45" s="72">
        <v>0.1</v>
      </c>
      <c r="E45" s="72"/>
      <c r="F45" s="72"/>
      <c r="G45" s="72"/>
      <c r="H45" s="78">
        <f t="shared" si="2"/>
        <v>0</v>
      </c>
      <c r="I45" s="362"/>
      <c r="J45" s="362"/>
      <c r="K45" s="362"/>
      <c r="L45" s="362"/>
      <c r="M45" s="5">
        <f t="shared" si="5"/>
        <v>0.1</v>
      </c>
      <c r="N45" s="5">
        <f>D45+I45</f>
        <v>0.1</v>
      </c>
      <c r="O45" s="5">
        <f t="shared" ref="O45:Q46" si="48">E45+J45</f>
        <v>0</v>
      </c>
      <c r="P45" s="5">
        <f t="shared" si="48"/>
        <v>0</v>
      </c>
      <c r="Q45" s="5">
        <f t="shared" si="48"/>
        <v>0</v>
      </c>
      <c r="S45" s="81">
        <f>M45-'[1]3 priedas_asignavimai'!X157</f>
        <v>0</v>
      </c>
    </row>
    <row r="46" spans="1:19" x14ac:dyDescent="0.25">
      <c r="A46" s="8"/>
      <c r="B46" s="12" t="s">
        <v>437</v>
      </c>
      <c r="C46" s="360">
        <f t="shared" si="0"/>
        <v>1.5</v>
      </c>
      <c r="D46" s="72">
        <v>1.3</v>
      </c>
      <c r="E46" s="72">
        <v>0.2</v>
      </c>
      <c r="F46" s="72"/>
      <c r="G46" s="72"/>
      <c r="H46" s="78">
        <f t="shared" si="2"/>
        <v>0</v>
      </c>
      <c r="I46" s="362"/>
      <c r="J46" s="362"/>
      <c r="K46" s="362"/>
      <c r="L46" s="362"/>
      <c r="M46" s="5">
        <f t="shared" si="5"/>
        <v>1.5</v>
      </c>
      <c r="N46" s="5">
        <f>D46+I46</f>
        <v>1.3</v>
      </c>
      <c r="O46" s="5">
        <f t="shared" si="48"/>
        <v>0.2</v>
      </c>
      <c r="P46" s="5">
        <f t="shared" si="48"/>
        <v>0</v>
      </c>
      <c r="Q46" s="5">
        <f t="shared" si="48"/>
        <v>0</v>
      </c>
      <c r="S46" s="81">
        <f>M46-'[1]3 priedas_asignavimai'!X160</f>
        <v>0</v>
      </c>
    </row>
    <row r="47" spans="1:19" s="14" customFormat="1" x14ac:dyDescent="0.25">
      <c r="A47" s="3" t="s">
        <v>15</v>
      </c>
      <c r="B47" s="62" t="s">
        <v>243</v>
      </c>
      <c r="C47" s="75">
        <f t="shared" si="0"/>
        <v>0.9</v>
      </c>
      <c r="D47" s="75">
        <f>D48</f>
        <v>0</v>
      </c>
      <c r="E47" s="75">
        <f t="shared" ref="E47:L47" si="49">E48</f>
        <v>0.9</v>
      </c>
      <c r="F47" s="75">
        <f t="shared" si="49"/>
        <v>0</v>
      </c>
      <c r="G47" s="75">
        <f t="shared" si="49"/>
        <v>0</v>
      </c>
      <c r="H47" s="78">
        <f t="shared" si="2"/>
        <v>0</v>
      </c>
      <c r="I47" s="78">
        <f>I48</f>
        <v>0</v>
      </c>
      <c r="J47" s="78">
        <f t="shared" si="49"/>
        <v>0</v>
      </c>
      <c r="K47" s="78">
        <f t="shared" si="49"/>
        <v>0</v>
      </c>
      <c r="L47" s="78">
        <f t="shared" si="49"/>
        <v>0</v>
      </c>
      <c r="M47" s="57">
        <f t="shared" si="5"/>
        <v>0.9</v>
      </c>
      <c r="N47" s="57">
        <f>N48</f>
        <v>0</v>
      </c>
      <c r="O47" s="57">
        <f t="shared" ref="O47:Q47" si="50">O48</f>
        <v>0.9</v>
      </c>
      <c r="P47" s="57">
        <f t="shared" si="50"/>
        <v>0</v>
      </c>
      <c r="Q47" s="57">
        <f t="shared" si="50"/>
        <v>0</v>
      </c>
      <c r="S47" s="82"/>
    </row>
    <row r="48" spans="1:19" x14ac:dyDescent="0.25">
      <c r="A48" s="8"/>
      <c r="B48" s="12" t="s">
        <v>437</v>
      </c>
      <c r="C48" s="360">
        <f t="shared" si="0"/>
        <v>0.9</v>
      </c>
      <c r="D48" s="72"/>
      <c r="E48" s="72">
        <v>0.9</v>
      </c>
      <c r="F48" s="72"/>
      <c r="G48" s="72"/>
      <c r="H48" s="78">
        <f t="shared" si="2"/>
        <v>0</v>
      </c>
      <c r="I48" s="362"/>
      <c r="J48" s="362"/>
      <c r="K48" s="362"/>
      <c r="L48" s="362"/>
      <c r="M48" s="5">
        <f t="shared" si="5"/>
        <v>0.9</v>
      </c>
      <c r="N48" s="5">
        <f>D48+I48</f>
        <v>0</v>
      </c>
      <c r="O48" s="5">
        <f t="shared" ref="O48:Q48" si="51">E48+J48</f>
        <v>0.9</v>
      </c>
      <c r="P48" s="5">
        <f t="shared" si="51"/>
        <v>0</v>
      </c>
      <c r="Q48" s="5">
        <f t="shared" si="51"/>
        <v>0</v>
      </c>
      <c r="S48" s="81">
        <f>M48-'[1]3 priedas_asignavimai'!X167</f>
        <v>0</v>
      </c>
    </row>
    <row r="49" spans="1:21" x14ac:dyDescent="0.25">
      <c r="A49" s="3" t="s">
        <v>16</v>
      </c>
      <c r="B49" s="62" t="s">
        <v>245</v>
      </c>
      <c r="C49" s="75">
        <f t="shared" si="0"/>
        <v>1.5</v>
      </c>
      <c r="D49" s="75">
        <f>D50</f>
        <v>1.5</v>
      </c>
      <c r="E49" s="75">
        <f t="shared" ref="E49:L49" si="52">E50</f>
        <v>0</v>
      </c>
      <c r="F49" s="75">
        <f t="shared" si="52"/>
        <v>0</v>
      </c>
      <c r="G49" s="75">
        <f t="shared" si="52"/>
        <v>0</v>
      </c>
      <c r="H49" s="78">
        <f t="shared" si="2"/>
        <v>0</v>
      </c>
      <c r="I49" s="78">
        <f>I50</f>
        <v>0</v>
      </c>
      <c r="J49" s="78">
        <f t="shared" si="52"/>
        <v>0</v>
      </c>
      <c r="K49" s="78">
        <f t="shared" si="52"/>
        <v>0</v>
      </c>
      <c r="L49" s="78">
        <f t="shared" si="52"/>
        <v>0</v>
      </c>
      <c r="M49" s="57">
        <f t="shared" si="5"/>
        <v>1.5</v>
      </c>
      <c r="N49" s="57">
        <f>N50</f>
        <v>1.5</v>
      </c>
      <c r="O49" s="57">
        <f t="shared" ref="O49:Q49" si="53">O50</f>
        <v>0</v>
      </c>
      <c r="P49" s="57">
        <f t="shared" si="53"/>
        <v>0</v>
      </c>
      <c r="Q49" s="57">
        <f t="shared" si="53"/>
        <v>0</v>
      </c>
      <c r="S49" s="81"/>
    </row>
    <row r="50" spans="1:21" x14ac:dyDescent="0.25">
      <c r="A50" s="15"/>
      <c r="B50" s="12" t="s">
        <v>437</v>
      </c>
      <c r="C50" s="360">
        <f t="shared" si="0"/>
        <v>1.5</v>
      </c>
      <c r="D50" s="72">
        <v>1.5</v>
      </c>
      <c r="E50" s="72"/>
      <c r="F50" s="72"/>
      <c r="G50" s="72"/>
      <c r="H50" s="78">
        <f t="shared" si="2"/>
        <v>0</v>
      </c>
      <c r="I50" s="362"/>
      <c r="J50" s="362"/>
      <c r="K50" s="362"/>
      <c r="L50" s="362"/>
      <c r="M50" s="5">
        <f t="shared" si="5"/>
        <v>1.5</v>
      </c>
      <c r="N50" s="5">
        <f>D50+I50</f>
        <v>1.5</v>
      </c>
      <c r="O50" s="5">
        <f t="shared" ref="O50:Q50" si="54">E50+J50</f>
        <v>0</v>
      </c>
      <c r="P50" s="5">
        <f t="shared" si="54"/>
        <v>0</v>
      </c>
      <c r="Q50" s="5">
        <f t="shared" si="54"/>
        <v>0</v>
      </c>
      <c r="S50" s="81">
        <f>M50-'[1]3 priedas_asignavimai'!X173</f>
        <v>0</v>
      </c>
    </row>
    <row r="51" spans="1:21" x14ac:dyDescent="0.25">
      <c r="A51" s="17" t="s">
        <v>17</v>
      </c>
      <c r="B51" s="62" t="s">
        <v>246</v>
      </c>
      <c r="C51" s="75">
        <f t="shared" si="0"/>
        <v>4.0999999999999996</v>
      </c>
      <c r="D51" s="75">
        <f t="shared" ref="D51:L51" si="55">D52</f>
        <v>0</v>
      </c>
      <c r="E51" s="75">
        <f t="shared" si="55"/>
        <v>4.0999999999999996</v>
      </c>
      <c r="F51" s="75">
        <f t="shared" si="55"/>
        <v>0</v>
      </c>
      <c r="G51" s="75">
        <f t="shared" si="55"/>
        <v>0</v>
      </c>
      <c r="H51" s="78">
        <f t="shared" si="2"/>
        <v>0.7</v>
      </c>
      <c r="I51" s="78">
        <f t="shared" si="55"/>
        <v>0</v>
      </c>
      <c r="J51" s="78">
        <f t="shared" si="55"/>
        <v>0.7</v>
      </c>
      <c r="K51" s="78">
        <f t="shared" si="55"/>
        <v>0</v>
      </c>
      <c r="L51" s="78">
        <f t="shared" si="55"/>
        <v>0</v>
      </c>
      <c r="M51" s="57">
        <f t="shared" si="5"/>
        <v>4.8</v>
      </c>
      <c r="N51" s="57">
        <f>N52</f>
        <v>0</v>
      </c>
      <c r="O51" s="57">
        <f t="shared" ref="O51:Q51" si="56">O52</f>
        <v>4.8</v>
      </c>
      <c r="P51" s="57">
        <f t="shared" si="56"/>
        <v>0</v>
      </c>
      <c r="Q51" s="57">
        <f t="shared" si="56"/>
        <v>0</v>
      </c>
      <c r="S51" s="81"/>
    </row>
    <row r="52" spans="1:21" x14ac:dyDescent="0.25">
      <c r="A52" s="17"/>
      <c r="B52" s="4" t="s">
        <v>438</v>
      </c>
      <c r="C52" s="360">
        <f t="shared" si="0"/>
        <v>4.0999999999999996</v>
      </c>
      <c r="D52" s="72"/>
      <c r="E52" s="72">
        <v>4.0999999999999996</v>
      </c>
      <c r="F52" s="72"/>
      <c r="G52" s="72"/>
      <c r="H52" s="78">
        <f t="shared" si="2"/>
        <v>0.7</v>
      </c>
      <c r="I52" s="362"/>
      <c r="J52" s="362">
        <v>0.7</v>
      </c>
      <c r="K52" s="362"/>
      <c r="L52" s="362"/>
      <c r="M52" s="5">
        <f t="shared" si="5"/>
        <v>4.8</v>
      </c>
      <c r="N52" s="5">
        <f>D52+I52</f>
        <v>0</v>
      </c>
      <c r="O52" s="5">
        <f t="shared" ref="O52:Q52" si="57">E52+J52</f>
        <v>4.8</v>
      </c>
      <c r="P52" s="5">
        <f t="shared" si="57"/>
        <v>0</v>
      </c>
      <c r="Q52" s="5">
        <f t="shared" si="57"/>
        <v>0</v>
      </c>
      <c r="S52" s="81">
        <f>M52-'[1]3 priedas_asignavimai'!X176</f>
        <v>0</v>
      </c>
    </row>
    <row r="53" spans="1:21" x14ac:dyDescent="0.25">
      <c r="A53" s="3" t="s">
        <v>18</v>
      </c>
      <c r="B53" s="64" t="s">
        <v>249</v>
      </c>
      <c r="C53" s="75">
        <f t="shared" si="0"/>
        <v>0.9</v>
      </c>
      <c r="D53" s="75">
        <f t="shared" ref="D53:L53" si="58">D54</f>
        <v>0.1</v>
      </c>
      <c r="E53" s="75">
        <f t="shared" si="58"/>
        <v>0.8</v>
      </c>
      <c r="F53" s="75">
        <f t="shared" si="58"/>
        <v>0</v>
      </c>
      <c r="G53" s="75">
        <f t="shared" si="58"/>
        <v>0</v>
      </c>
      <c r="H53" s="78">
        <f t="shared" si="2"/>
        <v>0</v>
      </c>
      <c r="I53" s="78">
        <f t="shared" si="58"/>
        <v>0</v>
      </c>
      <c r="J53" s="78">
        <f t="shared" si="58"/>
        <v>0</v>
      </c>
      <c r="K53" s="78">
        <f t="shared" si="58"/>
        <v>0</v>
      </c>
      <c r="L53" s="78">
        <f t="shared" si="58"/>
        <v>0</v>
      </c>
      <c r="M53" s="57">
        <f t="shared" si="5"/>
        <v>0.9</v>
      </c>
      <c r="N53" s="57">
        <f>N54</f>
        <v>0.1</v>
      </c>
      <c r="O53" s="57">
        <f t="shared" ref="O53:Q53" si="59">O54</f>
        <v>0.8</v>
      </c>
      <c r="P53" s="57">
        <f t="shared" si="59"/>
        <v>0</v>
      </c>
      <c r="Q53" s="57">
        <f t="shared" si="59"/>
        <v>0</v>
      </c>
      <c r="S53" s="81"/>
    </row>
    <row r="54" spans="1:21" x14ac:dyDescent="0.25">
      <c r="A54" s="15"/>
      <c r="B54" s="12" t="s">
        <v>439</v>
      </c>
      <c r="C54" s="360">
        <f t="shared" si="0"/>
        <v>0.9</v>
      </c>
      <c r="D54" s="72">
        <v>0.1</v>
      </c>
      <c r="E54" s="72">
        <v>0.8</v>
      </c>
      <c r="F54" s="72"/>
      <c r="G54" s="72"/>
      <c r="H54" s="78">
        <f t="shared" si="2"/>
        <v>0</v>
      </c>
      <c r="I54" s="362"/>
      <c r="J54" s="362"/>
      <c r="K54" s="362"/>
      <c r="L54" s="362"/>
      <c r="M54" s="5">
        <f t="shared" si="5"/>
        <v>0.9</v>
      </c>
      <c r="N54" s="5">
        <f>D54+I54</f>
        <v>0.1</v>
      </c>
      <c r="O54" s="5">
        <f t="shared" ref="O54:Q54" si="60">E54+J54</f>
        <v>0.8</v>
      </c>
      <c r="P54" s="5">
        <f t="shared" si="60"/>
        <v>0</v>
      </c>
      <c r="Q54" s="5">
        <f t="shared" si="60"/>
        <v>0</v>
      </c>
      <c r="S54" s="81">
        <f>M54-'[1]3 priedas_asignavimai'!X181</f>
        <v>0</v>
      </c>
    </row>
    <row r="55" spans="1:21" x14ac:dyDescent="0.25">
      <c r="A55" s="17" t="s">
        <v>19</v>
      </c>
      <c r="B55" s="63" t="s">
        <v>250</v>
      </c>
      <c r="C55" s="75">
        <f t="shared" si="0"/>
        <v>19.3</v>
      </c>
      <c r="D55" s="75">
        <f t="shared" ref="D55:L55" si="61">D56</f>
        <v>0.3</v>
      </c>
      <c r="E55" s="75">
        <f t="shared" si="61"/>
        <v>0</v>
      </c>
      <c r="F55" s="75">
        <f t="shared" si="61"/>
        <v>19</v>
      </c>
      <c r="G55" s="75">
        <f t="shared" si="61"/>
        <v>0</v>
      </c>
      <c r="H55" s="78">
        <f t="shared" si="2"/>
        <v>0</v>
      </c>
      <c r="I55" s="78">
        <f t="shared" si="61"/>
        <v>0</v>
      </c>
      <c r="J55" s="78">
        <f t="shared" si="61"/>
        <v>0</v>
      </c>
      <c r="K55" s="78">
        <f t="shared" si="61"/>
        <v>0</v>
      </c>
      <c r="L55" s="78">
        <f t="shared" si="61"/>
        <v>0</v>
      </c>
      <c r="M55" s="57">
        <f t="shared" si="5"/>
        <v>19.3</v>
      </c>
      <c r="N55" s="57">
        <f>N56</f>
        <v>0.3</v>
      </c>
      <c r="O55" s="57">
        <f t="shared" ref="O55:Q55" si="62">O56</f>
        <v>0</v>
      </c>
      <c r="P55" s="57">
        <f t="shared" si="62"/>
        <v>19</v>
      </c>
      <c r="Q55" s="57">
        <f t="shared" si="62"/>
        <v>0</v>
      </c>
      <c r="S55" s="81"/>
    </row>
    <row r="56" spans="1:21" x14ac:dyDescent="0.25">
      <c r="A56" s="17"/>
      <c r="B56" s="12" t="s">
        <v>439</v>
      </c>
      <c r="C56" s="360">
        <f t="shared" si="0"/>
        <v>19.3</v>
      </c>
      <c r="D56" s="72">
        <v>0.3</v>
      </c>
      <c r="E56" s="72"/>
      <c r="F56" s="72">
        <v>19</v>
      </c>
      <c r="G56" s="72"/>
      <c r="H56" s="78">
        <f t="shared" si="2"/>
        <v>0</v>
      </c>
      <c r="I56" s="362"/>
      <c r="J56" s="362"/>
      <c r="K56" s="362"/>
      <c r="L56" s="362"/>
      <c r="M56" s="5">
        <f t="shared" si="5"/>
        <v>19.3</v>
      </c>
      <c r="N56" s="5">
        <f>D56+I56</f>
        <v>0.3</v>
      </c>
      <c r="O56" s="5">
        <f t="shared" ref="O56:Q56" si="63">E56+J56</f>
        <v>0</v>
      </c>
      <c r="P56" s="5">
        <f t="shared" si="63"/>
        <v>19</v>
      </c>
      <c r="Q56" s="5">
        <f t="shared" si="63"/>
        <v>0</v>
      </c>
      <c r="S56" s="81">
        <f>M56-'[1]3 priedas_asignavimai'!X185</f>
        <v>0</v>
      </c>
    </row>
    <row r="57" spans="1:21" x14ac:dyDescent="0.25">
      <c r="A57" s="16" t="s">
        <v>20</v>
      </c>
      <c r="B57" s="63" t="s">
        <v>251</v>
      </c>
      <c r="C57" s="75">
        <f t="shared" si="0"/>
        <v>0.1</v>
      </c>
      <c r="D57" s="75">
        <f>D58</f>
        <v>0.1</v>
      </c>
      <c r="E57" s="75">
        <f t="shared" ref="E57:L57" si="64">E58</f>
        <v>0</v>
      </c>
      <c r="F57" s="75">
        <f t="shared" si="64"/>
        <v>0</v>
      </c>
      <c r="G57" s="75">
        <f t="shared" si="64"/>
        <v>0</v>
      </c>
      <c r="H57" s="78">
        <f t="shared" si="2"/>
        <v>0</v>
      </c>
      <c r="I57" s="78">
        <f>I58</f>
        <v>0</v>
      </c>
      <c r="J57" s="78">
        <f t="shared" si="64"/>
        <v>0</v>
      </c>
      <c r="K57" s="78">
        <f t="shared" si="64"/>
        <v>0</v>
      </c>
      <c r="L57" s="78">
        <f t="shared" si="64"/>
        <v>0</v>
      </c>
      <c r="M57" s="57">
        <f t="shared" si="5"/>
        <v>0.1</v>
      </c>
      <c r="N57" s="57">
        <f>N58</f>
        <v>0.1</v>
      </c>
      <c r="O57" s="57">
        <f t="shared" ref="O57:Q57" si="65">O58</f>
        <v>0</v>
      </c>
      <c r="P57" s="57">
        <f t="shared" si="65"/>
        <v>0</v>
      </c>
      <c r="Q57" s="57">
        <f t="shared" si="65"/>
        <v>0</v>
      </c>
      <c r="S57" s="81"/>
    </row>
    <row r="58" spans="1:21" x14ac:dyDescent="0.25">
      <c r="A58" s="17"/>
      <c r="B58" s="12" t="s">
        <v>439</v>
      </c>
      <c r="C58" s="360">
        <f t="shared" si="0"/>
        <v>0.1</v>
      </c>
      <c r="D58" s="72">
        <v>0.1</v>
      </c>
      <c r="E58" s="72"/>
      <c r="F58" s="72"/>
      <c r="G58" s="72"/>
      <c r="H58" s="78">
        <f t="shared" si="2"/>
        <v>0</v>
      </c>
      <c r="I58" s="362"/>
      <c r="J58" s="362"/>
      <c r="K58" s="362"/>
      <c r="L58" s="362"/>
      <c r="M58" s="5">
        <f t="shared" si="5"/>
        <v>0.1</v>
      </c>
      <c r="N58" s="5">
        <f>D58+I58</f>
        <v>0.1</v>
      </c>
      <c r="O58" s="5">
        <f t="shared" ref="O58:Q58" si="66">E58+J58</f>
        <v>0</v>
      </c>
      <c r="P58" s="5">
        <f t="shared" si="66"/>
        <v>0</v>
      </c>
      <c r="Q58" s="5">
        <f t="shared" si="66"/>
        <v>0</v>
      </c>
      <c r="S58" s="81">
        <f>M58-'[1]3 priedas_asignavimai'!X192</f>
        <v>0</v>
      </c>
    </row>
    <row r="59" spans="1:21" x14ac:dyDescent="0.25">
      <c r="A59" s="16" t="s">
        <v>21</v>
      </c>
      <c r="B59" s="63" t="s">
        <v>252</v>
      </c>
      <c r="C59" s="75">
        <f t="shared" si="0"/>
        <v>17.3</v>
      </c>
      <c r="D59" s="75">
        <f t="shared" ref="D59:L59" si="67">D60</f>
        <v>1.7</v>
      </c>
      <c r="E59" s="75">
        <f t="shared" si="67"/>
        <v>0</v>
      </c>
      <c r="F59" s="75">
        <f t="shared" si="67"/>
        <v>15.6</v>
      </c>
      <c r="G59" s="75">
        <f t="shared" si="67"/>
        <v>0</v>
      </c>
      <c r="H59" s="78">
        <f t="shared" si="2"/>
        <v>0</v>
      </c>
      <c r="I59" s="78">
        <f t="shared" si="67"/>
        <v>0</v>
      </c>
      <c r="J59" s="78">
        <f t="shared" si="67"/>
        <v>0</v>
      </c>
      <c r="K59" s="78">
        <f t="shared" si="67"/>
        <v>0</v>
      </c>
      <c r="L59" s="78">
        <f t="shared" si="67"/>
        <v>0</v>
      </c>
      <c r="M59" s="57">
        <f t="shared" si="5"/>
        <v>17.3</v>
      </c>
      <c r="N59" s="57">
        <f>N60</f>
        <v>1.7</v>
      </c>
      <c r="O59" s="57">
        <f t="shared" ref="O59:Q59" si="68">O60</f>
        <v>0</v>
      </c>
      <c r="P59" s="57">
        <f t="shared" si="68"/>
        <v>15.6</v>
      </c>
      <c r="Q59" s="57">
        <f t="shared" si="68"/>
        <v>0</v>
      </c>
      <c r="S59" s="81"/>
    </row>
    <row r="60" spans="1:21" x14ac:dyDescent="0.25">
      <c r="A60" s="17"/>
      <c r="B60" s="12" t="s">
        <v>439</v>
      </c>
      <c r="C60" s="360">
        <f t="shared" si="0"/>
        <v>17.3</v>
      </c>
      <c r="D60" s="72">
        <v>1.7</v>
      </c>
      <c r="E60" s="72"/>
      <c r="F60" s="72">
        <v>15.6</v>
      </c>
      <c r="G60" s="72"/>
      <c r="H60" s="78">
        <f t="shared" si="2"/>
        <v>0</v>
      </c>
      <c r="I60" s="362"/>
      <c r="J60" s="362"/>
      <c r="K60" s="362"/>
      <c r="L60" s="362"/>
      <c r="M60" s="5">
        <f t="shared" si="5"/>
        <v>17.3</v>
      </c>
      <c r="N60" s="5">
        <f>D60+I60</f>
        <v>1.7</v>
      </c>
      <c r="O60" s="5">
        <f t="shared" ref="O60:Q60" si="69">E60+J60</f>
        <v>0</v>
      </c>
      <c r="P60" s="5">
        <f t="shared" si="69"/>
        <v>15.6</v>
      </c>
      <c r="Q60" s="5">
        <f t="shared" si="69"/>
        <v>0</v>
      </c>
      <c r="S60" s="81">
        <f>M60-'[1]3 priedas_asignavimai'!X196</f>
        <v>0</v>
      </c>
    </row>
    <row r="61" spans="1:21" x14ac:dyDescent="0.25">
      <c r="A61" s="3" t="s">
        <v>22</v>
      </c>
      <c r="B61" s="63" t="s">
        <v>253</v>
      </c>
      <c r="C61" s="75">
        <f t="shared" si="0"/>
        <v>2</v>
      </c>
      <c r="D61" s="75">
        <f t="shared" ref="D61:L61" si="70">D62</f>
        <v>1.2</v>
      </c>
      <c r="E61" s="75">
        <f t="shared" si="70"/>
        <v>0.8</v>
      </c>
      <c r="F61" s="75">
        <f t="shared" si="70"/>
        <v>0</v>
      </c>
      <c r="G61" s="75">
        <f t="shared" si="70"/>
        <v>0</v>
      </c>
      <c r="H61" s="78">
        <f t="shared" si="2"/>
        <v>0</v>
      </c>
      <c r="I61" s="78">
        <f t="shared" si="70"/>
        <v>0</v>
      </c>
      <c r="J61" s="78">
        <f t="shared" si="70"/>
        <v>0</v>
      </c>
      <c r="K61" s="78">
        <f t="shared" si="70"/>
        <v>0</v>
      </c>
      <c r="L61" s="78">
        <f t="shared" si="70"/>
        <v>0</v>
      </c>
      <c r="M61" s="57">
        <f t="shared" si="5"/>
        <v>2</v>
      </c>
      <c r="N61" s="57">
        <f>N62</f>
        <v>1.2</v>
      </c>
      <c r="O61" s="57">
        <f t="shared" ref="O61:Q61" si="71">O62</f>
        <v>0.8</v>
      </c>
      <c r="P61" s="57">
        <f t="shared" si="71"/>
        <v>0</v>
      </c>
      <c r="Q61" s="57">
        <f t="shared" si="71"/>
        <v>0</v>
      </c>
      <c r="S61" s="81"/>
    </row>
    <row r="62" spans="1:21" x14ac:dyDescent="0.25">
      <c r="A62" s="17"/>
      <c r="B62" s="12" t="s">
        <v>439</v>
      </c>
      <c r="C62" s="360">
        <f t="shared" si="0"/>
        <v>2</v>
      </c>
      <c r="D62" s="72">
        <v>1.2</v>
      </c>
      <c r="E62" s="72">
        <v>0.8</v>
      </c>
      <c r="F62" s="72"/>
      <c r="G62" s="72"/>
      <c r="H62" s="78">
        <f t="shared" si="2"/>
        <v>0</v>
      </c>
      <c r="I62" s="362"/>
      <c r="J62" s="362"/>
      <c r="K62" s="362"/>
      <c r="L62" s="362"/>
      <c r="M62" s="5">
        <f t="shared" si="5"/>
        <v>2</v>
      </c>
      <c r="N62" s="5">
        <f>D62+I62</f>
        <v>1.2</v>
      </c>
      <c r="O62" s="5">
        <f t="shared" ref="O62:Q62" si="72">E62+J62</f>
        <v>0.8</v>
      </c>
      <c r="P62" s="5">
        <f t="shared" si="72"/>
        <v>0</v>
      </c>
      <c r="Q62" s="5">
        <f t="shared" si="72"/>
        <v>0</v>
      </c>
      <c r="S62" s="81">
        <f>M62-'[1]3 priedas_asignavimai'!X205</f>
        <v>0</v>
      </c>
    </row>
    <row r="63" spans="1:21" x14ac:dyDescent="0.25">
      <c r="A63" s="16" t="s">
        <v>23</v>
      </c>
      <c r="B63" s="63" t="s">
        <v>132</v>
      </c>
      <c r="C63" s="75">
        <f t="shared" si="0"/>
        <v>7.3999999999999995</v>
      </c>
      <c r="D63" s="75">
        <f t="shared" ref="D63:L63" si="73">D64</f>
        <v>4.5999999999999996</v>
      </c>
      <c r="E63" s="75">
        <f t="shared" si="73"/>
        <v>0</v>
      </c>
      <c r="F63" s="75">
        <f t="shared" si="73"/>
        <v>2.8</v>
      </c>
      <c r="G63" s="75">
        <f t="shared" si="73"/>
        <v>0</v>
      </c>
      <c r="H63" s="78">
        <f t="shared" si="2"/>
        <v>1.5</v>
      </c>
      <c r="I63" s="78">
        <f t="shared" si="73"/>
        <v>0</v>
      </c>
      <c r="J63" s="78">
        <f t="shared" si="73"/>
        <v>0</v>
      </c>
      <c r="K63" s="78">
        <f t="shared" si="73"/>
        <v>1.5</v>
      </c>
      <c r="L63" s="78">
        <f t="shared" si="73"/>
        <v>0</v>
      </c>
      <c r="M63" s="57">
        <f t="shared" si="5"/>
        <v>8.8999999999999986</v>
      </c>
      <c r="N63" s="57">
        <f>N64</f>
        <v>4.5999999999999996</v>
      </c>
      <c r="O63" s="57">
        <f t="shared" ref="O63:U63" si="74">O64</f>
        <v>0</v>
      </c>
      <c r="P63" s="57">
        <f t="shared" si="74"/>
        <v>4.3</v>
      </c>
      <c r="Q63" s="57">
        <f t="shared" si="74"/>
        <v>0</v>
      </c>
      <c r="R63" s="57">
        <f t="shared" si="74"/>
        <v>0</v>
      </c>
      <c r="S63" s="57">
        <f t="shared" si="74"/>
        <v>0</v>
      </c>
      <c r="T63" s="57">
        <f t="shared" si="74"/>
        <v>0</v>
      </c>
      <c r="U63" s="57">
        <f t="shared" si="74"/>
        <v>0</v>
      </c>
    </row>
    <row r="64" spans="1:21" x14ac:dyDescent="0.25">
      <c r="A64" s="17"/>
      <c r="B64" s="12" t="s">
        <v>439</v>
      </c>
      <c r="C64" s="360">
        <f t="shared" si="0"/>
        <v>7.3999999999999995</v>
      </c>
      <c r="D64" s="72">
        <v>4.5999999999999996</v>
      </c>
      <c r="E64" s="72"/>
      <c r="F64" s="72">
        <v>2.8</v>
      </c>
      <c r="G64" s="72"/>
      <c r="H64" s="78">
        <f t="shared" si="2"/>
        <v>1.5</v>
      </c>
      <c r="I64" s="362"/>
      <c r="J64" s="362"/>
      <c r="K64" s="362">
        <v>1.5</v>
      </c>
      <c r="L64" s="362"/>
      <c r="M64" s="5">
        <f t="shared" si="5"/>
        <v>8.8999999999999986</v>
      </c>
      <c r="N64" s="5">
        <f>D64+I64</f>
        <v>4.5999999999999996</v>
      </c>
      <c r="O64" s="5">
        <f t="shared" ref="O64:Q64" si="75">E64+J64</f>
        <v>0</v>
      </c>
      <c r="P64" s="5">
        <f t="shared" si="75"/>
        <v>4.3</v>
      </c>
      <c r="Q64" s="5">
        <f t="shared" si="75"/>
        <v>0</v>
      </c>
      <c r="S64" s="81">
        <f>M64-'[1]3 priedas_asignavimai'!X208</f>
        <v>0</v>
      </c>
    </row>
    <row r="65" spans="1:19" x14ac:dyDescent="0.25">
      <c r="A65" s="16" t="s">
        <v>24</v>
      </c>
      <c r="B65" s="63" t="s">
        <v>255</v>
      </c>
      <c r="C65" s="75">
        <f t="shared" si="0"/>
        <v>172.9</v>
      </c>
      <c r="D65" s="75">
        <f t="shared" ref="D65:L65" si="76">D66</f>
        <v>1.5</v>
      </c>
      <c r="E65" s="75">
        <f t="shared" si="76"/>
        <v>132</v>
      </c>
      <c r="F65" s="75">
        <f t="shared" si="76"/>
        <v>39.4</v>
      </c>
      <c r="G65" s="75">
        <f t="shared" si="76"/>
        <v>0</v>
      </c>
      <c r="H65" s="78">
        <f t="shared" si="2"/>
        <v>0</v>
      </c>
      <c r="I65" s="78">
        <f t="shared" si="76"/>
        <v>0</v>
      </c>
      <c r="J65" s="78">
        <f t="shared" si="76"/>
        <v>0</v>
      </c>
      <c r="K65" s="78">
        <f t="shared" si="76"/>
        <v>0</v>
      </c>
      <c r="L65" s="78">
        <f t="shared" si="76"/>
        <v>0</v>
      </c>
      <c r="M65" s="57">
        <f t="shared" si="5"/>
        <v>172.9</v>
      </c>
      <c r="N65" s="57">
        <f>N66</f>
        <v>1.5</v>
      </c>
      <c r="O65" s="57">
        <f t="shared" ref="O65:Q65" si="77">O66</f>
        <v>132</v>
      </c>
      <c r="P65" s="57">
        <f t="shared" si="77"/>
        <v>39.4</v>
      </c>
      <c r="Q65" s="57">
        <f t="shared" si="77"/>
        <v>0</v>
      </c>
      <c r="S65" s="81"/>
    </row>
    <row r="66" spans="1:19" x14ac:dyDescent="0.25">
      <c r="A66" s="17"/>
      <c r="B66" s="12" t="s">
        <v>439</v>
      </c>
      <c r="C66" s="360">
        <f t="shared" si="0"/>
        <v>172.9</v>
      </c>
      <c r="D66" s="72">
        <v>1.5</v>
      </c>
      <c r="E66" s="72">
        <v>132</v>
      </c>
      <c r="F66" s="72">
        <v>39.4</v>
      </c>
      <c r="G66" s="72"/>
      <c r="H66" s="78">
        <f t="shared" si="2"/>
        <v>0</v>
      </c>
      <c r="I66" s="362"/>
      <c r="J66" s="362"/>
      <c r="K66" s="362"/>
      <c r="L66" s="362"/>
      <c r="M66" s="5">
        <f t="shared" si="5"/>
        <v>172.9</v>
      </c>
      <c r="N66" s="5">
        <f>D66+I66</f>
        <v>1.5</v>
      </c>
      <c r="O66" s="5">
        <f t="shared" ref="O66:Q66" si="78">E66+J66</f>
        <v>132</v>
      </c>
      <c r="P66" s="5">
        <f t="shared" si="78"/>
        <v>39.4</v>
      </c>
      <c r="Q66" s="5">
        <f t="shared" si="78"/>
        <v>0</v>
      </c>
      <c r="S66" s="81">
        <f>M66-'[1]3 priedas_asignavimai'!X214</f>
        <v>0</v>
      </c>
    </row>
    <row r="67" spans="1:19" x14ac:dyDescent="0.25">
      <c r="A67" s="16" t="s">
        <v>25</v>
      </c>
      <c r="B67" s="63" t="s">
        <v>257</v>
      </c>
      <c r="C67" s="75">
        <f t="shared" si="0"/>
        <v>11.7</v>
      </c>
      <c r="D67" s="75">
        <f t="shared" ref="D67:L67" si="79">D68</f>
        <v>0.1</v>
      </c>
      <c r="E67" s="75">
        <f t="shared" si="79"/>
        <v>0</v>
      </c>
      <c r="F67" s="75">
        <f t="shared" si="79"/>
        <v>11.6</v>
      </c>
      <c r="G67" s="75">
        <f t="shared" si="79"/>
        <v>0</v>
      </c>
      <c r="H67" s="78">
        <f t="shared" si="2"/>
        <v>0</v>
      </c>
      <c r="I67" s="78">
        <f t="shared" si="79"/>
        <v>0</v>
      </c>
      <c r="J67" s="78">
        <f t="shared" si="79"/>
        <v>0</v>
      </c>
      <c r="K67" s="78">
        <f t="shared" si="79"/>
        <v>0</v>
      </c>
      <c r="L67" s="78">
        <f t="shared" si="79"/>
        <v>0</v>
      </c>
      <c r="M67" s="57">
        <f t="shared" si="5"/>
        <v>11.7</v>
      </c>
      <c r="N67" s="57">
        <f>N68</f>
        <v>0.1</v>
      </c>
      <c r="O67" s="57">
        <f t="shared" ref="O67:Q67" si="80">O68</f>
        <v>0</v>
      </c>
      <c r="P67" s="57">
        <f t="shared" si="80"/>
        <v>11.6</v>
      </c>
      <c r="Q67" s="57">
        <f t="shared" si="80"/>
        <v>0</v>
      </c>
      <c r="S67" s="81"/>
    </row>
    <row r="68" spans="1:19" x14ac:dyDescent="0.25">
      <c r="A68" s="17"/>
      <c r="B68" s="12" t="s">
        <v>439</v>
      </c>
      <c r="C68" s="360">
        <f t="shared" si="0"/>
        <v>11.7</v>
      </c>
      <c r="D68" s="72">
        <v>0.1</v>
      </c>
      <c r="E68" s="72"/>
      <c r="F68" s="72">
        <v>11.6</v>
      </c>
      <c r="G68" s="72"/>
      <c r="H68" s="78">
        <f t="shared" si="2"/>
        <v>0</v>
      </c>
      <c r="I68" s="362"/>
      <c r="J68" s="362"/>
      <c r="K68" s="362"/>
      <c r="L68" s="362"/>
      <c r="M68" s="5">
        <f t="shared" si="5"/>
        <v>11.7</v>
      </c>
      <c r="N68" s="5">
        <f>D68+I68</f>
        <v>0.1</v>
      </c>
      <c r="O68" s="5">
        <f t="shared" ref="O68:Q68" si="81">E68+J68</f>
        <v>0</v>
      </c>
      <c r="P68" s="5">
        <f t="shared" si="81"/>
        <v>11.6</v>
      </c>
      <c r="Q68" s="5">
        <f t="shared" si="81"/>
        <v>0</v>
      </c>
      <c r="S68" s="81">
        <f>M68-'[1]3 priedas_asignavimai'!X221</f>
        <v>0</v>
      </c>
    </row>
    <row r="69" spans="1:19" x14ac:dyDescent="0.25">
      <c r="A69" s="16" t="s">
        <v>254</v>
      </c>
      <c r="B69" s="63" t="s">
        <v>258</v>
      </c>
      <c r="C69" s="75">
        <f t="shared" si="0"/>
        <v>4.6999999999999993</v>
      </c>
      <c r="D69" s="75">
        <f t="shared" ref="D69:L69" si="82">D70</f>
        <v>0.1</v>
      </c>
      <c r="E69" s="75">
        <f t="shared" si="82"/>
        <v>0</v>
      </c>
      <c r="F69" s="75">
        <f t="shared" si="82"/>
        <v>4.5999999999999996</v>
      </c>
      <c r="G69" s="75">
        <f t="shared" si="82"/>
        <v>0</v>
      </c>
      <c r="H69" s="78">
        <f t="shared" si="2"/>
        <v>0</v>
      </c>
      <c r="I69" s="78">
        <f t="shared" si="82"/>
        <v>0</v>
      </c>
      <c r="J69" s="78">
        <f t="shared" si="82"/>
        <v>0</v>
      </c>
      <c r="K69" s="78">
        <f t="shared" si="82"/>
        <v>0</v>
      </c>
      <c r="L69" s="78">
        <f t="shared" si="82"/>
        <v>0</v>
      </c>
      <c r="M69" s="57">
        <f t="shared" si="5"/>
        <v>4.6999999999999993</v>
      </c>
      <c r="N69" s="57">
        <f>N70</f>
        <v>0.1</v>
      </c>
      <c r="O69" s="57">
        <f t="shared" ref="O69:Q69" si="83">O70</f>
        <v>0</v>
      </c>
      <c r="P69" s="57">
        <f t="shared" si="83"/>
        <v>4.5999999999999996</v>
      </c>
      <c r="Q69" s="57">
        <f t="shared" si="83"/>
        <v>0</v>
      </c>
      <c r="S69" s="81"/>
    </row>
    <row r="70" spans="1:19" x14ac:dyDescent="0.25">
      <c r="A70" s="17"/>
      <c r="B70" s="12" t="s">
        <v>439</v>
      </c>
      <c r="C70" s="360">
        <f t="shared" si="0"/>
        <v>4.6999999999999993</v>
      </c>
      <c r="D70" s="72">
        <v>0.1</v>
      </c>
      <c r="E70" s="72"/>
      <c r="F70" s="72">
        <v>4.5999999999999996</v>
      </c>
      <c r="G70" s="72"/>
      <c r="H70" s="78">
        <f t="shared" si="2"/>
        <v>0</v>
      </c>
      <c r="I70" s="362"/>
      <c r="J70" s="362"/>
      <c r="K70" s="362"/>
      <c r="L70" s="362"/>
      <c r="M70" s="5">
        <f t="shared" si="5"/>
        <v>4.6999999999999993</v>
      </c>
      <c r="N70" s="5">
        <f>D70+I70</f>
        <v>0.1</v>
      </c>
      <c r="O70" s="5">
        <f t="shared" ref="O70:Q70" si="84">E70+J70</f>
        <v>0</v>
      </c>
      <c r="P70" s="5">
        <f t="shared" si="84"/>
        <v>4.5999999999999996</v>
      </c>
      <c r="Q70" s="5">
        <f t="shared" si="84"/>
        <v>0</v>
      </c>
      <c r="S70" s="81">
        <f>M70-'[1]3 priedas_asignavimai'!X227</f>
        <v>0</v>
      </c>
    </row>
    <row r="71" spans="1:19" x14ac:dyDescent="0.25">
      <c r="A71" s="16" t="s">
        <v>26</v>
      </c>
      <c r="B71" s="63" t="s">
        <v>260</v>
      </c>
      <c r="C71" s="75">
        <f t="shared" si="0"/>
        <v>11.7</v>
      </c>
      <c r="D71" s="75">
        <f t="shared" ref="D71:L71" si="85">D72</f>
        <v>0.1</v>
      </c>
      <c r="E71" s="75">
        <f t="shared" si="85"/>
        <v>0</v>
      </c>
      <c r="F71" s="75">
        <f t="shared" si="85"/>
        <v>11.6</v>
      </c>
      <c r="G71" s="75">
        <f t="shared" si="85"/>
        <v>0</v>
      </c>
      <c r="H71" s="78">
        <f t="shared" si="2"/>
        <v>0</v>
      </c>
      <c r="I71" s="78">
        <f t="shared" si="85"/>
        <v>0</v>
      </c>
      <c r="J71" s="78">
        <f t="shared" si="85"/>
        <v>0</v>
      </c>
      <c r="K71" s="78">
        <f t="shared" si="85"/>
        <v>0</v>
      </c>
      <c r="L71" s="78">
        <f t="shared" si="85"/>
        <v>0</v>
      </c>
      <c r="M71" s="57">
        <f t="shared" si="5"/>
        <v>11.7</v>
      </c>
      <c r="N71" s="57">
        <f>N72</f>
        <v>0.1</v>
      </c>
      <c r="O71" s="57">
        <f t="shared" ref="O71:Q71" si="86">O72</f>
        <v>0</v>
      </c>
      <c r="P71" s="57">
        <f t="shared" si="86"/>
        <v>11.6</v>
      </c>
      <c r="Q71" s="57">
        <f t="shared" si="86"/>
        <v>0</v>
      </c>
      <c r="S71" s="81"/>
    </row>
    <row r="72" spans="1:19" x14ac:dyDescent="0.25">
      <c r="A72" s="17"/>
      <c r="B72" s="12" t="s">
        <v>439</v>
      </c>
      <c r="C72" s="360">
        <f t="shared" si="0"/>
        <v>11.7</v>
      </c>
      <c r="D72" s="72">
        <v>0.1</v>
      </c>
      <c r="E72" s="72"/>
      <c r="F72" s="72">
        <v>11.6</v>
      </c>
      <c r="G72" s="72"/>
      <c r="H72" s="78">
        <f t="shared" si="2"/>
        <v>0</v>
      </c>
      <c r="I72" s="362"/>
      <c r="J72" s="362"/>
      <c r="K72" s="362"/>
      <c r="L72" s="362"/>
      <c r="M72" s="5">
        <f t="shared" si="5"/>
        <v>11.7</v>
      </c>
      <c r="N72" s="5">
        <f>D72+I72</f>
        <v>0.1</v>
      </c>
      <c r="O72" s="5">
        <f t="shared" ref="O72:Q72" si="87">E72+J72</f>
        <v>0</v>
      </c>
      <c r="P72" s="5">
        <f t="shared" si="87"/>
        <v>11.6</v>
      </c>
      <c r="Q72" s="5">
        <f t="shared" si="87"/>
        <v>0</v>
      </c>
      <c r="S72" s="81">
        <f>M72-'[1]3 priedas_asignavimai'!X233</f>
        <v>0</v>
      </c>
    </row>
    <row r="73" spans="1:19" x14ac:dyDescent="0.25">
      <c r="A73" s="16" t="s">
        <v>27</v>
      </c>
      <c r="B73" s="63" t="s">
        <v>261</v>
      </c>
      <c r="C73" s="75">
        <f t="shared" si="0"/>
        <v>14.3</v>
      </c>
      <c r="D73" s="75">
        <f t="shared" ref="D73:L73" si="88">D74</f>
        <v>7</v>
      </c>
      <c r="E73" s="75">
        <f t="shared" si="88"/>
        <v>0</v>
      </c>
      <c r="F73" s="75">
        <f t="shared" si="88"/>
        <v>7.3</v>
      </c>
      <c r="G73" s="75">
        <f t="shared" si="88"/>
        <v>0</v>
      </c>
      <c r="H73" s="78">
        <f t="shared" si="2"/>
        <v>0</v>
      </c>
      <c r="I73" s="78">
        <f t="shared" si="88"/>
        <v>0</v>
      </c>
      <c r="J73" s="78">
        <f t="shared" si="88"/>
        <v>0</v>
      </c>
      <c r="K73" s="78">
        <f t="shared" si="88"/>
        <v>0</v>
      </c>
      <c r="L73" s="78">
        <f t="shared" si="88"/>
        <v>0</v>
      </c>
      <c r="M73" s="57">
        <f t="shared" si="5"/>
        <v>14.3</v>
      </c>
      <c r="N73" s="57">
        <f>N74</f>
        <v>7</v>
      </c>
      <c r="O73" s="57">
        <f t="shared" ref="O73:Q73" si="89">O74</f>
        <v>0</v>
      </c>
      <c r="P73" s="57">
        <f t="shared" si="89"/>
        <v>7.3</v>
      </c>
      <c r="Q73" s="57">
        <f t="shared" si="89"/>
        <v>0</v>
      </c>
      <c r="S73" s="81"/>
    </row>
    <row r="74" spans="1:19" x14ac:dyDescent="0.25">
      <c r="A74" s="17"/>
      <c r="B74" s="12" t="s">
        <v>439</v>
      </c>
      <c r="C74" s="360">
        <f t="shared" si="0"/>
        <v>14.3</v>
      </c>
      <c r="D74" s="72">
        <v>7</v>
      </c>
      <c r="E74" s="72"/>
      <c r="F74" s="72">
        <v>7.3</v>
      </c>
      <c r="G74" s="72"/>
      <c r="H74" s="78">
        <f t="shared" si="2"/>
        <v>0</v>
      </c>
      <c r="I74" s="362"/>
      <c r="J74" s="362"/>
      <c r="K74" s="362"/>
      <c r="L74" s="362"/>
      <c r="M74" s="5">
        <f t="shared" si="5"/>
        <v>14.3</v>
      </c>
      <c r="N74" s="5">
        <f>D74+I74</f>
        <v>7</v>
      </c>
      <c r="O74" s="5">
        <f t="shared" ref="O74:Q74" si="90">E74+J74</f>
        <v>0</v>
      </c>
      <c r="P74" s="5">
        <f t="shared" si="90"/>
        <v>7.3</v>
      </c>
      <c r="Q74" s="5">
        <f t="shared" si="90"/>
        <v>0</v>
      </c>
      <c r="S74" s="81">
        <f>M74-'[1]3 priedas_asignavimai'!X241</f>
        <v>0</v>
      </c>
    </row>
    <row r="75" spans="1:19" x14ac:dyDescent="0.25">
      <c r="A75" s="16" t="s">
        <v>28</v>
      </c>
      <c r="B75" s="63" t="s">
        <v>263</v>
      </c>
      <c r="C75" s="75">
        <f t="shared" si="0"/>
        <v>17.600000000000001</v>
      </c>
      <c r="D75" s="75">
        <f t="shared" ref="D75:L75" si="91">D76</f>
        <v>0.1</v>
      </c>
      <c r="E75" s="75">
        <f t="shared" si="91"/>
        <v>0</v>
      </c>
      <c r="F75" s="75">
        <f t="shared" si="91"/>
        <v>17.5</v>
      </c>
      <c r="G75" s="75">
        <f t="shared" si="91"/>
        <v>0</v>
      </c>
      <c r="H75" s="78">
        <f t="shared" si="2"/>
        <v>0</v>
      </c>
      <c r="I75" s="78">
        <f t="shared" si="91"/>
        <v>0</v>
      </c>
      <c r="J75" s="78">
        <f t="shared" si="91"/>
        <v>0</v>
      </c>
      <c r="K75" s="78">
        <f t="shared" si="91"/>
        <v>0</v>
      </c>
      <c r="L75" s="78">
        <f t="shared" si="91"/>
        <v>0</v>
      </c>
      <c r="M75" s="57">
        <f t="shared" si="5"/>
        <v>17.600000000000001</v>
      </c>
      <c r="N75" s="57">
        <f>N76</f>
        <v>0.1</v>
      </c>
      <c r="O75" s="57">
        <f t="shared" ref="O75:Q75" si="92">O76</f>
        <v>0</v>
      </c>
      <c r="P75" s="57">
        <f t="shared" si="92"/>
        <v>17.5</v>
      </c>
      <c r="Q75" s="57">
        <f t="shared" si="92"/>
        <v>0</v>
      </c>
      <c r="S75" s="81"/>
    </row>
    <row r="76" spans="1:19" x14ac:dyDescent="0.25">
      <c r="A76" s="17"/>
      <c r="B76" s="12" t="s">
        <v>439</v>
      </c>
      <c r="C76" s="360">
        <f t="shared" si="0"/>
        <v>17.600000000000001</v>
      </c>
      <c r="D76" s="72">
        <v>0.1</v>
      </c>
      <c r="E76" s="72"/>
      <c r="F76" s="72">
        <v>17.5</v>
      </c>
      <c r="G76" s="72"/>
      <c r="H76" s="78">
        <f t="shared" si="2"/>
        <v>0</v>
      </c>
      <c r="I76" s="362"/>
      <c r="J76" s="362"/>
      <c r="K76" s="362"/>
      <c r="L76" s="362"/>
      <c r="M76" s="5">
        <f t="shared" si="5"/>
        <v>17.600000000000001</v>
      </c>
      <c r="N76" s="5">
        <f>D76+I76</f>
        <v>0.1</v>
      </c>
      <c r="O76" s="5">
        <f t="shared" ref="O76:Q76" si="93">E76+J76</f>
        <v>0</v>
      </c>
      <c r="P76" s="5">
        <f t="shared" si="93"/>
        <v>17.5</v>
      </c>
      <c r="Q76" s="5">
        <f t="shared" si="93"/>
        <v>0</v>
      </c>
      <c r="S76" s="81">
        <f>M76-'[1]3 priedas_asignavimai'!X246</f>
        <v>0</v>
      </c>
    </row>
    <row r="77" spans="1:19" x14ac:dyDescent="0.25">
      <c r="A77" s="16" t="s">
        <v>29</v>
      </c>
      <c r="B77" s="63" t="s">
        <v>262</v>
      </c>
      <c r="C77" s="75">
        <f t="shared" si="0"/>
        <v>80.399999999999991</v>
      </c>
      <c r="D77" s="75">
        <f t="shared" ref="D77:L77" si="94">D78</f>
        <v>0.1</v>
      </c>
      <c r="E77" s="75">
        <f t="shared" si="94"/>
        <v>0</v>
      </c>
      <c r="F77" s="75">
        <f t="shared" si="94"/>
        <v>80.3</v>
      </c>
      <c r="G77" s="75">
        <f t="shared" si="94"/>
        <v>0</v>
      </c>
      <c r="H77" s="78">
        <f t="shared" si="2"/>
        <v>0</v>
      </c>
      <c r="I77" s="78">
        <f t="shared" si="94"/>
        <v>0</v>
      </c>
      <c r="J77" s="78">
        <f t="shared" si="94"/>
        <v>0</v>
      </c>
      <c r="K77" s="78">
        <f t="shared" si="94"/>
        <v>0</v>
      </c>
      <c r="L77" s="78">
        <f t="shared" si="94"/>
        <v>0</v>
      </c>
      <c r="M77" s="57">
        <f t="shared" si="5"/>
        <v>80.399999999999991</v>
      </c>
      <c r="N77" s="57">
        <f>N78</f>
        <v>0.1</v>
      </c>
      <c r="O77" s="57">
        <f t="shared" ref="O77:Q77" si="95">O78</f>
        <v>0</v>
      </c>
      <c r="P77" s="57">
        <f t="shared" si="95"/>
        <v>80.3</v>
      </c>
      <c r="Q77" s="57">
        <f t="shared" si="95"/>
        <v>0</v>
      </c>
      <c r="S77" s="81"/>
    </row>
    <row r="78" spans="1:19" x14ac:dyDescent="0.25">
      <c r="A78" s="17"/>
      <c r="B78" s="12" t="s">
        <v>439</v>
      </c>
      <c r="C78" s="360">
        <f t="shared" si="0"/>
        <v>80.399999999999991</v>
      </c>
      <c r="D78" s="72">
        <v>0.1</v>
      </c>
      <c r="E78" s="72"/>
      <c r="F78" s="72">
        <v>80.3</v>
      </c>
      <c r="G78" s="72"/>
      <c r="H78" s="78">
        <f t="shared" si="2"/>
        <v>0</v>
      </c>
      <c r="I78" s="362"/>
      <c r="J78" s="362"/>
      <c r="K78" s="362"/>
      <c r="L78" s="362"/>
      <c r="M78" s="5">
        <f t="shared" si="5"/>
        <v>80.399999999999991</v>
      </c>
      <c r="N78" s="5">
        <f>D78+I78</f>
        <v>0.1</v>
      </c>
      <c r="O78" s="5">
        <f t="shared" ref="O78:Q78" si="96">E78+J78</f>
        <v>0</v>
      </c>
      <c r="P78" s="5">
        <f t="shared" si="96"/>
        <v>80.3</v>
      </c>
      <c r="Q78" s="5">
        <f t="shared" si="96"/>
        <v>0</v>
      </c>
      <c r="S78" s="81">
        <f>M78-'[1]3 priedas_asignavimai'!X252</f>
        <v>0</v>
      </c>
    </row>
    <row r="79" spans="1:19" x14ac:dyDescent="0.25">
      <c r="A79" s="16" t="s">
        <v>30</v>
      </c>
      <c r="B79" s="63" t="s">
        <v>264</v>
      </c>
      <c r="C79" s="75">
        <f t="shared" ref="C79:C121" si="97">D79+E79+F79+G79</f>
        <v>40</v>
      </c>
      <c r="D79" s="75">
        <f t="shared" ref="D79:L79" si="98">D80</f>
        <v>0.1</v>
      </c>
      <c r="E79" s="75">
        <f t="shared" si="98"/>
        <v>0</v>
      </c>
      <c r="F79" s="75">
        <f t="shared" si="98"/>
        <v>39.9</v>
      </c>
      <c r="G79" s="75">
        <f t="shared" si="98"/>
        <v>0</v>
      </c>
      <c r="H79" s="78">
        <f t="shared" ref="H79:H121" si="99">I79+J79+K79+L79</f>
        <v>0</v>
      </c>
      <c r="I79" s="78">
        <f t="shared" si="98"/>
        <v>0</v>
      </c>
      <c r="J79" s="78">
        <f t="shared" si="98"/>
        <v>0</v>
      </c>
      <c r="K79" s="78">
        <f t="shared" si="98"/>
        <v>0</v>
      </c>
      <c r="L79" s="78">
        <f t="shared" si="98"/>
        <v>0</v>
      </c>
      <c r="M79" s="57">
        <f t="shared" ref="M79:M121" si="100">N79+O79+P79+Q79</f>
        <v>40</v>
      </c>
      <c r="N79" s="57">
        <f>N80</f>
        <v>0.1</v>
      </c>
      <c r="O79" s="57">
        <f t="shared" ref="O79:Q79" si="101">O80</f>
        <v>0</v>
      </c>
      <c r="P79" s="57">
        <f t="shared" si="101"/>
        <v>39.9</v>
      </c>
      <c r="Q79" s="57">
        <f t="shared" si="101"/>
        <v>0</v>
      </c>
      <c r="S79" s="81"/>
    </row>
    <row r="80" spans="1:19" x14ac:dyDescent="0.25">
      <c r="A80" s="17"/>
      <c r="B80" s="12" t="s">
        <v>439</v>
      </c>
      <c r="C80" s="360">
        <f t="shared" si="97"/>
        <v>40</v>
      </c>
      <c r="D80" s="72">
        <v>0.1</v>
      </c>
      <c r="E80" s="72"/>
      <c r="F80" s="72">
        <v>39.9</v>
      </c>
      <c r="G80" s="72"/>
      <c r="H80" s="78">
        <f t="shared" si="99"/>
        <v>0</v>
      </c>
      <c r="I80" s="362"/>
      <c r="J80" s="362"/>
      <c r="K80" s="362"/>
      <c r="L80" s="362"/>
      <c r="M80" s="5">
        <f t="shared" si="100"/>
        <v>40</v>
      </c>
      <c r="N80" s="5">
        <f>D80+I80</f>
        <v>0.1</v>
      </c>
      <c r="O80" s="5">
        <f t="shared" ref="O80:Q80" si="102">E80+J80</f>
        <v>0</v>
      </c>
      <c r="P80" s="5">
        <f t="shared" si="102"/>
        <v>39.9</v>
      </c>
      <c r="Q80" s="5">
        <f t="shared" si="102"/>
        <v>0</v>
      </c>
      <c r="S80" s="81">
        <f>M80-'[1]3 priedas_asignavimai'!X258</f>
        <v>0</v>
      </c>
    </row>
    <row r="81" spans="1:21" x14ac:dyDescent="0.25">
      <c r="A81" s="16" t="s">
        <v>31</v>
      </c>
      <c r="B81" s="63" t="s">
        <v>265</v>
      </c>
      <c r="C81" s="75">
        <f t="shared" si="97"/>
        <v>71.5</v>
      </c>
      <c r="D81" s="75">
        <f t="shared" ref="D81:L81" si="103">D82</f>
        <v>0.1</v>
      </c>
      <c r="E81" s="75">
        <f t="shared" si="103"/>
        <v>0</v>
      </c>
      <c r="F81" s="75">
        <f t="shared" si="103"/>
        <v>71.400000000000006</v>
      </c>
      <c r="G81" s="75">
        <f t="shared" si="103"/>
        <v>0</v>
      </c>
      <c r="H81" s="78">
        <f t="shared" si="99"/>
        <v>0</v>
      </c>
      <c r="I81" s="78">
        <f t="shared" si="103"/>
        <v>0</v>
      </c>
      <c r="J81" s="78">
        <f t="shared" si="103"/>
        <v>0</v>
      </c>
      <c r="K81" s="78">
        <f t="shared" si="103"/>
        <v>0</v>
      </c>
      <c r="L81" s="78">
        <f t="shared" si="103"/>
        <v>0</v>
      </c>
      <c r="M81" s="57">
        <f t="shared" si="100"/>
        <v>71.5</v>
      </c>
      <c r="N81" s="57">
        <f>N82</f>
        <v>0.1</v>
      </c>
      <c r="O81" s="57">
        <f t="shared" ref="O81:Q81" si="104">O82</f>
        <v>0</v>
      </c>
      <c r="P81" s="57">
        <f t="shared" si="104"/>
        <v>71.400000000000006</v>
      </c>
      <c r="Q81" s="57">
        <f t="shared" si="104"/>
        <v>0</v>
      </c>
      <c r="S81" s="81"/>
    </row>
    <row r="82" spans="1:21" x14ac:dyDescent="0.25">
      <c r="A82" s="17"/>
      <c r="B82" s="12" t="s">
        <v>439</v>
      </c>
      <c r="C82" s="360">
        <f t="shared" si="97"/>
        <v>71.5</v>
      </c>
      <c r="D82" s="72">
        <v>0.1</v>
      </c>
      <c r="E82" s="72"/>
      <c r="F82" s="72">
        <v>71.400000000000006</v>
      </c>
      <c r="G82" s="72"/>
      <c r="H82" s="78">
        <f t="shared" si="99"/>
        <v>0</v>
      </c>
      <c r="I82" s="362"/>
      <c r="J82" s="362"/>
      <c r="K82" s="362"/>
      <c r="L82" s="362"/>
      <c r="M82" s="5">
        <f t="shared" si="100"/>
        <v>71.5</v>
      </c>
      <c r="N82" s="5">
        <f>D82+I82</f>
        <v>0.1</v>
      </c>
      <c r="O82" s="5">
        <f t="shared" ref="O82:Q82" si="105">E82+J82</f>
        <v>0</v>
      </c>
      <c r="P82" s="5">
        <f t="shared" si="105"/>
        <v>71.400000000000006</v>
      </c>
      <c r="Q82" s="5">
        <f t="shared" si="105"/>
        <v>0</v>
      </c>
      <c r="S82" s="81">
        <f>M82-'[1]3 priedas_asignavimai'!X263</f>
        <v>0</v>
      </c>
    </row>
    <row r="83" spans="1:21" x14ac:dyDescent="0.25">
      <c r="A83" s="16" t="s">
        <v>32</v>
      </c>
      <c r="B83" s="63" t="s">
        <v>266</v>
      </c>
      <c r="C83" s="75">
        <f t="shared" si="97"/>
        <v>40</v>
      </c>
      <c r="D83" s="75">
        <f t="shared" ref="D83:L83" si="106">D84</f>
        <v>0.1</v>
      </c>
      <c r="E83" s="75">
        <f t="shared" si="106"/>
        <v>0</v>
      </c>
      <c r="F83" s="75">
        <f t="shared" si="106"/>
        <v>39.9</v>
      </c>
      <c r="G83" s="75">
        <f t="shared" si="106"/>
        <v>0</v>
      </c>
      <c r="H83" s="78">
        <f t="shared" si="99"/>
        <v>0</v>
      </c>
      <c r="I83" s="78">
        <f t="shared" si="106"/>
        <v>0</v>
      </c>
      <c r="J83" s="78">
        <f t="shared" si="106"/>
        <v>0</v>
      </c>
      <c r="K83" s="78">
        <f t="shared" si="106"/>
        <v>0</v>
      </c>
      <c r="L83" s="78">
        <f t="shared" si="106"/>
        <v>0</v>
      </c>
      <c r="M83" s="57">
        <f t="shared" si="100"/>
        <v>40</v>
      </c>
      <c r="N83" s="57">
        <f>N84</f>
        <v>0.1</v>
      </c>
      <c r="O83" s="57">
        <f t="shared" ref="O83:U83" si="107">O84</f>
        <v>0</v>
      </c>
      <c r="P83" s="57">
        <f t="shared" si="107"/>
        <v>39.9</v>
      </c>
      <c r="Q83" s="57">
        <f t="shared" si="107"/>
        <v>0</v>
      </c>
      <c r="R83" s="57">
        <f t="shared" si="107"/>
        <v>0</v>
      </c>
      <c r="S83" s="57">
        <f t="shared" si="107"/>
        <v>0</v>
      </c>
      <c r="T83" s="57">
        <f t="shared" si="107"/>
        <v>0</v>
      </c>
      <c r="U83" s="57">
        <f t="shared" si="107"/>
        <v>0</v>
      </c>
    </row>
    <row r="84" spans="1:21" x14ac:dyDescent="0.25">
      <c r="A84" s="17"/>
      <c r="B84" s="12" t="s">
        <v>439</v>
      </c>
      <c r="C84" s="360">
        <f t="shared" si="97"/>
        <v>40</v>
      </c>
      <c r="D84" s="72">
        <v>0.1</v>
      </c>
      <c r="E84" s="72"/>
      <c r="F84" s="72">
        <v>39.9</v>
      </c>
      <c r="G84" s="72"/>
      <c r="H84" s="78">
        <f t="shared" si="99"/>
        <v>0</v>
      </c>
      <c r="I84" s="362"/>
      <c r="J84" s="362"/>
      <c r="K84" s="362"/>
      <c r="L84" s="362"/>
      <c r="M84" s="5">
        <f t="shared" si="100"/>
        <v>40</v>
      </c>
      <c r="N84" s="5">
        <f>D84+I84</f>
        <v>0.1</v>
      </c>
      <c r="O84" s="5">
        <f t="shared" ref="O84:Q84" si="108">E84+J84</f>
        <v>0</v>
      </c>
      <c r="P84" s="5">
        <f t="shared" si="108"/>
        <v>39.9</v>
      </c>
      <c r="Q84" s="5">
        <f t="shared" si="108"/>
        <v>0</v>
      </c>
      <c r="S84" s="81">
        <f>M84-'[1]3 priedas_asignavimai'!X269</f>
        <v>0</v>
      </c>
    </row>
    <row r="85" spans="1:21" x14ac:dyDescent="0.25">
      <c r="A85" s="16" t="s">
        <v>33</v>
      </c>
      <c r="B85" s="63" t="s">
        <v>267</v>
      </c>
      <c r="C85" s="75">
        <f t="shared" si="97"/>
        <v>44.1</v>
      </c>
      <c r="D85" s="75">
        <f t="shared" ref="D85:L85" si="109">D86</f>
        <v>0.1</v>
      </c>
      <c r="E85" s="75">
        <f t="shared" si="109"/>
        <v>0</v>
      </c>
      <c r="F85" s="75">
        <f t="shared" si="109"/>
        <v>44</v>
      </c>
      <c r="G85" s="75">
        <f t="shared" si="109"/>
        <v>0</v>
      </c>
      <c r="H85" s="78">
        <f t="shared" si="99"/>
        <v>0</v>
      </c>
      <c r="I85" s="78">
        <f t="shared" si="109"/>
        <v>0</v>
      </c>
      <c r="J85" s="78">
        <f t="shared" si="109"/>
        <v>0</v>
      </c>
      <c r="K85" s="78">
        <f t="shared" si="109"/>
        <v>0</v>
      </c>
      <c r="L85" s="78">
        <f t="shared" si="109"/>
        <v>0</v>
      </c>
      <c r="M85" s="57">
        <f t="shared" si="100"/>
        <v>44.1</v>
      </c>
      <c r="N85" s="57">
        <f>N86</f>
        <v>0.1</v>
      </c>
      <c r="O85" s="57">
        <f t="shared" ref="O85:Q85" si="110">O86</f>
        <v>0</v>
      </c>
      <c r="P85" s="57">
        <f t="shared" si="110"/>
        <v>44</v>
      </c>
      <c r="Q85" s="57">
        <f t="shared" si="110"/>
        <v>0</v>
      </c>
      <c r="S85" s="81"/>
    </row>
    <row r="86" spans="1:21" x14ac:dyDescent="0.25">
      <c r="A86" s="17"/>
      <c r="B86" s="12" t="s">
        <v>439</v>
      </c>
      <c r="C86" s="360">
        <f t="shared" si="97"/>
        <v>44.1</v>
      </c>
      <c r="D86" s="72">
        <v>0.1</v>
      </c>
      <c r="E86" s="72"/>
      <c r="F86" s="72">
        <v>44</v>
      </c>
      <c r="G86" s="72"/>
      <c r="H86" s="78">
        <f t="shared" si="99"/>
        <v>0</v>
      </c>
      <c r="I86" s="362"/>
      <c r="J86" s="362"/>
      <c r="K86" s="362"/>
      <c r="L86" s="362"/>
      <c r="M86" s="5">
        <f t="shared" si="100"/>
        <v>44.1</v>
      </c>
      <c r="N86" s="5">
        <f>D86+I86</f>
        <v>0.1</v>
      </c>
      <c r="O86" s="5">
        <f t="shared" ref="O86:Q86" si="111">E86+J86</f>
        <v>0</v>
      </c>
      <c r="P86" s="5">
        <f t="shared" si="111"/>
        <v>44</v>
      </c>
      <c r="Q86" s="5">
        <f t="shared" si="111"/>
        <v>0</v>
      </c>
      <c r="S86" s="81">
        <f>M86-'[1]3 priedas_asignavimai'!X275</f>
        <v>0</v>
      </c>
    </row>
    <row r="87" spans="1:21" x14ac:dyDescent="0.25">
      <c r="A87" s="16" t="s">
        <v>34</v>
      </c>
      <c r="B87" s="63" t="s">
        <v>268</v>
      </c>
      <c r="C87" s="75">
        <f t="shared" si="97"/>
        <v>95.6</v>
      </c>
      <c r="D87" s="75">
        <f t="shared" ref="D87:L87" si="112">D88</f>
        <v>0.1</v>
      </c>
      <c r="E87" s="75">
        <f t="shared" si="112"/>
        <v>0</v>
      </c>
      <c r="F87" s="75">
        <f t="shared" si="112"/>
        <v>95.5</v>
      </c>
      <c r="G87" s="75">
        <f t="shared" si="112"/>
        <v>0</v>
      </c>
      <c r="H87" s="78">
        <f t="shared" si="99"/>
        <v>0</v>
      </c>
      <c r="I87" s="78">
        <f t="shared" si="112"/>
        <v>0</v>
      </c>
      <c r="J87" s="78">
        <f t="shared" si="112"/>
        <v>0</v>
      </c>
      <c r="K87" s="78">
        <f t="shared" si="112"/>
        <v>0</v>
      </c>
      <c r="L87" s="78">
        <f t="shared" si="112"/>
        <v>0</v>
      </c>
      <c r="M87" s="57">
        <f t="shared" si="100"/>
        <v>95.6</v>
      </c>
      <c r="N87" s="57">
        <f>N88</f>
        <v>0.1</v>
      </c>
      <c r="O87" s="57">
        <f t="shared" ref="O87:Q87" si="113">O88</f>
        <v>0</v>
      </c>
      <c r="P87" s="57">
        <f t="shared" si="113"/>
        <v>95.5</v>
      </c>
      <c r="Q87" s="57">
        <f t="shared" si="113"/>
        <v>0</v>
      </c>
      <c r="S87" s="81"/>
    </row>
    <row r="88" spans="1:21" x14ac:dyDescent="0.25">
      <c r="A88" s="17"/>
      <c r="B88" s="12" t="s">
        <v>439</v>
      </c>
      <c r="C88" s="360">
        <f t="shared" si="97"/>
        <v>95.6</v>
      </c>
      <c r="D88" s="72">
        <v>0.1</v>
      </c>
      <c r="E88" s="72"/>
      <c r="F88" s="72">
        <v>95.5</v>
      </c>
      <c r="G88" s="72"/>
      <c r="H88" s="78">
        <f t="shared" si="99"/>
        <v>0</v>
      </c>
      <c r="I88" s="362"/>
      <c r="J88" s="362"/>
      <c r="K88" s="362"/>
      <c r="L88" s="362"/>
      <c r="M88" s="5">
        <f t="shared" si="100"/>
        <v>95.6</v>
      </c>
      <c r="N88" s="5">
        <f>D88+I88</f>
        <v>0.1</v>
      </c>
      <c r="O88" s="5">
        <f t="shared" ref="O88:Q88" si="114">E88+J88</f>
        <v>0</v>
      </c>
      <c r="P88" s="5">
        <f t="shared" si="114"/>
        <v>95.5</v>
      </c>
      <c r="Q88" s="5">
        <f t="shared" si="114"/>
        <v>0</v>
      </c>
      <c r="S88" s="81">
        <f>M88-'[1]3 priedas_asignavimai'!X280</f>
        <v>0</v>
      </c>
    </row>
    <row r="89" spans="1:21" x14ac:dyDescent="0.25">
      <c r="A89" s="16" t="s">
        <v>35</v>
      </c>
      <c r="B89" s="63" t="s">
        <v>269</v>
      </c>
      <c r="C89" s="75">
        <f t="shared" si="97"/>
        <v>87.5</v>
      </c>
      <c r="D89" s="75">
        <f t="shared" ref="D89:L89" si="115">D90</f>
        <v>0.5</v>
      </c>
      <c r="E89" s="75">
        <f t="shared" si="115"/>
        <v>0</v>
      </c>
      <c r="F89" s="75">
        <f t="shared" si="115"/>
        <v>87</v>
      </c>
      <c r="G89" s="75">
        <f t="shared" si="115"/>
        <v>0</v>
      </c>
      <c r="H89" s="78">
        <f t="shared" si="99"/>
        <v>0</v>
      </c>
      <c r="I89" s="78">
        <f t="shared" si="115"/>
        <v>0</v>
      </c>
      <c r="J89" s="78">
        <f t="shared" si="115"/>
        <v>0</v>
      </c>
      <c r="K89" s="78">
        <f t="shared" si="115"/>
        <v>0</v>
      </c>
      <c r="L89" s="78">
        <f t="shared" si="115"/>
        <v>0</v>
      </c>
      <c r="M89" s="57">
        <f t="shared" si="100"/>
        <v>87.5</v>
      </c>
      <c r="N89" s="57">
        <f>N90</f>
        <v>0.5</v>
      </c>
      <c r="O89" s="57">
        <f t="shared" ref="O89:Q89" si="116">O90</f>
        <v>0</v>
      </c>
      <c r="P89" s="57">
        <f t="shared" si="116"/>
        <v>87</v>
      </c>
      <c r="Q89" s="57">
        <f t="shared" si="116"/>
        <v>0</v>
      </c>
      <c r="S89" s="81"/>
    </row>
    <row r="90" spans="1:21" x14ac:dyDescent="0.25">
      <c r="A90" s="17"/>
      <c r="B90" s="12" t="s">
        <v>439</v>
      </c>
      <c r="C90" s="360">
        <f t="shared" si="97"/>
        <v>87.5</v>
      </c>
      <c r="D90" s="72">
        <v>0.5</v>
      </c>
      <c r="E90" s="72"/>
      <c r="F90" s="72">
        <v>87</v>
      </c>
      <c r="G90" s="72"/>
      <c r="H90" s="78">
        <f t="shared" si="99"/>
        <v>0</v>
      </c>
      <c r="I90" s="362"/>
      <c r="J90" s="362"/>
      <c r="K90" s="362"/>
      <c r="L90" s="362"/>
      <c r="M90" s="5">
        <f t="shared" si="100"/>
        <v>87.5</v>
      </c>
      <c r="N90" s="5">
        <f>D90+I90</f>
        <v>0.5</v>
      </c>
      <c r="O90" s="5">
        <f t="shared" ref="O90:Q90" si="117">E90+J90</f>
        <v>0</v>
      </c>
      <c r="P90" s="5">
        <f t="shared" si="117"/>
        <v>87</v>
      </c>
      <c r="Q90" s="5">
        <f t="shared" si="117"/>
        <v>0</v>
      </c>
      <c r="S90" s="81">
        <f>M90-'[1]3 priedas_asignavimai'!X286</f>
        <v>0</v>
      </c>
    </row>
    <row r="91" spans="1:21" x14ac:dyDescent="0.25">
      <c r="A91" s="16" t="s">
        <v>36</v>
      </c>
      <c r="B91" s="63" t="s">
        <v>270</v>
      </c>
      <c r="C91" s="75">
        <f t="shared" si="97"/>
        <v>62.6</v>
      </c>
      <c r="D91" s="75">
        <f t="shared" ref="D91:L91" si="118">D92</f>
        <v>35</v>
      </c>
      <c r="E91" s="75">
        <f t="shared" si="118"/>
        <v>3.6</v>
      </c>
      <c r="F91" s="75">
        <f t="shared" si="118"/>
        <v>24</v>
      </c>
      <c r="G91" s="75">
        <f t="shared" si="118"/>
        <v>0</v>
      </c>
      <c r="H91" s="78">
        <f t="shared" si="99"/>
        <v>0</v>
      </c>
      <c r="I91" s="78">
        <f t="shared" si="118"/>
        <v>0</v>
      </c>
      <c r="J91" s="78">
        <f t="shared" si="118"/>
        <v>0</v>
      </c>
      <c r="K91" s="78">
        <f t="shared" si="118"/>
        <v>0</v>
      </c>
      <c r="L91" s="78">
        <f t="shared" si="118"/>
        <v>0</v>
      </c>
      <c r="M91" s="57">
        <f t="shared" si="100"/>
        <v>62.6</v>
      </c>
      <c r="N91" s="57">
        <f>N92</f>
        <v>35</v>
      </c>
      <c r="O91" s="57">
        <f t="shared" ref="O91:Q91" si="119">O92</f>
        <v>3.6</v>
      </c>
      <c r="P91" s="57">
        <f t="shared" si="119"/>
        <v>24</v>
      </c>
      <c r="Q91" s="57">
        <f t="shared" si="119"/>
        <v>0</v>
      </c>
      <c r="S91" s="81"/>
    </row>
    <row r="92" spans="1:21" x14ac:dyDescent="0.25">
      <c r="A92" s="17"/>
      <c r="B92" s="12" t="s">
        <v>439</v>
      </c>
      <c r="C92" s="360">
        <f t="shared" si="97"/>
        <v>62.6</v>
      </c>
      <c r="D92" s="72">
        <v>35</v>
      </c>
      <c r="E92" s="72">
        <v>3.6</v>
      </c>
      <c r="F92" s="72">
        <v>24</v>
      </c>
      <c r="G92" s="72"/>
      <c r="H92" s="78">
        <f t="shared" si="99"/>
        <v>0</v>
      </c>
      <c r="I92" s="362"/>
      <c r="J92" s="362"/>
      <c r="K92" s="362"/>
      <c r="L92" s="362"/>
      <c r="M92" s="5">
        <f t="shared" si="100"/>
        <v>62.6</v>
      </c>
      <c r="N92" s="5">
        <f>D92+I92</f>
        <v>35</v>
      </c>
      <c r="O92" s="5">
        <f t="shared" ref="O92:Q92" si="120">E92+J92</f>
        <v>3.6</v>
      </c>
      <c r="P92" s="5">
        <f t="shared" si="120"/>
        <v>24</v>
      </c>
      <c r="Q92" s="5">
        <f t="shared" si="120"/>
        <v>0</v>
      </c>
      <c r="S92" s="81">
        <f>M92-'[1]3 priedas_asignavimai'!X289</f>
        <v>0</v>
      </c>
    </row>
    <row r="93" spans="1:21" x14ac:dyDescent="0.25">
      <c r="A93" s="16" t="s">
        <v>37</v>
      </c>
      <c r="B93" s="63" t="s">
        <v>271</v>
      </c>
      <c r="C93" s="75">
        <f t="shared" si="97"/>
        <v>68</v>
      </c>
      <c r="D93" s="75">
        <f t="shared" ref="D93:L93" si="121">D94</f>
        <v>1</v>
      </c>
      <c r="E93" s="75">
        <f t="shared" si="121"/>
        <v>67</v>
      </c>
      <c r="F93" s="75">
        <f t="shared" si="121"/>
        <v>0</v>
      </c>
      <c r="G93" s="75">
        <f t="shared" si="121"/>
        <v>0</v>
      </c>
      <c r="H93" s="78">
        <f t="shared" si="99"/>
        <v>0</v>
      </c>
      <c r="I93" s="78">
        <f t="shared" si="121"/>
        <v>0</v>
      </c>
      <c r="J93" s="78">
        <f t="shared" si="121"/>
        <v>0</v>
      </c>
      <c r="K93" s="78">
        <f t="shared" si="121"/>
        <v>0</v>
      </c>
      <c r="L93" s="78">
        <f t="shared" si="121"/>
        <v>0</v>
      </c>
      <c r="M93" s="57">
        <f t="shared" si="100"/>
        <v>68</v>
      </c>
      <c r="N93" s="57">
        <f>N94</f>
        <v>1</v>
      </c>
      <c r="O93" s="57">
        <f t="shared" ref="O93:Q93" si="122">O94</f>
        <v>67</v>
      </c>
      <c r="P93" s="57">
        <f t="shared" si="122"/>
        <v>0</v>
      </c>
      <c r="Q93" s="57">
        <f t="shared" si="122"/>
        <v>0</v>
      </c>
      <c r="S93" s="81"/>
    </row>
    <row r="94" spans="1:21" x14ac:dyDescent="0.25">
      <c r="A94" s="17"/>
      <c r="B94" s="12" t="s">
        <v>439</v>
      </c>
      <c r="C94" s="360">
        <f t="shared" si="97"/>
        <v>68</v>
      </c>
      <c r="D94" s="72">
        <v>1</v>
      </c>
      <c r="E94" s="72">
        <v>67</v>
      </c>
      <c r="F94" s="72"/>
      <c r="G94" s="72"/>
      <c r="H94" s="78">
        <f t="shared" si="99"/>
        <v>0</v>
      </c>
      <c r="I94" s="362"/>
      <c r="J94" s="362"/>
      <c r="K94" s="362"/>
      <c r="L94" s="362"/>
      <c r="M94" s="5">
        <f t="shared" si="100"/>
        <v>68</v>
      </c>
      <c r="N94" s="5">
        <f>D94+I94</f>
        <v>1</v>
      </c>
      <c r="O94" s="5">
        <f t="shared" ref="O94:Q94" si="123">E94+J94</f>
        <v>67</v>
      </c>
      <c r="P94" s="5">
        <f t="shared" si="123"/>
        <v>0</v>
      </c>
      <c r="Q94" s="5">
        <f t="shared" si="123"/>
        <v>0</v>
      </c>
      <c r="S94" s="81">
        <f>M94-'[1]3 priedas_asignavimai'!X291</f>
        <v>0</v>
      </c>
    </row>
    <row r="95" spans="1:21" x14ac:dyDescent="0.25">
      <c r="A95" s="16" t="s">
        <v>38</v>
      </c>
      <c r="B95" s="63" t="s">
        <v>272</v>
      </c>
      <c r="C95" s="75">
        <f t="shared" si="97"/>
        <v>183.5</v>
      </c>
      <c r="D95" s="75">
        <f t="shared" ref="D95:L95" si="124">D96</f>
        <v>95</v>
      </c>
      <c r="E95" s="75">
        <f t="shared" si="124"/>
        <v>80</v>
      </c>
      <c r="F95" s="75">
        <f t="shared" si="124"/>
        <v>8.5</v>
      </c>
      <c r="G95" s="75">
        <f t="shared" si="124"/>
        <v>0</v>
      </c>
      <c r="H95" s="78">
        <f t="shared" si="99"/>
        <v>0</v>
      </c>
      <c r="I95" s="78">
        <f t="shared" si="124"/>
        <v>0</v>
      </c>
      <c r="J95" s="78">
        <f t="shared" si="124"/>
        <v>0</v>
      </c>
      <c r="K95" s="78">
        <f t="shared" si="124"/>
        <v>0</v>
      </c>
      <c r="L95" s="78">
        <f t="shared" si="124"/>
        <v>0</v>
      </c>
      <c r="M95" s="57">
        <f t="shared" si="100"/>
        <v>183.5</v>
      </c>
      <c r="N95" s="57">
        <f>N96</f>
        <v>95</v>
      </c>
      <c r="O95" s="57">
        <f t="shared" ref="O95:Q95" si="125">O96</f>
        <v>80</v>
      </c>
      <c r="P95" s="57">
        <f t="shared" si="125"/>
        <v>8.5</v>
      </c>
      <c r="Q95" s="57">
        <f t="shared" si="125"/>
        <v>0</v>
      </c>
      <c r="S95" s="81"/>
    </row>
    <row r="96" spans="1:21" x14ac:dyDescent="0.25">
      <c r="A96" s="17"/>
      <c r="B96" s="12" t="s">
        <v>441</v>
      </c>
      <c r="C96" s="360">
        <f t="shared" si="97"/>
        <v>183.5</v>
      </c>
      <c r="D96" s="72">
        <v>95</v>
      </c>
      <c r="E96" s="72">
        <v>80</v>
      </c>
      <c r="F96" s="72">
        <v>8.5</v>
      </c>
      <c r="G96" s="72"/>
      <c r="H96" s="78">
        <f t="shared" si="99"/>
        <v>0</v>
      </c>
      <c r="I96" s="362"/>
      <c r="J96" s="362"/>
      <c r="K96" s="362"/>
      <c r="L96" s="362"/>
      <c r="M96" s="5">
        <f t="shared" si="100"/>
        <v>183.5</v>
      </c>
      <c r="N96" s="5">
        <f>D96+I96</f>
        <v>95</v>
      </c>
      <c r="O96" s="5">
        <f t="shared" ref="O96:Q96" si="126">E96+J96</f>
        <v>80</v>
      </c>
      <c r="P96" s="5">
        <f t="shared" si="126"/>
        <v>8.5</v>
      </c>
      <c r="Q96" s="5">
        <f t="shared" si="126"/>
        <v>0</v>
      </c>
      <c r="S96" s="81">
        <f>M96-'[1]3 priedas_asignavimai'!X295</f>
        <v>0</v>
      </c>
    </row>
    <row r="97" spans="1:19" x14ac:dyDescent="0.25">
      <c r="A97" s="16" t="s">
        <v>39</v>
      </c>
      <c r="B97" s="63" t="s">
        <v>273</v>
      </c>
      <c r="C97" s="75">
        <f t="shared" si="97"/>
        <v>3.5</v>
      </c>
      <c r="D97" s="75">
        <f t="shared" ref="D97:L97" si="127">D98</f>
        <v>0.2</v>
      </c>
      <c r="E97" s="75">
        <f t="shared" si="127"/>
        <v>3.3</v>
      </c>
      <c r="F97" s="75">
        <f t="shared" si="127"/>
        <v>0</v>
      </c>
      <c r="G97" s="75">
        <f t="shared" si="127"/>
        <v>0</v>
      </c>
      <c r="H97" s="78">
        <f t="shared" si="99"/>
        <v>0.4</v>
      </c>
      <c r="I97" s="78">
        <f t="shared" si="127"/>
        <v>0.2</v>
      </c>
      <c r="J97" s="78">
        <f t="shared" si="127"/>
        <v>0.2</v>
      </c>
      <c r="K97" s="78">
        <f t="shared" si="127"/>
        <v>0</v>
      </c>
      <c r="L97" s="78">
        <f t="shared" si="127"/>
        <v>0</v>
      </c>
      <c r="M97" s="57">
        <f t="shared" si="100"/>
        <v>3.9</v>
      </c>
      <c r="N97" s="57">
        <f>N98</f>
        <v>0.4</v>
      </c>
      <c r="O97" s="57">
        <f t="shared" ref="O97:Q97" si="128">O98</f>
        <v>3.5</v>
      </c>
      <c r="P97" s="57">
        <f t="shared" si="128"/>
        <v>0</v>
      </c>
      <c r="Q97" s="57">
        <f t="shared" si="128"/>
        <v>0</v>
      </c>
      <c r="S97" s="81"/>
    </row>
    <row r="98" spans="1:19" x14ac:dyDescent="0.25">
      <c r="A98" s="17"/>
      <c r="B98" s="12" t="s">
        <v>441</v>
      </c>
      <c r="C98" s="360">
        <f t="shared" si="97"/>
        <v>3.5</v>
      </c>
      <c r="D98" s="72">
        <v>0.2</v>
      </c>
      <c r="E98" s="72">
        <v>3.3</v>
      </c>
      <c r="F98" s="72"/>
      <c r="G98" s="72"/>
      <c r="H98" s="78">
        <f t="shared" si="99"/>
        <v>0.4</v>
      </c>
      <c r="I98" s="362">
        <v>0.2</v>
      </c>
      <c r="J98" s="362">
        <v>0.2</v>
      </c>
      <c r="K98" s="362"/>
      <c r="L98" s="362"/>
      <c r="M98" s="5">
        <f t="shared" si="100"/>
        <v>3.9</v>
      </c>
      <c r="N98" s="5">
        <f>D98+I98</f>
        <v>0.4</v>
      </c>
      <c r="O98" s="5">
        <f t="shared" ref="O98:Q98" si="129">E98+J98</f>
        <v>3.5</v>
      </c>
      <c r="P98" s="5">
        <f t="shared" si="129"/>
        <v>0</v>
      </c>
      <c r="Q98" s="5">
        <f t="shared" si="129"/>
        <v>0</v>
      </c>
      <c r="S98" s="81">
        <f>M98-'[1]3 priedas_asignavimai'!X297</f>
        <v>0</v>
      </c>
    </row>
    <row r="99" spans="1:19" x14ac:dyDescent="0.25">
      <c r="A99" s="16" t="s">
        <v>40</v>
      </c>
      <c r="B99" s="63" t="s">
        <v>274</v>
      </c>
      <c r="C99" s="75">
        <f t="shared" si="97"/>
        <v>10</v>
      </c>
      <c r="D99" s="75">
        <f t="shared" ref="D99:L99" si="130">D100</f>
        <v>1</v>
      </c>
      <c r="E99" s="75">
        <f t="shared" si="130"/>
        <v>9</v>
      </c>
      <c r="F99" s="75">
        <f t="shared" si="130"/>
        <v>0</v>
      </c>
      <c r="G99" s="75">
        <f t="shared" si="130"/>
        <v>0</v>
      </c>
      <c r="H99" s="78">
        <f t="shared" si="99"/>
        <v>0</v>
      </c>
      <c r="I99" s="78">
        <f t="shared" si="130"/>
        <v>0</v>
      </c>
      <c r="J99" s="78">
        <f t="shared" si="130"/>
        <v>0</v>
      </c>
      <c r="K99" s="78">
        <f t="shared" si="130"/>
        <v>0</v>
      </c>
      <c r="L99" s="78">
        <f t="shared" si="130"/>
        <v>0</v>
      </c>
      <c r="M99" s="57">
        <f t="shared" si="100"/>
        <v>10</v>
      </c>
      <c r="N99" s="57">
        <f>N100</f>
        <v>1</v>
      </c>
      <c r="O99" s="57">
        <f t="shared" ref="O99:Q99" si="131">O100</f>
        <v>9</v>
      </c>
      <c r="P99" s="57">
        <f t="shared" si="131"/>
        <v>0</v>
      </c>
      <c r="Q99" s="57">
        <f t="shared" si="131"/>
        <v>0</v>
      </c>
      <c r="S99" s="81"/>
    </row>
    <row r="100" spans="1:19" x14ac:dyDescent="0.25">
      <c r="A100" s="17"/>
      <c r="B100" s="12" t="s">
        <v>441</v>
      </c>
      <c r="C100" s="360">
        <f t="shared" si="97"/>
        <v>10</v>
      </c>
      <c r="D100" s="72">
        <v>1</v>
      </c>
      <c r="E100" s="72">
        <v>9</v>
      </c>
      <c r="F100" s="72"/>
      <c r="G100" s="72"/>
      <c r="H100" s="78">
        <f t="shared" si="99"/>
        <v>0</v>
      </c>
      <c r="I100" s="362"/>
      <c r="J100" s="362"/>
      <c r="K100" s="362"/>
      <c r="L100" s="362"/>
      <c r="M100" s="5">
        <f t="shared" si="100"/>
        <v>10</v>
      </c>
      <c r="N100" s="5">
        <f>D100+I100</f>
        <v>1</v>
      </c>
      <c r="O100" s="5">
        <f t="shared" ref="O100:Q100" si="132">E100+J100</f>
        <v>9</v>
      </c>
      <c r="P100" s="5">
        <f t="shared" si="132"/>
        <v>0</v>
      </c>
      <c r="Q100" s="5">
        <f t="shared" si="132"/>
        <v>0</v>
      </c>
      <c r="S100" s="81">
        <f>M100-'[1]3 priedas_asignavimai'!X299</f>
        <v>0</v>
      </c>
    </row>
    <row r="101" spans="1:19" x14ac:dyDescent="0.25">
      <c r="A101" s="16" t="s">
        <v>41</v>
      </c>
      <c r="B101" s="63" t="s">
        <v>275</v>
      </c>
      <c r="C101" s="75">
        <f t="shared" si="97"/>
        <v>4.0999999999999996</v>
      </c>
      <c r="D101" s="75">
        <f t="shared" ref="D101:L101" si="133">D102</f>
        <v>0.6</v>
      </c>
      <c r="E101" s="75">
        <f t="shared" si="133"/>
        <v>3.5</v>
      </c>
      <c r="F101" s="75">
        <f t="shared" si="133"/>
        <v>0</v>
      </c>
      <c r="G101" s="75">
        <f t="shared" si="133"/>
        <v>0</v>
      </c>
      <c r="H101" s="78">
        <f t="shared" si="99"/>
        <v>0</v>
      </c>
      <c r="I101" s="78">
        <f t="shared" si="133"/>
        <v>0</v>
      </c>
      <c r="J101" s="78">
        <f t="shared" si="133"/>
        <v>0</v>
      </c>
      <c r="K101" s="78">
        <f t="shared" si="133"/>
        <v>0</v>
      </c>
      <c r="L101" s="78">
        <f t="shared" si="133"/>
        <v>0</v>
      </c>
      <c r="M101" s="57">
        <f t="shared" si="100"/>
        <v>4.0999999999999996</v>
      </c>
      <c r="N101" s="57">
        <f>N102</f>
        <v>0.6</v>
      </c>
      <c r="O101" s="57">
        <f t="shared" ref="O101:Q101" si="134">O102</f>
        <v>3.5</v>
      </c>
      <c r="P101" s="57">
        <f t="shared" si="134"/>
        <v>0</v>
      </c>
      <c r="Q101" s="57">
        <f t="shared" si="134"/>
        <v>0</v>
      </c>
      <c r="S101" s="81"/>
    </row>
    <row r="102" spans="1:19" x14ac:dyDescent="0.25">
      <c r="A102" s="17"/>
      <c r="B102" s="12" t="s">
        <v>441</v>
      </c>
      <c r="C102" s="360">
        <f t="shared" si="97"/>
        <v>4.0999999999999996</v>
      </c>
      <c r="D102" s="72">
        <v>0.6</v>
      </c>
      <c r="E102" s="72">
        <v>3.5</v>
      </c>
      <c r="F102" s="72"/>
      <c r="G102" s="72"/>
      <c r="H102" s="78">
        <f t="shared" si="99"/>
        <v>0</v>
      </c>
      <c r="I102" s="362"/>
      <c r="J102" s="362"/>
      <c r="K102" s="362"/>
      <c r="L102" s="362"/>
      <c r="M102" s="5">
        <f t="shared" si="100"/>
        <v>4.0999999999999996</v>
      </c>
      <c r="N102" s="5">
        <f>D102+I102</f>
        <v>0.6</v>
      </c>
      <c r="O102" s="5">
        <f t="shared" ref="O102:Q102" si="135">E102+J102</f>
        <v>3.5</v>
      </c>
      <c r="P102" s="5">
        <f t="shared" si="135"/>
        <v>0</v>
      </c>
      <c r="Q102" s="5">
        <f t="shared" si="135"/>
        <v>0</v>
      </c>
      <c r="S102" s="81">
        <f>M102-'[1]3 priedas_asignavimai'!X301</f>
        <v>0</v>
      </c>
    </row>
    <row r="103" spans="1:19" x14ac:dyDescent="0.25">
      <c r="A103" s="16" t="s">
        <v>42</v>
      </c>
      <c r="B103" s="63" t="s">
        <v>276</v>
      </c>
      <c r="C103" s="75">
        <f t="shared" si="97"/>
        <v>5.0999999999999996</v>
      </c>
      <c r="D103" s="75">
        <f t="shared" ref="D103:L103" si="136">D104</f>
        <v>0.1</v>
      </c>
      <c r="E103" s="75">
        <f t="shared" si="136"/>
        <v>5</v>
      </c>
      <c r="F103" s="75">
        <f t="shared" si="136"/>
        <v>0</v>
      </c>
      <c r="G103" s="75">
        <f t="shared" si="136"/>
        <v>0</v>
      </c>
      <c r="H103" s="78">
        <f t="shared" si="99"/>
        <v>0</v>
      </c>
      <c r="I103" s="78">
        <f t="shared" si="136"/>
        <v>0</v>
      </c>
      <c r="J103" s="78">
        <f t="shared" si="136"/>
        <v>0</v>
      </c>
      <c r="K103" s="78">
        <f t="shared" si="136"/>
        <v>0</v>
      </c>
      <c r="L103" s="78">
        <f t="shared" si="136"/>
        <v>0</v>
      </c>
      <c r="M103" s="57">
        <f t="shared" si="100"/>
        <v>5.0999999999999996</v>
      </c>
      <c r="N103" s="57">
        <f>N104</f>
        <v>0.1</v>
      </c>
      <c r="O103" s="57">
        <f t="shared" ref="O103:Q103" si="137">O104</f>
        <v>5</v>
      </c>
      <c r="P103" s="57">
        <f t="shared" si="137"/>
        <v>0</v>
      </c>
      <c r="Q103" s="57">
        <f t="shared" si="137"/>
        <v>0</v>
      </c>
      <c r="S103" s="81"/>
    </row>
    <row r="104" spans="1:19" x14ac:dyDescent="0.25">
      <c r="A104" s="17"/>
      <c r="B104" s="12" t="s">
        <v>441</v>
      </c>
      <c r="C104" s="360">
        <f t="shared" si="97"/>
        <v>5.0999999999999996</v>
      </c>
      <c r="D104" s="72">
        <v>0.1</v>
      </c>
      <c r="E104" s="72">
        <v>5</v>
      </c>
      <c r="F104" s="72"/>
      <c r="G104" s="72"/>
      <c r="H104" s="78">
        <f t="shared" si="99"/>
        <v>0</v>
      </c>
      <c r="I104" s="362"/>
      <c r="J104" s="362"/>
      <c r="K104" s="362"/>
      <c r="L104" s="362"/>
      <c r="M104" s="5">
        <f t="shared" si="100"/>
        <v>5.0999999999999996</v>
      </c>
      <c r="N104" s="5">
        <f>D104+I104</f>
        <v>0.1</v>
      </c>
      <c r="O104" s="5">
        <f t="shared" ref="O104:Q104" si="138">E104+J104</f>
        <v>5</v>
      </c>
      <c r="P104" s="5">
        <f t="shared" si="138"/>
        <v>0</v>
      </c>
      <c r="Q104" s="5">
        <f t="shared" si="138"/>
        <v>0</v>
      </c>
      <c r="S104" s="81">
        <f>M104-'[1]3 priedas_asignavimai'!X303</f>
        <v>0</v>
      </c>
    </row>
    <row r="105" spans="1:19" x14ac:dyDescent="0.25">
      <c r="A105" s="16" t="s">
        <v>49</v>
      </c>
      <c r="B105" s="63" t="s">
        <v>277</v>
      </c>
      <c r="C105" s="75">
        <f t="shared" si="97"/>
        <v>2.4000000000000004</v>
      </c>
      <c r="D105" s="75">
        <f t="shared" ref="D105:L105" si="139">D106</f>
        <v>0.8</v>
      </c>
      <c r="E105" s="75">
        <f t="shared" si="139"/>
        <v>1.6</v>
      </c>
      <c r="F105" s="75">
        <f t="shared" si="139"/>
        <v>0</v>
      </c>
      <c r="G105" s="75">
        <f t="shared" si="139"/>
        <v>0</v>
      </c>
      <c r="H105" s="78">
        <f t="shared" si="99"/>
        <v>0</v>
      </c>
      <c r="I105" s="78">
        <f t="shared" si="139"/>
        <v>0</v>
      </c>
      <c r="J105" s="78">
        <f t="shared" si="139"/>
        <v>0</v>
      </c>
      <c r="K105" s="78">
        <f t="shared" si="139"/>
        <v>0</v>
      </c>
      <c r="L105" s="78">
        <f t="shared" si="139"/>
        <v>0</v>
      </c>
      <c r="M105" s="57">
        <f t="shared" si="100"/>
        <v>2.4000000000000004</v>
      </c>
      <c r="N105" s="57">
        <f>N106</f>
        <v>0.8</v>
      </c>
      <c r="O105" s="57">
        <f t="shared" ref="O105:Q105" si="140">O106</f>
        <v>1.6</v>
      </c>
      <c r="P105" s="57">
        <f t="shared" si="140"/>
        <v>0</v>
      </c>
      <c r="Q105" s="57">
        <f t="shared" si="140"/>
        <v>0</v>
      </c>
      <c r="S105" s="81"/>
    </row>
    <row r="106" spans="1:19" x14ac:dyDescent="0.25">
      <c r="A106" s="17"/>
      <c r="B106" s="12" t="s">
        <v>441</v>
      </c>
      <c r="C106" s="360">
        <f t="shared" si="97"/>
        <v>2.4000000000000004</v>
      </c>
      <c r="D106" s="72">
        <v>0.8</v>
      </c>
      <c r="E106" s="72">
        <v>1.6</v>
      </c>
      <c r="F106" s="72"/>
      <c r="G106" s="72"/>
      <c r="H106" s="78">
        <f t="shared" si="99"/>
        <v>0</v>
      </c>
      <c r="I106" s="362"/>
      <c r="J106" s="362"/>
      <c r="K106" s="362"/>
      <c r="L106" s="362"/>
      <c r="M106" s="5">
        <f t="shared" si="100"/>
        <v>2.4000000000000004</v>
      </c>
      <c r="N106" s="5">
        <f>D106+I106</f>
        <v>0.8</v>
      </c>
      <c r="O106" s="5">
        <f t="shared" ref="O106:Q106" si="141">E106+J106</f>
        <v>1.6</v>
      </c>
      <c r="P106" s="5">
        <f t="shared" si="141"/>
        <v>0</v>
      </c>
      <c r="Q106" s="5">
        <f t="shared" si="141"/>
        <v>0</v>
      </c>
      <c r="S106" s="81">
        <f>M106-'[1]3 priedas_asignavimai'!X305</f>
        <v>0</v>
      </c>
    </row>
    <row r="107" spans="1:19" x14ac:dyDescent="0.25">
      <c r="A107" s="16" t="s">
        <v>50</v>
      </c>
      <c r="B107" s="63" t="s">
        <v>278</v>
      </c>
      <c r="C107" s="75">
        <f t="shared" si="97"/>
        <v>1.8</v>
      </c>
      <c r="D107" s="75">
        <f t="shared" ref="D107:L107" si="142">D108</f>
        <v>0.7</v>
      </c>
      <c r="E107" s="75">
        <f t="shared" si="142"/>
        <v>1.1000000000000001</v>
      </c>
      <c r="F107" s="75">
        <f t="shared" si="142"/>
        <v>0</v>
      </c>
      <c r="G107" s="75">
        <f t="shared" si="142"/>
        <v>0</v>
      </c>
      <c r="H107" s="78">
        <f t="shared" si="99"/>
        <v>0</v>
      </c>
      <c r="I107" s="78">
        <f t="shared" si="142"/>
        <v>0</v>
      </c>
      <c r="J107" s="78">
        <f t="shared" si="142"/>
        <v>0</v>
      </c>
      <c r="K107" s="78">
        <f t="shared" si="142"/>
        <v>0</v>
      </c>
      <c r="L107" s="78">
        <f t="shared" si="142"/>
        <v>0</v>
      </c>
      <c r="M107" s="57">
        <f t="shared" si="100"/>
        <v>1.8</v>
      </c>
      <c r="N107" s="57">
        <f>N108</f>
        <v>0.7</v>
      </c>
      <c r="O107" s="57">
        <f t="shared" ref="O107:Q107" si="143">O108</f>
        <v>1.1000000000000001</v>
      </c>
      <c r="P107" s="57">
        <f t="shared" si="143"/>
        <v>0</v>
      </c>
      <c r="Q107" s="57">
        <f t="shared" si="143"/>
        <v>0</v>
      </c>
      <c r="S107" s="81"/>
    </row>
    <row r="108" spans="1:19" x14ac:dyDescent="0.25">
      <c r="A108" s="17"/>
      <c r="B108" s="12" t="s">
        <v>441</v>
      </c>
      <c r="C108" s="360">
        <f t="shared" si="97"/>
        <v>1.8</v>
      </c>
      <c r="D108" s="72">
        <v>0.7</v>
      </c>
      <c r="E108" s="72">
        <v>1.1000000000000001</v>
      </c>
      <c r="F108" s="72"/>
      <c r="G108" s="72"/>
      <c r="H108" s="78">
        <f t="shared" si="99"/>
        <v>0</v>
      </c>
      <c r="I108" s="362"/>
      <c r="J108" s="362"/>
      <c r="K108" s="362"/>
      <c r="L108" s="362"/>
      <c r="M108" s="5">
        <f t="shared" si="100"/>
        <v>1.8</v>
      </c>
      <c r="N108" s="5">
        <f>D108+I108</f>
        <v>0.7</v>
      </c>
      <c r="O108" s="5">
        <f t="shared" ref="O108:Q108" si="144">E108+J108</f>
        <v>1.1000000000000001</v>
      </c>
      <c r="P108" s="5">
        <f t="shared" si="144"/>
        <v>0</v>
      </c>
      <c r="Q108" s="5">
        <f t="shared" si="144"/>
        <v>0</v>
      </c>
      <c r="S108" s="81">
        <f>M108-'[1]3 priedas_asignavimai'!X307</f>
        <v>0</v>
      </c>
    </row>
    <row r="109" spans="1:19" x14ac:dyDescent="0.25">
      <c r="A109" s="16" t="s">
        <v>43</v>
      </c>
      <c r="B109" s="63" t="s">
        <v>280</v>
      </c>
      <c r="C109" s="75">
        <f t="shared" si="97"/>
        <v>5</v>
      </c>
      <c r="D109" s="75">
        <f t="shared" ref="D109:L109" si="145">D110</f>
        <v>1</v>
      </c>
      <c r="E109" s="75">
        <f t="shared" si="145"/>
        <v>4</v>
      </c>
      <c r="F109" s="75">
        <f t="shared" si="145"/>
        <v>0</v>
      </c>
      <c r="G109" s="75">
        <f t="shared" si="145"/>
        <v>0</v>
      </c>
      <c r="H109" s="78">
        <f t="shared" si="99"/>
        <v>0</v>
      </c>
      <c r="I109" s="78">
        <f t="shared" si="145"/>
        <v>0</v>
      </c>
      <c r="J109" s="78">
        <f t="shared" si="145"/>
        <v>0</v>
      </c>
      <c r="K109" s="78">
        <f t="shared" si="145"/>
        <v>0</v>
      </c>
      <c r="L109" s="78">
        <f t="shared" si="145"/>
        <v>0</v>
      </c>
      <c r="M109" s="57">
        <f t="shared" si="100"/>
        <v>5</v>
      </c>
      <c r="N109" s="57">
        <f>N110</f>
        <v>1</v>
      </c>
      <c r="O109" s="57">
        <f t="shared" ref="O109:Q109" si="146">O110</f>
        <v>4</v>
      </c>
      <c r="P109" s="57">
        <f t="shared" si="146"/>
        <v>0</v>
      </c>
      <c r="Q109" s="57">
        <f t="shared" si="146"/>
        <v>0</v>
      </c>
      <c r="S109" s="81"/>
    </row>
    <row r="110" spans="1:19" x14ac:dyDescent="0.25">
      <c r="A110" s="17"/>
      <c r="B110" s="12" t="s">
        <v>441</v>
      </c>
      <c r="C110" s="360">
        <f t="shared" si="97"/>
        <v>5</v>
      </c>
      <c r="D110" s="72">
        <v>1</v>
      </c>
      <c r="E110" s="72">
        <v>4</v>
      </c>
      <c r="F110" s="72"/>
      <c r="G110" s="72"/>
      <c r="H110" s="78">
        <f t="shared" si="99"/>
        <v>0</v>
      </c>
      <c r="I110" s="362"/>
      <c r="J110" s="362"/>
      <c r="K110" s="362"/>
      <c r="L110" s="362"/>
      <c r="M110" s="5">
        <f t="shared" si="100"/>
        <v>5</v>
      </c>
      <c r="N110" s="5">
        <f>D110+I110</f>
        <v>1</v>
      </c>
      <c r="O110" s="5">
        <f t="shared" ref="O110:Q110" si="147">E110+J110</f>
        <v>4</v>
      </c>
      <c r="P110" s="5">
        <f t="shared" si="147"/>
        <v>0</v>
      </c>
      <c r="Q110" s="5">
        <f t="shared" si="147"/>
        <v>0</v>
      </c>
      <c r="S110" s="81">
        <f>M110-'[1]3 priedas_asignavimai'!X309</f>
        <v>0</v>
      </c>
    </row>
    <row r="111" spans="1:19" x14ac:dyDescent="0.25">
      <c r="A111" s="16" t="s">
        <v>51</v>
      </c>
      <c r="B111" s="63" t="s">
        <v>279</v>
      </c>
      <c r="C111" s="75">
        <f t="shared" si="97"/>
        <v>47.3</v>
      </c>
      <c r="D111" s="75">
        <f t="shared" ref="D111:L111" si="148">D112</f>
        <v>13.2</v>
      </c>
      <c r="E111" s="75">
        <f t="shared" si="148"/>
        <v>28.6</v>
      </c>
      <c r="F111" s="75">
        <f t="shared" si="148"/>
        <v>5.5</v>
      </c>
      <c r="G111" s="75">
        <f t="shared" si="148"/>
        <v>0</v>
      </c>
      <c r="H111" s="78">
        <f t="shared" si="99"/>
        <v>0</v>
      </c>
      <c r="I111" s="78">
        <f t="shared" si="148"/>
        <v>0</v>
      </c>
      <c r="J111" s="78">
        <f t="shared" si="148"/>
        <v>0</v>
      </c>
      <c r="K111" s="78">
        <f t="shared" si="148"/>
        <v>0</v>
      </c>
      <c r="L111" s="78">
        <f t="shared" si="148"/>
        <v>0</v>
      </c>
      <c r="M111" s="57">
        <f t="shared" si="100"/>
        <v>47.3</v>
      </c>
      <c r="N111" s="57">
        <f>N112</f>
        <v>13.2</v>
      </c>
      <c r="O111" s="57">
        <f t="shared" ref="O111:Q111" si="149">O112</f>
        <v>28.6</v>
      </c>
      <c r="P111" s="57">
        <f t="shared" si="149"/>
        <v>5.5</v>
      </c>
      <c r="Q111" s="57">
        <f t="shared" si="149"/>
        <v>0</v>
      </c>
      <c r="S111" s="81"/>
    </row>
    <row r="112" spans="1:19" x14ac:dyDescent="0.25">
      <c r="A112" s="17"/>
      <c r="B112" s="12" t="s">
        <v>441</v>
      </c>
      <c r="C112" s="360">
        <f t="shared" si="97"/>
        <v>47.3</v>
      </c>
      <c r="D112" s="72">
        <v>13.2</v>
      </c>
      <c r="E112" s="72">
        <v>28.6</v>
      </c>
      <c r="F112" s="72">
        <v>5.5</v>
      </c>
      <c r="G112" s="72"/>
      <c r="H112" s="78">
        <f t="shared" si="99"/>
        <v>0</v>
      </c>
      <c r="I112" s="362"/>
      <c r="J112" s="362"/>
      <c r="K112" s="362"/>
      <c r="L112" s="362"/>
      <c r="M112" s="5">
        <f t="shared" si="100"/>
        <v>47.3</v>
      </c>
      <c r="N112" s="5">
        <f>D112+I112</f>
        <v>13.2</v>
      </c>
      <c r="O112" s="5">
        <f t="shared" ref="O112:Q112" si="150">E112+J112</f>
        <v>28.6</v>
      </c>
      <c r="P112" s="5">
        <f t="shared" si="150"/>
        <v>5.5</v>
      </c>
      <c r="Q112" s="5">
        <f t="shared" si="150"/>
        <v>0</v>
      </c>
      <c r="S112" s="81">
        <f>M112-'[1]3 priedas_asignavimai'!X312</f>
        <v>0</v>
      </c>
    </row>
    <row r="113" spans="1:21" x14ac:dyDescent="0.25">
      <c r="A113" s="16" t="s">
        <v>52</v>
      </c>
      <c r="B113" s="63" t="s">
        <v>333</v>
      </c>
      <c r="C113" s="75">
        <f t="shared" si="97"/>
        <v>5</v>
      </c>
      <c r="D113" s="75">
        <f t="shared" ref="D113:L113" si="151">D114</f>
        <v>0</v>
      </c>
      <c r="E113" s="75">
        <f t="shared" si="151"/>
        <v>0</v>
      </c>
      <c r="F113" s="75">
        <f t="shared" si="151"/>
        <v>5</v>
      </c>
      <c r="G113" s="75">
        <f t="shared" si="151"/>
        <v>0</v>
      </c>
      <c r="H113" s="78">
        <f t="shared" si="99"/>
        <v>0</v>
      </c>
      <c r="I113" s="78">
        <f t="shared" si="151"/>
        <v>0</v>
      </c>
      <c r="J113" s="78">
        <f t="shared" si="151"/>
        <v>0</v>
      </c>
      <c r="K113" s="78">
        <f t="shared" si="151"/>
        <v>0</v>
      </c>
      <c r="L113" s="78">
        <f t="shared" si="151"/>
        <v>0</v>
      </c>
      <c r="M113" s="57">
        <f t="shared" si="100"/>
        <v>5</v>
      </c>
      <c r="N113" s="57">
        <f>N114</f>
        <v>0</v>
      </c>
      <c r="O113" s="57">
        <f t="shared" ref="O113:Q113" si="152">O114</f>
        <v>0</v>
      </c>
      <c r="P113" s="57">
        <f t="shared" si="152"/>
        <v>5</v>
      </c>
      <c r="Q113" s="57">
        <f t="shared" si="152"/>
        <v>0</v>
      </c>
      <c r="S113" s="81"/>
    </row>
    <row r="114" spans="1:21" x14ac:dyDescent="0.25">
      <c r="A114" s="17"/>
      <c r="B114" s="12" t="s">
        <v>440</v>
      </c>
      <c r="C114" s="360">
        <f t="shared" si="97"/>
        <v>5</v>
      </c>
      <c r="D114" s="72"/>
      <c r="E114" s="72"/>
      <c r="F114" s="72">
        <v>5</v>
      </c>
      <c r="G114" s="72"/>
      <c r="H114" s="78">
        <f t="shared" si="99"/>
        <v>0</v>
      </c>
      <c r="I114" s="362"/>
      <c r="J114" s="362"/>
      <c r="K114" s="362"/>
      <c r="L114" s="362"/>
      <c r="M114" s="5">
        <f t="shared" si="100"/>
        <v>5</v>
      </c>
      <c r="N114" s="5">
        <f>D114+I114</f>
        <v>0</v>
      </c>
      <c r="O114" s="5">
        <f t="shared" ref="O114:Q114" si="153">E114+J114</f>
        <v>0</v>
      </c>
      <c r="P114" s="5">
        <f t="shared" si="153"/>
        <v>5</v>
      </c>
      <c r="Q114" s="5">
        <f t="shared" si="153"/>
        <v>0</v>
      </c>
      <c r="S114" s="81">
        <f>M114-'[1]3 priedas_asignavimai'!X314</f>
        <v>0</v>
      </c>
    </row>
    <row r="115" spans="1:21" x14ac:dyDescent="0.25">
      <c r="A115" s="16" t="s">
        <v>44</v>
      </c>
      <c r="B115" s="63" t="s">
        <v>281</v>
      </c>
      <c r="C115" s="75">
        <f t="shared" si="97"/>
        <v>81</v>
      </c>
      <c r="D115" s="75">
        <f t="shared" ref="D115:L115" si="154">D116</f>
        <v>0</v>
      </c>
      <c r="E115" s="75">
        <f t="shared" si="154"/>
        <v>0</v>
      </c>
      <c r="F115" s="75">
        <f t="shared" si="154"/>
        <v>81</v>
      </c>
      <c r="G115" s="75">
        <f t="shared" si="154"/>
        <v>0</v>
      </c>
      <c r="H115" s="78">
        <f t="shared" si="99"/>
        <v>0</v>
      </c>
      <c r="I115" s="78">
        <f t="shared" si="154"/>
        <v>0</v>
      </c>
      <c r="J115" s="78">
        <f t="shared" si="154"/>
        <v>0</v>
      </c>
      <c r="K115" s="78">
        <f t="shared" si="154"/>
        <v>0</v>
      </c>
      <c r="L115" s="78">
        <f t="shared" si="154"/>
        <v>0</v>
      </c>
      <c r="M115" s="57">
        <f t="shared" si="100"/>
        <v>81</v>
      </c>
      <c r="N115" s="57">
        <f>N116</f>
        <v>0</v>
      </c>
      <c r="O115" s="57">
        <f t="shared" ref="O115:Q115" si="155">O116</f>
        <v>0</v>
      </c>
      <c r="P115" s="57">
        <f t="shared" si="155"/>
        <v>81</v>
      </c>
      <c r="Q115" s="57">
        <f t="shared" si="155"/>
        <v>0</v>
      </c>
      <c r="S115" s="81"/>
    </row>
    <row r="116" spans="1:21" x14ac:dyDescent="0.25">
      <c r="A116" s="17"/>
      <c r="B116" s="12" t="s">
        <v>440</v>
      </c>
      <c r="C116" s="360">
        <f t="shared" si="97"/>
        <v>81</v>
      </c>
      <c r="D116" s="72"/>
      <c r="E116" s="72"/>
      <c r="F116" s="72">
        <v>81</v>
      </c>
      <c r="G116" s="72"/>
      <c r="H116" s="78">
        <f t="shared" si="99"/>
        <v>0</v>
      </c>
      <c r="I116" s="362"/>
      <c r="J116" s="362"/>
      <c r="K116" s="362"/>
      <c r="L116" s="362"/>
      <c r="M116" s="5">
        <f t="shared" si="100"/>
        <v>81</v>
      </c>
      <c r="N116" s="5">
        <f>D116+I116</f>
        <v>0</v>
      </c>
      <c r="O116" s="5">
        <f t="shared" ref="O116:Q116" si="156">E116+J116</f>
        <v>0</v>
      </c>
      <c r="P116" s="5">
        <f t="shared" si="156"/>
        <v>81</v>
      </c>
      <c r="Q116" s="5">
        <f t="shared" si="156"/>
        <v>0</v>
      </c>
      <c r="S116" s="81">
        <f>M116-'[1]3 priedas_asignavimai'!X319</f>
        <v>0</v>
      </c>
    </row>
    <row r="117" spans="1:21" x14ac:dyDescent="0.25">
      <c r="A117" s="16" t="s">
        <v>45</v>
      </c>
      <c r="B117" s="63" t="s">
        <v>283</v>
      </c>
      <c r="C117" s="75">
        <f t="shared" si="97"/>
        <v>150</v>
      </c>
      <c r="D117" s="75">
        <f t="shared" ref="D117:L117" si="157">D118</f>
        <v>0</v>
      </c>
      <c r="E117" s="75">
        <f t="shared" si="157"/>
        <v>0</v>
      </c>
      <c r="F117" s="75">
        <f t="shared" si="157"/>
        <v>150</v>
      </c>
      <c r="G117" s="75">
        <f t="shared" si="157"/>
        <v>0</v>
      </c>
      <c r="H117" s="78">
        <f t="shared" si="99"/>
        <v>0</v>
      </c>
      <c r="I117" s="78">
        <f t="shared" si="157"/>
        <v>0</v>
      </c>
      <c r="J117" s="78">
        <f t="shared" si="157"/>
        <v>0</v>
      </c>
      <c r="K117" s="78">
        <f t="shared" si="157"/>
        <v>0</v>
      </c>
      <c r="L117" s="78">
        <f t="shared" si="157"/>
        <v>0</v>
      </c>
      <c r="M117" s="57">
        <f t="shared" si="100"/>
        <v>150</v>
      </c>
      <c r="N117" s="57">
        <f>N118</f>
        <v>0</v>
      </c>
      <c r="O117" s="57">
        <f t="shared" ref="O117:Q117" si="158">O118</f>
        <v>0</v>
      </c>
      <c r="P117" s="57">
        <f t="shared" si="158"/>
        <v>150</v>
      </c>
      <c r="Q117" s="57">
        <f t="shared" si="158"/>
        <v>0</v>
      </c>
      <c r="S117" s="81"/>
    </row>
    <row r="118" spans="1:21" x14ac:dyDescent="0.25">
      <c r="A118" s="17"/>
      <c r="B118" s="12" t="s">
        <v>440</v>
      </c>
      <c r="C118" s="360">
        <f t="shared" si="97"/>
        <v>150</v>
      </c>
      <c r="D118" s="72"/>
      <c r="E118" s="72"/>
      <c r="F118" s="72">
        <v>150</v>
      </c>
      <c r="G118" s="72"/>
      <c r="H118" s="78">
        <f t="shared" si="99"/>
        <v>0</v>
      </c>
      <c r="I118" s="362"/>
      <c r="J118" s="362"/>
      <c r="K118" s="362"/>
      <c r="L118" s="362"/>
      <c r="M118" s="5">
        <f t="shared" si="100"/>
        <v>150</v>
      </c>
      <c r="N118" s="5">
        <f>D118+I118</f>
        <v>0</v>
      </c>
      <c r="O118" s="5">
        <f t="shared" ref="O118:Q118" si="159">E118+J118</f>
        <v>0</v>
      </c>
      <c r="P118" s="5">
        <f t="shared" si="159"/>
        <v>150</v>
      </c>
      <c r="Q118" s="5">
        <f t="shared" si="159"/>
        <v>0</v>
      </c>
      <c r="S118" s="81">
        <f>M118-'[1]3 priedas_asignavimai'!X322</f>
        <v>0</v>
      </c>
    </row>
    <row r="119" spans="1:21" x14ac:dyDescent="0.25">
      <c r="A119" s="16" t="s">
        <v>46</v>
      </c>
      <c r="B119" s="63" t="s">
        <v>282</v>
      </c>
      <c r="C119" s="75">
        <f t="shared" si="97"/>
        <v>500</v>
      </c>
      <c r="D119" s="75">
        <f t="shared" ref="D119:L119" si="160">D120</f>
        <v>0</v>
      </c>
      <c r="E119" s="75">
        <f t="shared" si="160"/>
        <v>0</v>
      </c>
      <c r="F119" s="75">
        <f t="shared" si="160"/>
        <v>500</v>
      </c>
      <c r="G119" s="75">
        <f t="shared" si="160"/>
        <v>0</v>
      </c>
      <c r="H119" s="78">
        <f t="shared" si="99"/>
        <v>0</v>
      </c>
      <c r="I119" s="78">
        <f t="shared" si="160"/>
        <v>0</v>
      </c>
      <c r="J119" s="78">
        <f t="shared" si="160"/>
        <v>0</v>
      </c>
      <c r="K119" s="78">
        <f t="shared" si="160"/>
        <v>0</v>
      </c>
      <c r="L119" s="78">
        <f t="shared" si="160"/>
        <v>0</v>
      </c>
      <c r="M119" s="57">
        <f t="shared" si="100"/>
        <v>500</v>
      </c>
      <c r="N119" s="57">
        <f>N120</f>
        <v>0</v>
      </c>
      <c r="O119" s="57">
        <f t="shared" ref="O119:Q119" si="161">O120</f>
        <v>0</v>
      </c>
      <c r="P119" s="57">
        <f t="shared" si="161"/>
        <v>500</v>
      </c>
      <c r="Q119" s="57">
        <f t="shared" si="161"/>
        <v>0</v>
      </c>
      <c r="S119" s="81"/>
    </row>
    <row r="120" spans="1:21" x14ac:dyDescent="0.25">
      <c r="A120" s="17"/>
      <c r="B120" s="4" t="s">
        <v>440</v>
      </c>
      <c r="C120" s="360">
        <f t="shared" si="97"/>
        <v>500</v>
      </c>
      <c r="D120" s="72"/>
      <c r="E120" s="72"/>
      <c r="F120" s="72">
        <v>500</v>
      </c>
      <c r="G120" s="72"/>
      <c r="H120" s="78">
        <f t="shared" si="99"/>
        <v>0</v>
      </c>
      <c r="I120" s="362"/>
      <c r="J120" s="362"/>
      <c r="K120" s="362"/>
      <c r="L120" s="362"/>
      <c r="M120" s="5">
        <f t="shared" si="100"/>
        <v>500</v>
      </c>
      <c r="N120" s="5">
        <f>D120+I120</f>
        <v>0</v>
      </c>
      <c r="O120" s="5">
        <f t="shared" ref="O120:Q120" si="162">E120+J120</f>
        <v>0</v>
      </c>
      <c r="P120" s="5">
        <f t="shared" si="162"/>
        <v>500</v>
      </c>
      <c r="Q120" s="5">
        <f t="shared" si="162"/>
        <v>0</v>
      </c>
      <c r="S120" s="81">
        <f>M120-'[1]3 priedas_asignavimai'!X330</f>
        <v>0</v>
      </c>
    </row>
    <row r="121" spans="1:21" x14ac:dyDescent="0.25">
      <c r="A121" s="180" t="s">
        <v>47</v>
      </c>
      <c r="B121" s="181" t="s">
        <v>55</v>
      </c>
      <c r="C121" s="361">
        <f t="shared" si="97"/>
        <v>2281.2000000000007</v>
      </c>
      <c r="D121" s="73">
        <f>D15+D19+D22+D25+D28+D31+D33+D36+D38+D41+D44+D47+D49+D51+D53+D55+D57+D59+D61+D63+D65+D67+D69+D71+D73+D75+D77+D79+D81+D83+D85+D87+D89+D91+D93+D95+D97+D99+D101+D103+D105+D107+D109+D111+D113+D115+D117+D119</f>
        <v>492.50000000000028</v>
      </c>
      <c r="E121" s="73">
        <f>E15+E19+E22+E25+E28+E31+E33+E36+E38+E41+E44+E47+E49+E51+E53+E55+E57+E59+E61+E63+E65+E67+E69+E71+E73+E75+E77+E79+E81+E83+E85+E87+E89+E91+E93+E95+E97+E99+E101+E103+E105+E107+E109+E111+E113+E115+E117+E119</f>
        <v>347.30000000000007</v>
      </c>
      <c r="F121" s="73">
        <f>F15+F19+F22+F25+F28+F31+F33+F36+F38+F41+F44+F47+F49+F51+F53+F55+F57+F59+F61+F63+F65+F67+F69+F71+F73+F75+F77+F79+F81+F83+F85+F87+F89+F91+F93+F95+F97+F99+F101+F103+F105+F107+F109+F111+F113+F115+F117+F119</f>
        <v>1361.4</v>
      </c>
      <c r="G121" s="73">
        <f>G15+G19+G22+G25+G28+G31+G33+G36+G38+G41+G44+G47+G49+G51+G53+G55+G57+G59+G61+G63+G65+G67+G69+G71+G73+G75+G77+G79+G81+G83+G85+G87+G89+G91+G93+G95+G97+G99+G101+G103+G105+G107+G109+G111+G113+G115+G117+G119</f>
        <v>80</v>
      </c>
      <c r="H121" s="78">
        <f t="shared" si="99"/>
        <v>33.9</v>
      </c>
      <c r="I121" s="73">
        <f>I15+I19+I22+I25+I28+I31+I33+I36+I38+I41+I44+I47+I49+I51+I53+I55+I57+I59+I61+I63+I65+I67+I69+I71+I73+I75+I77+I79+I81+I83+I85+I87+I89+I91+I93+I95+I97+I99+I101+I103+I105+I107+I109+I111+I113+I115+I117+I119</f>
        <v>31.5</v>
      </c>
      <c r="J121" s="73">
        <f>J15+J19+J22+J25+J28+J31+J33+J36+J38+J41+J44+J47+J49+J51+J53+J55+J57+J59+J61+J63+J65+J67+J69+J71+J73+J75+J77+J79+J81+J83+J85+J87+J89+J91+J93+J95+J97+J99+J101+J103+J105+J107+J109+J111+J113+J115+J117+J119</f>
        <v>0.89999999999999991</v>
      </c>
      <c r="K121" s="73">
        <f>K15+K19+K22+K25+K28+K31+K33+K36+K38+K41+K44+K47+K49+K51+K53+K55+K57+K59+K61+K63+K65+K67+K69+K71+K73+K75+K77+K79+K81+K83+K85+K87+K89+K91+K93+K95+K97+K99+K101+K103+K105+K107+K109+K111+K113+K115+K117+K119</f>
        <v>1.5</v>
      </c>
      <c r="L121" s="73">
        <f>L15+L19+L22+L25+L28+L31+L33+L36+L38+L41+L44+L47+L49+L51+L53+L55+L57+L59+L61+L63+L65+L67+L69+L71+L73+L75+L77+L79+L81+L83+L85+L87+L89+L91+L93+L95+L97+L99+L101+L103+L105+L107+L109+L111+L113+L115+L117+L119</f>
        <v>0</v>
      </c>
      <c r="M121" s="183">
        <f t="shared" si="100"/>
        <v>2315.1000000000004</v>
      </c>
      <c r="N121" s="183">
        <f>N15+N19+N22+N25+N28+N31+N33+N36+N38+N41+N44+N47+N49+N51+N53+N55+N57+N59+N61+N63+N65+N67+N69+N71+N73+N75+N77+N79+N81+N83+N85+N87+N89+N91+N93+N95+N97+N99+N101+N103+N105+N107+N109+N111+N113+N115+N117+N119</f>
        <v>524.00000000000034</v>
      </c>
      <c r="O121" s="183">
        <f>O15+O19+O22+O25+O28+O31+O33+O36+O38+O41+O44+O47+O49+O51+O53+O55+O57+O59+O61+O63+O65+O67+O69+O71+O73+O75+O77+O79+O81+O83+O85+O87+O89+O91+O93+O95+O97+O99+O101+O103+O105+O107+O109+O111+O113+O115+O117+O119</f>
        <v>348.20000000000005</v>
      </c>
      <c r="P121" s="183">
        <f>P15+P19+P22+P25+P28+P31+P33+P36+P38+P41+P44+P47+P49+P51+P53+P55+P57+P59+P61+P63+P65+P67+P69+P71+P73+P75+P77+P79+P81+P83+P85+P87+P89+P91+P93+P95+P97+P99+P101+P103+P105+P107+P109+P111+P113+P115+P117+P119</f>
        <v>1362.9</v>
      </c>
      <c r="Q121" s="183">
        <f>Q15+Q19+Q22+Q25+Q28+Q31+Q33+Q36+Q38+Q41+Q44+Q47+Q49+Q51+Q53+Q55+Q57+Q59+Q61+Q63+Q65+Q67+Q69+Q71+Q73+Q75+Q77+Q79+Q81+Q83+Q85+Q87+Q89+Q91+Q93+Q95+Q97+Q99+Q101+Q103+Q105+Q107+Q109+Q111+Q113+Q115+Q117+Q119</f>
        <v>80</v>
      </c>
      <c r="S121" s="81">
        <f>M121-'[1]3 priedas_asignavimai'!X332</f>
        <v>-310.99999999999955</v>
      </c>
    </row>
    <row r="122" spans="1:21" hidden="1" x14ac:dyDescent="0.25"/>
    <row r="123" spans="1:21" hidden="1" x14ac:dyDescent="0.25">
      <c r="C123" s="160">
        <f>C15+C19+C22+C25+C28+C31+C33+C36+C38+C41+C44+C47+C49+C51+C53+C55+C57+C59+C61+C63+C65+C67+C69+C71+C73+C75+C77+C79+C81+C83+C85+C87+C89+C91+C93+C95+C97+C99+C101+C103+C105+C107+C109+C111+C113+C115+C117+C119</f>
        <v>2281.1999999999998</v>
      </c>
      <c r="D123" s="160">
        <f t="shared" ref="D123:G123" si="163">D15+D19+D22+D25+D28+D31+D33+D36+D38+D41+D44+D47+D49+D51+D53+D55+D57+D59+D61+D63+D65+D67+D69+D71+D73+D75+D77+D79+D81+D83+D85+D87+D89+D91+D93+D95+D97+D99+D101+D103+D105+D107+D109+D111+D113+D115+D117+D119</f>
        <v>492.50000000000028</v>
      </c>
      <c r="E123" s="160">
        <f t="shared" si="163"/>
        <v>347.30000000000007</v>
      </c>
      <c r="F123" s="160">
        <f t="shared" si="163"/>
        <v>1361.4</v>
      </c>
      <c r="G123" s="160">
        <f t="shared" si="163"/>
        <v>80</v>
      </c>
      <c r="H123" s="160">
        <f>H15+H19+H22+H25+H28+H31+H33+H36+H38+H41+H44+H47+H49+H51+H53+H55+H57+H59+H61+H63+H65+H67+H69+H71+H73+H75+H77+H79+H81+H83+H85+H87+H89+H91+H93+H95+H97+H99+H101+H103+H105+H107+H109+H111+H113+H115+H117+H119</f>
        <v>33.9</v>
      </c>
      <c r="I123" s="160">
        <f t="shared" ref="I123:L123" si="164">I15+I19+I22+I25+I28+I31+I33+I36+I38+I41+I44+I47+I49+I51+I53+I55+I57+I59+I61+I63+I65+I67+I69+I71+I73+I75+I77+I79+I81+I83+I85+I87+I89+I91+I93+I95+I97+I99+I101+I103+I105+I107+I109+I111+I113+I115+I117+I119</f>
        <v>31.5</v>
      </c>
      <c r="J123" s="160">
        <f t="shared" si="164"/>
        <v>0.89999999999999991</v>
      </c>
      <c r="K123" s="160">
        <f t="shared" si="164"/>
        <v>1.5</v>
      </c>
      <c r="L123" s="160">
        <f t="shared" si="164"/>
        <v>0</v>
      </c>
      <c r="M123" s="160">
        <f>(M15+M19+M22+M25+M28+M31+M33+M36+M38+M41+M44+M47+M49+M51+M53+M55+M57+M59+M61+M63+M65+M67+M69+M71+M73+M75+M77+M79+M81+M83+M85+M87+M89+M91+M93+M95+M97+M99+M101+M103+M105+M107+M109+M111+M113+M115+M117+M119)</f>
        <v>2315.1</v>
      </c>
      <c r="N123" s="160">
        <f t="shared" ref="N123:Q123" si="165">(N15+N19+N22+N25+N28+N31+N33+N36+N38+N41+N44+N47+N49+N51+N53+N55+N57+N59+N61+N63+N65+N67+N69+N71+N73+N75+N77+N79+N81+N83+N85+N87+N89+N91+N93+N95+N97+N99+N101+N103+N105+N107+N109+N111+N113+N115+N117+N119)</f>
        <v>524.00000000000034</v>
      </c>
      <c r="O123" s="160">
        <f t="shared" si="165"/>
        <v>348.20000000000005</v>
      </c>
      <c r="P123" s="160">
        <f t="shared" si="165"/>
        <v>1362.9</v>
      </c>
      <c r="Q123" s="160">
        <f t="shared" si="165"/>
        <v>80</v>
      </c>
    </row>
    <row r="124" spans="1:21" hidden="1" x14ac:dyDescent="0.25">
      <c r="C124" s="177">
        <f>C123-C121</f>
        <v>0</v>
      </c>
      <c r="D124" s="177">
        <f t="shared" ref="D124:Q124" si="166">D123-D121</f>
        <v>0</v>
      </c>
      <c r="E124" s="177">
        <f t="shared" si="166"/>
        <v>0</v>
      </c>
      <c r="F124" s="177">
        <f t="shared" si="166"/>
        <v>0</v>
      </c>
      <c r="G124" s="177">
        <f t="shared" si="166"/>
        <v>0</v>
      </c>
      <c r="H124" s="177">
        <f t="shared" si="166"/>
        <v>0</v>
      </c>
      <c r="I124" s="177">
        <f t="shared" si="166"/>
        <v>0</v>
      </c>
      <c r="J124" s="177">
        <f t="shared" si="166"/>
        <v>0</v>
      </c>
      <c r="K124" s="177">
        <f t="shared" si="166"/>
        <v>0</v>
      </c>
      <c r="L124" s="177">
        <f t="shared" si="166"/>
        <v>0</v>
      </c>
      <c r="M124" s="177">
        <f t="shared" si="166"/>
        <v>0</v>
      </c>
      <c r="N124" s="177">
        <f t="shared" si="166"/>
        <v>0</v>
      </c>
      <c r="O124" s="177">
        <f t="shared" si="166"/>
        <v>0</v>
      </c>
      <c r="P124" s="177">
        <f t="shared" si="166"/>
        <v>0</v>
      </c>
      <c r="Q124" s="177">
        <f t="shared" si="166"/>
        <v>0</v>
      </c>
    </row>
    <row r="125" spans="1:21" hidden="1" x14ac:dyDescent="0.25">
      <c r="B125" s="159"/>
      <c r="C125" s="387">
        <v>2281.2000000000007</v>
      </c>
      <c r="D125" s="387">
        <v>492.50000000000028</v>
      </c>
      <c r="E125" s="387">
        <v>347.30000000000007</v>
      </c>
      <c r="F125" s="387">
        <v>1361.4</v>
      </c>
      <c r="G125" s="387">
        <v>80</v>
      </c>
      <c r="H125" s="322" t="s">
        <v>409</v>
      </c>
      <c r="I125" s="160"/>
      <c r="J125" s="160"/>
      <c r="K125" s="160"/>
      <c r="L125" s="160"/>
      <c r="M125" s="160"/>
      <c r="N125" s="160"/>
      <c r="O125" s="160"/>
      <c r="P125" s="160"/>
      <c r="Q125" s="160"/>
      <c r="R125" s="387">
        <f t="shared" ref="R125:U125" si="167">R123-R121</f>
        <v>0</v>
      </c>
      <c r="S125" s="387">
        <f t="shared" si="167"/>
        <v>310.99999999999955</v>
      </c>
      <c r="T125" s="387">
        <f t="shared" si="167"/>
        <v>0</v>
      </c>
      <c r="U125" s="387">
        <f t="shared" si="167"/>
        <v>0</v>
      </c>
    </row>
    <row r="126" spans="1:21" hidden="1" x14ac:dyDescent="0.25">
      <c r="C126" s="178">
        <f>C125-C121</f>
        <v>0</v>
      </c>
      <c r="D126" s="178">
        <f t="shared" ref="D126:G126" si="168">D125-D121</f>
        <v>0</v>
      </c>
      <c r="E126" s="178">
        <f t="shared" si="168"/>
        <v>0</v>
      </c>
      <c r="F126" s="178"/>
      <c r="G126" s="178">
        <f t="shared" si="168"/>
        <v>0</v>
      </c>
    </row>
    <row r="127" spans="1:21" hidden="1" x14ac:dyDescent="0.25"/>
    <row r="128" spans="1:21" hidden="1" x14ac:dyDescent="0.25"/>
    <row r="129" hidden="1" x14ac:dyDescent="0.25"/>
    <row r="130" hidden="1" x14ac:dyDescent="0.25"/>
  </sheetData>
  <sheetProtection formatCells="0" formatColumns="0" formatRows="0" insertColumns="0" insertRows="0" insertHyperlinks="0" deleteColumns="0" deleteRows="0" sort="0" autoFilter="0" pivotTables="0"/>
  <mergeCells count="29">
    <mergeCell ref="H12:H14"/>
    <mergeCell ref="I12:L12"/>
    <mergeCell ref="M12:M14"/>
    <mergeCell ref="N12:Q12"/>
    <mergeCell ref="D13:D14"/>
    <mergeCell ref="E13:E14"/>
    <mergeCell ref="F13:F14"/>
    <mergeCell ref="G13:G14"/>
    <mergeCell ref="I13:I14"/>
    <mergeCell ref="J13:J14"/>
    <mergeCell ref="K13:K14"/>
    <mergeCell ref="L13:L14"/>
    <mergeCell ref="N13:N14"/>
    <mergeCell ref="O13:O14"/>
    <mergeCell ref="P13:P14"/>
    <mergeCell ref="Q13:Q14"/>
    <mergeCell ref="A10:Q10"/>
    <mergeCell ref="A1:Q1"/>
    <mergeCell ref="A2:Q2"/>
    <mergeCell ref="A3:Q3"/>
    <mergeCell ref="A4:Q4"/>
    <mergeCell ref="A8:Q8"/>
    <mergeCell ref="A5:Q5"/>
    <mergeCell ref="A6:Q6"/>
    <mergeCell ref="A7:Q7"/>
    <mergeCell ref="A12:A14"/>
    <mergeCell ref="B12:B14"/>
    <mergeCell ref="C12:C14"/>
    <mergeCell ref="D12:G12"/>
  </mergeCells>
  <pageMargins left="1.1811023622047245" right="0.39370078740157483" top="0.78740157480314965" bottom="0.78740157480314965" header="0.31496062992125984" footer="0.31496062992125984"/>
  <pageSetup paperSize="9" scale="7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3">
    <pageSetUpPr fitToPage="1"/>
  </sheetPr>
  <dimension ref="A1:Z350"/>
  <sheetViews>
    <sheetView showZeros="0" tabSelected="1" zoomScaleNormal="100" workbookViewId="0">
      <pane xSplit="2" ySplit="11" topLeftCell="C12" activePane="bottomRight" state="frozen"/>
      <selection activeCell="A6" sqref="A6:O6"/>
      <selection pane="topRight" activeCell="A6" sqref="A6:O6"/>
      <selection pane="bottomLeft" activeCell="A6" sqref="A6:O6"/>
      <selection pane="bottomRight" sqref="A1:XFD1048576"/>
    </sheetView>
  </sheetViews>
  <sheetFormatPr defaultColWidth="9.109375" defaultRowHeight="14.4" x14ac:dyDescent="0.3"/>
  <cols>
    <col min="1" max="1" width="5.6640625" style="387" customWidth="1"/>
    <col min="2" max="2" width="76.6640625" style="387" customWidth="1"/>
    <col min="3" max="3" width="13.6640625" style="188" hidden="1" customWidth="1"/>
    <col min="4" max="4" width="14.5546875" style="99" hidden="1" customWidth="1"/>
    <col min="5" max="9" width="12.6640625" style="99" hidden="1" customWidth="1"/>
    <col min="10" max="10" width="12.6640625" style="111" hidden="1" customWidth="1"/>
    <col min="11" max="11" width="12.6640625" style="14" hidden="1" customWidth="1"/>
    <col min="12" max="17" width="12.6640625" style="387" hidden="1" customWidth="1"/>
    <col min="18" max="18" width="12.6640625" style="90" hidden="1" customWidth="1"/>
    <col min="19" max="19" width="14.6640625" style="104" customWidth="1"/>
    <col min="20" max="20" width="14.44140625" style="99" hidden="1" customWidth="1"/>
    <col min="21" max="22" width="12.6640625" style="99" hidden="1" customWidth="1"/>
    <col min="23" max="23" width="13.6640625" style="99" hidden="1" customWidth="1"/>
    <col min="24" max="26" width="12.6640625" style="99" hidden="1" customWidth="1"/>
    <col min="27" max="27" width="9.109375" style="387" customWidth="1"/>
    <col min="28" max="16384" width="9.109375" style="387"/>
  </cols>
  <sheetData>
    <row r="1" spans="1:26" s="23" customFormat="1" ht="13.8" x14ac:dyDescent="0.25">
      <c r="A1" s="435" t="s">
        <v>434</v>
      </c>
      <c r="B1" s="435"/>
      <c r="C1" s="435"/>
      <c r="D1" s="435"/>
      <c r="E1" s="435"/>
      <c r="F1" s="435"/>
      <c r="G1" s="435"/>
      <c r="H1" s="435"/>
      <c r="I1" s="435"/>
      <c r="J1" s="435"/>
      <c r="K1" s="435"/>
      <c r="L1" s="435"/>
      <c r="M1" s="435"/>
      <c r="N1" s="435"/>
      <c r="O1" s="435"/>
      <c r="P1" s="435"/>
      <c r="Q1" s="435"/>
      <c r="R1" s="435"/>
      <c r="S1" s="435"/>
      <c r="T1" s="435"/>
      <c r="U1" s="435"/>
      <c r="V1" s="100"/>
      <c r="W1" s="100"/>
      <c r="X1" s="100"/>
      <c r="Y1" s="434"/>
      <c r="Z1" s="434"/>
    </row>
    <row r="2" spans="1:26" s="23" customFormat="1" ht="13.8" x14ac:dyDescent="0.25">
      <c r="A2" s="435" t="s">
        <v>383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5"/>
      <c r="Q2" s="435"/>
      <c r="R2" s="435"/>
      <c r="S2" s="435"/>
      <c r="T2" s="435"/>
      <c r="U2" s="435"/>
      <c r="V2" s="100"/>
      <c r="W2" s="100"/>
      <c r="X2" s="100"/>
      <c r="Y2" s="434"/>
      <c r="Z2" s="434"/>
    </row>
    <row r="3" spans="1:26" s="23" customFormat="1" ht="13.8" x14ac:dyDescent="0.25">
      <c r="A3" s="435" t="s">
        <v>451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  <c r="Q3" s="435"/>
      <c r="R3" s="435"/>
      <c r="S3" s="435"/>
      <c r="T3" s="435"/>
      <c r="U3" s="435"/>
      <c r="V3" s="100"/>
      <c r="W3" s="100"/>
      <c r="X3" s="100"/>
      <c r="Y3" s="434"/>
      <c r="Z3" s="434"/>
    </row>
    <row r="4" spans="1:26" s="23" customFormat="1" ht="13.8" x14ac:dyDescent="0.25">
      <c r="A4" s="435" t="s">
        <v>221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  <c r="Q4" s="435"/>
      <c r="R4" s="435"/>
      <c r="S4" s="435"/>
      <c r="T4" s="435"/>
      <c r="U4" s="435"/>
      <c r="V4" s="100"/>
      <c r="W4" s="100"/>
      <c r="X4" s="100"/>
      <c r="Y4" s="434"/>
      <c r="Z4" s="434"/>
    </row>
    <row r="5" spans="1:26" s="23" customFormat="1" ht="15" customHeight="1" x14ac:dyDescent="0.25">
      <c r="A5" s="436" t="s">
        <v>473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436"/>
      <c r="S5" s="436"/>
      <c r="T5" s="436"/>
      <c r="U5" s="436"/>
      <c r="V5" s="100"/>
      <c r="W5" s="100"/>
      <c r="X5" s="100"/>
      <c r="Y5" s="423"/>
      <c r="Z5" s="423"/>
    </row>
    <row r="6" spans="1:26" s="23" customFormat="1" ht="15" customHeight="1" x14ac:dyDescent="0.25">
      <c r="A6" s="436" t="s">
        <v>479</v>
      </c>
      <c r="B6" s="436"/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6"/>
      <c r="U6" s="436"/>
      <c r="V6" s="100"/>
      <c r="W6" s="100"/>
      <c r="X6" s="100"/>
      <c r="Y6" s="423"/>
      <c r="Z6" s="423"/>
    </row>
    <row r="7" spans="1:26" s="23" customFormat="1" ht="15" customHeight="1" x14ac:dyDescent="0.25">
      <c r="A7" s="436" t="s">
        <v>488</v>
      </c>
      <c r="B7" s="436"/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  <c r="N7" s="436"/>
      <c r="O7" s="436"/>
      <c r="P7" s="436"/>
      <c r="Q7" s="436"/>
      <c r="R7" s="436"/>
      <c r="S7" s="436"/>
      <c r="T7" s="436"/>
      <c r="U7" s="436"/>
      <c r="V7" s="100"/>
      <c r="W7" s="100"/>
      <c r="X7" s="100"/>
      <c r="Y7" s="423"/>
      <c r="Z7" s="423"/>
    </row>
    <row r="8" spans="1:26" s="23" customFormat="1" ht="15" customHeight="1" x14ac:dyDescent="0.25">
      <c r="A8" s="436" t="s">
        <v>489</v>
      </c>
      <c r="B8" s="436"/>
      <c r="C8" s="436"/>
      <c r="D8" s="436"/>
      <c r="E8" s="436"/>
      <c r="F8" s="436"/>
      <c r="G8" s="436"/>
      <c r="H8" s="436"/>
      <c r="I8" s="436"/>
      <c r="J8" s="436"/>
      <c r="K8" s="436"/>
      <c r="L8" s="436"/>
      <c r="M8" s="436"/>
      <c r="N8" s="436"/>
      <c r="O8" s="436"/>
      <c r="P8" s="436"/>
      <c r="Q8" s="436"/>
      <c r="R8" s="436"/>
      <c r="S8" s="436"/>
      <c r="T8" s="436"/>
      <c r="U8" s="436"/>
      <c r="V8" s="100"/>
      <c r="W8" s="100"/>
      <c r="X8" s="100"/>
      <c r="Y8" s="423"/>
      <c r="Z8" s="423"/>
    </row>
    <row r="9" spans="1:26" s="23" customFormat="1" ht="15" customHeight="1" x14ac:dyDescent="0.25">
      <c r="C9" s="187"/>
      <c r="D9" s="100"/>
      <c r="E9" s="100"/>
      <c r="F9" s="100"/>
      <c r="G9" s="100"/>
      <c r="H9" s="100"/>
      <c r="I9" s="388"/>
      <c r="J9" s="388"/>
      <c r="K9" s="387"/>
      <c r="Q9" s="92"/>
      <c r="R9" s="326"/>
      <c r="S9" s="99"/>
      <c r="T9" s="100"/>
      <c r="U9" s="100"/>
      <c r="V9" s="100"/>
      <c r="W9" s="100"/>
      <c r="X9" s="100"/>
      <c r="Y9" s="388"/>
      <c r="Z9" s="388"/>
    </row>
    <row r="10" spans="1:26" ht="15" customHeight="1" x14ac:dyDescent="0.25">
      <c r="A10" s="407" t="s">
        <v>411</v>
      </c>
      <c r="B10" s="407"/>
      <c r="C10" s="407"/>
      <c r="D10" s="407"/>
      <c r="E10" s="407"/>
      <c r="F10" s="407"/>
      <c r="G10" s="407"/>
      <c r="H10" s="407"/>
      <c r="I10" s="407"/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7"/>
      <c r="U10" s="407"/>
      <c r="V10" s="407"/>
      <c r="W10" s="407"/>
      <c r="X10" s="407"/>
      <c r="Y10" s="407"/>
      <c r="Z10" s="407"/>
    </row>
    <row r="11" spans="1:26" x14ac:dyDescent="0.3">
      <c r="H11" s="105"/>
      <c r="I11" s="105"/>
      <c r="J11" s="111" t="s">
        <v>324</v>
      </c>
      <c r="P11" s="2"/>
      <c r="Q11" s="2"/>
      <c r="R11" s="111" t="s">
        <v>324</v>
      </c>
      <c r="S11" s="2" t="s">
        <v>139</v>
      </c>
      <c r="X11" s="105"/>
      <c r="Y11" s="105"/>
    </row>
    <row r="12" spans="1:26" ht="15" customHeight="1" x14ac:dyDescent="0.25">
      <c r="A12" s="392" t="s">
        <v>1</v>
      </c>
      <c r="B12" s="425" t="s">
        <v>220</v>
      </c>
      <c r="C12" s="437" t="s">
        <v>0</v>
      </c>
      <c r="D12" s="426" t="s">
        <v>219</v>
      </c>
      <c r="E12" s="426"/>
      <c r="F12" s="426"/>
      <c r="G12" s="426"/>
      <c r="H12" s="426"/>
      <c r="I12" s="426"/>
      <c r="J12" s="426"/>
      <c r="K12" s="432" t="s">
        <v>469</v>
      </c>
      <c r="L12" s="427" t="s">
        <v>219</v>
      </c>
      <c r="M12" s="428"/>
      <c r="N12" s="428"/>
      <c r="O12" s="428"/>
      <c r="P12" s="428"/>
      <c r="Q12" s="428"/>
      <c r="R12" s="428"/>
      <c r="S12" s="429" t="s">
        <v>0</v>
      </c>
      <c r="T12" s="424" t="s">
        <v>219</v>
      </c>
      <c r="U12" s="424"/>
      <c r="V12" s="424"/>
      <c r="W12" s="424"/>
      <c r="X12" s="424"/>
      <c r="Y12" s="424"/>
      <c r="Z12" s="424"/>
    </row>
    <row r="13" spans="1:26" ht="96" customHeight="1" x14ac:dyDescent="0.25">
      <c r="A13" s="392"/>
      <c r="B13" s="425"/>
      <c r="C13" s="438"/>
      <c r="D13" s="312" t="s">
        <v>224</v>
      </c>
      <c r="E13" s="312" t="s">
        <v>226</v>
      </c>
      <c r="F13" s="312" t="s">
        <v>225</v>
      </c>
      <c r="G13" s="312" t="s">
        <v>227</v>
      </c>
      <c r="H13" s="312" t="s">
        <v>302</v>
      </c>
      <c r="I13" s="313" t="s">
        <v>229</v>
      </c>
      <c r="J13" s="314" t="s">
        <v>230</v>
      </c>
      <c r="K13" s="433"/>
      <c r="L13" s="317" t="s">
        <v>193</v>
      </c>
      <c r="M13" s="317" t="s">
        <v>226</v>
      </c>
      <c r="N13" s="317" t="s">
        <v>225</v>
      </c>
      <c r="O13" s="317" t="s">
        <v>227</v>
      </c>
      <c r="P13" s="317" t="s">
        <v>228</v>
      </c>
      <c r="Q13" s="318" t="s">
        <v>229</v>
      </c>
      <c r="R13" s="327" t="s">
        <v>230</v>
      </c>
      <c r="S13" s="430"/>
      <c r="T13" s="315" t="s">
        <v>193</v>
      </c>
      <c r="U13" s="315" t="s">
        <v>226</v>
      </c>
      <c r="V13" s="315" t="s">
        <v>225</v>
      </c>
      <c r="W13" s="315" t="s">
        <v>227</v>
      </c>
      <c r="X13" s="315" t="s">
        <v>302</v>
      </c>
      <c r="Y13" s="316" t="s">
        <v>229</v>
      </c>
      <c r="Z13" s="315" t="s">
        <v>230</v>
      </c>
    </row>
    <row r="14" spans="1:26" ht="15" customHeight="1" x14ac:dyDescent="0.3">
      <c r="A14" s="3" t="s">
        <v>5</v>
      </c>
      <c r="B14" s="62" t="s">
        <v>217</v>
      </c>
      <c r="C14" s="250">
        <f>D14+E14+F14+G14+H14+I14+J14</f>
        <v>155.80000000000001</v>
      </c>
      <c r="D14" s="110">
        <f t="shared" ref="D14:R14" si="0">D15</f>
        <v>155.80000000000001</v>
      </c>
      <c r="E14" s="110">
        <f t="shared" si="0"/>
        <v>0</v>
      </c>
      <c r="F14" s="110">
        <f t="shared" si="0"/>
        <v>0</v>
      </c>
      <c r="G14" s="110">
        <f t="shared" si="0"/>
        <v>0</v>
      </c>
      <c r="H14" s="110">
        <f t="shared" si="0"/>
        <v>0</v>
      </c>
      <c r="I14" s="110">
        <f t="shared" si="0"/>
        <v>0</v>
      </c>
      <c r="J14" s="110">
        <f t="shared" si="0"/>
        <v>0</v>
      </c>
      <c r="K14" s="117">
        <f>L14+M14+N14+O14+P14+Q14+R14</f>
        <v>0</v>
      </c>
      <c r="L14" s="117">
        <f t="shared" si="0"/>
        <v>0</v>
      </c>
      <c r="M14" s="117">
        <f t="shared" si="0"/>
        <v>0</v>
      </c>
      <c r="N14" s="117">
        <f t="shared" si="0"/>
        <v>0</v>
      </c>
      <c r="O14" s="117">
        <f t="shared" si="0"/>
        <v>0</v>
      </c>
      <c r="P14" s="117">
        <f t="shared" si="0"/>
        <v>0</v>
      </c>
      <c r="Q14" s="117">
        <f t="shared" si="0"/>
        <v>0</v>
      </c>
      <c r="R14" s="267">
        <f t="shared" si="0"/>
        <v>0</v>
      </c>
      <c r="S14" s="235">
        <f>S15</f>
        <v>155.80000000000001</v>
      </c>
      <c r="T14" s="226">
        <f t="shared" ref="T14:Z14" si="1">T15</f>
        <v>155.80000000000001</v>
      </c>
      <c r="U14" s="226">
        <f t="shared" si="1"/>
        <v>0</v>
      </c>
      <c r="V14" s="226">
        <f t="shared" si="1"/>
        <v>0</v>
      </c>
      <c r="W14" s="226">
        <f t="shared" si="1"/>
        <v>0</v>
      </c>
      <c r="X14" s="226">
        <f t="shared" si="1"/>
        <v>0</v>
      </c>
      <c r="Y14" s="226">
        <f t="shared" si="1"/>
        <v>0</v>
      </c>
      <c r="Z14" s="226">
        <f t="shared" si="1"/>
        <v>0</v>
      </c>
    </row>
    <row r="15" spans="1:26" s="36" customFormat="1" ht="15" customHeight="1" x14ac:dyDescent="0.25">
      <c r="A15" s="59"/>
      <c r="B15" s="12" t="s">
        <v>436</v>
      </c>
      <c r="C15" s="251">
        <f>D15+E15+F15+G15+H15+I15+J15</f>
        <v>155.80000000000001</v>
      </c>
      <c r="D15" s="162">
        <v>155.80000000000001</v>
      </c>
      <c r="E15" s="109"/>
      <c r="F15" s="109"/>
      <c r="G15" s="109"/>
      <c r="H15" s="109"/>
      <c r="I15" s="109"/>
      <c r="J15" s="112"/>
      <c r="K15" s="117">
        <f>L15+M15+N15+O15+P15+Q15+R15</f>
        <v>0</v>
      </c>
      <c r="L15" s="166"/>
      <c r="M15" s="118"/>
      <c r="N15" s="118"/>
      <c r="O15" s="118"/>
      <c r="P15" s="118"/>
      <c r="Q15" s="118"/>
      <c r="R15" s="257"/>
      <c r="S15" s="7">
        <f>T15+U15+V15+W15+X15+Y15+Z15</f>
        <v>155.80000000000001</v>
      </c>
      <c r="T15" s="227">
        <f>D15+L15</f>
        <v>155.80000000000001</v>
      </c>
      <c r="U15" s="227">
        <f t="shared" ref="U15:Y15" si="2">E15+M15</f>
        <v>0</v>
      </c>
      <c r="V15" s="227">
        <f t="shared" si="2"/>
        <v>0</v>
      </c>
      <c r="W15" s="227">
        <f t="shared" si="2"/>
        <v>0</v>
      </c>
      <c r="X15" s="227">
        <f t="shared" si="2"/>
        <v>0</v>
      </c>
      <c r="Y15" s="227">
        <f t="shared" si="2"/>
        <v>0</v>
      </c>
      <c r="Z15" s="227">
        <f>J15+R15</f>
        <v>0</v>
      </c>
    </row>
    <row r="16" spans="1:26" ht="15" customHeight="1" x14ac:dyDescent="0.3">
      <c r="A16" s="17" t="s">
        <v>57</v>
      </c>
      <c r="B16" s="62" t="s">
        <v>218</v>
      </c>
      <c r="C16" s="250">
        <f>D16+E16+F16+G16+H16+I16+J16</f>
        <v>35257.055500000002</v>
      </c>
      <c r="D16" s="110">
        <f t="shared" ref="D16:J16" si="3">D17+D46+D55+D56+D64+D67+D70</f>
        <v>18943.900000000001</v>
      </c>
      <c r="E16" s="110">
        <f t="shared" si="3"/>
        <v>4016.8</v>
      </c>
      <c r="F16" s="110">
        <f t="shared" si="3"/>
        <v>4305.9360500000003</v>
      </c>
      <c r="G16" s="110">
        <f t="shared" si="3"/>
        <v>1860.481</v>
      </c>
      <c r="H16" s="110">
        <f t="shared" si="3"/>
        <v>654.20000000000005</v>
      </c>
      <c r="I16" s="110">
        <f t="shared" si="3"/>
        <v>1023</v>
      </c>
      <c r="J16" s="110">
        <f t="shared" si="3"/>
        <v>4452.7384499999998</v>
      </c>
      <c r="K16" s="117">
        <f>L16+M16+N16+O16+P16+Q16+R16</f>
        <v>383.60557999999997</v>
      </c>
      <c r="L16" s="108">
        <f t="shared" ref="L16:Z16" si="4">L17+L46+L55+L56+L64+L67+L70</f>
        <v>0</v>
      </c>
      <c r="M16" s="108">
        <f t="shared" si="4"/>
        <v>-19</v>
      </c>
      <c r="N16" s="108">
        <f t="shared" si="4"/>
        <v>394.60557999999997</v>
      </c>
      <c r="O16" s="108">
        <f t="shared" si="4"/>
        <v>0</v>
      </c>
      <c r="P16" s="108">
        <f t="shared" si="4"/>
        <v>8</v>
      </c>
      <c r="Q16" s="108">
        <f t="shared" si="4"/>
        <v>0</v>
      </c>
      <c r="R16" s="108">
        <f t="shared" si="4"/>
        <v>0</v>
      </c>
      <c r="S16" s="174">
        <f t="shared" si="4"/>
        <v>35640.661079999998</v>
      </c>
      <c r="T16" s="323">
        <f t="shared" si="4"/>
        <v>18943.900000000001</v>
      </c>
      <c r="U16" s="323">
        <f t="shared" si="4"/>
        <v>3997.7999999999997</v>
      </c>
      <c r="V16" s="323">
        <f t="shared" si="4"/>
        <v>4700.5416300000006</v>
      </c>
      <c r="W16" s="323">
        <f t="shared" si="4"/>
        <v>1860.481</v>
      </c>
      <c r="X16" s="323">
        <f t="shared" si="4"/>
        <v>662.2</v>
      </c>
      <c r="Y16" s="323">
        <f t="shared" si="4"/>
        <v>1023</v>
      </c>
      <c r="Z16" s="323">
        <f t="shared" si="4"/>
        <v>4452.7384499999998</v>
      </c>
    </row>
    <row r="17" spans="1:26" ht="15" customHeight="1" x14ac:dyDescent="0.3">
      <c r="A17" s="17"/>
      <c r="B17" s="12" t="s">
        <v>442</v>
      </c>
      <c r="C17" s="250">
        <f>D17+E17+F17+G17+H17+I17+J17</f>
        <v>6973.3534900000004</v>
      </c>
      <c r="D17" s="162">
        <v>5978.7</v>
      </c>
      <c r="E17" s="109">
        <f>SUM(E18:E39)</f>
        <v>508.66399999999999</v>
      </c>
      <c r="F17" s="109">
        <f>SUM(F18:F45)</f>
        <v>33.205879999999993</v>
      </c>
      <c r="G17" s="109"/>
      <c r="H17" s="162">
        <v>23</v>
      </c>
      <c r="I17" s="162"/>
      <c r="J17" s="112">
        <f>'[1]4 priedas_ nepanaudotos lėšos'!C15</f>
        <v>429.78361000000001</v>
      </c>
      <c r="K17" s="117">
        <f>L17+M17+N17+O17+P17+Q17+R17</f>
        <v>3.1228000000000007</v>
      </c>
      <c r="L17" s="166"/>
      <c r="M17" s="118">
        <f>SUM(M18:M39)</f>
        <v>-0.55300000000000005</v>
      </c>
      <c r="N17" s="118">
        <f>SUM(N18:N45)</f>
        <v>-4.3241999999999994</v>
      </c>
      <c r="O17" s="118"/>
      <c r="P17" s="166">
        <v>8</v>
      </c>
      <c r="Q17" s="166"/>
      <c r="R17" s="257">
        <f>'[1]4 priedas_ nepanaudotos lėšos'!I15</f>
        <v>0</v>
      </c>
      <c r="S17" s="172">
        <f t="shared" ref="S17:S80" si="5">T17+U17+V17+W17+X17+Y17+Z17</f>
        <v>6976.4762900000005</v>
      </c>
      <c r="T17" s="227">
        <f>D17+L17</f>
        <v>5978.7</v>
      </c>
      <c r="U17" s="227">
        <f>E17+M17</f>
        <v>508.11099999999999</v>
      </c>
      <c r="V17" s="227">
        <f t="shared" ref="V17:Z32" si="6">F17+N17</f>
        <v>28.881679999999996</v>
      </c>
      <c r="W17" s="227">
        <f t="shared" si="6"/>
        <v>0</v>
      </c>
      <c r="X17" s="227">
        <f t="shared" si="6"/>
        <v>31</v>
      </c>
      <c r="Y17" s="227">
        <f t="shared" si="6"/>
        <v>0</v>
      </c>
      <c r="Z17" s="227">
        <f t="shared" si="6"/>
        <v>429.78361000000001</v>
      </c>
    </row>
    <row r="18" spans="1:26" s="36" customFormat="1" ht="13.8" x14ac:dyDescent="0.25">
      <c r="A18" s="60"/>
      <c r="B18" s="18" t="s">
        <v>213</v>
      </c>
      <c r="C18" s="252">
        <f>D18+E18+F18+G18+H18+I18+J18</f>
        <v>0.9</v>
      </c>
      <c r="D18" s="120"/>
      <c r="E18" s="168">
        <v>0.9</v>
      </c>
      <c r="F18" s="120"/>
      <c r="G18" s="120"/>
      <c r="H18" s="120"/>
      <c r="I18" s="120"/>
      <c r="J18" s="113"/>
      <c r="K18" s="117">
        <f>L18+M18+N18+O18+P18+Q18+R18</f>
        <v>0</v>
      </c>
      <c r="L18" s="262"/>
      <c r="M18" s="255"/>
      <c r="N18" s="262"/>
      <c r="O18" s="262"/>
      <c r="P18" s="262"/>
      <c r="Q18" s="262"/>
      <c r="R18" s="258"/>
      <c r="S18" s="238">
        <f t="shared" si="5"/>
        <v>0.9</v>
      </c>
      <c r="T18" s="227">
        <f>D18+L18</f>
        <v>0</v>
      </c>
      <c r="U18" s="227">
        <f t="shared" ref="U18:Z33" si="7">E18+M18</f>
        <v>0.9</v>
      </c>
      <c r="V18" s="227">
        <f t="shared" si="6"/>
        <v>0</v>
      </c>
      <c r="W18" s="227">
        <f t="shared" si="6"/>
        <v>0</v>
      </c>
      <c r="X18" s="227">
        <f t="shared" si="6"/>
        <v>0</v>
      </c>
      <c r="Y18" s="227">
        <f t="shared" si="6"/>
        <v>0</v>
      </c>
      <c r="Z18" s="227">
        <f>J18+R18</f>
        <v>0</v>
      </c>
    </row>
    <row r="19" spans="1:26" s="36" customFormat="1" ht="15" customHeight="1" x14ac:dyDescent="0.25">
      <c r="A19" s="60"/>
      <c r="B19" s="18" t="s">
        <v>60</v>
      </c>
      <c r="C19" s="252">
        <f t="shared" ref="C19:C82" si="8">D19+E19+F19+G19+H19+I19+J19</f>
        <v>30</v>
      </c>
      <c r="D19" s="120"/>
      <c r="E19" s="168">
        <v>30</v>
      </c>
      <c r="F19" s="120"/>
      <c r="G19" s="120"/>
      <c r="H19" s="120"/>
      <c r="I19" s="120"/>
      <c r="J19" s="113"/>
      <c r="K19" s="117">
        <f t="shared" ref="K19:K83" si="9">L19+M19+N19+O19+P19+Q19+R19</f>
        <v>0</v>
      </c>
      <c r="L19" s="262"/>
      <c r="M19" s="255"/>
      <c r="N19" s="262"/>
      <c r="O19" s="262"/>
      <c r="P19" s="262"/>
      <c r="Q19" s="262"/>
      <c r="R19" s="258"/>
      <c r="S19" s="238">
        <f t="shared" si="5"/>
        <v>30</v>
      </c>
      <c r="T19" s="227">
        <f t="shared" ref="T19:Z44" si="10">D19+L19</f>
        <v>0</v>
      </c>
      <c r="U19" s="227">
        <f t="shared" si="7"/>
        <v>30</v>
      </c>
      <c r="V19" s="227">
        <f t="shared" si="6"/>
        <v>0</v>
      </c>
      <c r="W19" s="227">
        <f t="shared" si="6"/>
        <v>0</v>
      </c>
      <c r="X19" s="227">
        <f t="shared" si="6"/>
        <v>0</v>
      </c>
      <c r="Y19" s="227">
        <f t="shared" si="6"/>
        <v>0</v>
      </c>
      <c r="Z19" s="227">
        <f t="shared" si="6"/>
        <v>0</v>
      </c>
    </row>
    <row r="20" spans="1:26" s="36" customFormat="1" ht="13.8" x14ac:dyDescent="0.25">
      <c r="A20" s="60"/>
      <c r="B20" s="18" t="s">
        <v>67</v>
      </c>
      <c r="C20" s="252">
        <f t="shared" si="8"/>
        <v>9</v>
      </c>
      <c r="D20" s="120"/>
      <c r="E20" s="168">
        <v>9</v>
      </c>
      <c r="F20" s="120"/>
      <c r="G20" s="120"/>
      <c r="H20" s="120"/>
      <c r="I20" s="120"/>
      <c r="J20" s="113"/>
      <c r="K20" s="117">
        <f t="shared" si="9"/>
        <v>0</v>
      </c>
      <c r="L20" s="262"/>
      <c r="M20" s="255"/>
      <c r="N20" s="262"/>
      <c r="O20" s="262"/>
      <c r="P20" s="262"/>
      <c r="Q20" s="262"/>
      <c r="R20" s="258"/>
      <c r="S20" s="238">
        <f t="shared" si="5"/>
        <v>9</v>
      </c>
      <c r="T20" s="227">
        <f t="shared" si="10"/>
        <v>0</v>
      </c>
      <c r="U20" s="227">
        <f t="shared" si="7"/>
        <v>9</v>
      </c>
      <c r="V20" s="227">
        <f t="shared" si="6"/>
        <v>0</v>
      </c>
      <c r="W20" s="227">
        <f t="shared" si="6"/>
        <v>0</v>
      </c>
      <c r="X20" s="227">
        <f t="shared" si="6"/>
        <v>0</v>
      </c>
      <c r="Y20" s="227">
        <f t="shared" si="6"/>
        <v>0</v>
      </c>
      <c r="Z20" s="227">
        <f t="shared" si="6"/>
        <v>0</v>
      </c>
    </row>
    <row r="21" spans="1:26" s="36" customFormat="1" ht="26.4" x14ac:dyDescent="0.25">
      <c r="A21" s="60"/>
      <c r="B21" s="18" t="s">
        <v>344</v>
      </c>
      <c r="C21" s="252">
        <f t="shared" si="8"/>
        <v>9.5939999999999994</v>
      </c>
      <c r="D21" s="120"/>
      <c r="E21" s="168">
        <v>9.5939999999999994</v>
      </c>
      <c r="F21" s="120"/>
      <c r="G21" s="120"/>
      <c r="H21" s="120"/>
      <c r="I21" s="120"/>
      <c r="J21" s="113"/>
      <c r="K21" s="117">
        <f t="shared" si="9"/>
        <v>-0.55300000000000005</v>
      </c>
      <c r="L21" s="262"/>
      <c r="M21" s="255">
        <v>-0.55300000000000005</v>
      </c>
      <c r="N21" s="262"/>
      <c r="O21" s="262"/>
      <c r="P21" s="262"/>
      <c r="Q21" s="262"/>
      <c r="R21" s="258"/>
      <c r="S21" s="236">
        <f t="shared" si="5"/>
        <v>9.0409999999999986</v>
      </c>
      <c r="T21" s="227">
        <f t="shared" si="10"/>
        <v>0</v>
      </c>
      <c r="U21" s="227">
        <f t="shared" si="7"/>
        <v>9.0409999999999986</v>
      </c>
      <c r="V21" s="227">
        <f t="shared" si="6"/>
        <v>0</v>
      </c>
      <c r="W21" s="227">
        <f t="shared" si="6"/>
        <v>0</v>
      </c>
      <c r="X21" s="227">
        <f t="shared" si="6"/>
        <v>0</v>
      </c>
      <c r="Y21" s="227">
        <f t="shared" si="6"/>
        <v>0</v>
      </c>
      <c r="Z21" s="227">
        <f t="shared" si="6"/>
        <v>0</v>
      </c>
    </row>
    <row r="22" spans="1:26" s="36" customFormat="1" ht="15" customHeight="1" x14ac:dyDescent="0.25">
      <c r="A22" s="60"/>
      <c r="B22" s="18" t="s">
        <v>69</v>
      </c>
      <c r="C22" s="252">
        <f t="shared" si="8"/>
        <v>25.312000000000001</v>
      </c>
      <c r="D22" s="120"/>
      <c r="E22" s="168">
        <v>25.312000000000001</v>
      </c>
      <c r="F22" s="120"/>
      <c r="G22" s="120"/>
      <c r="H22" s="120"/>
      <c r="I22" s="120"/>
      <c r="J22" s="113"/>
      <c r="K22" s="117">
        <f t="shared" si="9"/>
        <v>0</v>
      </c>
      <c r="L22" s="262"/>
      <c r="M22" s="255"/>
      <c r="N22" s="262"/>
      <c r="O22" s="262"/>
      <c r="P22" s="262"/>
      <c r="Q22" s="262"/>
      <c r="R22" s="258"/>
      <c r="S22" s="236">
        <f t="shared" si="5"/>
        <v>25.312000000000001</v>
      </c>
      <c r="T22" s="227">
        <f t="shared" si="10"/>
        <v>0</v>
      </c>
      <c r="U22" s="227">
        <f t="shared" si="7"/>
        <v>25.312000000000001</v>
      </c>
      <c r="V22" s="227">
        <f t="shared" si="6"/>
        <v>0</v>
      </c>
      <c r="W22" s="227">
        <f t="shared" si="6"/>
        <v>0</v>
      </c>
      <c r="X22" s="227">
        <f t="shared" si="6"/>
        <v>0</v>
      </c>
      <c r="Y22" s="227">
        <f t="shared" si="6"/>
        <v>0</v>
      </c>
      <c r="Z22" s="227">
        <f t="shared" si="6"/>
        <v>0</v>
      </c>
    </row>
    <row r="23" spans="1:26" s="36" customFormat="1" ht="13.8" x14ac:dyDescent="0.25">
      <c r="A23" s="60"/>
      <c r="B23" s="18" t="s">
        <v>70</v>
      </c>
      <c r="C23" s="252">
        <f t="shared" si="8"/>
        <v>62.712000000000003</v>
      </c>
      <c r="D23" s="120"/>
      <c r="E23" s="168">
        <v>62.712000000000003</v>
      </c>
      <c r="F23" s="120"/>
      <c r="G23" s="120"/>
      <c r="H23" s="120"/>
      <c r="I23" s="120"/>
      <c r="J23" s="113"/>
      <c r="K23" s="117">
        <f t="shared" si="9"/>
        <v>0</v>
      </c>
      <c r="L23" s="262"/>
      <c r="M23" s="255"/>
      <c r="N23" s="262"/>
      <c r="O23" s="262"/>
      <c r="P23" s="262"/>
      <c r="Q23" s="262"/>
      <c r="R23" s="258"/>
      <c r="S23" s="236">
        <f t="shared" si="5"/>
        <v>62.712000000000003</v>
      </c>
      <c r="T23" s="227">
        <f t="shared" si="10"/>
        <v>0</v>
      </c>
      <c r="U23" s="227">
        <f t="shared" si="7"/>
        <v>62.712000000000003</v>
      </c>
      <c r="V23" s="227">
        <f t="shared" si="6"/>
        <v>0</v>
      </c>
      <c r="W23" s="227">
        <f t="shared" si="6"/>
        <v>0</v>
      </c>
      <c r="X23" s="227">
        <f t="shared" si="6"/>
        <v>0</v>
      </c>
      <c r="Y23" s="227">
        <f t="shared" si="6"/>
        <v>0</v>
      </c>
      <c r="Z23" s="227">
        <f t="shared" si="6"/>
        <v>0</v>
      </c>
    </row>
    <row r="24" spans="1:26" s="36" customFormat="1" ht="13.8" x14ac:dyDescent="0.25">
      <c r="A24" s="60"/>
      <c r="B24" s="18" t="s">
        <v>421</v>
      </c>
      <c r="C24" s="252">
        <f t="shared" si="8"/>
        <v>3.3690000000000002</v>
      </c>
      <c r="D24" s="120"/>
      <c r="E24" s="120"/>
      <c r="F24" s="168">
        <v>3.3690000000000002</v>
      </c>
      <c r="G24" s="120"/>
      <c r="H24" s="120"/>
      <c r="I24" s="120"/>
      <c r="J24" s="113"/>
      <c r="K24" s="117">
        <f t="shared" si="9"/>
        <v>-0.84799999999999998</v>
      </c>
      <c r="L24" s="262"/>
      <c r="M24" s="262"/>
      <c r="N24" s="255">
        <v>-0.84799999999999998</v>
      </c>
      <c r="O24" s="262"/>
      <c r="P24" s="262"/>
      <c r="Q24" s="262"/>
      <c r="R24" s="258"/>
      <c r="S24" s="236">
        <f t="shared" si="5"/>
        <v>2.5210000000000004</v>
      </c>
      <c r="T24" s="227">
        <f t="shared" si="10"/>
        <v>0</v>
      </c>
      <c r="U24" s="227">
        <f t="shared" si="7"/>
        <v>0</v>
      </c>
      <c r="V24" s="227">
        <f t="shared" si="6"/>
        <v>2.5210000000000004</v>
      </c>
      <c r="W24" s="227">
        <f t="shared" si="6"/>
        <v>0</v>
      </c>
      <c r="X24" s="227">
        <f t="shared" si="6"/>
        <v>0</v>
      </c>
      <c r="Y24" s="227">
        <f t="shared" si="6"/>
        <v>0</v>
      </c>
      <c r="Z24" s="227">
        <f t="shared" si="6"/>
        <v>0</v>
      </c>
    </row>
    <row r="25" spans="1:26" s="292" customFormat="1" ht="26.4" hidden="1" x14ac:dyDescent="0.25">
      <c r="A25" s="289"/>
      <c r="B25" s="271" t="s">
        <v>309</v>
      </c>
      <c r="C25" s="279">
        <f t="shared" si="8"/>
        <v>0</v>
      </c>
      <c r="D25" s="113"/>
      <c r="E25" s="113"/>
      <c r="F25" s="266"/>
      <c r="G25" s="113"/>
      <c r="H25" s="113"/>
      <c r="I25" s="113"/>
      <c r="J25" s="113"/>
      <c r="K25" s="117">
        <f t="shared" si="9"/>
        <v>0</v>
      </c>
      <c r="L25" s="258"/>
      <c r="M25" s="113"/>
      <c r="N25" s="266"/>
      <c r="O25" s="258"/>
      <c r="P25" s="258"/>
      <c r="Q25" s="258"/>
      <c r="R25" s="258"/>
      <c r="S25" s="282">
        <f t="shared" si="5"/>
        <v>0</v>
      </c>
      <c r="T25" s="227">
        <f t="shared" si="10"/>
        <v>0</v>
      </c>
      <c r="U25" s="227">
        <f t="shared" si="7"/>
        <v>0</v>
      </c>
      <c r="V25" s="227">
        <f t="shared" si="6"/>
        <v>0</v>
      </c>
      <c r="W25" s="227">
        <f t="shared" si="6"/>
        <v>0</v>
      </c>
      <c r="X25" s="227">
        <f t="shared" si="6"/>
        <v>0</v>
      </c>
      <c r="Y25" s="227">
        <f t="shared" si="6"/>
        <v>0</v>
      </c>
      <c r="Z25" s="227">
        <f t="shared" si="6"/>
        <v>0</v>
      </c>
    </row>
    <row r="26" spans="1:26" s="36" customFormat="1" ht="15" customHeight="1" x14ac:dyDescent="0.25">
      <c r="A26" s="60"/>
      <c r="B26" s="18" t="s">
        <v>68</v>
      </c>
      <c r="C26" s="252">
        <f t="shared" si="8"/>
        <v>21.2</v>
      </c>
      <c r="D26" s="120"/>
      <c r="E26" s="168">
        <v>21.2</v>
      </c>
      <c r="F26" s="120">
        <v>0</v>
      </c>
      <c r="G26" s="120"/>
      <c r="H26" s="120"/>
      <c r="I26" s="120"/>
      <c r="J26" s="113"/>
      <c r="K26" s="117">
        <f t="shared" si="9"/>
        <v>0</v>
      </c>
      <c r="L26" s="262"/>
      <c r="M26" s="255"/>
      <c r="N26" s="262">
        <v>0</v>
      </c>
      <c r="O26" s="262"/>
      <c r="P26" s="262"/>
      <c r="Q26" s="262"/>
      <c r="R26" s="258"/>
      <c r="S26" s="238">
        <f t="shared" si="5"/>
        <v>21.2</v>
      </c>
      <c r="T26" s="227">
        <f t="shared" si="10"/>
        <v>0</v>
      </c>
      <c r="U26" s="227">
        <f t="shared" si="7"/>
        <v>21.2</v>
      </c>
      <c r="V26" s="227">
        <f t="shared" si="6"/>
        <v>0</v>
      </c>
      <c r="W26" s="227">
        <f t="shared" si="6"/>
        <v>0</v>
      </c>
      <c r="X26" s="227">
        <f t="shared" si="6"/>
        <v>0</v>
      </c>
      <c r="Y26" s="227">
        <f t="shared" si="6"/>
        <v>0</v>
      </c>
      <c r="Z26" s="227">
        <f t="shared" si="6"/>
        <v>0</v>
      </c>
    </row>
    <row r="27" spans="1:26" s="36" customFormat="1" ht="15" customHeight="1" x14ac:dyDescent="0.25">
      <c r="A27" s="60"/>
      <c r="B27" s="18" t="s">
        <v>150</v>
      </c>
      <c r="C27" s="252">
        <f t="shared" si="8"/>
        <v>5.8879999999999999</v>
      </c>
      <c r="D27" s="120"/>
      <c r="E27" s="168">
        <v>5.8879999999999999</v>
      </c>
      <c r="F27" s="120">
        <v>0</v>
      </c>
      <c r="G27" s="120"/>
      <c r="H27" s="120"/>
      <c r="I27" s="120"/>
      <c r="J27" s="113"/>
      <c r="K27" s="117">
        <f t="shared" si="9"/>
        <v>0</v>
      </c>
      <c r="L27" s="262"/>
      <c r="M27" s="255"/>
      <c r="N27" s="262">
        <v>0</v>
      </c>
      <c r="O27" s="262"/>
      <c r="P27" s="262"/>
      <c r="Q27" s="262"/>
      <c r="R27" s="258"/>
      <c r="S27" s="236">
        <f t="shared" si="5"/>
        <v>5.8879999999999999</v>
      </c>
      <c r="T27" s="227">
        <f t="shared" si="10"/>
        <v>0</v>
      </c>
      <c r="U27" s="227">
        <f t="shared" si="7"/>
        <v>5.8879999999999999</v>
      </c>
      <c r="V27" s="227">
        <f t="shared" si="6"/>
        <v>0</v>
      </c>
      <c r="W27" s="227">
        <f t="shared" si="6"/>
        <v>0</v>
      </c>
      <c r="X27" s="227">
        <f t="shared" si="6"/>
        <v>0</v>
      </c>
      <c r="Y27" s="227">
        <f t="shared" si="6"/>
        <v>0</v>
      </c>
      <c r="Z27" s="227">
        <f t="shared" si="6"/>
        <v>0</v>
      </c>
    </row>
    <row r="28" spans="1:26" s="36" customFormat="1" ht="15" customHeight="1" x14ac:dyDescent="0.25">
      <c r="A28" s="60"/>
      <c r="B28" s="18" t="s">
        <v>62</v>
      </c>
      <c r="C28" s="252">
        <f t="shared" si="8"/>
        <v>32.6</v>
      </c>
      <c r="D28" s="120"/>
      <c r="E28" s="168">
        <v>32.6</v>
      </c>
      <c r="F28" s="120">
        <v>0</v>
      </c>
      <c r="G28" s="120"/>
      <c r="H28" s="120"/>
      <c r="I28" s="120"/>
      <c r="J28" s="113"/>
      <c r="K28" s="117">
        <f t="shared" si="9"/>
        <v>0</v>
      </c>
      <c r="L28" s="262"/>
      <c r="M28" s="255"/>
      <c r="N28" s="262">
        <v>0</v>
      </c>
      <c r="O28" s="262"/>
      <c r="P28" s="262"/>
      <c r="Q28" s="262"/>
      <c r="R28" s="258"/>
      <c r="S28" s="238">
        <f t="shared" si="5"/>
        <v>32.6</v>
      </c>
      <c r="T28" s="227">
        <f t="shared" si="10"/>
        <v>0</v>
      </c>
      <c r="U28" s="227">
        <f t="shared" si="7"/>
        <v>32.6</v>
      </c>
      <c r="V28" s="227">
        <f t="shared" si="6"/>
        <v>0</v>
      </c>
      <c r="W28" s="227">
        <f t="shared" si="6"/>
        <v>0</v>
      </c>
      <c r="X28" s="227">
        <f t="shared" si="6"/>
        <v>0</v>
      </c>
      <c r="Y28" s="227">
        <f t="shared" si="6"/>
        <v>0</v>
      </c>
      <c r="Z28" s="227">
        <f t="shared" si="6"/>
        <v>0</v>
      </c>
    </row>
    <row r="29" spans="1:26" s="36" customFormat="1" ht="15" customHeight="1" x14ac:dyDescent="0.25">
      <c r="A29" s="60"/>
      <c r="B29" s="18" t="s">
        <v>63</v>
      </c>
      <c r="C29" s="252">
        <f t="shared" si="8"/>
        <v>10</v>
      </c>
      <c r="D29" s="120"/>
      <c r="E29" s="168">
        <v>10</v>
      </c>
      <c r="F29" s="120">
        <v>0</v>
      </c>
      <c r="G29" s="120"/>
      <c r="H29" s="120"/>
      <c r="I29" s="120"/>
      <c r="J29" s="113"/>
      <c r="K29" s="117">
        <f t="shared" si="9"/>
        <v>0</v>
      </c>
      <c r="L29" s="262"/>
      <c r="M29" s="255"/>
      <c r="N29" s="262">
        <v>0</v>
      </c>
      <c r="O29" s="262"/>
      <c r="P29" s="262"/>
      <c r="Q29" s="262"/>
      <c r="R29" s="258"/>
      <c r="S29" s="238">
        <f t="shared" si="5"/>
        <v>10</v>
      </c>
      <c r="T29" s="227">
        <f t="shared" si="10"/>
        <v>0</v>
      </c>
      <c r="U29" s="227">
        <f t="shared" si="7"/>
        <v>10</v>
      </c>
      <c r="V29" s="227">
        <f t="shared" si="6"/>
        <v>0</v>
      </c>
      <c r="W29" s="227">
        <f t="shared" si="6"/>
        <v>0</v>
      </c>
      <c r="X29" s="227">
        <f t="shared" si="6"/>
        <v>0</v>
      </c>
      <c r="Y29" s="227">
        <f t="shared" si="6"/>
        <v>0</v>
      </c>
      <c r="Z29" s="227">
        <f t="shared" si="6"/>
        <v>0</v>
      </c>
    </row>
    <row r="30" spans="1:26" s="36" customFormat="1" ht="13.8" x14ac:dyDescent="0.25">
      <c r="A30" s="60"/>
      <c r="B30" s="18" t="s">
        <v>65</v>
      </c>
      <c r="C30" s="252">
        <f t="shared" si="8"/>
        <v>0.7</v>
      </c>
      <c r="D30" s="120"/>
      <c r="E30" s="168">
        <v>0.7</v>
      </c>
      <c r="F30" s="120">
        <v>0</v>
      </c>
      <c r="G30" s="120"/>
      <c r="H30" s="120"/>
      <c r="I30" s="120"/>
      <c r="J30" s="113"/>
      <c r="K30" s="117">
        <f t="shared" si="9"/>
        <v>0</v>
      </c>
      <c r="L30" s="262"/>
      <c r="M30" s="255"/>
      <c r="N30" s="262">
        <v>0</v>
      </c>
      <c r="O30" s="262"/>
      <c r="P30" s="262"/>
      <c r="Q30" s="262"/>
      <c r="R30" s="258"/>
      <c r="S30" s="238">
        <f t="shared" si="5"/>
        <v>0.7</v>
      </c>
      <c r="T30" s="227">
        <f t="shared" si="10"/>
        <v>0</v>
      </c>
      <c r="U30" s="227">
        <f t="shared" si="7"/>
        <v>0.7</v>
      </c>
      <c r="V30" s="227">
        <f t="shared" si="6"/>
        <v>0</v>
      </c>
      <c r="W30" s="227">
        <f t="shared" si="6"/>
        <v>0</v>
      </c>
      <c r="X30" s="227">
        <f t="shared" si="6"/>
        <v>0</v>
      </c>
      <c r="Y30" s="227">
        <f t="shared" si="6"/>
        <v>0</v>
      </c>
      <c r="Z30" s="227">
        <f t="shared" si="6"/>
        <v>0</v>
      </c>
    </row>
    <row r="31" spans="1:26" s="36" customFormat="1" ht="13.8" x14ac:dyDescent="0.25">
      <c r="A31" s="60"/>
      <c r="B31" s="18" t="s">
        <v>66</v>
      </c>
      <c r="C31" s="252">
        <f t="shared" si="8"/>
        <v>14.2</v>
      </c>
      <c r="D31" s="120"/>
      <c r="E31" s="168">
        <v>14.2</v>
      </c>
      <c r="F31" s="120">
        <v>0</v>
      </c>
      <c r="G31" s="120"/>
      <c r="H31" s="120"/>
      <c r="I31" s="120"/>
      <c r="J31" s="113"/>
      <c r="K31" s="117">
        <f t="shared" si="9"/>
        <v>0</v>
      </c>
      <c r="L31" s="262"/>
      <c r="M31" s="255"/>
      <c r="N31" s="262">
        <v>0</v>
      </c>
      <c r="O31" s="262"/>
      <c r="P31" s="262"/>
      <c r="Q31" s="262"/>
      <c r="R31" s="258"/>
      <c r="S31" s="238">
        <f t="shared" si="5"/>
        <v>14.2</v>
      </c>
      <c r="T31" s="227">
        <f t="shared" si="10"/>
        <v>0</v>
      </c>
      <c r="U31" s="227">
        <f t="shared" si="7"/>
        <v>14.2</v>
      </c>
      <c r="V31" s="227">
        <f t="shared" si="6"/>
        <v>0</v>
      </c>
      <c r="W31" s="227">
        <f t="shared" si="6"/>
        <v>0</v>
      </c>
      <c r="X31" s="227">
        <f t="shared" si="6"/>
        <v>0</v>
      </c>
      <c r="Y31" s="227">
        <f t="shared" si="6"/>
        <v>0</v>
      </c>
      <c r="Z31" s="227">
        <f t="shared" si="6"/>
        <v>0</v>
      </c>
    </row>
    <row r="32" spans="1:26" s="292" customFormat="1" ht="26.4" hidden="1" x14ac:dyDescent="0.25">
      <c r="A32" s="289"/>
      <c r="B32" s="271" t="s">
        <v>198</v>
      </c>
      <c r="C32" s="279">
        <f t="shared" si="8"/>
        <v>0</v>
      </c>
      <c r="D32" s="113"/>
      <c r="E32" s="266"/>
      <c r="F32" s="113">
        <v>0</v>
      </c>
      <c r="G32" s="113"/>
      <c r="H32" s="113"/>
      <c r="I32" s="113"/>
      <c r="J32" s="113"/>
      <c r="K32" s="117">
        <f t="shared" si="9"/>
        <v>0</v>
      </c>
      <c r="L32" s="258"/>
      <c r="M32" s="290"/>
      <c r="N32" s="258">
        <v>0</v>
      </c>
      <c r="O32" s="258"/>
      <c r="P32" s="258"/>
      <c r="Q32" s="258"/>
      <c r="R32" s="258"/>
      <c r="S32" s="291">
        <f t="shared" si="5"/>
        <v>0</v>
      </c>
      <c r="T32" s="227">
        <f t="shared" si="10"/>
        <v>0</v>
      </c>
      <c r="U32" s="227">
        <f t="shared" si="7"/>
        <v>0</v>
      </c>
      <c r="V32" s="227">
        <f t="shared" si="6"/>
        <v>0</v>
      </c>
      <c r="W32" s="227">
        <f t="shared" si="6"/>
        <v>0</v>
      </c>
      <c r="X32" s="227">
        <f t="shared" si="6"/>
        <v>0</v>
      </c>
      <c r="Y32" s="227">
        <f t="shared" si="6"/>
        <v>0</v>
      </c>
      <c r="Z32" s="227">
        <f t="shared" si="6"/>
        <v>0</v>
      </c>
    </row>
    <row r="33" spans="1:26" s="36" customFormat="1" ht="15" customHeight="1" x14ac:dyDescent="0.25">
      <c r="A33" s="60"/>
      <c r="B33" s="18" t="s">
        <v>191</v>
      </c>
      <c r="C33" s="252">
        <f t="shared" si="8"/>
        <v>138.9</v>
      </c>
      <c r="D33" s="120"/>
      <c r="E33" s="168">
        <v>138.9</v>
      </c>
      <c r="F33" s="120">
        <v>0</v>
      </c>
      <c r="G33" s="120"/>
      <c r="H33" s="120"/>
      <c r="I33" s="120"/>
      <c r="J33" s="113"/>
      <c r="K33" s="117">
        <f t="shared" si="9"/>
        <v>0</v>
      </c>
      <c r="L33" s="262"/>
      <c r="M33" s="255"/>
      <c r="N33" s="262">
        <v>0</v>
      </c>
      <c r="O33" s="262"/>
      <c r="P33" s="262"/>
      <c r="Q33" s="262"/>
      <c r="R33" s="258"/>
      <c r="S33" s="238">
        <f t="shared" si="5"/>
        <v>138.9</v>
      </c>
      <c r="T33" s="227">
        <f t="shared" si="10"/>
        <v>0</v>
      </c>
      <c r="U33" s="227">
        <f t="shared" si="7"/>
        <v>138.9</v>
      </c>
      <c r="V33" s="227">
        <f t="shared" si="7"/>
        <v>0</v>
      </c>
      <c r="W33" s="227">
        <f t="shared" si="7"/>
        <v>0</v>
      </c>
      <c r="X33" s="227">
        <f t="shared" si="7"/>
        <v>0</v>
      </c>
      <c r="Y33" s="227">
        <f t="shared" si="7"/>
        <v>0</v>
      </c>
      <c r="Z33" s="227">
        <f t="shared" si="7"/>
        <v>0</v>
      </c>
    </row>
    <row r="34" spans="1:26" s="36" customFormat="1" ht="26.4" hidden="1" x14ac:dyDescent="0.25">
      <c r="A34" s="60"/>
      <c r="B34" s="93" t="s">
        <v>215</v>
      </c>
      <c r="C34" s="252">
        <f t="shared" si="8"/>
        <v>0</v>
      </c>
      <c r="D34" s="120"/>
      <c r="E34" s="168"/>
      <c r="F34" s="120">
        <v>0</v>
      </c>
      <c r="G34" s="120"/>
      <c r="H34" s="120"/>
      <c r="I34" s="120"/>
      <c r="J34" s="113"/>
      <c r="K34" s="117">
        <f t="shared" si="9"/>
        <v>0</v>
      </c>
      <c r="L34" s="262"/>
      <c r="M34" s="255"/>
      <c r="N34" s="262">
        <v>0</v>
      </c>
      <c r="O34" s="262"/>
      <c r="P34" s="262"/>
      <c r="Q34" s="262"/>
      <c r="R34" s="258"/>
      <c r="S34" s="238">
        <f t="shared" si="5"/>
        <v>0</v>
      </c>
      <c r="T34" s="227">
        <f t="shared" si="10"/>
        <v>0</v>
      </c>
      <c r="U34" s="227">
        <f t="shared" si="10"/>
        <v>0</v>
      </c>
      <c r="V34" s="227">
        <f t="shared" si="10"/>
        <v>0</v>
      </c>
      <c r="W34" s="227">
        <f t="shared" si="10"/>
        <v>0</v>
      </c>
      <c r="X34" s="227">
        <f t="shared" si="10"/>
        <v>0</v>
      </c>
      <c r="Y34" s="227">
        <f t="shared" si="10"/>
        <v>0</v>
      </c>
      <c r="Z34" s="227">
        <f t="shared" si="10"/>
        <v>0</v>
      </c>
    </row>
    <row r="35" spans="1:26" s="36" customFormat="1" ht="15" customHeight="1" x14ac:dyDescent="0.25">
      <c r="A35" s="60"/>
      <c r="B35" s="18" t="s">
        <v>64</v>
      </c>
      <c r="C35" s="252">
        <f t="shared" si="8"/>
        <v>30.7</v>
      </c>
      <c r="D35" s="120"/>
      <c r="E35" s="168">
        <v>30.7</v>
      </c>
      <c r="F35" s="120">
        <v>0</v>
      </c>
      <c r="G35" s="120"/>
      <c r="H35" s="120"/>
      <c r="I35" s="120"/>
      <c r="J35" s="113"/>
      <c r="K35" s="117">
        <f t="shared" si="9"/>
        <v>0</v>
      </c>
      <c r="L35" s="262"/>
      <c r="M35" s="255"/>
      <c r="N35" s="262">
        <v>0</v>
      </c>
      <c r="O35" s="262"/>
      <c r="P35" s="262"/>
      <c r="Q35" s="262"/>
      <c r="R35" s="258"/>
      <c r="S35" s="238">
        <f t="shared" si="5"/>
        <v>30.7</v>
      </c>
      <c r="T35" s="227">
        <f t="shared" si="10"/>
        <v>0</v>
      </c>
      <c r="U35" s="227">
        <f t="shared" si="10"/>
        <v>30.7</v>
      </c>
      <c r="V35" s="227">
        <f t="shared" si="10"/>
        <v>0</v>
      </c>
      <c r="W35" s="227">
        <f t="shared" si="10"/>
        <v>0</v>
      </c>
      <c r="X35" s="227">
        <f t="shared" si="10"/>
        <v>0</v>
      </c>
      <c r="Y35" s="227">
        <f t="shared" si="10"/>
        <v>0</v>
      </c>
      <c r="Z35" s="227">
        <f t="shared" si="10"/>
        <v>0</v>
      </c>
    </row>
    <row r="36" spans="1:26" s="36" customFormat="1" ht="28.5" customHeight="1" x14ac:dyDescent="0.25">
      <c r="A36" s="60"/>
      <c r="B36" s="18" t="s">
        <v>394</v>
      </c>
      <c r="C36" s="252">
        <f t="shared" si="8"/>
        <v>65.843999999999994</v>
      </c>
      <c r="D36" s="120"/>
      <c r="E36" s="168">
        <v>65.843999999999994</v>
      </c>
      <c r="F36" s="120">
        <v>0</v>
      </c>
      <c r="G36" s="120"/>
      <c r="H36" s="120"/>
      <c r="I36" s="120"/>
      <c r="J36" s="113"/>
      <c r="K36" s="117">
        <f t="shared" si="9"/>
        <v>0</v>
      </c>
      <c r="L36" s="262"/>
      <c r="M36" s="255"/>
      <c r="N36" s="262">
        <v>0</v>
      </c>
      <c r="O36" s="262"/>
      <c r="P36" s="262"/>
      <c r="Q36" s="262"/>
      <c r="R36" s="258"/>
      <c r="S36" s="236">
        <f t="shared" si="5"/>
        <v>65.843999999999994</v>
      </c>
      <c r="T36" s="227">
        <f t="shared" si="10"/>
        <v>0</v>
      </c>
      <c r="U36" s="227">
        <f t="shared" si="10"/>
        <v>65.843999999999994</v>
      </c>
      <c r="V36" s="227">
        <f t="shared" si="10"/>
        <v>0</v>
      </c>
      <c r="W36" s="227">
        <f t="shared" si="10"/>
        <v>0</v>
      </c>
      <c r="X36" s="227">
        <f t="shared" si="10"/>
        <v>0</v>
      </c>
      <c r="Y36" s="227">
        <f t="shared" si="10"/>
        <v>0</v>
      </c>
      <c r="Z36" s="227">
        <f t="shared" si="10"/>
        <v>0</v>
      </c>
    </row>
    <row r="37" spans="1:26" s="36" customFormat="1" ht="15" customHeight="1" x14ac:dyDescent="0.25">
      <c r="A37" s="60"/>
      <c r="B37" s="18" t="s">
        <v>71</v>
      </c>
      <c r="C37" s="252">
        <f t="shared" si="8"/>
        <v>0.35799999999999998</v>
      </c>
      <c r="D37" s="120"/>
      <c r="E37" s="168">
        <v>0.35799999999999998</v>
      </c>
      <c r="F37" s="120">
        <v>0</v>
      </c>
      <c r="G37" s="120"/>
      <c r="H37" s="120"/>
      <c r="I37" s="120"/>
      <c r="J37" s="113"/>
      <c r="K37" s="117">
        <f t="shared" si="9"/>
        <v>0</v>
      </c>
      <c r="L37" s="262"/>
      <c r="M37" s="255"/>
      <c r="N37" s="262">
        <v>0</v>
      </c>
      <c r="O37" s="262"/>
      <c r="P37" s="262"/>
      <c r="Q37" s="262"/>
      <c r="R37" s="258"/>
      <c r="S37" s="236">
        <f t="shared" si="5"/>
        <v>0.35799999999999998</v>
      </c>
      <c r="T37" s="227">
        <f t="shared" si="10"/>
        <v>0</v>
      </c>
      <c r="U37" s="227">
        <f t="shared" si="10"/>
        <v>0.35799999999999998</v>
      </c>
      <c r="V37" s="227">
        <f t="shared" si="10"/>
        <v>0</v>
      </c>
      <c r="W37" s="227">
        <f t="shared" si="10"/>
        <v>0</v>
      </c>
      <c r="X37" s="227">
        <f t="shared" si="10"/>
        <v>0</v>
      </c>
      <c r="Y37" s="227">
        <f t="shared" si="10"/>
        <v>0</v>
      </c>
      <c r="Z37" s="227">
        <f t="shared" si="10"/>
        <v>0</v>
      </c>
    </row>
    <row r="38" spans="1:26" s="36" customFormat="1" ht="39.6" x14ac:dyDescent="0.25">
      <c r="A38" s="60"/>
      <c r="B38" s="18" t="s">
        <v>393</v>
      </c>
      <c r="C38" s="252">
        <f t="shared" si="8"/>
        <v>34.252000000000002</v>
      </c>
      <c r="D38" s="120"/>
      <c r="E38" s="168">
        <v>34.252000000000002</v>
      </c>
      <c r="F38" s="120">
        <v>0</v>
      </c>
      <c r="G38" s="120"/>
      <c r="H38" s="120"/>
      <c r="I38" s="120"/>
      <c r="J38" s="113"/>
      <c r="K38" s="117">
        <f t="shared" si="9"/>
        <v>0</v>
      </c>
      <c r="L38" s="262"/>
      <c r="M38" s="255"/>
      <c r="N38" s="262">
        <v>0</v>
      </c>
      <c r="O38" s="262"/>
      <c r="P38" s="262"/>
      <c r="Q38" s="262"/>
      <c r="R38" s="258"/>
      <c r="S38" s="236">
        <f t="shared" si="5"/>
        <v>34.252000000000002</v>
      </c>
      <c r="T38" s="227">
        <f t="shared" si="10"/>
        <v>0</v>
      </c>
      <c r="U38" s="227">
        <f t="shared" si="10"/>
        <v>34.252000000000002</v>
      </c>
      <c r="V38" s="227">
        <f t="shared" si="10"/>
        <v>0</v>
      </c>
      <c r="W38" s="227">
        <f t="shared" si="10"/>
        <v>0</v>
      </c>
      <c r="X38" s="227">
        <f t="shared" si="10"/>
        <v>0</v>
      </c>
      <c r="Y38" s="227">
        <f t="shared" si="10"/>
        <v>0</v>
      </c>
      <c r="Z38" s="227">
        <f t="shared" si="10"/>
        <v>0</v>
      </c>
    </row>
    <row r="39" spans="1:26" s="36" customFormat="1" ht="13.8" x14ac:dyDescent="0.25">
      <c r="A39" s="60"/>
      <c r="B39" s="18" t="s">
        <v>156</v>
      </c>
      <c r="C39" s="252">
        <f t="shared" si="8"/>
        <v>16.504000000000001</v>
      </c>
      <c r="D39" s="120"/>
      <c r="E39" s="168">
        <v>16.504000000000001</v>
      </c>
      <c r="F39" s="120">
        <v>0</v>
      </c>
      <c r="G39" s="120"/>
      <c r="H39" s="120"/>
      <c r="I39" s="120"/>
      <c r="J39" s="113"/>
      <c r="K39" s="117">
        <f t="shared" si="9"/>
        <v>0</v>
      </c>
      <c r="L39" s="262"/>
      <c r="M39" s="255"/>
      <c r="N39" s="262">
        <v>0</v>
      </c>
      <c r="O39" s="262"/>
      <c r="P39" s="262"/>
      <c r="Q39" s="262"/>
      <c r="R39" s="258"/>
      <c r="S39" s="236">
        <f t="shared" si="5"/>
        <v>16.504000000000001</v>
      </c>
      <c r="T39" s="227">
        <f t="shared" si="10"/>
        <v>0</v>
      </c>
      <c r="U39" s="227">
        <f t="shared" si="10"/>
        <v>16.504000000000001</v>
      </c>
      <c r="V39" s="227">
        <f t="shared" si="10"/>
        <v>0</v>
      </c>
      <c r="W39" s="227">
        <f t="shared" si="10"/>
        <v>0</v>
      </c>
      <c r="X39" s="227">
        <f t="shared" si="10"/>
        <v>0</v>
      </c>
      <c r="Y39" s="227">
        <f t="shared" si="10"/>
        <v>0</v>
      </c>
      <c r="Z39" s="227">
        <f t="shared" si="10"/>
        <v>0</v>
      </c>
    </row>
    <row r="40" spans="1:26" s="36" customFormat="1" ht="13.8" x14ac:dyDescent="0.25">
      <c r="A40" s="60"/>
      <c r="B40" s="18" t="s">
        <v>197</v>
      </c>
      <c r="C40" s="252">
        <f t="shared" si="8"/>
        <v>5.0999999999999996</v>
      </c>
      <c r="D40" s="120"/>
      <c r="E40" s="120">
        <v>0</v>
      </c>
      <c r="F40" s="168">
        <v>5.0999999999999996</v>
      </c>
      <c r="G40" s="120"/>
      <c r="H40" s="120"/>
      <c r="I40" s="120"/>
      <c r="J40" s="113"/>
      <c r="K40" s="117">
        <f t="shared" si="9"/>
        <v>0.3</v>
      </c>
      <c r="L40" s="262"/>
      <c r="M40" s="262">
        <v>0</v>
      </c>
      <c r="N40" s="255">
        <v>0.3</v>
      </c>
      <c r="O40" s="262"/>
      <c r="P40" s="262"/>
      <c r="Q40" s="262"/>
      <c r="R40" s="258"/>
      <c r="S40" s="238">
        <f t="shared" si="5"/>
        <v>5.3999999999999995</v>
      </c>
      <c r="T40" s="227">
        <f t="shared" si="10"/>
        <v>0</v>
      </c>
      <c r="U40" s="227">
        <f t="shared" si="10"/>
        <v>0</v>
      </c>
      <c r="V40" s="227">
        <f t="shared" si="10"/>
        <v>5.3999999999999995</v>
      </c>
      <c r="W40" s="227">
        <f t="shared" si="10"/>
        <v>0</v>
      </c>
      <c r="X40" s="227">
        <f t="shared" si="10"/>
        <v>0</v>
      </c>
      <c r="Y40" s="227">
        <f t="shared" si="10"/>
        <v>0</v>
      </c>
      <c r="Z40" s="227">
        <f t="shared" si="10"/>
        <v>0</v>
      </c>
    </row>
    <row r="41" spans="1:26" s="36" customFormat="1" ht="13.8" x14ac:dyDescent="0.25">
      <c r="A41" s="60"/>
      <c r="B41" s="18" t="s">
        <v>490</v>
      </c>
      <c r="C41" s="252">
        <f t="shared" si="8"/>
        <v>24.419</v>
      </c>
      <c r="D41" s="120"/>
      <c r="E41" s="120"/>
      <c r="F41" s="168">
        <v>24.419</v>
      </c>
      <c r="G41" s="120"/>
      <c r="H41" s="120"/>
      <c r="I41" s="120"/>
      <c r="J41" s="113"/>
      <c r="K41" s="117">
        <f t="shared" si="9"/>
        <v>-3.8980000000000001</v>
      </c>
      <c r="L41" s="262"/>
      <c r="M41" s="262"/>
      <c r="N41" s="255">
        <v>-3.8980000000000001</v>
      </c>
      <c r="O41" s="262"/>
      <c r="P41" s="262"/>
      <c r="Q41" s="262"/>
      <c r="R41" s="258"/>
      <c r="S41" s="236">
        <f t="shared" si="5"/>
        <v>20.521000000000001</v>
      </c>
      <c r="T41" s="227">
        <f t="shared" si="10"/>
        <v>0</v>
      </c>
      <c r="U41" s="227">
        <f t="shared" si="10"/>
        <v>0</v>
      </c>
      <c r="V41" s="227">
        <f t="shared" si="10"/>
        <v>20.521000000000001</v>
      </c>
      <c r="W41" s="227">
        <f t="shared" si="10"/>
        <v>0</v>
      </c>
      <c r="X41" s="227">
        <f t="shared" si="10"/>
        <v>0</v>
      </c>
      <c r="Y41" s="227">
        <f t="shared" si="10"/>
        <v>0</v>
      </c>
      <c r="Z41" s="227">
        <f t="shared" si="10"/>
        <v>0</v>
      </c>
    </row>
    <row r="42" spans="1:26" s="36" customFormat="1" ht="39.6" x14ac:dyDescent="0.25">
      <c r="A42" s="60"/>
      <c r="B42" s="18" t="s">
        <v>457</v>
      </c>
      <c r="C42" s="252">
        <f t="shared" si="8"/>
        <v>0.25868000000000002</v>
      </c>
      <c r="D42" s="120"/>
      <c r="E42" s="120"/>
      <c r="F42" s="168">
        <v>0.25868000000000002</v>
      </c>
      <c r="G42" s="120"/>
      <c r="H42" s="120"/>
      <c r="I42" s="120"/>
      <c r="J42" s="113"/>
      <c r="K42" s="117">
        <f t="shared" si="9"/>
        <v>0</v>
      </c>
      <c r="L42" s="262"/>
      <c r="M42" s="262"/>
      <c r="N42" s="255"/>
      <c r="O42" s="262"/>
      <c r="P42" s="262"/>
      <c r="Q42" s="262"/>
      <c r="R42" s="258"/>
      <c r="S42" s="173">
        <f t="shared" si="5"/>
        <v>0.25868000000000002</v>
      </c>
      <c r="T42" s="227">
        <f t="shared" si="10"/>
        <v>0</v>
      </c>
      <c r="U42" s="227">
        <f t="shared" si="10"/>
        <v>0</v>
      </c>
      <c r="V42" s="227">
        <f t="shared" si="10"/>
        <v>0.25868000000000002</v>
      </c>
      <c r="W42" s="227">
        <f t="shared" si="10"/>
        <v>0</v>
      </c>
      <c r="X42" s="227">
        <f t="shared" si="10"/>
        <v>0</v>
      </c>
      <c r="Y42" s="227">
        <f t="shared" si="10"/>
        <v>0</v>
      </c>
      <c r="Z42" s="227">
        <f t="shared" si="10"/>
        <v>0</v>
      </c>
    </row>
    <row r="43" spans="1:26" s="90" customFormat="1" ht="39.6" hidden="1" x14ac:dyDescent="0.25">
      <c r="A43" s="270"/>
      <c r="B43" s="271" t="s">
        <v>381</v>
      </c>
      <c r="C43" s="279">
        <f t="shared" si="8"/>
        <v>0</v>
      </c>
      <c r="D43" s="113"/>
      <c r="E43" s="113"/>
      <c r="F43" s="293"/>
      <c r="G43" s="113"/>
      <c r="H43" s="113"/>
      <c r="I43" s="113"/>
      <c r="J43" s="113"/>
      <c r="K43" s="117">
        <f t="shared" si="9"/>
        <v>0</v>
      </c>
      <c r="L43" s="258"/>
      <c r="M43" s="258"/>
      <c r="N43" s="266"/>
      <c r="O43" s="258"/>
      <c r="P43" s="258"/>
      <c r="Q43" s="258"/>
      <c r="R43" s="258"/>
      <c r="S43" s="294">
        <f t="shared" si="5"/>
        <v>0</v>
      </c>
      <c r="T43" s="227">
        <f t="shared" si="10"/>
        <v>0</v>
      </c>
      <c r="U43" s="227">
        <f t="shared" si="10"/>
        <v>0</v>
      </c>
      <c r="V43" s="227">
        <f t="shared" si="10"/>
        <v>0</v>
      </c>
      <c r="W43" s="227">
        <f t="shared" si="10"/>
        <v>0</v>
      </c>
      <c r="X43" s="227">
        <f t="shared" si="10"/>
        <v>0</v>
      </c>
      <c r="Y43" s="227">
        <f t="shared" si="10"/>
        <v>0</v>
      </c>
      <c r="Z43" s="227">
        <f t="shared" si="10"/>
        <v>0</v>
      </c>
    </row>
    <row r="44" spans="1:26" ht="39.6" x14ac:dyDescent="0.25">
      <c r="A44" s="17"/>
      <c r="B44" s="296" t="s">
        <v>460</v>
      </c>
      <c r="C44" s="252">
        <f t="shared" si="8"/>
        <v>5.9200000000000003E-2</v>
      </c>
      <c r="D44" s="120"/>
      <c r="E44" s="120"/>
      <c r="F44" s="170">
        <v>5.9200000000000003E-2</v>
      </c>
      <c r="G44" s="120"/>
      <c r="H44" s="120"/>
      <c r="I44" s="120"/>
      <c r="J44" s="113"/>
      <c r="K44" s="117">
        <f t="shared" si="9"/>
        <v>0.12180000000000001</v>
      </c>
      <c r="L44" s="262"/>
      <c r="M44" s="262"/>
      <c r="N44" s="255">
        <v>0.12180000000000001</v>
      </c>
      <c r="O44" s="262"/>
      <c r="P44" s="262"/>
      <c r="Q44" s="262"/>
      <c r="R44" s="258"/>
      <c r="S44" s="127">
        <f t="shared" si="5"/>
        <v>0.18099999999999999</v>
      </c>
      <c r="T44" s="227">
        <f t="shared" si="10"/>
        <v>0</v>
      </c>
      <c r="U44" s="227">
        <f t="shared" si="10"/>
        <v>0</v>
      </c>
      <c r="V44" s="227">
        <f t="shared" si="10"/>
        <v>0.18099999999999999</v>
      </c>
      <c r="W44" s="227">
        <f t="shared" si="10"/>
        <v>0</v>
      </c>
      <c r="X44" s="227">
        <f t="shared" si="10"/>
        <v>0</v>
      </c>
      <c r="Y44" s="227">
        <f t="shared" si="10"/>
        <v>0</v>
      </c>
      <c r="Z44" s="227">
        <f t="shared" si="10"/>
        <v>0</v>
      </c>
    </row>
    <row r="45" spans="1:26" s="90" customFormat="1" ht="39.6" hidden="1" x14ac:dyDescent="0.25">
      <c r="A45" s="270"/>
      <c r="B45" s="295" t="s">
        <v>382</v>
      </c>
      <c r="C45" s="279">
        <f t="shared" si="8"/>
        <v>0</v>
      </c>
      <c r="D45" s="113"/>
      <c r="E45" s="113"/>
      <c r="F45" s="293"/>
      <c r="G45" s="113"/>
      <c r="H45" s="113"/>
      <c r="I45" s="113"/>
      <c r="J45" s="113"/>
      <c r="K45" s="117">
        <f t="shared" si="9"/>
        <v>0</v>
      </c>
      <c r="L45" s="262"/>
      <c r="M45" s="258"/>
      <c r="N45" s="255"/>
      <c r="O45" s="262"/>
      <c r="P45" s="262"/>
      <c r="Q45" s="262"/>
      <c r="R45" s="258"/>
      <c r="S45" s="294">
        <f t="shared" si="5"/>
        <v>0</v>
      </c>
      <c r="T45" s="227">
        <f t="shared" ref="T45:Z106" si="11">D45+L45</f>
        <v>0</v>
      </c>
      <c r="U45" s="227">
        <f t="shared" si="11"/>
        <v>0</v>
      </c>
      <c r="V45" s="227">
        <f t="shared" si="11"/>
        <v>0</v>
      </c>
      <c r="W45" s="227">
        <f t="shared" si="11"/>
        <v>0</v>
      </c>
      <c r="X45" s="227">
        <f t="shared" si="11"/>
        <v>0</v>
      </c>
      <c r="Y45" s="227">
        <f t="shared" si="11"/>
        <v>0</v>
      </c>
      <c r="Z45" s="227">
        <f t="shared" si="11"/>
        <v>0</v>
      </c>
    </row>
    <row r="46" spans="1:26" x14ac:dyDescent="0.3">
      <c r="A46" s="8"/>
      <c r="B46" s="10" t="s">
        <v>443</v>
      </c>
      <c r="C46" s="250">
        <f t="shared" si="8"/>
        <v>9149.6584899999998</v>
      </c>
      <c r="D46" s="162">
        <v>3796.23</v>
      </c>
      <c r="E46" s="109"/>
      <c r="F46" s="120">
        <f>SUM(F47:F54)</f>
        <v>2983.4650000000001</v>
      </c>
      <c r="G46" s="109"/>
      <c r="H46" s="162">
        <v>488.2</v>
      </c>
      <c r="I46" s="162">
        <v>45</v>
      </c>
      <c r="J46" s="112">
        <f>'[1]4 priedas_ nepanaudotos lėšos'!C16</f>
        <v>1836.7634899999998</v>
      </c>
      <c r="K46" s="117">
        <f t="shared" si="9"/>
        <v>216.89682999999999</v>
      </c>
      <c r="L46" s="166">
        <v>-30</v>
      </c>
      <c r="M46" s="118"/>
      <c r="N46" s="118">
        <f>SUM(N47:N54)</f>
        <v>46.896830000000001</v>
      </c>
      <c r="O46" s="118"/>
      <c r="P46" s="166"/>
      <c r="Q46" s="166">
        <v>200</v>
      </c>
      <c r="R46" s="257">
        <f>'[1]4 priedas_ nepanaudotos lėšos'!I16</f>
        <v>0</v>
      </c>
      <c r="S46" s="119">
        <f>T46+U46+V46+W46+X46+Y46+Z46</f>
        <v>9366.5553199999995</v>
      </c>
      <c r="T46" s="227">
        <f t="shared" si="11"/>
        <v>3766.23</v>
      </c>
      <c r="U46" s="227">
        <f t="shared" si="11"/>
        <v>0</v>
      </c>
      <c r="V46" s="227">
        <f t="shared" si="11"/>
        <v>3030.3618300000003</v>
      </c>
      <c r="W46" s="227">
        <f t="shared" si="11"/>
        <v>0</v>
      </c>
      <c r="X46" s="227">
        <f t="shared" si="11"/>
        <v>488.2</v>
      </c>
      <c r="Y46" s="227">
        <f t="shared" si="11"/>
        <v>245</v>
      </c>
      <c r="Z46" s="227">
        <f t="shared" si="11"/>
        <v>1836.7634899999998</v>
      </c>
    </row>
    <row r="47" spans="1:26" s="292" customFormat="1" ht="26.4" hidden="1" x14ac:dyDescent="0.25">
      <c r="A47" s="452"/>
      <c r="B47" s="271" t="s">
        <v>290</v>
      </c>
      <c r="C47" s="288">
        <f t="shared" si="8"/>
        <v>0</v>
      </c>
      <c r="D47" s="114"/>
      <c r="E47" s="114"/>
      <c r="F47" s="266"/>
      <c r="G47" s="114"/>
      <c r="H47" s="114"/>
      <c r="I47" s="114"/>
      <c r="J47" s="114"/>
      <c r="K47" s="267">
        <f t="shared" si="9"/>
        <v>0</v>
      </c>
      <c r="L47" s="114"/>
      <c r="M47" s="259"/>
      <c r="N47" s="280"/>
      <c r="O47" s="259"/>
      <c r="P47" s="114"/>
      <c r="Q47" s="114"/>
      <c r="R47" s="259"/>
      <c r="S47" s="294">
        <f t="shared" si="5"/>
        <v>0</v>
      </c>
      <c r="T47" s="374">
        <f t="shared" si="11"/>
        <v>0</v>
      </c>
      <c r="U47" s="374">
        <f t="shared" si="11"/>
        <v>0</v>
      </c>
      <c r="V47" s="374">
        <f t="shared" si="11"/>
        <v>0</v>
      </c>
      <c r="W47" s="374">
        <f t="shared" si="11"/>
        <v>0</v>
      </c>
      <c r="X47" s="374">
        <f t="shared" si="11"/>
        <v>0</v>
      </c>
      <c r="Y47" s="374">
        <f t="shared" si="11"/>
        <v>0</v>
      </c>
      <c r="Z47" s="374">
        <f t="shared" si="11"/>
        <v>0</v>
      </c>
    </row>
    <row r="48" spans="1:26" s="36" customFormat="1" ht="13.8" x14ac:dyDescent="0.25">
      <c r="A48" s="58"/>
      <c r="B48" s="18" t="s">
        <v>142</v>
      </c>
      <c r="C48" s="251">
        <f t="shared" si="8"/>
        <v>257.86500000000001</v>
      </c>
      <c r="D48" s="122"/>
      <c r="E48" s="122"/>
      <c r="F48" s="168">
        <v>257.86500000000001</v>
      </c>
      <c r="G48" s="122"/>
      <c r="H48" s="122"/>
      <c r="I48" s="122"/>
      <c r="J48" s="114"/>
      <c r="K48" s="117">
        <f t="shared" si="9"/>
        <v>5.9999999999999995E-4</v>
      </c>
      <c r="L48" s="306"/>
      <c r="M48" s="306"/>
      <c r="N48" s="256">
        <v>5.9999999999999995E-4</v>
      </c>
      <c r="O48" s="306"/>
      <c r="P48" s="306"/>
      <c r="Q48" s="306"/>
      <c r="R48" s="259"/>
      <c r="S48" s="453">
        <f t="shared" si="5"/>
        <v>257.86560000000003</v>
      </c>
      <c r="T48" s="227">
        <f t="shared" si="11"/>
        <v>0</v>
      </c>
      <c r="U48" s="227">
        <f t="shared" si="11"/>
        <v>0</v>
      </c>
      <c r="V48" s="227">
        <f t="shared" si="11"/>
        <v>257.86560000000003</v>
      </c>
      <c r="W48" s="227">
        <f t="shared" si="11"/>
        <v>0</v>
      </c>
      <c r="X48" s="227">
        <f t="shared" si="11"/>
        <v>0</v>
      </c>
      <c r="Y48" s="227">
        <f t="shared" si="11"/>
        <v>0</v>
      </c>
      <c r="Z48" s="227">
        <f t="shared" si="11"/>
        <v>0</v>
      </c>
    </row>
    <row r="49" spans="1:26" s="292" customFormat="1" ht="27.75" hidden="1" customHeight="1" x14ac:dyDescent="0.25">
      <c r="A49" s="452"/>
      <c r="B49" s="271" t="s">
        <v>192</v>
      </c>
      <c r="C49" s="288">
        <f t="shared" si="8"/>
        <v>0</v>
      </c>
      <c r="D49" s="114"/>
      <c r="E49" s="114"/>
      <c r="F49" s="266"/>
      <c r="G49" s="114"/>
      <c r="H49" s="114"/>
      <c r="I49" s="114"/>
      <c r="J49" s="114"/>
      <c r="K49" s="267">
        <f t="shared" si="9"/>
        <v>0</v>
      </c>
      <c r="L49" s="259"/>
      <c r="M49" s="259"/>
      <c r="N49" s="454"/>
      <c r="O49" s="259"/>
      <c r="P49" s="259"/>
      <c r="Q49" s="259"/>
      <c r="R49" s="259"/>
      <c r="S49" s="269">
        <f t="shared" si="5"/>
        <v>0</v>
      </c>
      <c r="T49" s="374">
        <f t="shared" si="11"/>
        <v>0</v>
      </c>
      <c r="U49" s="374">
        <f t="shared" si="11"/>
        <v>0</v>
      </c>
      <c r="V49" s="374">
        <f t="shared" si="11"/>
        <v>0</v>
      </c>
      <c r="W49" s="374">
        <f t="shared" si="11"/>
        <v>0</v>
      </c>
      <c r="X49" s="374">
        <f t="shared" si="11"/>
        <v>0</v>
      </c>
      <c r="Y49" s="374">
        <f t="shared" si="11"/>
        <v>0</v>
      </c>
      <c r="Z49" s="374">
        <f t="shared" si="11"/>
        <v>0</v>
      </c>
    </row>
    <row r="50" spans="1:26" s="90" customFormat="1" ht="13.8" hidden="1" x14ac:dyDescent="0.25">
      <c r="A50" s="264"/>
      <c r="B50" s="271" t="s">
        <v>339</v>
      </c>
      <c r="C50" s="288">
        <f t="shared" si="8"/>
        <v>0</v>
      </c>
      <c r="D50" s="113"/>
      <c r="E50" s="113"/>
      <c r="F50" s="293"/>
      <c r="G50" s="113"/>
      <c r="H50" s="113"/>
      <c r="I50" s="113"/>
      <c r="J50" s="113"/>
      <c r="K50" s="267">
        <f t="shared" si="9"/>
        <v>0</v>
      </c>
      <c r="L50" s="258"/>
      <c r="M50" s="258"/>
      <c r="N50" s="290"/>
      <c r="O50" s="258"/>
      <c r="P50" s="258"/>
      <c r="Q50" s="258"/>
      <c r="R50" s="258"/>
      <c r="S50" s="294">
        <f t="shared" si="5"/>
        <v>0</v>
      </c>
      <c r="T50" s="374">
        <f t="shared" si="11"/>
        <v>0</v>
      </c>
      <c r="U50" s="374">
        <f t="shared" si="11"/>
        <v>0</v>
      </c>
      <c r="V50" s="374">
        <f t="shared" si="11"/>
        <v>0</v>
      </c>
      <c r="W50" s="374">
        <f t="shared" si="11"/>
        <v>0</v>
      </c>
      <c r="X50" s="374">
        <f t="shared" si="11"/>
        <v>0</v>
      </c>
      <c r="Y50" s="374">
        <f t="shared" si="11"/>
        <v>0</v>
      </c>
      <c r="Z50" s="374">
        <f t="shared" si="11"/>
        <v>0</v>
      </c>
    </row>
    <row r="51" spans="1:26" s="90" customFormat="1" ht="26.4" hidden="1" x14ac:dyDescent="0.25">
      <c r="A51" s="264"/>
      <c r="B51" s="271" t="s">
        <v>341</v>
      </c>
      <c r="C51" s="288">
        <f t="shared" si="8"/>
        <v>0</v>
      </c>
      <c r="D51" s="113"/>
      <c r="E51" s="113"/>
      <c r="F51" s="293"/>
      <c r="G51" s="113"/>
      <c r="H51" s="113"/>
      <c r="I51" s="113"/>
      <c r="J51" s="113"/>
      <c r="K51" s="267">
        <f t="shared" si="9"/>
        <v>0</v>
      </c>
      <c r="L51" s="258"/>
      <c r="M51" s="258"/>
      <c r="N51" s="290"/>
      <c r="O51" s="258"/>
      <c r="P51" s="258"/>
      <c r="Q51" s="258"/>
      <c r="R51" s="258"/>
      <c r="S51" s="294">
        <f t="shared" si="5"/>
        <v>0</v>
      </c>
      <c r="T51" s="374">
        <f t="shared" si="11"/>
        <v>0</v>
      </c>
      <c r="U51" s="374">
        <f t="shared" si="11"/>
        <v>0</v>
      </c>
      <c r="V51" s="374">
        <f t="shared" si="11"/>
        <v>0</v>
      </c>
      <c r="W51" s="374">
        <f t="shared" si="11"/>
        <v>0</v>
      </c>
      <c r="X51" s="374">
        <f t="shared" si="11"/>
        <v>0</v>
      </c>
      <c r="Y51" s="374">
        <f t="shared" si="11"/>
        <v>0</v>
      </c>
      <c r="Z51" s="374">
        <f t="shared" si="11"/>
        <v>0</v>
      </c>
    </row>
    <row r="52" spans="1:26" s="23" customFormat="1" ht="26.4" x14ac:dyDescent="0.25">
      <c r="A52" s="455"/>
      <c r="B52" s="272" t="s">
        <v>360</v>
      </c>
      <c r="C52" s="456">
        <f t="shared" si="8"/>
        <v>0</v>
      </c>
      <c r="D52" s="299"/>
      <c r="E52" s="299"/>
      <c r="F52" s="300"/>
      <c r="G52" s="299"/>
      <c r="H52" s="299"/>
      <c r="I52" s="299"/>
      <c r="J52" s="299"/>
      <c r="K52" s="378">
        <f t="shared" si="9"/>
        <v>46.896230000000003</v>
      </c>
      <c r="L52" s="302"/>
      <c r="M52" s="302"/>
      <c r="N52" s="301">
        <v>46.896230000000003</v>
      </c>
      <c r="O52" s="302"/>
      <c r="P52" s="302"/>
      <c r="Q52" s="302"/>
      <c r="R52" s="302"/>
      <c r="S52" s="385">
        <f t="shared" si="5"/>
        <v>46.896230000000003</v>
      </c>
      <c r="T52" s="375">
        <f t="shared" si="11"/>
        <v>0</v>
      </c>
      <c r="U52" s="375">
        <f t="shared" si="11"/>
        <v>0</v>
      </c>
      <c r="V52" s="375">
        <f t="shared" si="11"/>
        <v>46.896230000000003</v>
      </c>
      <c r="W52" s="375">
        <f t="shared" si="11"/>
        <v>0</v>
      </c>
      <c r="X52" s="375">
        <f t="shared" si="11"/>
        <v>0</v>
      </c>
      <c r="Y52" s="375">
        <f t="shared" si="11"/>
        <v>0</v>
      </c>
      <c r="Z52" s="375">
        <f t="shared" si="11"/>
        <v>0</v>
      </c>
    </row>
    <row r="53" spans="1:26" s="90" customFormat="1" ht="13.8" hidden="1" x14ac:dyDescent="0.25">
      <c r="A53" s="264"/>
      <c r="B53" s="271" t="s">
        <v>376</v>
      </c>
      <c r="C53" s="288">
        <f t="shared" si="8"/>
        <v>0</v>
      </c>
      <c r="D53" s="113"/>
      <c r="E53" s="113"/>
      <c r="F53" s="293"/>
      <c r="G53" s="113"/>
      <c r="H53" s="113"/>
      <c r="I53" s="113"/>
      <c r="J53" s="113"/>
      <c r="K53" s="267">
        <f t="shared" si="9"/>
        <v>0</v>
      </c>
      <c r="L53" s="258"/>
      <c r="M53" s="258"/>
      <c r="N53" s="290"/>
      <c r="O53" s="258"/>
      <c r="P53" s="258"/>
      <c r="Q53" s="258"/>
      <c r="R53" s="258"/>
      <c r="S53" s="294">
        <f t="shared" si="5"/>
        <v>0</v>
      </c>
      <c r="T53" s="374">
        <f t="shared" si="11"/>
        <v>0</v>
      </c>
      <c r="U53" s="374">
        <f t="shared" si="11"/>
        <v>0</v>
      </c>
      <c r="V53" s="374">
        <f t="shared" si="11"/>
        <v>0</v>
      </c>
      <c r="W53" s="374">
        <f t="shared" si="11"/>
        <v>0</v>
      </c>
      <c r="X53" s="374">
        <f t="shared" si="11"/>
        <v>0</v>
      </c>
      <c r="Y53" s="374">
        <f t="shared" si="11"/>
        <v>0</v>
      </c>
      <c r="Z53" s="374">
        <f t="shared" si="11"/>
        <v>0</v>
      </c>
    </row>
    <row r="54" spans="1:26" s="36" customFormat="1" ht="27.75" customHeight="1" x14ac:dyDescent="0.25">
      <c r="A54" s="58"/>
      <c r="B54" s="20" t="s">
        <v>122</v>
      </c>
      <c r="C54" s="251">
        <f t="shared" si="8"/>
        <v>2725.6</v>
      </c>
      <c r="D54" s="122"/>
      <c r="E54" s="122"/>
      <c r="F54" s="168">
        <v>2725.6</v>
      </c>
      <c r="G54" s="122"/>
      <c r="H54" s="122"/>
      <c r="I54" s="122"/>
      <c r="J54" s="114"/>
      <c r="K54" s="117">
        <f t="shared" si="9"/>
        <v>0</v>
      </c>
      <c r="L54" s="306"/>
      <c r="M54" s="306"/>
      <c r="N54" s="166"/>
      <c r="O54" s="306"/>
      <c r="P54" s="306"/>
      <c r="Q54" s="306"/>
      <c r="R54" s="259"/>
      <c r="S54" s="241">
        <f t="shared" si="5"/>
        <v>2725.6</v>
      </c>
      <c r="T54" s="227">
        <f t="shared" si="11"/>
        <v>0</v>
      </c>
      <c r="U54" s="227">
        <f t="shared" si="11"/>
        <v>0</v>
      </c>
      <c r="V54" s="227">
        <f t="shared" si="11"/>
        <v>2725.6</v>
      </c>
      <c r="W54" s="227">
        <f t="shared" si="11"/>
        <v>0</v>
      </c>
      <c r="X54" s="227">
        <f t="shared" si="11"/>
        <v>0</v>
      </c>
      <c r="Y54" s="227">
        <f t="shared" si="11"/>
        <v>0</v>
      </c>
      <c r="Z54" s="227">
        <f t="shared" si="11"/>
        <v>0</v>
      </c>
    </row>
    <row r="55" spans="1:26" ht="15" customHeight="1" x14ac:dyDescent="0.3">
      <c r="A55" s="8"/>
      <c r="B55" s="5" t="s">
        <v>438</v>
      </c>
      <c r="C55" s="250">
        <f t="shared" si="8"/>
        <v>412.78803999999997</v>
      </c>
      <c r="D55" s="162">
        <v>264.7</v>
      </c>
      <c r="E55" s="109"/>
      <c r="F55" s="109"/>
      <c r="G55" s="109"/>
      <c r="H55" s="162">
        <v>143</v>
      </c>
      <c r="I55" s="162"/>
      <c r="J55" s="112">
        <f>'[1]4 priedas_ nepanaudotos lėšos'!C17</f>
        <v>5.0880400000000003</v>
      </c>
      <c r="K55" s="117">
        <f t="shared" si="9"/>
        <v>0</v>
      </c>
      <c r="L55" s="166"/>
      <c r="M55" s="118"/>
      <c r="N55" s="118"/>
      <c r="O55" s="118"/>
      <c r="P55" s="166"/>
      <c r="Q55" s="166"/>
      <c r="R55" s="257">
        <f>'[1]4 priedas_ nepanaudotos lėšos'!I17</f>
        <v>0</v>
      </c>
      <c r="S55" s="119">
        <f t="shared" si="5"/>
        <v>412.78803999999997</v>
      </c>
      <c r="T55" s="227">
        <f t="shared" si="11"/>
        <v>264.7</v>
      </c>
      <c r="U55" s="227">
        <f t="shared" si="11"/>
        <v>0</v>
      </c>
      <c r="V55" s="227">
        <f t="shared" si="11"/>
        <v>0</v>
      </c>
      <c r="W55" s="227">
        <f t="shared" si="11"/>
        <v>0</v>
      </c>
      <c r="X55" s="227">
        <f t="shared" si="11"/>
        <v>143</v>
      </c>
      <c r="Y55" s="227">
        <f t="shared" si="11"/>
        <v>0</v>
      </c>
      <c r="Z55" s="227">
        <f t="shared" si="11"/>
        <v>5.0880400000000003</v>
      </c>
    </row>
    <row r="56" spans="1:26" x14ac:dyDescent="0.3">
      <c r="A56" s="8"/>
      <c r="B56" s="13" t="s">
        <v>444</v>
      </c>
      <c r="C56" s="250">
        <f t="shared" si="8"/>
        <v>5138.1474399999997</v>
      </c>
      <c r="D56" s="162">
        <v>1578.6</v>
      </c>
      <c r="E56" s="109"/>
      <c r="F56" s="120">
        <f>SUM(F57:F63)</f>
        <v>489.06644</v>
      </c>
      <c r="G56" s="162">
        <v>1860.481</v>
      </c>
      <c r="H56" s="162"/>
      <c r="I56" s="162">
        <v>601</v>
      </c>
      <c r="J56" s="112">
        <f>'[1]4 priedas_ nepanaudotos lėšos'!C18</f>
        <v>609</v>
      </c>
      <c r="K56" s="117">
        <f t="shared" si="9"/>
        <v>-170</v>
      </c>
      <c r="L56" s="166">
        <v>30</v>
      </c>
      <c r="M56" s="118"/>
      <c r="N56" s="118">
        <f>SUM(N57:N63)</f>
        <v>0</v>
      </c>
      <c r="O56" s="166"/>
      <c r="P56" s="166"/>
      <c r="Q56" s="166">
        <v>-200</v>
      </c>
      <c r="R56" s="257">
        <f>'[1]4 priedas_ nepanaudotos lėšos'!I18</f>
        <v>0</v>
      </c>
      <c r="S56" s="119">
        <f t="shared" si="5"/>
        <v>4968.1474399999997</v>
      </c>
      <c r="T56" s="227">
        <f t="shared" si="11"/>
        <v>1608.6</v>
      </c>
      <c r="U56" s="227">
        <f t="shared" si="11"/>
        <v>0</v>
      </c>
      <c r="V56" s="227">
        <f t="shared" si="11"/>
        <v>489.06644</v>
      </c>
      <c r="W56" s="227">
        <f t="shared" si="11"/>
        <v>1860.481</v>
      </c>
      <c r="X56" s="227">
        <f t="shared" si="11"/>
        <v>0</v>
      </c>
      <c r="Y56" s="227">
        <f t="shared" si="11"/>
        <v>401</v>
      </c>
      <c r="Z56" s="227">
        <f t="shared" si="11"/>
        <v>609</v>
      </c>
    </row>
    <row r="57" spans="1:26" ht="13.8" x14ac:dyDescent="0.25">
      <c r="A57" s="8"/>
      <c r="B57" s="42" t="s">
        <v>431</v>
      </c>
      <c r="C57" s="122">
        <f t="shared" si="8"/>
        <v>232</v>
      </c>
      <c r="D57" s="109"/>
      <c r="E57" s="109"/>
      <c r="F57" s="168">
        <v>232</v>
      </c>
      <c r="G57" s="109"/>
      <c r="H57" s="109"/>
      <c r="I57" s="109"/>
      <c r="J57" s="112"/>
      <c r="K57" s="117">
        <f t="shared" si="9"/>
        <v>0</v>
      </c>
      <c r="L57" s="118"/>
      <c r="M57" s="118"/>
      <c r="N57" s="166"/>
      <c r="O57" s="118"/>
      <c r="P57" s="118"/>
      <c r="Q57" s="118"/>
      <c r="R57" s="257"/>
      <c r="S57" s="241">
        <f t="shared" si="5"/>
        <v>232</v>
      </c>
      <c r="T57" s="227">
        <f t="shared" si="11"/>
        <v>0</v>
      </c>
      <c r="U57" s="227">
        <f t="shared" si="11"/>
        <v>0</v>
      </c>
      <c r="V57" s="227">
        <f t="shared" si="11"/>
        <v>232</v>
      </c>
      <c r="W57" s="227">
        <f t="shared" si="11"/>
        <v>0</v>
      </c>
      <c r="X57" s="227">
        <f t="shared" si="11"/>
        <v>0</v>
      </c>
      <c r="Y57" s="227">
        <f t="shared" si="11"/>
        <v>0</v>
      </c>
      <c r="Z57" s="227">
        <f t="shared" si="11"/>
        <v>0</v>
      </c>
    </row>
    <row r="58" spans="1:26" s="90" customFormat="1" ht="15" hidden="1" customHeight="1" x14ac:dyDescent="0.25">
      <c r="A58" s="264"/>
      <c r="B58" s="265" t="s">
        <v>142</v>
      </c>
      <c r="C58" s="114">
        <f t="shared" si="8"/>
        <v>0</v>
      </c>
      <c r="D58" s="112"/>
      <c r="E58" s="112"/>
      <c r="F58" s="266"/>
      <c r="G58" s="112"/>
      <c r="H58" s="112"/>
      <c r="I58" s="112"/>
      <c r="J58" s="112"/>
      <c r="K58" s="117">
        <f t="shared" si="9"/>
        <v>0</v>
      </c>
      <c r="L58" s="257"/>
      <c r="M58" s="257"/>
      <c r="N58" s="268"/>
      <c r="O58" s="257"/>
      <c r="P58" s="257"/>
      <c r="Q58" s="257"/>
      <c r="R58" s="257"/>
      <c r="S58" s="269">
        <f t="shared" si="5"/>
        <v>0</v>
      </c>
      <c r="T58" s="227">
        <f t="shared" si="11"/>
        <v>0</v>
      </c>
      <c r="U58" s="227">
        <f t="shared" si="11"/>
        <v>0</v>
      </c>
      <c r="V58" s="227">
        <f t="shared" si="11"/>
        <v>0</v>
      </c>
      <c r="W58" s="227">
        <f t="shared" si="11"/>
        <v>0</v>
      </c>
      <c r="X58" s="227">
        <f t="shared" si="11"/>
        <v>0</v>
      </c>
      <c r="Y58" s="227">
        <f t="shared" si="11"/>
        <v>0</v>
      </c>
      <c r="Z58" s="227">
        <f t="shared" si="11"/>
        <v>0</v>
      </c>
    </row>
    <row r="59" spans="1:26" s="90" customFormat="1" ht="27" hidden="1" customHeight="1" x14ac:dyDescent="0.25">
      <c r="A59" s="264"/>
      <c r="B59" s="265" t="s">
        <v>192</v>
      </c>
      <c r="C59" s="114">
        <f t="shared" si="8"/>
        <v>0</v>
      </c>
      <c r="D59" s="112"/>
      <c r="E59" s="112"/>
      <c r="F59" s="266"/>
      <c r="G59" s="112"/>
      <c r="H59" s="112"/>
      <c r="I59" s="112"/>
      <c r="J59" s="112"/>
      <c r="K59" s="117">
        <f t="shared" si="9"/>
        <v>0</v>
      </c>
      <c r="L59" s="257"/>
      <c r="M59" s="257"/>
      <c r="N59" s="268"/>
      <c r="O59" s="257"/>
      <c r="P59" s="257"/>
      <c r="Q59" s="257"/>
      <c r="R59" s="257"/>
      <c r="S59" s="269">
        <f t="shared" si="5"/>
        <v>0</v>
      </c>
      <c r="T59" s="227">
        <f t="shared" si="11"/>
        <v>0</v>
      </c>
      <c r="U59" s="227">
        <f t="shared" si="11"/>
        <v>0</v>
      </c>
      <c r="V59" s="227">
        <f t="shared" si="11"/>
        <v>0</v>
      </c>
      <c r="W59" s="227">
        <f t="shared" si="11"/>
        <v>0</v>
      </c>
      <c r="X59" s="227">
        <f t="shared" si="11"/>
        <v>0</v>
      </c>
      <c r="Y59" s="227">
        <f t="shared" si="11"/>
        <v>0</v>
      </c>
      <c r="Z59" s="227">
        <f t="shared" si="11"/>
        <v>0</v>
      </c>
    </row>
    <row r="60" spans="1:26" s="90" customFormat="1" ht="26.4" hidden="1" x14ac:dyDescent="0.25">
      <c r="A60" s="270"/>
      <c r="B60" s="271" t="s">
        <v>211</v>
      </c>
      <c r="C60" s="114">
        <f t="shared" si="8"/>
        <v>0</v>
      </c>
      <c r="D60" s="112"/>
      <c r="E60" s="112"/>
      <c r="F60" s="266"/>
      <c r="G60" s="112"/>
      <c r="H60" s="112"/>
      <c r="I60" s="112"/>
      <c r="J60" s="112"/>
      <c r="K60" s="117">
        <f t="shared" si="9"/>
        <v>0</v>
      </c>
      <c r="L60" s="257"/>
      <c r="M60" s="257"/>
      <c r="N60" s="268"/>
      <c r="O60" s="257"/>
      <c r="P60" s="257"/>
      <c r="Q60" s="257"/>
      <c r="R60" s="257"/>
      <c r="S60" s="269">
        <f t="shared" si="5"/>
        <v>0</v>
      </c>
      <c r="T60" s="227">
        <f t="shared" si="11"/>
        <v>0</v>
      </c>
      <c r="U60" s="227">
        <f t="shared" si="11"/>
        <v>0</v>
      </c>
      <c r="V60" s="227">
        <f t="shared" si="11"/>
        <v>0</v>
      </c>
      <c r="W60" s="227">
        <f t="shared" si="11"/>
        <v>0</v>
      </c>
      <c r="X60" s="227">
        <f t="shared" si="11"/>
        <v>0</v>
      </c>
      <c r="Y60" s="227">
        <f t="shared" si="11"/>
        <v>0</v>
      </c>
      <c r="Z60" s="227">
        <f t="shared" si="11"/>
        <v>0</v>
      </c>
    </row>
    <row r="61" spans="1:26" s="23" customFormat="1" ht="39.6" x14ac:dyDescent="0.25">
      <c r="A61" s="273"/>
      <c r="B61" s="272" t="s">
        <v>327</v>
      </c>
      <c r="C61" s="274">
        <f t="shared" si="8"/>
        <v>1.6864399999999999</v>
      </c>
      <c r="D61" s="275"/>
      <c r="E61" s="275"/>
      <c r="F61" s="276">
        <v>1.6864399999999999</v>
      </c>
      <c r="G61" s="275"/>
      <c r="H61" s="275"/>
      <c r="I61" s="275"/>
      <c r="J61" s="275"/>
      <c r="K61" s="378">
        <f t="shared" si="9"/>
        <v>0</v>
      </c>
      <c r="L61" s="277"/>
      <c r="M61" s="277"/>
      <c r="N61" s="248"/>
      <c r="O61" s="277"/>
      <c r="P61" s="277"/>
      <c r="Q61" s="277"/>
      <c r="R61" s="277"/>
      <c r="S61" s="385">
        <f t="shared" si="5"/>
        <v>1.6864399999999999</v>
      </c>
      <c r="T61" s="375">
        <f t="shared" si="11"/>
        <v>0</v>
      </c>
      <c r="U61" s="375">
        <f t="shared" si="11"/>
        <v>0</v>
      </c>
      <c r="V61" s="375">
        <f t="shared" si="11"/>
        <v>1.6864399999999999</v>
      </c>
      <c r="W61" s="375">
        <f t="shared" si="11"/>
        <v>0</v>
      </c>
      <c r="X61" s="375">
        <f t="shared" si="11"/>
        <v>0</v>
      </c>
      <c r="Y61" s="375">
        <f t="shared" si="11"/>
        <v>0</v>
      </c>
      <c r="Z61" s="375">
        <f t="shared" si="11"/>
        <v>0</v>
      </c>
    </row>
    <row r="62" spans="1:26" s="23" customFormat="1" ht="39.6" x14ac:dyDescent="0.25">
      <c r="A62" s="273"/>
      <c r="B62" s="272" t="s">
        <v>455</v>
      </c>
      <c r="C62" s="274">
        <f t="shared" si="8"/>
        <v>2.88</v>
      </c>
      <c r="D62" s="275"/>
      <c r="E62" s="275"/>
      <c r="F62" s="276">
        <v>2.88</v>
      </c>
      <c r="G62" s="275"/>
      <c r="H62" s="275"/>
      <c r="I62" s="275"/>
      <c r="J62" s="275"/>
      <c r="K62" s="378">
        <f t="shared" si="9"/>
        <v>0</v>
      </c>
      <c r="L62" s="248"/>
      <c r="M62" s="277"/>
      <c r="N62" s="248"/>
      <c r="O62" s="277"/>
      <c r="P62" s="277"/>
      <c r="Q62" s="277"/>
      <c r="R62" s="277"/>
      <c r="S62" s="311">
        <f t="shared" si="5"/>
        <v>2.88</v>
      </c>
      <c r="T62" s="375">
        <f t="shared" si="11"/>
        <v>0</v>
      </c>
      <c r="U62" s="375">
        <f t="shared" si="11"/>
        <v>0</v>
      </c>
      <c r="V62" s="375">
        <f t="shared" si="11"/>
        <v>2.88</v>
      </c>
      <c r="W62" s="375">
        <f t="shared" si="11"/>
        <v>0</v>
      </c>
      <c r="X62" s="375">
        <f t="shared" si="11"/>
        <v>0</v>
      </c>
      <c r="Y62" s="375">
        <f t="shared" si="11"/>
        <v>0</v>
      </c>
      <c r="Z62" s="375">
        <f t="shared" si="11"/>
        <v>0</v>
      </c>
    </row>
    <row r="63" spans="1:26" s="36" customFormat="1" ht="15" customHeight="1" x14ac:dyDescent="0.25">
      <c r="A63" s="58"/>
      <c r="B63" s="20" t="s">
        <v>207</v>
      </c>
      <c r="C63" s="122">
        <f t="shared" si="8"/>
        <v>252.5</v>
      </c>
      <c r="D63" s="122"/>
      <c r="E63" s="122"/>
      <c r="F63" s="168">
        <v>252.5</v>
      </c>
      <c r="G63" s="122"/>
      <c r="H63" s="122"/>
      <c r="I63" s="122"/>
      <c r="J63" s="114"/>
      <c r="K63" s="117">
        <f t="shared" si="9"/>
        <v>0</v>
      </c>
      <c r="L63" s="306"/>
      <c r="M63" s="306"/>
      <c r="N63" s="256"/>
      <c r="O63" s="306"/>
      <c r="P63" s="306"/>
      <c r="Q63" s="306"/>
      <c r="R63" s="259"/>
      <c r="S63" s="241">
        <f t="shared" si="5"/>
        <v>252.5</v>
      </c>
      <c r="T63" s="227">
        <f t="shared" si="11"/>
        <v>0</v>
      </c>
      <c r="U63" s="227">
        <f t="shared" si="11"/>
        <v>0</v>
      </c>
      <c r="V63" s="227">
        <f t="shared" si="11"/>
        <v>252.5</v>
      </c>
      <c r="W63" s="227">
        <f t="shared" si="11"/>
        <v>0</v>
      </c>
      <c r="X63" s="227">
        <f t="shared" si="11"/>
        <v>0</v>
      </c>
      <c r="Y63" s="227">
        <f t="shared" si="11"/>
        <v>0</v>
      </c>
      <c r="Z63" s="227">
        <f t="shared" si="11"/>
        <v>0</v>
      </c>
    </row>
    <row r="64" spans="1:26" ht="15" customHeight="1" x14ac:dyDescent="0.3">
      <c r="A64" s="8"/>
      <c r="B64" s="387" t="s">
        <v>445</v>
      </c>
      <c r="C64" s="250">
        <f t="shared" si="8"/>
        <v>1038.53</v>
      </c>
      <c r="D64" s="162">
        <v>667.53</v>
      </c>
      <c r="E64" s="109">
        <f>E65+E66</f>
        <v>221</v>
      </c>
      <c r="F64" s="109"/>
      <c r="G64" s="109"/>
      <c r="H64" s="162"/>
      <c r="I64" s="162">
        <v>150</v>
      </c>
      <c r="J64" s="112">
        <f>'[1]4 priedas_ nepanaudotos lėšos'!O19</f>
        <v>0</v>
      </c>
      <c r="K64" s="117">
        <f t="shared" si="9"/>
        <v>0</v>
      </c>
      <c r="L64" s="166"/>
      <c r="M64" s="118">
        <f>M65+M66</f>
        <v>0</v>
      </c>
      <c r="N64" s="118"/>
      <c r="O64" s="118"/>
      <c r="P64" s="166"/>
      <c r="Q64" s="166"/>
      <c r="R64" s="257">
        <f>'[1]4 priedas_ nepanaudotos lėšos'!I19</f>
        <v>0</v>
      </c>
      <c r="S64" s="244">
        <f t="shared" si="5"/>
        <v>1038.53</v>
      </c>
      <c r="T64" s="227">
        <f t="shared" si="11"/>
        <v>667.53</v>
      </c>
      <c r="U64" s="227">
        <f t="shared" si="11"/>
        <v>221</v>
      </c>
      <c r="V64" s="227">
        <f t="shared" si="11"/>
        <v>0</v>
      </c>
      <c r="W64" s="227">
        <f t="shared" si="11"/>
        <v>0</v>
      </c>
      <c r="X64" s="227">
        <f t="shared" si="11"/>
        <v>0</v>
      </c>
      <c r="Y64" s="227">
        <f t="shared" si="11"/>
        <v>150</v>
      </c>
      <c r="Z64" s="227">
        <f t="shared" si="11"/>
        <v>0</v>
      </c>
    </row>
    <row r="65" spans="1:26" ht="15" hidden="1" customHeight="1" x14ac:dyDescent="0.25">
      <c r="A65" s="8"/>
      <c r="B65" s="21" t="s">
        <v>149</v>
      </c>
      <c r="C65" s="122">
        <f t="shared" si="8"/>
        <v>0</v>
      </c>
      <c r="D65" s="109"/>
      <c r="E65" s="162"/>
      <c r="F65" s="109"/>
      <c r="G65" s="109"/>
      <c r="H65" s="109"/>
      <c r="I65" s="109"/>
      <c r="J65" s="112"/>
      <c r="K65" s="117">
        <f t="shared" si="9"/>
        <v>0</v>
      </c>
      <c r="L65" s="109"/>
      <c r="M65" s="162"/>
      <c r="N65" s="118"/>
      <c r="O65" s="118"/>
      <c r="P65" s="109"/>
      <c r="Q65" s="109"/>
      <c r="R65" s="257"/>
      <c r="S65" s="127">
        <f t="shared" si="5"/>
        <v>0</v>
      </c>
      <c r="T65" s="227">
        <f t="shared" si="11"/>
        <v>0</v>
      </c>
      <c r="U65" s="227">
        <f t="shared" si="11"/>
        <v>0</v>
      </c>
      <c r="V65" s="227">
        <f t="shared" si="11"/>
        <v>0</v>
      </c>
      <c r="W65" s="227">
        <f t="shared" si="11"/>
        <v>0</v>
      </c>
      <c r="X65" s="227">
        <f t="shared" si="11"/>
        <v>0</v>
      </c>
      <c r="Y65" s="227">
        <f t="shared" si="11"/>
        <v>0</v>
      </c>
      <c r="Z65" s="227">
        <f t="shared" si="11"/>
        <v>0</v>
      </c>
    </row>
    <row r="66" spans="1:26" s="36" customFormat="1" ht="24.75" customHeight="1" x14ac:dyDescent="0.25">
      <c r="A66" s="58"/>
      <c r="B66" s="18" t="s">
        <v>73</v>
      </c>
      <c r="C66" s="122">
        <f t="shared" si="8"/>
        <v>221</v>
      </c>
      <c r="D66" s="122"/>
      <c r="E66" s="169">
        <v>221</v>
      </c>
      <c r="F66" s="122"/>
      <c r="G66" s="122"/>
      <c r="H66" s="122"/>
      <c r="I66" s="122"/>
      <c r="J66" s="114"/>
      <c r="K66" s="117">
        <f t="shared" si="9"/>
        <v>0</v>
      </c>
      <c r="L66" s="306"/>
      <c r="M66" s="256"/>
      <c r="N66" s="306"/>
      <c r="O66" s="306"/>
      <c r="P66" s="306"/>
      <c r="Q66" s="306"/>
      <c r="R66" s="259"/>
      <c r="S66" s="241">
        <f t="shared" si="5"/>
        <v>221</v>
      </c>
      <c r="T66" s="227">
        <f t="shared" si="11"/>
        <v>0</v>
      </c>
      <c r="U66" s="227">
        <f t="shared" si="11"/>
        <v>221</v>
      </c>
      <c r="V66" s="227">
        <f t="shared" si="11"/>
        <v>0</v>
      </c>
      <c r="W66" s="227">
        <f t="shared" si="11"/>
        <v>0</v>
      </c>
      <c r="X66" s="227">
        <f t="shared" si="11"/>
        <v>0</v>
      </c>
      <c r="Y66" s="227">
        <f t="shared" si="11"/>
        <v>0</v>
      </c>
      <c r="Z66" s="227">
        <f t="shared" si="11"/>
        <v>0</v>
      </c>
    </row>
    <row r="67" spans="1:26" ht="15" customHeight="1" x14ac:dyDescent="0.3">
      <c r="A67" s="17"/>
      <c r="B67" s="10" t="s">
        <v>446</v>
      </c>
      <c r="C67" s="250">
        <f t="shared" si="8"/>
        <v>2044.7850000000001</v>
      </c>
      <c r="D67" s="162">
        <v>1990.7</v>
      </c>
      <c r="E67" s="109"/>
      <c r="F67" s="109">
        <f>SUM(F68:F69)</f>
        <v>27.085000000000001</v>
      </c>
      <c r="G67" s="109"/>
      <c r="H67" s="162"/>
      <c r="I67" s="162">
        <v>27</v>
      </c>
      <c r="J67" s="112">
        <f>'[1]4 priedas_ nepanaudotos lėšos'!C20</f>
        <v>0</v>
      </c>
      <c r="K67" s="117">
        <f t="shared" si="9"/>
        <v>0</v>
      </c>
      <c r="L67" s="166"/>
      <c r="M67" s="118"/>
      <c r="N67" s="118">
        <f>SUM(N68:N69)</f>
        <v>0</v>
      </c>
      <c r="O67" s="118"/>
      <c r="P67" s="166"/>
      <c r="Q67" s="166"/>
      <c r="R67" s="257">
        <f>'[1]4 priedas_ nepanaudotos lėšos'!I20</f>
        <v>0</v>
      </c>
      <c r="S67" s="233">
        <f t="shared" si="5"/>
        <v>2044.7850000000001</v>
      </c>
      <c r="T67" s="227">
        <f t="shared" si="11"/>
        <v>1990.7</v>
      </c>
      <c r="U67" s="227">
        <f t="shared" si="11"/>
        <v>0</v>
      </c>
      <c r="V67" s="227">
        <f t="shared" si="11"/>
        <v>27.085000000000001</v>
      </c>
      <c r="W67" s="227">
        <f t="shared" si="11"/>
        <v>0</v>
      </c>
      <c r="X67" s="227">
        <f t="shared" si="11"/>
        <v>0</v>
      </c>
      <c r="Y67" s="227">
        <f t="shared" si="11"/>
        <v>27</v>
      </c>
      <c r="Z67" s="227">
        <f t="shared" si="11"/>
        <v>0</v>
      </c>
    </row>
    <row r="68" spans="1:26" ht="15" customHeight="1" x14ac:dyDescent="0.25">
      <c r="A68" s="17"/>
      <c r="B68" s="18" t="s">
        <v>315</v>
      </c>
      <c r="C68" s="251">
        <f t="shared" si="8"/>
        <v>27.085000000000001</v>
      </c>
      <c r="D68" s="109"/>
      <c r="E68" s="109"/>
      <c r="F68" s="162">
        <v>27.085000000000001</v>
      </c>
      <c r="G68" s="109"/>
      <c r="H68" s="109"/>
      <c r="I68" s="109"/>
      <c r="J68" s="112"/>
      <c r="K68" s="117">
        <f t="shared" si="9"/>
        <v>0</v>
      </c>
      <c r="L68" s="118"/>
      <c r="M68" s="166"/>
      <c r="N68" s="166"/>
      <c r="O68" s="118"/>
      <c r="P68" s="118"/>
      <c r="Q68" s="118"/>
      <c r="R68" s="257"/>
      <c r="S68" s="239">
        <f t="shared" si="5"/>
        <v>27.085000000000001</v>
      </c>
      <c r="T68" s="227">
        <f t="shared" si="11"/>
        <v>0</v>
      </c>
      <c r="U68" s="227">
        <f t="shared" si="11"/>
        <v>0</v>
      </c>
      <c r="V68" s="227">
        <f t="shared" si="11"/>
        <v>27.085000000000001</v>
      </c>
      <c r="W68" s="227">
        <f t="shared" si="11"/>
        <v>0</v>
      </c>
      <c r="X68" s="227">
        <f t="shared" si="11"/>
        <v>0</v>
      </c>
      <c r="Y68" s="227">
        <f t="shared" si="11"/>
        <v>0</v>
      </c>
      <c r="Z68" s="227">
        <f t="shared" si="11"/>
        <v>0</v>
      </c>
    </row>
    <row r="69" spans="1:26" ht="15" hidden="1" customHeight="1" x14ac:dyDescent="0.25">
      <c r="A69" s="17"/>
      <c r="B69" s="20" t="s">
        <v>187</v>
      </c>
      <c r="C69" s="251">
        <f t="shared" si="8"/>
        <v>0</v>
      </c>
      <c r="D69" s="109"/>
      <c r="E69" s="109"/>
      <c r="F69" s="168"/>
      <c r="G69" s="109"/>
      <c r="H69" s="109"/>
      <c r="I69" s="109"/>
      <c r="J69" s="112"/>
      <c r="K69" s="117">
        <f t="shared" si="9"/>
        <v>0</v>
      </c>
      <c r="L69" s="109"/>
      <c r="M69" s="162"/>
      <c r="N69" s="118"/>
      <c r="O69" s="118"/>
      <c r="P69" s="109"/>
      <c r="Q69" s="109"/>
      <c r="R69" s="257"/>
      <c r="S69" s="127">
        <f t="shared" si="5"/>
        <v>0</v>
      </c>
      <c r="T69" s="227">
        <f t="shared" si="11"/>
        <v>0</v>
      </c>
      <c r="U69" s="227">
        <f t="shared" si="11"/>
        <v>0</v>
      </c>
      <c r="V69" s="227">
        <f t="shared" si="11"/>
        <v>0</v>
      </c>
      <c r="W69" s="227">
        <f t="shared" si="11"/>
        <v>0</v>
      </c>
      <c r="X69" s="227">
        <f t="shared" si="11"/>
        <v>0</v>
      </c>
      <c r="Y69" s="227">
        <f t="shared" si="11"/>
        <v>0</v>
      </c>
      <c r="Z69" s="227">
        <f t="shared" si="11"/>
        <v>0</v>
      </c>
    </row>
    <row r="70" spans="1:26" ht="15" customHeight="1" x14ac:dyDescent="0.3">
      <c r="A70" s="17"/>
      <c r="B70" s="10" t="s">
        <v>447</v>
      </c>
      <c r="C70" s="250">
        <f t="shared" si="8"/>
        <v>10499.79304</v>
      </c>
      <c r="D70" s="162">
        <v>4667.4399999999996</v>
      </c>
      <c r="E70" s="109">
        <f>SUM(E88:E94)</f>
        <v>3287.136</v>
      </c>
      <c r="F70" s="109">
        <f>SUM(F71:F94)</f>
        <v>773.11373000000026</v>
      </c>
      <c r="G70" s="109"/>
      <c r="H70" s="162"/>
      <c r="I70" s="162">
        <v>200</v>
      </c>
      <c r="J70" s="112">
        <f>'[1]4 priedas_ nepanaudotos lėšos'!C21</f>
        <v>1572.10331</v>
      </c>
      <c r="K70" s="117">
        <f t="shared" si="9"/>
        <v>333.58594999999997</v>
      </c>
      <c r="L70" s="166"/>
      <c r="M70" s="118">
        <f>SUM(M88:M94)</f>
        <v>-18.446999999999999</v>
      </c>
      <c r="N70" s="118">
        <f>SUM(N71:N94)</f>
        <v>352.03294999999997</v>
      </c>
      <c r="O70" s="166"/>
      <c r="P70" s="166"/>
      <c r="Q70" s="166"/>
      <c r="R70" s="257">
        <f>'[1]4 priedas_ nepanaudotos lėšos'!I21</f>
        <v>0</v>
      </c>
      <c r="S70" s="119">
        <f t="shared" si="5"/>
        <v>10833.378989999999</v>
      </c>
      <c r="T70" s="227">
        <f t="shared" si="11"/>
        <v>4667.4399999999996</v>
      </c>
      <c r="U70" s="227">
        <f t="shared" si="11"/>
        <v>3268.6889999999999</v>
      </c>
      <c r="V70" s="227">
        <f>F70+N70</f>
        <v>1125.1466800000003</v>
      </c>
      <c r="W70" s="227">
        <f t="shared" si="11"/>
        <v>0</v>
      </c>
      <c r="X70" s="227">
        <f t="shared" si="11"/>
        <v>0</v>
      </c>
      <c r="Y70" s="227">
        <f t="shared" si="11"/>
        <v>200</v>
      </c>
      <c r="Z70" s="227">
        <f t="shared" si="11"/>
        <v>1572.10331</v>
      </c>
    </row>
    <row r="71" spans="1:26" s="90" customFormat="1" ht="15" hidden="1" customHeight="1" x14ac:dyDescent="0.25">
      <c r="A71" s="270"/>
      <c r="B71" s="271" t="s">
        <v>142</v>
      </c>
      <c r="C71" s="279">
        <f t="shared" si="8"/>
        <v>0</v>
      </c>
      <c r="D71" s="113"/>
      <c r="E71" s="113">
        <v>0</v>
      </c>
      <c r="F71" s="266"/>
      <c r="G71" s="115"/>
      <c r="H71" s="115"/>
      <c r="I71" s="115"/>
      <c r="J71" s="115"/>
      <c r="K71" s="117">
        <f t="shared" si="9"/>
        <v>0</v>
      </c>
      <c r="L71" s="113"/>
      <c r="M71" s="113">
        <v>0</v>
      </c>
      <c r="N71" s="303"/>
      <c r="O71" s="260"/>
      <c r="P71" s="115"/>
      <c r="Q71" s="115"/>
      <c r="R71" s="260"/>
      <c r="S71" s="294">
        <f t="shared" si="5"/>
        <v>0</v>
      </c>
      <c r="T71" s="227">
        <f t="shared" si="11"/>
        <v>0</v>
      </c>
      <c r="U71" s="227">
        <f t="shared" si="11"/>
        <v>0</v>
      </c>
      <c r="V71" s="227">
        <f t="shared" si="11"/>
        <v>0</v>
      </c>
      <c r="W71" s="227">
        <f t="shared" si="11"/>
        <v>0</v>
      </c>
      <c r="X71" s="227">
        <f t="shared" si="11"/>
        <v>0</v>
      </c>
      <c r="Y71" s="227">
        <f t="shared" si="11"/>
        <v>0</v>
      </c>
      <c r="Z71" s="227">
        <f t="shared" si="11"/>
        <v>0</v>
      </c>
    </row>
    <row r="72" spans="1:26" ht="15" customHeight="1" x14ac:dyDescent="0.25">
      <c r="A72" s="17"/>
      <c r="B72" s="18" t="s">
        <v>295</v>
      </c>
      <c r="C72" s="252">
        <f t="shared" si="8"/>
        <v>254.9</v>
      </c>
      <c r="D72" s="120"/>
      <c r="E72" s="120"/>
      <c r="F72" s="168">
        <v>254.9</v>
      </c>
      <c r="G72" s="121"/>
      <c r="H72" s="121"/>
      <c r="I72" s="121"/>
      <c r="J72" s="115"/>
      <c r="K72" s="117">
        <f t="shared" si="9"/>
        <v>14.8</v>
      </c>
      <c r="L72" s="262"/>
      <c r="M72" s="262"/>
      <c r="N72" s="301">
        <v>14.8</v>
      </c>
      <c r="O72" s="308"/>
      <c r="P72" s="308"/>
      <c r="Q72" s="308"/>
      <c r="R72" s="260"/>
      <c r="S72" s="241">
        <f t="shared" si="5"/>
        <v>269.7</v>
      </c>
      <c r="T72" s="227">
        <f t="shared" si="11"/>
        <v>0</v>
      </c>
      <c r="U72" s="227">
        <f t="shared" si="11"/>
        <v>0</v>
      </c>
      <c r="V72" s="227">
        <f t="shared" si="11"/>
        <v>269.7</v>
      </c>
      <c r="W72" s="227">
        <f t="shared" si="11"/>
        <v>0</v>
      </c>
      <c r="X72" s="227">
        <f t="shared" si="11"/>
        <v>0</v>
      </c>
      <c r="Y72" s="227">
        <f t="shared" si="11"/>
        <v>0</v>
      </c>
      <c r="Z72" s="227">
        <f t="shared" si="11"/>
        <v>0</v>
      </c>
    </row>
    <row r="73" spans="1:26" s="90" customFormat="1" ht="39.6" hidden="1" x14ac:dyDescent="0.25">
      <c r="A73" s="270"/>
      <c r="B73" s="271" t="s">
        <v>370</v>
      </c>
      <c r="C73" s="279">
        <f t="shared" si="8"/>
        <v>0</v>
      </c>
      <c r="D73" s="113"/>
      <c r="E73" s="113">
        <v>0</v>
      </c>
      <c r="F73" s="266"/>
      <c r="G73" s="113"/>
      <c r="H73" s="113"/>
      <c r="I73" s="113"/>
      <c r="J73" s="113"/>
      <c r="K73" s="117">
        <f t="shared" si="9"/>
        <v>0</v>
      </c>
      <c r="L73" s="258"/>
      <c r="M73" s="258">
        <v>0</v>
      </c>
      <c r="N73" s="290"/>
      <c r="O73" s="258"/>
      <c r="P73" s="258"/>
      <c r="Q73" s="258"/>
      <c r="R73" s="258"/>
      <c r="S73" s="294">
        <f t="shared" si="5"/>
        <v>0</v>
      </c>
      <c r="T73" s="227">
        <f t="shared" si="11"/>
        <v>0</v>
      </c>
      <c r="U73" s="227">
        <f t="shared" si="11"/>
        <v>0</v>
      </c>
      <c r="V73" s="227">
        <f t="shared" si="11"/>
        <v>0</v>
      </c>
      <c r="W73" s="227">
        <f t="shared" si="11"/>
        <v>0</v>
      </c>
      <c r="X73" s="227">
        <f t="shared" si="11"/>
        <v>0</v>
      </c>
      <c r="Y73" s="227">
        <f t="shared" si="11"/>
        <v>0</v>
      </c>
      <c r="Z73" s="227">
        <f t="shared" si="11"/>
        <v>0</v>
      </c>
    </row>
    <row r="74" spans="1:26" ht="13.8" x14ac:dyDescent="0.25">
      <c r="A74" s="17"/>
      <c r="B74" s="18" t="s">
        <v>306</v>
      </c>
      <c r="C74" s="252">
        <f t="shared" si="8"/>
        <v>118.85</v>
      </c>
      <c r="D74" s="120"/>
      <c r="E74" s="120">
        <v>0</v>
      </c>
      <c r="F74" s="170">
        <v>118.85</v>
      </c>
      <c r="G74" s="120"/>
      <c r="H74" s="120"/>
      <c r="I74" s="120"/>
      <c r="J74" s="113"/>
      <c r="K74" s="117">
        <f t="shared" si="9"/>
        <v>0</v>
      </c>
      <c r="L74" s="262"/>
      <c r="M74" s="262">
        <v>0</v>
      </c>
      <c r="N74" s="255"/>
      <c r="O74" s="262"/>
      <c r="P74" s="262"/>
      <c r="Q74" s="262"/>
      <c r="R74" s="258"/>
      <c r="S74" s="240">
        <f t="shared" si="5"/>
        <v>118.85</v>
      </c>
      <c r="T74" s="227">
        <f t="shared" si="11"/>
        <v>0</v>
      </c>
      <c r="U74" s="227">
        <f t="shared" si="11"/>
        <v>0</v>
      </c>
      <c r="V74" s="227">
        <f t="shared" si="11"/>
        <v>118.85</v>
      </c>
      <c r="W74" s="227">
        <f t="shared" si="11"/>
        <v>0</v>
      </c>
      <c r="X74" s="227">
        <f t="shared" si="11"/>
        <v>0</v>
      </c>
      <c r="Y74" s="227">
        <f t="shared" si="11"/>
        <v>0</v>
      </c>
      <c r="Z74" s="227">
        <f t="shared" si="11"/>
        <v>0</v>
      </c>
    </row>
    <row r="75" spans="1:26" ht="13.8" x14ac:dyDescent="0.25">
      <c r="A75" s="17"/>
      <c r="B75" s="18" t="s">
        <v>422</v>
      </c>
      <c r="C75" s="252">
        <f t="shared" si="8"/>
        <v>112.288</v>
      </c>
      <c r="D75" s="120"/>
      <c r="E75" s="120">
        <v>0</v>
      </c>
      <c r="F75" s="170">
        <v>112.288</v>
      </c>
      <c r="G75" s="120"/>
      <c r="H75" s="120"/>
      <c r="I75" s="120"/>
      <c r="J75" s="113"/>
      <c r="K75" s="117">
        <f t="shared" si="9"/>
        <v>-28.254000000000001</v>
      </c>
      <c r="L75" s="262"/>
      <c r="M75" s="262">
        <v>0</v>
      </c>
      <c r="N75" s="255">
        <v>-28.254000000000001</v>
      </c>
      <c r="O75" s="262"/>
      <c r="P75" s="262"/>
      <c r="Q75" s="262"/>
      <c r="R75" s="258"/>
      <c r="S75" s="239">
        <f t="shared" si="5"/>
        <v>84.033999999999992</v>
      </c>
      <c r="T75" s="227">
        <f t="shared" si="11"/>
        <v>0</v>
      </c>
      <c r="U75" s="227">
        <f t="shared" si="11"/>
        <v>0</v>
      </c>
      <c r="V75" s="227">
        <f t="shared" si="11"/>
        <v>84.033999999999992</v>
      </c>
      <c r="W75" s="227">
        <f t="shared" si="11"/>
        <v>0</v>
      </c>
      <c r="X75" s="227">
        <f t="shared" si="11"/>
        <v>0</v>
      </c>
      <c r="Y75" s="227">
        <f t="shared" si="11"/>
        <v>0</v>
      </c>
      <c r="Z75" s="227">
        <f t="shared" si="11"/>
        <v>0</v>
      </c>
    </row>
    <row r="76" spans="1:26" ht="13.8" x14ac:dyDescent="0.25">
      <c r="A76" s="17"/>
      <c r="B76" s="18" t="s">
        <v>307</v>
      </c>
      <c r="C76" s="252">
        <f t="shared" si="8"/>
        <v>165.52699999999999</v>
      </c>
      <c r="D76" s="120"/>
      <c r="E76" s="120">
        <v>0</v>
      </c>
      <c r="F76" s="170">
        <v>165.52699999999999</v>
      </c>
      <c r="G76" s="120"/>
      <c r="H76" s="120"/>
      <c r="I76" s="120"/>
      <c r="J76" s="113"/>
      <c r="K76" s="117">
        <f t="shared" si="9"/>
        <v>118.739</v>
      </c>
      <c r="L76" s="262"/>
      <c r="M76" s="262">
        <v>0</v>
      </c>
      <c r="N76" s="255">
        <v>118.739</v>
      </c>
      <c r="O76" s="262"/>
      <c r="P76" s="262"/>
      <c r="Q76" s="262"/>
      <c r="R76" s="258"/>
      <c r="S76" s="239">
        <f t="shared" si="5"/>
        <v>284.26599999999996</v>
      </c>
      <c r="T76" s="227">
        <f t="shared" si="11"/>
        <v>0</v>
      </c>
      <c r="U76" s="227">
        <f t="shared" si="11"/>
        <v>0</v>
      </c>
      <c r="V76" s="227">
        <f t="shared" si="11"/>
        <v>284.26599999999996</v>
      </c>
      <c r="W76" s="227">
        <f t="shared" si="11"/>
        <v>0</v>
      </c>
      <c r="X76" s="227">
        <f t="shared" si="11"/>
        <v>0</v>
      </c>
      <c r="Y76" s="227">
        <f t="shared" si="11"/>
        <v>0</v>
      </c>
      <c r="Z76" s="227">
        <f t="shared" si="11"/>
        <v>0</v>
      </c>
    </row>
    <row r="77" spans="1:26" ht="39.6" x14ac:dyDescent="0.25">
      <c r="A77" s="17"/>
      <c r="B77" s="18" t="s">
        <v>458</v>
      </c>
      <c r="C77" s="252">
        <f t="shared" si="8"/>
        <v>12.93412</v>
      </c>
      <c r="D77" s="120"/>
      <c r="E77" s="120"/>
      <c r="F77" s="170">
        <v>12.93412</v>
      </c>
      <c r="G77" s="120"/>
      <c r="H77" s="120"/>
      <c r="I77" s="120"/>
      <c r="J77" s="113"/>
      <c r="K77" s="117">
        <f t="shared" si="9"/>
        <v>0</v>
      </c>
      <c r="L77" s="262"/>
      <c r="M77" s="262"/>
      <c r="N77" s="255"/>
      <c r="O77" s="262"/>
      <c r="P77" s="262"/>
      <c r="Q77" s="262"/>
      <c r="R77" s="258"/>
      <c r="S77" s="127">
        <f t="shared" si="5"/>
        <v>12.93412</v>
      </c>
      <c r="T77" s="227">
        <f t="shared" si="11"/>
        <v>0</v>
      </c>
      <c r="U77" s="227">
        <f t="shared" si="11"/>
        <v>0</v>
      </c>
      <c r="V77" s="227">
        <f t="shared" si="11"/>
        <v>12.93412</v>
      </c>
      <c r="W77" s="227">
        <f t="shared" si="11"/>
        <v>0</v>
      </c>
      <c r="X77" s="227">
        <f t="shared" si="11"/>
        <v>0</v>
      </c>
      <c r="Y77" s="227">
        <f t="shared" si="11"/>
        <v>0</v>
      </c>
      <c r="Z77" s="227">
        <f t="shared" si="11"/>
        <v>0</v>
      </c>
    </row>
    <row r="78" spans="1:26" s="23" customFormat="1" ht="39.6" x14ac:dyDescent="0.25">
      <c r="A78" s="273"/>
      <c r="B78" s="297" t="s">
        <v>475</v>
      </c>
      <c r="C78" s="298">
        <f t="shared" si="8"/>
        <v>1.4758</v>
      </c>
      <c r="D78" s="299"/>
      <c r="E78" s="299"/>
      <c r="F78" s="300">
        <v>1.4758</v>
      </c>
      <c r="G78" s="299"/>
      <c r="H78" s="299"/>
      <c r="I78" s="299"/>
      <c r="J78" s="299"/>
      <c r="K78" s="117">
        <f t="shared" si="9"/>
        <v>3.0421999999999998</v>
      </c>
      <c r="L78" s="302"/>
      <c r="M78" s="302"/>
      <c r="N78" s="301">
        <v>3.0421999999999998</v>
      </c>
      <c r="O78" s="302"/>
      <c r="P78" s="302"/>
      <c r="Q78" s="302"/>
      <c r="R78" s="258"/>
      <c r="S78" s="384">
        <f t="shared" si="5"/>
        <v>4.5179999999999998</v>
      </c>
      <c r="T78" s="227">
        <f t="shared" si="11"/>
        <v>0</v>
      </c>
      <c r="U78" s="227">
        <f t="shared" si="11"/>
        <v>0</v>
      </c>
      <c r="V78" s="227">
        <f t="shared" si="11"/>
        <v>4.5179999999999998</v>
      </c>
      <c r="W78" s="227">
        <f t="shared" si="11"/>
        <v>0</v>
      </c>
      <c r="X78" s="227">
        <f t="shared" si="11"/>
        <v>0</v>
      </c>
      <c r="Y78" s="227">
        <f t="shared" si="11"/>
        <v>0</v>
      </c>
      <c r="Z78" s="227">
        <f t="shared" si="11"/>
        <v>0</v>
      </c>
    </row>
    <row r="79" spans="1:26" s="23" customFormat="1" ht="39.6" x14ac:dyDescent="0.25">
      <c r="A79" s="273"/>
      <c r="B79" s="297" t="s">
        <v>382</v>
      </c>
      <c r="C79" s="298">
        <f t="shared" si="8"/>
        <v>0.754</v>
      </c>
      <c r="D79" s="299"/>
      <c r="E79" s="299"/>
      <c r="F79" s="300">
        <v>0.754</v>
      </c>
      <c r="G79" s="299"/>
      <c r="H79" s="299"/>
      <c r="I79" s="299"/>
      <c r="J79" s="299"/>
      <c r="K79" s="378">
        <f t="shared" si="9"/>
        <v>0.30499999999999999</v>
      </c>
      <c r="L79" s="302"/>
      <c r="M79" s="302"/>
      <c r="N79" s="301">
        <v>0.30499999999999999</v>
      </c>
      <c r="O79" s="302"/>
      <c r="P79" s="302"/>
      <c r="Q79" s="302"/>
      <c r="R79" s="302"/>
      <c r="S79" s="385">
        <f t="shared" si="5"/>
        <v>1.0589999999999999</v>
      </c>
      <c r="T79" s="375">
        <f t="shared" si="11"/>
        <v>0</v>
      </c>
      <c r="U79" s="375">
        <f t="shared" si="11"/>
        <v>0</v>
      </c>
      <c r="V79" s="375">
        <f t="shared" si="11"/>
        <v>1.0589999999999999</v>
      </c>
      <c r="W79" s="375">
        <f t="shared" si="11"/>
        <v>0</v>
      </c>
      <c r="X79" s="375">
        <f t="shared" si="11"/>
        <v>0</v>
      </c>
      <c r="Y79" s="375">
        <f t="shared" si="11"/>
        <v>0</v>
      </c>
      <c r="Z79" s="375">
        <f t="shared" si="11"/>
        <v>0</v>
      </c>
    </row>
    <row r="80" spans="1:26" s="23" customFormat="1" ht="45.75" customHeight="1" x14ac:dyDescent="0.25">
      <c r="A80" s="273"/>
      <c r="B80" s="297" t="s">
        <v>468</v>
      </c>
      <c r="C80" s="298">
        <f t="shared" si="8"/>
        <v>13.763</v>
      </c>
      <c r="D80" s="299"/>
      <c r="E80" s="299"/>
      <c r="F80" s="300">
        <v>13.763</v>
      </c>
      <c r="G80" s="299"/>
      <c r="H80" s="299"/>
      <c r="I80" s="299"/>
      <c r="J80" s="299"/>
      <c r="K80" s="117">
        <f t="shared" si="9"/>
        <v>10.382999999999999</v>
      </c>
      <c r="L80" s="302"/>
      <c r="M80" s="302"/>
      <c r="N80" s="301">
        <v>10.382999999999999</v>
      </c>
      <c r="O80" s="302"/>
      <c r="P80" s="302"/>
      <c r="Q80" s="302"/>
      <c r="R80" s="258"/>
      <c r="S80" s="324">
        <f t="shared" si="5"/>
        <v>24.146000000000001</v>
      </c>
      <c r="T80" s="227">
        <f t="shared" si="11"/>
        <v>0</v>
      </c>
      <c r="U80" s="227">
        <f t="shared" si="11"/>
        <v>0</v>
      </c>
      <c r="V80" s="227">
        <f t="shared" si="11"/>
        <v>24.146000000000001</v>
      </c>
      <c r="W80" s="227">
        <f t="shared" si="11"/>
        <v>0</v>
      </c>
      <c r="X80" s="227">
        <f t="shared" si="11"/>
        <v>0</v>
      </c>
      <c r="Y80" s="227">
        <f t="shared" si="11"/>
        <v>0</v>
      </c>
      <c r="Z80" s="227">
        <f t="shared" si="11"/>
        <v>0</v>
      </c>
    </row>
    <row r="81" spans="1:26" ht="39.6" x14ac:dyDescent="0.25">
      <c r="A81" s="17"/>
      <c r="B81" s="143" t="s">
        <v>359</v>
      </c>
      <c r="C81" s="252">
        <f t="shared" si="8"/>
        <v>45.946680000000001</v>
      </c>
      <c r="D81" s="120"/>
      <c r="E81" s="120"/>
      <c r="F81" s="170">
        <v>45.946680000000001</v>
      </c>
      <c r="G81" s="120"/>
      <c r="H81" s="120"/>
      <c r="I81" s="120"/>
      <c r="J81" s="113"/>
      <c r="K81" s="117">
        <f t="shared" si="9"/>
        <v>0</v>
      </c>
      <c r="L81" s="262"/>
      <c r="M81" s="262"/>
      <c r="N81" s="255"/>
      <c r="O81" s="262"/>
      <c r="P81" s="262"/>
      <c r="Q81" s="262"/>
      <c r="R81" s="258"/>
      <c r="S81" s="127">
        <f t="shared" ref="S81:S112" si="12">T81+U81+V81+W81+X81+Y81+Z81</f>
        <v>45.946680000000001</v>
      </c>
      <c r="T81" s="227">
        <f t="shared" si="11"/>
        <v>0</v>
      </c>
      <c r="U81" s="227">
        <f t="shared" si="11"/>
        <v>0</v>
      </c>
      <c r="V81" s="227">
        <f t="shared" si="11"/>
        <v>45.946680000000001</v>
      </c>
      <c r="W81" s="227">
        <f t="shared" si="11"/>
        <v>0</v>
      </c>
      <c r="X81" s="227">
        <f t="shared" ref="X81:Z142" si="13">H81+P81</f>
        <v>0</v>
      </c>
      <c r="Y81" s="227">
        <f t="shared" si="13"/>
        <v>0</v>
      </c>
      <c r="Z81" s="227">
        <f t="shared" si="13"/>
        <v>0</v>
      </c>
    </row>
    <row r="82" spans="1:26" s="23" customFormat="1" ht="38.25" customHeight="1" x14ac:dyDescent="0.25">
      <c r="A82" s="273"/>
      <c r="B82" s="297" t="s">
        <v>361</v>
      </c>
      <c r="C82" s="298">
        <f t="shared" si="8"/>
        <v>41.7</v>
      </c>
      <c r="D82" s="299"/>
      <c r="E82" s="299"/>
      <c r="F82" s="300">
        <v>41.7</v>
      </c>
      <c r="G82" s="299"/>
      <c r="H82" s="299"/>
      <c r="I82" s="299"/>
      <c r="J82" s="299"/>
      <c r="K82" s="117">
        <f t="shared" si="9"/>
        <v>10.199999999999999</v>
      </c>
      <c r="L82" s="302"/>
      <c r="M82" s="302"/>
      <c r="N82" s="301">
        <v>10.199999999999999</v>
      </c>
      <c r="O82" s="302"/>
      <c r="P82" s="302"/>
      <c r="Q82" s="302"/>
      <c r="R82" s="258"/>
      <c r="S82" s="278">
        <f t="shared" si="12"/>
        <v>51.900000000000006</v>
      </c>
      <c r="T82" s="227">
        <f t="shared" ref="T82:W143" si="14">D82+L82</f>
        <v>0</v>
      </c>
      <c r="U82" s="227">
        <f t="shared" si="14"/>
        <v>0</v>
      </c>
      <c r="V82" s="227">
        <f t="shared" si="14"/>
        <v>51.900000000000006</v>
      </c>
      <c r="W82" s="227">
        <f t="shared" si="14"/>
        <v>0</v>
      </c>
      <c r="X82" s="227">
        <f t="shared" si="13"/>
        <v>0</v>
      </c>
      <c r="Y82" s="227">
        <f t="shared" si="13"/>
        <v>0</v>
      </c>
      <c r="Z82" s="227">
        <f t="shared" si="13"/>
        <v>0</v>
      </c>
    </row>
    <row r="83" spans="1:26" s="23" customFormat="1" ht="13.8" x14ac:dyDescent="0.25">
      <c r="A83" s="273"/>
      <c r="B83" s="272" t="s">
        <v>356</v>
      </c>
      <c r="C83" s="298">
        <f t="shared" ref="C83:C146" si="15">D83+E83+F83+G83+H83+I83+J83</f>
        <v>3.6</v>
      </c>
      <c r="D83" s="299"/>
      <c r="E83" s="299"/>
      <c r="F83" s="300">
        <v>3.6</v>
      </c>
      <c r="G83" s="299"/>
      <c r="H83" s="299"/>
      <c r="I83" s="299"/>
      <c r="J83" s="299"/>
      <c r="K83" s="117">
        <f t="shared" si="9"/>
        <v>0</v>
      </c>
      <c r="L83" s="302"/>
      <c r="M83" s="302"/>
      <c r="N83" s="301"/>
      <c r="O83" s="302"/>
      <c r="P83" s="302"/>
      <c r="Q83" s="302"/>
      <c r="R83" s="258"/>
      <c r="S83" s="278">
        <f t="shared" si="12"/>
        <v>3.6</v>
      </c>
      <c r="T83" s="227">
        <f t="shared" si="14"/>
        <v>0</v>
      </c>
      <c r="U83" s="227">
        <f t="shared" si="14"/>
        <v>0</v>
      </c>
      <c r="V83" s="227">
        <f t="shared" si="14"/>
        <v>3.6</v>
      </c>
      <c r="W83" s="227">
        <f t="shared" si="14"/>
        <v>0</v>
      </c>
      <c r="X83" s="227">
        <f t="shared" si="13"/>
        <v>0</v>
      </c>
      <c r="Y83" s="227">
        <f t="shared" si="13"/>
        <v>0</v>
      </c>
      <c r="Z83" s="227">
        <f t="shared" si="13"/>
        <v>0</v>
      </c>
    </row>
    <row r="84" spans="1:26" s="23" customFormat="1" ht="13.8" x14ac:dyDescent="0.25">
      <c r="A84" s="273"/>
      <c r="B84" s="272" t="s">
        <v>491</v>
      </c>
      <c r="C84" s="298">
        <f t="shared" si="15"/>
        <v>0</v>
      </c>
      <c r="D84" s="299"/>
      <c r="E84" s="299"/>
      <c r="F84" s="300"/>
      <c r="G84" s="299"/>
      <c r="H84" s="299"/>
      <c r="I84" s="299"/>
      <c r="J84" s="299"/>
      <c r="K84" s="117">
        <f t="shared" ref="K84:K94" si="16">L84+M84+N84+O84+P84+Q84+R84</f>
        <v>221.2</v>
      </c>
      <c r="L84" s="302"/>
      <c r="M84" s="302"/>
      <c r="N84" s="301">
        <v>221.2</v>
      </c>
      <c r="O84" s="302"/>
      <c r="P84" s="302"/>
      <c r="Q84" s="302"/>
      <c r="R84" s="258"/>
      <c r="S84" s="278">
        <f t="shared" si="12"/>
        <v>221.2</v>
      </c>
      <c r="T84" s="227"/>
      <c r="U84" s="227"/>
      <c r="V84" s="227">
        <f t="shared" si="14"/>
        <v>221.2</v>
      </c>
      <c r="W84" s="227"/>
      <c r="X84" s="227"/>
      <c r="Y84" s="227"/>
      <c r="Z84" s="227"/>
    </row>
    <row r="85" spans="1:26" s="90" customFormat="1" ht="39.6" hidden="1" x14ac:dyDescent="0.25">
      <c r="A85" s="270"/>
      <c r="B85" s="271" t="s">
        <v>336</v>
      </c>
      <c r="C85" s="298">
        <f t="shared" si="15"/>
        <v>0</v>
      </c>
      <c r="D85" s="113"/>
      <c r="E85" s="113"/>
      <c r="F85" s="293"/>
      <c r="G85" s="113"/>
      <c r="H85" s="113"/>
      <c r="I85" s="113"/>
      <c r="J85" s="113"/>
      <c r="K85" s="117">
        <f t="shared" si="16"/>
        <v>0</v>
      </c>
      <c r="L85" s="113"/>
      <c r="M85" s="113"/>
      <c r="N85" s="266"/>
      <c r="O85" s="258"/>
      <c r="P85" s="258"/>
      <c r="Q85" s="258"/>
      <c r="R85" s="258"/>
      <c r="S85" s="294">
        <f t="shared" si="12"/>
        <v>0</v>
      </c>
      <c r="T85" s="227">
        <f t="shared" si="14"/>
        <v>0</v>
      </c>
      <c r="U85" s="227">
        <f t="shared" si="14"/>
        <v>0</v>
      </c>
      <c r="V85" s="227">
        <f t="shared" si="14"/>
        <v>0</v>
      </c>
      <c r="W85" s="227">
        <f t="shared" si="14"/>
        <v>0</v>
      </c>
      <c r="X85" s="227">
        <f t="shared" si="13"/>
        <v>0</v>
      </c>
      <c r="Y85" s="227">
        <f t="shared" si="13"/>
        <v>0</v>
      </c>
      <c r="Z85" s="227">
        <f t="shared" si="13"/>
        <v>0</v>
      </c>
    </row>
    <row r="86" spans="1:26" s="90" customFormat="1" ht="39.6" hidden="1" x14ac:dyDescent="0.25">
      <c r="A86" s="270"/>
      <c r="B86" s="271" t="s">
        <v>381</v>
      </c>
      <c r="C86" s="298">
        <f t="shared" si="15"/>
        <v>0</v>
      </c>
      <c r="D86" s="113"/>
      <c r="E86" s="113"/>
      <c r="F86" s="293"/>
      <c r="G86" s="113"/>
      <c r="H86" s="113"/>
      <c r="I86" s="113"/>
      <c r="J86" s="113"/>
      <c r="K86" s="117">
        <f t="shared" si="16"/>
        <v>0</v>
      </c>
      <c r="L86" s="113"/>
      <c r="M86" s="113"/>
      <c r="N86" s="266"/>
      <c r="O86" s="258"/>
      <c r="P86" s="258"/>
      <c r="Q86" s="258"/>
      <c r="R86" s="258"/>
      <c r="S86" s="294">
        <f t="shared" si="12"/>
        <v>0</v>
      </c>
      <c r="T86" s="227">
        <f t="shared" si="14"/>
        <v>0</v>
      </c>
      <c r="U86" s="227">
        <f t="shared" si="14"/>
        <v>0</v>
      </c>
      <c r="V86" s="227">
        <f t="shared" si="14"/>
        <v>0</v>
      </c>
      <c r="W86" s="227">
        <f t="shared" si="14"/>
        <v>0</v>
      </c>
      <c r="X86" s="227">
        <f t="shared" si="13"/>
        <v>0</v>
      </c>
      <c r="Y86" s="227">
        <f t="shared" si="13"/>
        <v>0</v>
      </c>
      <c r="Z86" s="227">
        <f t="shared" si="13"/>
        <v>0</v>
      </c>
    </row>
    <row r="87" spans="1:26" s="23" customFormat="1" ht="39.6" x14ac:dyDescent="0.25">
      <c r="A87" s="273"/>
      <c r="B87" s="272" t="s">
        <v>478</v>
      </c>
      <c r="C87" s="298">
        <f t="shared" si="15"/>
        <v>1.37513</v>
      </c>
      <c r="D87" s="299"/>
      <c r="E87" s="299"/>
      <c r="F87" s="300">
        <v>1.37513</v>
      </c>
      <c r="G87" s="299"/>
      <c r="H87" s="299"/>
      <c r="I87" s="299"/>
      <c r="J87" s="299"/>
      <c r="K87" s="378">
        <f t="shared" si="16"/>
        <v>1.61775</v>
      </c>
      <c r="L87" s="302"/>
      <c r="M87" s="302"/>
      <c r="N87" s="301">
        <v>1.61775</v>
      </c>
      <c r="O87" s="302"/>
      <c r="P87" s="302"/>
      <c r="Q87" s="302"/>
      <c r="R87" s="302"/>
      <c r="S87" s="385">
        <f t="shared" si="12"/>
        <v>2.99288</v>
      </c>
      <c r="T87" s="375">
        <f t="shared" si="14"/>
        <v>0</v>
      </c>
      <c r="U87" s="375">
        <f t="shared" si="14"/>
        <v>0</v>
      </c>
      <c r="V87" s="375">
        <f t="shared" si="14"/>
        <v>2.99288</v>
      </c>
      <c r="W87" s="375">
        <f t="shared" si="14"/>
        <v>0</v>
      </c>
      <c r="X87" s="375">
        <f t="shared" si="13"/>
        <v>0</v>
      </c>
      <c r="Y87" s="375">
        <f t="shared" si="13"/>
        <v>0</v>
      </c>
      <c r="Z87" s="375">
        <f t="shared" si="13"/>
        <v>0</v>
      </c>
    </row>
    <row r="88" spans="1:26" s="36" customFormat="1" ht="15" customHeight="1" x14ac:dyDescent="0.25">
      <c r="A88" s="60"/>
      <c r="B88" s="18" t="s">
        <v>143</v>
      </c>
      <c r="C88" s="252">
        <f t="shared" si="15"/>
        <v>5.0999999999999996</v>
      </c>
      <c r="D88" s="120"/>
      <c r="E88" s="168">
        <v>5.0999999999999996</v>
      </c>
      <c r="F88" s="120">
        <v>0</v>
      </c>
      <c r="G88" s="120"/>
      <c r="H88" s="120"/>
      <c r="I88" s="120"/>
      <c r="J88" s="113"/>
      <c r="K88" s="117">
        <f t="shared" si="16"/>
        <v>0</v>
      </c>
      <c r="L88" s="262"/>
      <c r="M88" s="255"/>
      <c r="N88" s="262">
        <v>0</v>
      </c>
      <c r="O88" s="262"/>
      <c r="P88" s="262"/>
      <c r="Q88" s="262"/>
      <c r="R88" s="258"/>
      <c r="S88" s="241">
        <f t="shared" si="12"/>
        <v>5.0999999999999996</v>
      </c>
      <c r="T88" s="227">
        <f t="shared" si="14"/>
        <v>0</v>
      </c>
      <c r="U88" s="227">
        <f t="shared" si="14"/>
        <v>5.0999999999999996</v>
      </c>
      <c r="V88" s="227">
        <f t="shared" si="14"/>
        <v>0</v>
      </c>
      <c r="W88" s="227">
        <f t="shared" si="14"/>
        <v>0</v>
      </c>
      <c r="X88" s="227">
        <f t="shared" si="13"/>
        <v>0</v>
      </c>
      <c r="Y88" s="227">
        <f t="shared" si="13"/>
        <v>0</v>
      </c>
      <c r="Z88" s="227">
        <f t="shared" si="13"/>
        <v>0</v>
      </c>
    </row>
    <row r="89" spans="1:26" s="36" customFormat="1" ht="13.8" x14ac:dyDescent="0.25">
      <c r="A89" s="60"/>
      <c r="B89" s="18" t="s">
        <v>74</v>
      </c>
      <c r="C89" s="252">
        <f t="shared" si="15"/>
        <v>8.9420000000000002</v>
      </c>
      <c r="D89" s="120"/>
      <c r="E89" s="168">
        <v>8.9420000000000002</v>
      </c>
      <c r="F89" s="120">
        <v>0</v>
      </c>
      <c r="G89" s="120"/>
      <c r="H89" s="120"/>
      <c r="I89" s="120"/>
      <c r="J89" s="113"/>
      <c r="K89" s="117">
        <f t="shared" si="16"/>
        <v>0</v>
      </c>
      <c r="L89" s="262"/>
      <c r="M89" s="255"/>
      <c r="N89" s="262">
        <v>0</v>
      </c>
      <c r="O89" s="262"/>
      <c r="P89" s="262"/>
      <c r="Q89" s="262"/>
      <c r="R89" s="258"/>
      <c r="S89" s="239">
        <f t="shared" si="12"/>
        <v>8.9420000000000002</v>
      </c>
      <c r="T89" s="227">
        <f t="shared" si="14"/>
        <v>0</v>
      </c>
      <c r="U89" s="227">
        <f t="shared" si="14"/>
        <v>8.9420000000000002</v>
      </c>
      <c r="V89" s="227">
        <f t="shared" si="14"/>
        <v>0</v>
      </c>
      <c r="W89" s="227">
        <f t="shared" si="14"/>
        <v>0</v>
      </c>
      <c r="X89" s="227">
        <f t="shared" si="13"/>
        <v>0</v>
      </c>
      <c r="Y89" s="227">
        <f t="shared" si="13"/>
        <v>0</v>
      </c>
      <c r="Z89" s="227">
        <f t="shared" si="13"/>
        <v>0</v>
      </c>
    </row>
    <row r="90" spans="1:26" s="32" customFormat="1" ht="15" customHeight="1" x14ac:dyDescent="0.25">
      <c r="A90" s="190"/>
      <c r="B90" s="21" t="s">
        <v>149</v>
      </c>
      <c r="C90" s="120">
        <f t="shared" si="15"/>
        <v>147.21199999999999</v>
      </c>
      <c r="D90" s="120"/>
      <c r="E90" s="168">
        <v>147.21199999999999</v>
      </c>
      <c r="F90" s="120"/>
      <c r="G90" s="120"/>
      <c r="H90" s="120"/>
      <c r="I90" s="120"/>
      <c r="J90" s="191"/>
      <c r="K90" s="117">
        <f t="shared" si="16"/>
        <v>0</v>
      </c>
      <c r="L90" s="262"/>
      <c r="M90" s="255"/>
      <c r="N90" s="262"/>
      <c r="O90" s="262"/>
      <c r="P90" s="262"/>
      <c r="Q90" s="262"/>
      <c r="R90" s="258"/>
      <c r="S90" s="239">
        <f t="shared" si="12"/>
        <v>147.21199999999999</v>
      </c>
      <c r="T90" s="227">
        <f t="shared" si="14"/>
        <v>0</v>
      </c>
      <c r="U90" s="227">
        <f t="shared" si="14"/>
        <v>147.21199999999999</v>
      </c>
      <c r="V90" s="227">
        <f t="shared" si="14"/>
        <v>0</v>
      </c>
      <c r="W90" s="227">
        <f t="shared" si="14"/>
        <v>0</v>
      </c>
      <c r="X90" s="227">
        <f t="shared" si="13"/>
        <v>0</v>
      </c>
      <c r="Y90" s="227">
        <f t="shared" si="13"/>
        <v>0</v>
      </c>
      <c r="Z90" s="227">
        <f t="shared" si="13"/>
        <v>0</v>
      </c>
    </row>
    <row r="91" spans="1:26" s="36" customFormat="1" ht="26.4" x14ac:dyDescent="0.25">
      <c r="A91" s="60"/>
      <c r="B91" s="18" t="s">
        <v>343</v>
      </c>
      <c r="C91" s="252">
        <f t="shared" si="15"/>
        <v>319.80599999999998</v>
      </c>
      <c r="D91" s="120"/>
      <c r="E91" s="168">
        <v>319.80599999999998</v>
      </c>
      <c r="F91" s="120">
        <v>0</v>
      </c>
      <c r="G91" s="120"/>
      <c r="H91" s="120"/>
      <c r="I91" s="120"/>
      <c r="J91" s="113"/>
      <c r="K91" s="117">
        <f t="shared" si="16"/>
        <v>-18.446999999999999</v>
      </c>
      <c r="L91" s="262"/>
      <c r="M91" s="255">
        <v>-18.446999999999999</v>
      </c>
      <c r="N91" s="262">
        <v>0</v>
      </c>
      <c r="O91" s="262"/>
      <c r="P91" s="262"/>
      <c r="Q91" s="262"/>
      <c r="R91" s="258"/>
      <c r="S91" s="239">
        <f t="shared" si="12"/>
        <v>301.35899999999998</v>
      </c>
      <c r="T91" s="227">
        <f t="shared" si="14"/>
        <v>0</v>
      </c>
      <c r="U91" s="227">
        <f t="shared" si="14"/>
        <v>301.35899999999998</v>
      </c>
      <c r="V91" s="227">
        <f t="shared" si="14"/>
        <v>0</v>
      </c>
      <c r="W91" s="227">
        <f t="shared" si="14"/>
        <v>0</v>
      </c>
      <c r="X91" s="227">
        <f t="shared" si="13"/>
        <v>0</v>
      </c>
      <c r="Y91" s="227">
        <f t="shared" si="13"/>
        <v>0</v>
      </c>
      <c r="Z91" s="227">
        <f t="shared" si="13"/>
        <v>0</v>
      </c>
    </row>
    <row r="92" spans="1:26" s="36" customFormat="1" ht="15" customHeight="1" x14ac:dyDescent="0.25">
      <c r="A92" s="60"/>
      <c r="B92" s="18" t="s">
        <v>196</v>
      </c>
      <c r="C92" s="252">
        <f t="shared" si="15"/>
        <v>632.78800000000001</v>
      </c>
      <c r="D92" s="120"/>
      <c r="E92" s="168">
        <v>632.78800000000001</v>
      </c>
      <c r="F92" s="120">
        <v>0</v>
      </c>
      <c r="G92" s="120"/>
      <c r="H92" s="120"/>
      <c r="I92" s="120"/>
      <c r="J92" s="113"/>
      <c r="K92" s="117">
        <f t="shared" si="16"/>
        <v>0</v>
      </c>
      <c r="L92" s="262"/>
      <c r="M92" s="255"/>
      <c r="N92" s="262">
        <v>0</v>
      </c>
      <c r="O92" s="262"/>
      <c r="P92" s="262"/>
      <c r="Q92" s="262"/>
      <c r="R92" s="258"/>
      <c r="S92" s="239">
        <f t="shared" si="12"/>
        <v>632.78800000000001</v>
      </c>
      <c r="T92" s="227">
        <f t="shared" si="14"/>
        <v>0</v>
      </c>
      <c r="U92" s="227">
        <f t="shared" si="14"/>
        <v>632.78800000000001</v>
      </c>
      <c r="V92" s="227">
        <f t="shared" si="14"/>
        <v>0</v>
      </c>
      <c r="W92" s="227">
        <f t="shared" si="14"/>
        <v>0</v>
      </c>
      <c r="X92" s="227">
        <f t="shared" si="13"/>
        <v>0</v>
      </c>
      <c r="Y92" s="227">
        <f t="shared" si="13"/>
        <v>0</v>
      </c>
      <c r="Z92" s="227">
        <f t="shared" si="13"/>
        <v>0</v>
      </c>
    </row>
    <row r="93" spans="1:26" s="36" customFormat="1" ht="26.4" x14ac:dyDescent="0.25">
      <c r="A93" s="60"/>
      <c r="B93" s="18" t="s">
        <v>350</v>
      </c>
      <c r="C93" s="252">
        <f t="shared" si="15"/>
        <v>41.4</v>
      </c>
      <c r="D93" s="120"/>
      <c r="E93" s="168">
        <v>41.4</v>
      </c>
      <c r="F93" s="120"/>
      <c r="G93" s="120"/>
      <c r="H93" s="120"/>
      <c r="I93" s="120"/>
      <c r="J93" s="113"/>
      <c r="K93" s="117">
        <f t="shared" si="16"/>
        <v>0</v>
      </c>
      <c r="L93" s="262"/>
      <c r="M93" s="255"/>
      <c r="N93" s="262"/>
      <c r="O93" s="262"/>
      <c r="P93" s="262"/>
      <c r="Q93" s="262"/>
      <c r="R93" s="258"/>
      <c r="S93" s="241">
        <f t="shared" si="12"/>
        <v>41.4</v>
      </c>
      <c r="T93" s="227">
        <f t="shared" si="14"/>
        <v>0</v>
      </c>
      <c r="U93" s="227">
        <f t="shared" si="14"/>
        <v>41.4</v>
      </c>
      <c r="V93" s="227">
        <f t="shared" si="14"/>
        <v>0</v>
      </c>
      <c r="W93" s="227">
        <f t="shared" si="14"/>
        <v>0</v>
      </c>
      <c r="X93" s="227">
        <f t="shared" si="13"/>
        <v>0</v>
      </c>
      <c r="Y93" s="227">
        <f t="shared" si="13"/>
        <v>0</v>
      </c>
      <c r="Z93" s="227">
        <f t="shared" si="13"/>
        <v>0</v>
      </c>
    </row>
    <row r="94" spans="1:26" s="36" customFormat="1" ht="26.4" x14ac:dyDescent="0.25">
      <c r="A94" s="60"/>
      <c r="B94" s="20" t="s">
        <v>377</v>
      </c>
      <c r="C94" s="252">
        <f t="shared" si="15"/>
        <v>2131.8879999999999</v>
      </c>
      <c r="D94" s="120"/>
      <c r="E94" s="168">
        <v>2131.8879999999999</v>
      </c>
      <c r="F94" s="120">
        <v>0</v>
      </c>
      <c r="G94" s="120"/>
      <c r="H94" s="120"/>
      <c r="I94" s="120"/>
      <c r="J94" s="113"/>
      <c r="K94" s="117">
        <f t="shared" si="16"/>
        <v>0</v>
      </c>
      <c r="L94" s="262"/>
      <c r="M94" s="255"/>
      <c r="N94" s="262">
        <v>0</v>
      </c>
      <c r="O94" s="262"/>
      <c r="P94" s="262"/>
      <c r="Q94" s="262"/>
      <c r="R94" s="258"/>
      <c r="S94" s="239">
        <f t="shared" si="12"/>
        <v>2131.8879999999999</v>
      </c>
      <c r="T94" s="227">
        <f t="shared" si="14"/>
        <v>0</v>
      </c>
      <c r="U94" s="227">
        <f t="shared" si="14"/>
        <v>2131.8879999999999</v>
      </c>
      <c r="V94" s="227">
        <f t="shared" si="14"/>
        <v>0</v>
      </c>
      <c r="W94" s="227">
        <f t="shared" si="14"/>
        <v>0</v>
      </c>
      <c r="X94" s="227">
        <f t="shared" si="13"/>
        <v>0</v>
      </c>
      <c r="Y94" s="227">
        <f t="shared" si="13"/>
        <v>0</v>
      </c>
      <c r="Z94" s="227">
        <f t="shared" si="13"/>
        <v>0</v>
      </c>
    </row>
    <row r="95" spans="1:26" ht="15" customHeight="1" x14ac:dyDescent="0.3">
      <c r="A95" s="16" t="s">
        <v>6</v>
      </c>
      <c r="B95" s="62" t="s">
        <v>232</v>
      </c>
      <c r="C95" s="250">
        <f>D95+E95+F95+G95+H95+I95+J95</f>
        <v>370.16464000000002</v>
      </c>
      <c r="D95" s="110">
        <f>D96+D99</f>
        <v>347.8</v>
      </c>
      <c r="E95" s="110">
        <f>E96+E99</f>
        <v>15</v>
      </c>
      <c r="F95" s="110">
        <f t="shared" ref="F95:J95" si="17">F96+F99</f>
        <v>0</v>
      </c>
      <c r="G95" s="110">
        <f t="shared" si="17"/>
        <v>0</v>
      </c>
      <c r="H95" s="110">
        <f t="shared" si="17"/>
        <v>5.0999999999999996</v>
      </c>
      <c r="I95" s="110">
        <f t="shared" si="17"/>
        <v>0</v>
      </c>
      <c r="J95" s="110">
        <f t="shared" si="17"/>
        <v>2.26464</v>
      </c>
      <c r="K95" s="117">
        <f>L95+M95+N95+O95+P95+Q95+R95</f>
        <v>18</v>
      </c>
      <c r="L95" s="108">
        <f>L96+L99</f>
        <v>0</v>
      </c>
      <c r="M95" s="108">
        <f>M96+M99</f>
        <v>0</v>
      </c>
      <c r="N95" s="108">
        <f t="shared" ref="N95:R95" si="18">N96+N99</f>
        <v>0</v>
      </c>
      <c r="O95" s="108">
        <f t="shared" si="18"/>
        <v>0</v>
      </c>
      <c r="P95" s="108">
        <f t="shared" si="18"/>
        <v>18</v>
      </c>
      <c r="Q95" s="108">
        <f t="shared" si="18"/>
        <v>0</v>
      </c>
      <c r="R95" s="108">
        <f t="shared" si="18"/>
        <v>0</v>
      </c>
      <c r="S95" s="174">
        <f>S96+S99</f>
        <v>388.16463999999996</v>
      </c>
      <c r="T95" s="323">
        <f>T96+T99</f>
        <v>347.8</v>
      </c>
      <c r="U95" s="323">
        <f>U96+U99</f>
        <v>15</v>
      </c>
      <c r="V95" s="323">
        <f t="shared" ref="V95:Z95" si="19">V96+V99</f>
        <v>0</v>
      </c>
      <c r="W95" s="323">
        <f t="shared" si="19"/>
        <v>0</v>
      </c>
      <c r="X95" s="323">
        <f t="shared" si="19"/>
        <v>23.1</v>
      </c>
      <c r="Y95" s="323">
        <f t="shared" si="19"/>
        <v>0</v>
      </c>
      <c r="Z95" s="323">
        <f t="shared" si="19"/>
        <v>2.26464</v>
      </c>
    </row>
    <row r="96" spans="1:26" ht="15" customHeight="1" x14ac:dyDescent="0.25">
      <c r="A96" s="17"/>
      <c r="B96" s="12" t="s">
        <v>442</v>
      </c>
      <c r="C96" s="251">
        <f>D96+E96+F96+G96+H96+I96+J96</f>
        <v>264.39999999999998</v>
      </c>
      <c r="D96" s="162">
        <v>248.4</v>
      </c>
      <c r="E96" s="109">
        <f>E97+E98</f>
        <v>15</v>
      </c>
      <c r="F96" s="109"/>
      <c r="G96" s="109"/>
      <c r="H96" s="162">
        <v>1</v>
      </c>
      <c r="I96" s="109"/>
      <c r="J96" s="112">
        <f>'[1]4 priedas_ nepanaudotos lėšos'!C23</f>
        <v>0</v>
      </c>
      <c r="K96" s="117">
        <f>L96+M96+N96+O96+P96+Q96+R96</f>
        <v>0</v>
      </c>
      <c r="L96" s="166"/>
      <c r="M96" s="118">
        <f>M97+M98</f>
        <v>0</v>
      </c>
      <c r="N96" s="118"/>
      <c r="O96" s="118"/>
      <c r="P96" s="166"/>
      <c r="Q96" s="118"/>
      <c r="R96" s="257">
        <f>'[1]4 priedas_ nepanaudotos lėšos'!I46</f>
        <v>0</v>
      </c>
      <c r="S96" s="7">
        <f t="shared" ref="S96:S99" si="20">T96+U96+V96+W96+X96+Y96+Z96</f>
        <v>264.39999999999998</v>
      </c>
      <c r="T96" s="227">
        <f t="shared" si="14"/>
        <v>248.4</v>
      </c>
      <c r="U96" s="227">
        <f t="shared" si="14"/>
        <v>15</v>
      </c>
      <c r="V96" s="227"/>
      <c r="W96" s="227">
        <f t="shared" si="14"/>
        <v>0</v>
      </c>
      <c r="X96" s="227">
        <f t="shared" si="13"/>
        <v>1</v>
      </c>
      <c r="Y96" s="227">
        <f t="shared" si="13"/>
        <v>0</v>
      </c>
      <c r="Z96" s="227">
        <f t="shared" si="13"/>
        <v>0</v>
      </c>
    </row>
    <row r="97" spans="1:26" s="32" customFormat="1" ht="15" customHeight="1" x14ac:dyDescent="0.25">
      <c r="A97" s="76"/>
      <c r="B97" s="18" t="s">
        <v>191</v>
      </c>
      <c r="C97" s="252">
        <f>D97+E97+F97+G97+H97+I97+J97</f>
        <v>15</v>
      </c>
      <c r="D97" s="120"/>
      <c r="E97" s="168">
        <v>15</v>
      </c>
      <c r="F97" s="120"/>
      <c r="G97" s="120"/>
      <c r="H97" s="120"/>
      <c r="I97" s="120"/>
      <c r="J97" s="113"/>
      <c r="K97" s="117">
        <f>L97+M97+N97+O97+P97+Q97+R97</f>
        <v>0</v>
      </c>
      <c r="L97" s="262"/>
      <c r="M97" s="255"/>
      <c r="N97" s="262"/>
      <c r="O97" s="262"/>
      <c r="P97" s="262"/>
      <c r="Q97" s="262"/>
      <c r="R97" s="258"/>
      <c r="S97" s="238">
        <f t="shared" si="20"/>
        <v>15</v>
      </c>
      <c r="T97" s="227">
        <f t="shared" si="14"/>
        <v>0</v>
      </c>
      <c r="U97" s="227">
        <f t="shared" si="14"/>
        <v>15</v>
      </c>
      <c r="V97" s="227"/>
      <c r="W97" s="227">
        <f t="shared" si="14"/>
        <v>0</v>
      </c>
      <c r="X97" s="227">
        <f t="shared" si="13"/>
        <v>0</v>
      </c>
      <c r="Y97" s="227">
        <f t="shared" si="13"/>
        <v>0</v>
      </c>
      <c r="Z97" s="227">
        <f t="shared" si="13"/>
        <v>0</v>
      </c>
    </row>
    <row r="98" spans="1:26" s="32" customFormat="1" ht="15" hidden="1" customHeight="1" x14ac:dyDescent="0.25">
      <c r="A98" s="76"/>
      <c r="B98" s="20" t="s">
        <v>150</v>
      </c>
      <c r="C98" s="252">
        <f t="shared" si="15"/>
        <v>0</v>
      </c>
      <c r="D98" s="120"/>
      <c r="E98" s="120"/>
      <c r="F98" s="120"/>
      <c r="G98" s="120"/>
      <c r="H98" s="120"/>
      <c r="I98" s="120"/>
      <c r="J98" s="113"/>
      <c r="K98" s="117">
        <f t="shared" ref="K98" si="21">L98+M98+N98+O98+P98+Q98+R98</f>
        <v>0</v>
      </c>
      <c r="L98" s="120"/>
      <c r="M98" s="120"/>
      <c r="N98" s="262"/>
      <c r="O98" s="262"/>
      <c r="P98" s="120"/>
      <c r="Q98" s="262"/>
      <c r="R98" s="258"/>
      <c r="S98" s="173">
        <f t="shared" si="20"/>
        <v>0</v>
      </c>
      <c r="T98" s="227">
        <f t="shared" si="14"/>
        <v>0</v>
      </c>
      <c r="U98" s="227">
        <f t="shared" si="14"/>
        <v>0</v>
      </c>
      <c r="V98" s="227"/>
      <c r="W98" s="227">
        <f t="shared" si="14"/>
        <v>0</v>
      </c>
      <c r="X98" s="227">
        <f t="shared" si="13"/>
        <v>0</v>
      </c>
      <c r="Y98" s="227">
        <f t="shared" si="13"/>
        <v>0</v>
      </c>
      <c r="Z98" s="227">
        <f t="shared" si="13"/>
        <v>0</v>
      </c>
    </row>
    <row r="99" spans="1:26" ht="15" customHeight="1" x14ac:dyDescent="0.25">
      <c r="A99" s="8"/>
      <c r="B99" s="5" t="s">
        <v>437</v>
      </c>
      <c r="C99" s="122">
        <f>D99+E99+F99+G99+H99+I99+J99</f>
        <v>105.76464</v>
      </c>
      <c r="D99" s="162">
        <v>99.4</v>
      </c>
      <c r="E99" s="109"/>
      <c r="F99" s="109"/>
      <c r="G99" s="109"/>
      <c r="H99" s="162">
        <v>4.0999999999999996</v>
      </c>
      <c r="I99" s="109"/>
      <c r="J99" s="112">
        <f>'[1]4 priedas_ nepanaudotos lėšos'!C24</f>
        <v>2.26464</v>
      </c>
      <c r="K99" s="117">
        <f>L99+M99+N99+O99+P99+Q99+R99</f>
        <v>18</v>
      </c>
      <c r="L99" s="166"/>
      <c r="M99" s="118"/>
      <c r="N99" s="118"/>
      <c r="O99" s="118"/>
      <c r="P99" s="166">
        <v>18</v>
      </c>
      <c r="Q99" s="118"/>
      <c r="R99" s="257">
        <f>'[1]4 priedas_ nepanaudotos lėšos'!I24</f>
        <v>0</v>
      </c>
      <c r="S99" s="119">
        <f t="shared" si="20"/>
        <v>123.76464</v>
      </c>
      <c r="T99" s="227">
        <f t="shared" si="14"/>
        <v>99.4</v>
      </c>
      <c r="U99" s="227">
        <f t="shared" si="14"/>
        <v>0</v>
      </c>
      <c r="V99" s="227"/>
      <c r="W99" s="227">
        <f t="shared" si="14"/>
        <v>0</v>
      </c>
      <c r="X99" s="227">
        <f t="shared" si="13"/>
        <v>22.1</v>
      </c>
      <c r="Y99" s="227">
        <f t="shared" si="13"/>
        <v>0</v>
      </c>
      <c r="Z99" s="227">
        <f t="shared" si="13"/>
        <v>2.26464</v>
      </c>
    </row>
    <row r="100" spans="1:26" ht="15" customHeight="1" x14ac:dyDescent="0.3">
      <c r="A100" s="3" t="s">
        <v>7</v>
      </c>
      <c r="B100" s="62" t="s">
        <v>234</v>
      </c>
      <c r="C100" s="250">
        <f t="shared" si="15"/>
        <v>287.00815000000006</v>
      </c>
      <c r="D100" s="110">
        <f t="shared" ref="D100:J100" si="22">D101+D104+D105</f>
        <v>271.10000000000002</v>
      </c>
      <c r="E100" s="110">
        <f t="shared" si="22"/>
        <v>14.6</v>
      </c>
      <c r="F100" s="110">
        <f t="shared" si="22"/>
        <v>0</v>
      </c>
      <c r="G100" s="110">
        <f t="shared" si="22"/>
        <v>0</v>
      </c>
      <c r="H100" s="110">
        <f t="shared" si="22"/>
        <v>0.79999999999999993</v>
      </c>
      <c r="I100" s="110">
        <f t="shared" si="22"/>
        <v>0</v>
      </c>
      <c r="J100" s="110">
        <f t="shared" si="22"/>
        <v>0.50814999999999999</v>
      </c>
      <c r="K100" s="117">
        <f t="shared" ref="K100:K163" si="23">L100+M100+N100+O100+P100+Q100+R100</f>
        <v>0</v>
      </c>
      <c r="L100" s="108">
        <f t="shared" ref="L100:Q100" si="24">L101+L104+L105</f>
        <v>0</v>
      </c>
      <c r="M100" s="108">
        <f t="shared" si="24"/>
        <v>0</v>
      </c>
      <c r="N100" s="108">
        <f t="shared" si="24"/>
        <v>0</v>
      </c>
      <c r="O100" s="108">
        <f t="shared" si="24"/>
        <v>0</v>
      </c>
      <c r="P100" s="108">
        <f t="shared" si="24"/>
        <v>0</v>
      </c>
      <c r="Q100" s="108">
        <f t="shared" si="24"/>
        <v>0</v>
      </c>
      <c r="R100" s="108">
        <f t="shared" ref="R100" si="25">R101+R104</f>
        <v>0</v>
      </c>
      <c r="S100" s="174">
        <f t="shared" ref="S100:Z100" si="26">S101+S104+S105</f>
        <v>287.00815</v>
      </c>
      <c r="T100" s="323">
        <f t="shared" si="26"/>
        <v>271.10000000000002</v>
      </c>
      <c r="U100" s="323">
        <f t="shared" si="26"/>
        <v>14.6</v>
      </c>
      <c r="V100" s="323">
        <f t="shared" si="26"/>
        <v>0</v>
      </c>
      <c r="W100" s="323">
        <f t="shared" si="26"/>
        <v>0</v>
      </c>
      <c r="X100" s="323">
        <f t="shared" si="26"/>
        <v>0.79999999999999993</v>
      </c>
      <c r="Y100" s="323">
        <f t="shared" si="26"/>
        <v>0</v>
      </c>
      <c r="Z100" s="323">
        <f t="shared" si="26"/>
        <v>0.50814999999999999</v>
      </c>
    </row>
    <row r="101" spans="1:26" ht="15" customHeight="1" x14ac:dyDescent="0.25">
      <c r="A101" s="8"/>
      <c r="B101" s="12" t="s">
        <v>442</v>
      </c>
      <c r="C101" s="251">
        <f t="shared" si="15"/>
        <v>173.2</v>
      </c>
      <c r="D101" s="162">
        <v>158.5</v>
      </c>
      <c r="E101" s="109">
        <f>E102+E103</f>
        <v>14.6</v>
      </c>
      <c r="F101" s="109"/>
      <c r="G101" s="109"/>
      <c r="H101" s="162">
        <v>0.1</v>
      </c>
      <c r="I101" s="109"/>
      <c r="J101" s="112"/>
      <c r="K101" s="117">
        <f t="shared" si="23"/>
        <v>0</v>
      </c>
      <c r="L101" s="166"/>
      <c r="M101" s="118">
        <f>M102+M103</f>
        <v>0</v>
      </c>
      <c r="N101" s="118"/>
      <c r="O101" s="118"/>
      <c r="P101" s="166"/>
      <c r="Q101" s="118"/>
      <c r="R101" s="257">
        <f>'[1]4 priedas_ nepanaudotos lėšos'!I54</f>
        <v>0</v>
      </c>
      <c r="S101" s="7">
        <f t="shared" ref="S101:S106" si="27">T101+U101+V101+W101+X101+Y101+Z101</f>
        <v>173.2</v>
      </c>
      <c r="T101" s="227">
        <f t="shared" si="14"/>
        <v>158.5</v>
      </c>
      <c r="U101" s="227">
        <f t="shared" si="14"/>
        <v>14.6</v>
      </c>
      <c r="V101" s="227">
        <f t="shared" si="14"/>
        <v>0</v>
      </c>
      <c r="W101" s="227">
        <f t="shared" si="14"/>
        <v>0</v>
      </c>
      <c r="X101" s="227">
        <f t="shared" si="13"/>
        <v>0.1</v>
      </c>
      <c r="Y101" s="227">
        <f t="shared" si="13"/>
        <v>0</v>
      </c>
      <c r="Z101" s="227">
        <f t="shared" si="13"/>
        <v>0</v>
      </c>
    </row>
    <row r="102" spans="1:26" ht="15" customHeight="1" x14ac:dyDescent="0.25">
      <c r="A102" s="8"/>
      <c r="B102" s="18" t="s">
        <v>191</v>
      </c>
      <c r="C102" s="252">
        <f t="shared" si="15"/>
        <v>14.6</v>
      </c>
      <c r="D102" s="120"/>
      <c r="E102" s="168">
        <v>14.6</v>
      </c>
      <c r="F102" s="120"/>
      <c r="G102" s="120"/>
      <c r="H102" s="120"/>
      <c r="I102" s="120"/>
      <c r="J102" s="113"/>
      <c r="K102" s="117">
        <f t="shared" si="23"/>
        <v>0</v>
      </c>
      <c r="L102" s="262"/>
      <c r="M102" s="255"/>
      <c r="N102" s="262"/>
      <c r="O102" s="262"/>
      <c r="P102" s="262"/>
      <c r="Q102" s="262"/>
      <c r="R102" s="258"/>
      <c r="S102" s="238">
        <f t="shared" si="27"/>
        <v>14.6</v>
      </c>
      <c r="T102" s="227">
        <f t="shared" si="14"/>
        <v>0</v>
      </c>
      <c r="U102" s="227">
        <f t="shared" si="14"/>
        <v>14.6</v>
      </c>
      <c r="V102" s="227">
        <f t="shared" si="14"/>
        <v>0</v>
      </c>
      <c r="W102" s="227">
        <f t="shared" si="14"/>
        <v>0</v>
      </c>
      <c r="X102" s="227">
        <f t="shared" si="13"/>
        <v>0</v>
      </c>
      <c r="Y102" s="227">
        <f t="shared" si="13"/>
        <v>0</v>
      </c>
      <c r="Z102" s="227">
        <f t="shared" si="13"/>
        <v>0</v>
      </c>
    </row>
    <row r="103" spans="1:26" ht="15" hidden="1" customHeight="1" x14ac:dyDescent="0.25">
      <c r="A103" s="8"/>
      <c r="B103" s="20" t="s">
        <v>150</v>
      </c>
      <c r="C103" s="252">
        <f t="shared" si="15"/>
        <v>0</v>
      </c>
      <c r="D103" s="120"/>
      <c r="E103" s="120"/>
      <c r="F103" s="120"/>
      <c r="G103" s="120"/>
      <c r="H103" s="120"/>
      <c r="I103" s="120"/>
      <c r="J103" s="113"/>
      <c r="K103" s="117">
        <f t="shared" si="23"/>
        <v>0</v>
      </c>
      <c r="L103" s="120"/>
      <c r="M103" s="120"/>
      <c r="N103" s="262"/>
      <c r="O103" s="262"/>
      <c r="P103" s="120"/>
      <c r="Q103" s="262"/>
      <c r="R103" s="258"/>
      <c r="S103" s="173">
        <f t="shared" si="27"/>
        <v>0</v>
      </c>
      <c r="T103" s="227">
        <f t="shared" si="14"/>
        <v>0</v>
      </c>
      <c r="U103" s="227">
        <f t="shared" si="14"/>
        <v>0</v>
      </c>
      <c r="V103" s="227">
        <f t="shared" si="14"/>
        <v>0</v>
      </c>
      <c r="W103" s="227">
        <f t="shared" si="14"/>
        <v>0</v>
      </c>
      <c r="X103" s="227">
        <f t="shared" si="13"/>
        <v>0</v>
      </c>
      <c r="Y103" s="227">
        <f t="shared" si="13"/>
        <v>0</v>
      </c>
      <c r="Z103" s="227">
        <f t="shared" si="13"/>
        <v>0</v>
      </c>
    </row>
    <row r="104" spans="1:26" ht="15" customHeight="1" x14ac:dyDescent="0.25">
      <c r="A104" s="8"/>
      <c r="B104" s="5" t="s">
        <v>437</v>
      </c>
      <c r="C104" s="122">
        <f t="shared" si="15"/>
        <v>113.80815</v>
      </c>
      <c r="D104" s="162">
        <v>112.6</v>
      </c>
      <c r="E104" s="109"/>
      <c r="F104" s="109"/>
      <c r="G104" s="109"/>
      <c r="H104" s="162">
        <v>0.7</v>
      </c>
      <c r="I104" s="109"/>
      <c r="J104" s="112">
        <f>'[1]4 priedas_ nepanaudotos lėšos'!C26</f>
        <v>0.50814999999999999</v>
      </c>
      <c r="K104" s="117">
        <f t="shared" si="23"/>
        <v>0</v>
      </c>
      <c r="L104" s="166"/>
      <c r="M104" s="118"/>
      <c r="N104" s="118"/>
      <c r="O104" s="118"/>
      <c r="P104" s="166"/>
      <c r="Q104" s="118"/>
      <c r="R104" s="257">
        <f>'[1]4 priedas_ nepanaudotos lėšos'!I57</f>
        <v>0</v>
      </c>
      <c r="S104" s="119">
        <f t="shared" si="27"/>
        <v>113.80815</v>
      </c>
      <c r="T104" s="227">
        <f t="shared" si="14"/>
        <v>112.6</v>
      </c>
      <c r="U104" s="227">
        <f t="shared" si="14"/>
        <v>0</v>
      </c>
      <c r="V104" s="227">
        <f t="shared" si="14"/>
        <v>0</v>
      </c>
      <c r="W104" s="227">
        <f t="shared" si="14"/>
        <v>0</v>
      </c>
      <c r="X104" s="227">
        <f t="shared" si="13"/>
        <v>0.7</v>
      </c>
      <c r="Y104" s="227">
        <f t="shared" si="13"/>
        <v>0</v>
      </c>
      <c r="Z104" s="227">
        <f t="shared" si="13"/>
        <v>0.50814999999999999</v>
      </c>
    </row>
    <row r="105" spans="1:26" ht="15" hidden="1" customHeight="1" x14ac:dyDescent="0.25">
      <c r="A105" s="8"/>
      <c r="B105" s="6" t="s">
        <v>233</v>
      </c>
      <c r="C105" s="122">
        <f t="shared" si="15"/>
        <v>0</v>
      </c>
      <c r="D105" s="109"/>
      <c r="E105" s="109">
        <f t="shared" ref="E105" si="28">E106</f>
        <v>0</v>
      </c>
      <c r="F105" s="109"/>
      <c r="G105" s="109"/>
      <c r="H105" s="109"/>
      <c r="I105" s="109"/>
      <c r="J105" s="112"/>
      <c r="K105" s="117">
        <f t="shared" si="23"/>
        <v>0</v>
      </c>
      <c r="L105" s="109"/>
      <c r="M105" s="118">
        <f t="shared" ref="M105" si="29">M106</f>
        <v>0</v>
      </c>
      <c r="N105" s="118"/>
      <c r="O105" s="118"/>
      <c r="P105" s="109"/>
      <c r="Q105" s="118"/>
      <c r="R105" s="257"/>
      <c r="S105" s="119">
        <f t="shared" si="27"/>
        <v>0</v>
      </c>
      <c r="T105" s="227">
        <f t="shared" si="14"/>
        <v>0</v>
      </c>
      <c r="U105" s="227">
        <f t="shared" si="14"/>
        <v>0</v>
      </c>
      <c r="V105" s="227">
        <f t="shared" si="14"/>
        <v>0</v>
      </c>
      <c r="W105" s="227">
        <f t="shared" si="14"/>
        <v>0</v>
      </c>
      <c r="X105" s="227">
        <f t="shared" si="13"/>
        <v>0</v>
      </c>
      <c r="Y105" s="227">
        <f t="shared" si="13"/>
        <v>0</v>
      </c>
      <c r="Z105" s="227">
        <f t="shared" si="13"/>
        <v>0</v>
      </c>
    </row>
    <row r="106" spans="1:26" ht="15" hidden="1" customHeight="1" x14ac:dyDescent="0.25">
      <c r="A106" s="15"/>
      <c r="B106" s="21" t="s">
        <v>149</v>
      </c>
      <c r="C106" s="120">
        <f t="shared" si="15"/>
        <v>0</v>
      </c>
      <c r="D106" s="120"/>
      <c r="E106" s="120"/>
      <c r="F106" s="120"/>
      <c r="G106" s="120"/>
      <c r="H106" s="120"/>
      <c r="I106" s="120"/>
      <c r="J106" s="113"/>
      <c r="K106" s="117">
        <f t="shared" si="23"/>
        <v>0</v>
      </c>
      <c r="L106" s="120"/>
      <c r="M106" s="262"/>
      <c r="N106" s="262"/>
      <c r="O106" s="262"/>
      <c r="P106" s="120"/>
      <c r="Q106" s="262"/>
      <c r="R106" s="258"/>
      <c r="S106" s="127">
        <f t="shared" si="27"/>
        <v>0</v>
      </c>
      <c r="T106" s="227">
        <f t="shared" si="14"/>
        <v>0</v>
      </c>
      <c r="U106" s="227">
        <f t="shared" si="14"/>
        <v>0</v>
      </c>
      <c r="V106" s="227">
        <f t="shared" si="14"/>
        <v>0</v>
      </c>
      <c r="W106" s="227">
        <f t="shared" si="14"/>
        <v>0</v>
      </c>
      <c r="X106" s="227">
        <f t="shared" si="13"/>
        <v>0</v>
      </c>
      <c r="Y106" s="227">
        <f t="shared" si="13"/>
        <v>0</v>
      </c>
      <c r="Z106" s="227">
        <f t="shared" si="13"/>
        <v>0</v>
      </c>
    </row>
    <row r="107" spans="1:26" ht="15" customHeight="1" x14ac:dyDescent="0.3">
      <c r="A107" s="3" t="s">
        <v>8</v>
      </c>
      <c r="B107" s="62" t="s">
        <v>235</v>
      </c>
      <c r="C107" s="250">
        <f t="shared" si="15"/>
        <v>386.99074000000002</v>
      </c>
      <c r="D107" s="110">
        <f t="shared" ref="D107:J107" si="30">D108+D111+D112</f>
        <v>346.2</v>
      </c>
      <c r="E107" s="110">
        <f t="shared" si="30"/>
        <v>14.7</v>
      </c>
      <c r="F107" s="110">
        <f t="shared" si="30"/>
        <v>0</v>
      </c>
      <c r="G107" s="110">
        <f t="shared" si="30"/>
        <v>0</v>
      </c>
      <c r="H107" s="110">
        <f t="shared" si="30"/>
        <v>12.299999999999999</v>
      </c>
      <c r="I107" s="110">
        <f t="shared" si="30"/>
        <v>0</v>
      </c>
      <c r="J107" s="110">
        <f t="shared" si="30"/>
        <v>13.790740000000001</v>
      </c>
      <c r="K107" s="117">
        <f t="shared" si="23"/>
        <v>5.3</v>
      </c>
      <c r="L107" s="108">
        <f t="shared" ref="L107:Q107" si="31">L108+L111+L112</f>
        <v>0</v>
      </c>
      <c r="M107" s="108">
        <f t="shared" si="31"/>
        <v>0</v>
      </c>
      <c r="N107" s="108">
        <f t="shared" si="31"/>
        <v>0</v>
      </c>
      <c r="O107" s="108">
        <f t="shared" si="31"/>
        <v>0</v>
      </c>
      <c r="P107" s="108">
        <f t="shared" si="31"/>
        <v>5.3</v>
      </c>
      <c r="Q107" s="108">
        <f t="shared" si="31"/>
        <v>0</v>
      </c>
      <c r="R107" s="108">
        <f t="shared" ref="R107" si="32">R108+R111</f>
        <v>0</v>
      </c>
      <c r="S107" s="174">
        <f t="shared" ref="S107:Z107" si="33">S108+S111+S112</f>
        <v>392.29073999999997</v>
      </c>
      <c r="T107" s="323">
        <f t="shared" si="33"/>
        <v>346.2</v>
      </c>
      <c r="U107" s="323">
        <f t="shared" si="33"/>
        <v>14.7</v>
      </c>
      <c r="V107" s="323">
        <f t="shared" si="33"/>
        <v>0</v>
      </c>
      <c r="W107" s="323">
        <f t="shared" si="33"/>
        <v>0</v>
      </c>
      <c r="X107" s="323">
        <f t="shared" si="33"/>
        <v>17.600000000000001</v>
      </c>
      <c r="Y107" s="323">
        <f t="shared" si="33"/>
        <v>0</v>
      </c>
      <c r="Z107" s="323">
        <f t="shared" si="33"/>
        <v>13.790740000000001</v>
      </c>
    </row>
    <row r="108" spans="1:26" ht="15" customHeight="1" x14ac:dyDescent="0.25">
      <c r="A108" s="8"/>
      <c r="B108" s="12" t="s">
        <v>442</v>
      </c>
      <c r="C108" s="251">
        <f t="shared" si="15"/>
        <v>303.59999999999997</v>
      </c>
      <c r="D108" s="162">
        <v>287.7</v>
      </c>
      <c r="E108" s="109">
        <f>E109+E110</f>
        <v>14.7</v>
      </c>
      <c r="F108" s="109"/>
      <c r="G108" s="109"/>
      <c r="H108" s="162">
        <v>1.2</v>
      </c>
      <c r="I108" s="109"/>
      <c r="J108" s="112">
        <f>'[1]4 priedas_ nepanaudotos lėšos'!C28</f>
        <v>0</v>
      </c>
      <c r="K108" s="117">
        <f t="shared" si="23"/>
        <v>5.3</v>
      </c>
      <c r="L108" s="166"/>
      <c r="M108" s="118">
        <f>M109+M110</f>
        <v>0</v>
      </c>
      <c r="N108" s="118"/>
      <c r="O108" s="118"/>
      <c r="P108" s="166">
        <v>5.3</v>
      </c>
      <c r="Q108" s="118"/>
      <c r="R108" s="257">
        <f>'[1]4 priedas_ nepanaudotos lėšos'!I61</f>
        <v>0</v>
      </c>
      <c r="S108" s="7">
        <f t="shared" ref="S108:S113" si="34">T108+U108+V108+W108+X108+Y108+Z108</f>
        <v>308.89999999999998</v>
      </c>
      <c r="T108" s="227">
        <f t="shared" ref="T108:Z169" si="35">D108+L108</f>
        <v>287.7</v>
      </c>
      <c r="U108" s="227">
        <f t="shared" si="35"/>
        <v>14.7</v>
      </c>
      <c r="V108" s="227">
        <f t="shared" si="35"/>
        <v>0</v>
      </c>
      <c r="W108" s="227">
        <f t="shared" si="35"/>
        <v>0</v>
      </c>
      <c r="X108" s="227">
        <f t="shared" si="35"/>
        <v>6.5</v>
      </c>
      <c r="Y108" s="227">
        <f t="shared" si="35"/>
        <v>0</v>
      </c>
      <c r="Z108" s="227">
        <f t="shared" si="35"/>
        <v>0</v>
      </c>
    </row>
    <row r="109" spans="1:26" ht="15" customHeight="1" x14ac:dyDescent="0.25">
      <c r="A109" s="8"/>
      <c r="B109" s="18" t="s">
        <v>191</v>
      </c>
      <c r="C109" s="252">
        <f t="shared" si="15"/>
        <v>14.7</v>
      </c>
      <c r="D109" s="120"/>
      <c r="E109" s="168">
        <v>14.7</v>
      </c>
      <c r="F109" s="120"/>
      <c r="G109" s="120"/>
      <c r="H109" s="120"/>
      <c r="I109" s="120"/>
      <c r="J109" s="113"/>
      <c r="K109" s="117">
        <f t="shared" si="23"/>
        <v>0</v>
      </c>
      <c r="L109" s="262"/>
      <c r="M109" s="255"/>
      <c r="N109" s="262"/>
      <c r="O109" s="262"/>
      <c r="P109" s="262"/>
      <c r="Q109" s="262"/>
      <c r="R109" s="258"/>
      <c r="S109" s="238">
        <f t="shared" si="34"/>
        <v>14.7</v>
      </c>
      <c r="T109" s="227">
        <f t="shared" si="35"/>
        <v>0</v>
      </c>
      <c r="U109" s="227">
        <f t="shared" si="35"/>
        <v>14.7</v>
      </c>
      <c r="V109" s="227">
        <f t="shared" si="35"/>
        <v>0</v>
      </c>
      <c r="W109" s="227">
        <f t="shared" si="35"/>
        <v>0</v>
      </c>
      <c r="X109" s="227">
        <f t="shared" si="35"/>
        <v>0</v>
      </c>
      <c r="Y109" s="227">
        <f t="shared" si="35"/>
        <v>0</v>
      </c>
      <c r="Z109" s="227">
        <f t="shared" si="35"/>
        <v>0</v>
      </c>
    </row>
    <row r="110" spans="1:26" ht="15" hidden="1" customHeight="1" x14ac:dyDescent="0.25">
      <c r="A110" s="8"/>
      <c r="B110" s="20" t="s">
        <v>150</v>
      </c>
      <c r="C110" s="252">
        <f t="shared" si="15"/>
        <v>0</v>
      </c>
      <c r="D110" s="120"/>
      <c r="E110" s="120"/>
      <c r="F110" s="120"/>
      <c r="G110" s="120"/>
      <c r="H110" s="120"/>
      <c r="I110" s="120"/>
      <c r="J110" s="113"/>
      <c r="K110" s="117">
        <f t="shared" si="23"/>
        <v>0</v>
      </c>
      <c r="L110" s="120"/>
      <c r="M110" s="120"/>
      <c r="N110" s="262"/>
      <c r="O110" s="262"/>
      <c r="P110" s="120"/>
      <c r="Q110" s="262"/>
      <c r="R110" s="258"/>
      <c r="S110" s="173">
        <f t="shared" si="34"/>
        <v>0</v>
      </c>
      <c r="T110" s="227">
        <f t="shared" si="35"/>
        <v>0</v>
      </c>
      <c r="U110" s="227">
        <f t="shared" si="35"/>
        <v>0</v>
      </c>
      <c r="V110" s="227">
        <f t="shared" si="35"/>
        <v>0</v>
      </c>
      <c r="W110" s="227">
        <f t="shared" si="35"/>
        <v>0</v>
      </c>
      <c r="X110" s="227">
        <f t="shared" si="35"/>
        <v>0</v>
      </c>
      <c r="Y110" s="227">
        <f t="shared" si="35"/>
        <v>0</v>
      </c>
      <c r="Z110" s="227">
        <f t="shared" si="35"/>
        <v>0</v>
      </c>
    </row>
    <row r="111" spans="1:26" ht="15" customHeight="1" x14ac:dyDescent="0.25">
      <c r="A111" s="8"/>
      <c r="B111" s="7" t="s">
        <v>437</v>
      </c>
      <c r="C111" s="122">
        <f t="shared" si="15"/>
        <v>83.390739999999994</v>
      </c>
      <c r="D111" s="162">
        <v>58.5</v>
      </c>
      <c r="E111" s="109"/>
      <c r="F111" s="109"/>
      <c r="G111" s="109"/>
      <c r="H111" s="162">
        <v>11.1</v>
      </c>
      <c r="I111" s="109"/>
      <c r="J111" s="112">
        <f>'[1]4 priedas_ nepanaudotos lėšos'!C29</f>
        <v>13.790740000000001</v>
      </c>
      <c r="K111" s="117">
        <f t="shared" si="23"/>
        <v>0</v>
      </c>
      <c r="L111" s="166"/>
      <c r="M111" s="118"/>
      <c r="N111" s="118"/>
      <c r="O111" s="118"/>
      <c r="P111" s="166"/>
      <c r="Q111" s="118"/>
      <c r="R111" s="257">
        <f>'[1]4 priedas_ nepanaudotos lėšos'!I64</f>
        <v>0</v>
      </c>
      <c r="S111" s="119">
        <f t="shared" si="34"/>
        <v>83.390739999999994</v>
      </c>
      <c r="T111" s="227">
        <f t="shared" si="35"/>
        <v>58.5</v>
      </c>
      <c r="U111" s="227">
        <f t="shared" si="35"/>
        <v>0</v>
      </c>
      <c r="V111" s="227">
        <f t="shared" si="35"/>
        <v>0</v>
      </c>
      <c r="W111" s="227">
        <f t="shared" si="35"/>
        <v>0</v>
      </c>
      <c r="X111" s="227">
        <f t="shared" si="35"/>
        <v>11.1</v>
      </c>
      <c r="Y111" s="227">
        <f t="shared" si="35"/>
        <v>0</v>
      </c>
      <c r="Z111" s="227">
        <f t="shared" si="35"/>
        <v>13.790740000000001</v>
      </c>
    </row>
    <row r="112" spans="1:26" ht="15" hidden="1" customHeight="1" x14ac:dyDescent="0.25">
      <c r="A112" s="8"/>
      <c r="B112" s="6" t="s">
        <v>233</v>
      </c>
      <c r="C112" s="122">
        <f t="shared" si="15"/>
        <v>0</v>
      </c>
      <c r="D112" s="109"/>
      <c r="E112" s="109">
        <f t="shared" ref="E112" si="36">E113</f>
        <v>0</v>
      </c>
      <c r="F112" s="109"/>
      <c r="G112" s="109"/>
      <c r="H112" s="109"/>
      <c r="I112" s="109"/>
      <c r="J112" s="112"/>
      <c r="K112" s="117">
        <f t="shared" si="23"/>
        <v>0</v>
      </c>
      <c r="L112" s="109"/>
      <c r="M112" s="118">
        <f t="shared" ref="M112" si="37">M113</f>
        <v>0</v>
      </c>
      <c r="N112" s="118"/>
      <c r="O112" s="118"/>
      <c r="P112" s="109"/>
      <c r="Q112" s="118"/>
      <c r="R112" s="257"/>
      <c r="S112" s="119">
        <f t="shared" si="34"/>
        <v>0</v>
      </c>
      <c r="T112" s="227">
        <f t="shared" si="35"/>
        <v>0</v>
      </c>
      <c r="U112" s="227">
        <f t="shared" si="35"/>
        <v>0</v>
      </c>
      <c r="V112" s="227">
        <f t="shared" si="35"/>
        <v>0</v>
      </c>
      <c r="W112" s="227">
        <f t="shared" si="35"/>
        <v>0</v>
      </c>
      <c r="X112" s="227">
        <f t="shared" si="35"/>
        <v>0</v>
      </c>
      <c r="Y112" s="227">
        <f t="shared" si="35"/>
        <v>0</v>
      </c>
      <c r="Z112" s="227">
        <f t="shared" si="35"/>
        <v>0</v>
      </c>
    </row>
    <row r="113" spans="1:26" ht="15" hidden="1" customHeight="1" x14ac:dyDescent="0.25">
      <c r="A113" s="15"/>
      <c r="B113" s="21" t="s">
        <v>149</v>
      </c>
      <c r="C113" s="120">
        <f t="shared" si="15"/>
        <v>0</v>
      </c>
      <c r="D113" s="120"/>
      <c r="E113" s="120"/>
      <c r="F113" s="120"/>
      <c r="G113" s="120"/>
      <c r="H113" s="120"/>
      <c r="I113" s="120"/>
      <c r="J113" s="113"/>
      <c r="K113" s="117">
        <f t="shared" si="23"/>
        <v>0</v>
      </c>
      <c r="L113" s="120"/>
      <c r="M113" s="262"/>
      <c r="N113" s="262"/>
      <c r="O113" s="262"/>
      <c r="P113" s="120"/>
      <c r="Q113" s="262"/>
      <c r="R113" s="258"/>
      <c r="S113" s="127">
        <f t="shared" si="34"/>
        <v>0</v>
      </c>
      <c r="T113" s="227">
        <f t="shared" si="35"/>
        <v>0</v>
      </c>
      <c r="U113" s="227">
        <f t="shared" si="35"/>
        <v>0</v>
      </c>
      <c r="V113" s="227">
        <f t="shared" si="35"/>
        <v>0</v>
      </c>
      <c r="W113" s="227">
        <f t="shared" si="35"/>
        <v>0</v>
      </c>
      <c r="X113" s="227">
        <f t="shared" si="35"/>
        <v>0</v>
      </c>
      <c r="Y113" s="227">
        <f t="shared" si="35"/>
        <v>0</v>
      </c>
      <c r="Z113" s="227">
        <f t="shared" si="35"/>
        <v>0</v>
      </c>
    </row>
    <row r="114" spans="1:26" ht="15" customHeight="1" x14ac:dyDescent="0.3">
      <c r="A114" s="3" t="s">
        <v>9</v>
      </c>
      <c r="B114" s="62" t="s">
        <v>236</v>
      </c>
      <c r="C114" s="250">
        <f t="shared" si="15"/>
        <v>304.27861000000001</v>
      </c>
      <c r="D114" s="110">
        <f t="shared" ref="D114:J114" si="38">D115+D118+D119</f>
        <v>288.5</v>
      </c>
      <c r="E114" s="110">
        <f t="shared" si="38"/>
        <v>11.9</v>
      </c>
      <c r="F114" s="110">
        <f t="shared" si="38"/>
        <v>0</v>
      </c>
      <c r="G114" s="110">
        <f t="shared" si="38"/>
        <v>0</v>
      </c>
      <c r="H114" s="110">
        <f t="shared" si="38"/>
        <v>2.8</v>
      </c>
      <c r="I114" s="110">
        <f t="shared" si="38"/>
        <v>0</v>
      </c>
      <c r="J114" s="110">
        <f t="shared" si="38"/>
        <v>1.0786100000000001</v>
      </c>
      <c r="K114" s="117">
        <f t="shared" si="23"/>
        <v>0</v>
      </c>
      <c r="L114" s="108">
        <f t="shared" ref="L114:Q114" si="39">L115+L118+L119</f>
        <v>0</v>
      </c>
      <c r="M114" s="108">
        <f t="shared" si="39"/>
        <v>0</v>
      </c>
      <c r="N114" s="108">
        <f t="shared" si="39"/>
        <v>0</v>
      </c>
      <c r="O114" s="108">
        <f t="shared" si="39"/>
        <v>0</v>
      </c>
      <c r="P114" s="108">
        <f t="shared" si="39"/>
        <v>0</v>
      </c>
      <c r="Q114" s="108">
        <f t="shared" si="39"/>
        <v>0</v>
      </c>
      <c r="R114" s="108">
        <f t="shared" ref="R114" si="40">R115+R118</f>
        <v>0</v>
      </c>
      <c r="S114" s="174">
        <f t="shared" ref="S114:Z114" si="41">S115+S118+S119</f>
        <v>304.27861000000001</v>
      </c>
      <c r="T114" s="323">
        <f t="shared" si="41"/>
        <v>288.5</v>
      </c>
      <c r="U114" s="323">
        <f t="shared" si="41"/>
        <v>11.9</v>
      </c>
      <c r="V114" s="323">
        <f t="shared" si="41"/>
        <v>0</v>
      </c>
      <c r="W114" s="323">
        <f t="shared" si="41"/>
        <v>0</v>
      </c>
      <c r="X114" s="323">
        <f t="shared" si="41"/>
        <v>2.8</v>
      </c>
      <c r="Y114" s="323">
        <f t="shared" si="41"/>
        <v>0</v>
      </c>
      <c r="Z114" s="323">
        <f t="shared" si="41"/>
        <v>1.0786100000000001</v>
      </c>
    </row>
    <row r="115" spans="1:26" ht="15" customHeight="1" x14ac:dyDescent="0.25">
      <c r="A115" s="8"/>
      <c r="B115" s="12" t="s">
        <v>442</v>
      </c>
      <c r="C115" s="251">
        <f t="shared" si="15"/>
        <v>242.6</v>
      </c>
      <c r="D115" s="162">
        <v>229</v>
      </c>
      <c r="E115" s="109">
        <f>E116+E117</f>
        <v>11.9</v>
      </c>
      <c r="F115" s="109"/>
      <c r="G115" s="109"/>
      <c r="H115" s="162">
        <v>1.7</v>
      </c>
      <c r="I115" s="109"/>
      <c r="J115" s="112">
        <f>'[1]4 priedas_ nepanaudotos lėšos'!C31</f>
        <v>0</v>
      </c>
      <c r="K115" s="117">
        <f t="shared" si="23"/>
        <v>0</v>
      </c>
      <c r="L115" s="166"/>
      <c r="M115" s="118">
        <f>M116+M117</f>
        <v>0</v>
      </c>
      <c r="N115" s="118"/>
      <c r="O115" s="118"/>
      <c r="P115" s="166"/>
      <c r="Q115" s="118"/>
      <c r="R115" s="257">
        <f>'[1]4 priedas_ nepanaudotos lėšos'!I68</f>
        <v>0</v>
      </c>
      <c r="S115" s="7">
        <f t="shared" ref="S115:S120" si="42">T115+U115+V115+W115+X115+Y115+Z115</f>
        <v>242.6</v>
      </c>
      <c r="T115" s="227">
        <f t="shared" si="35"/>
        <v>229</v>
      </c>
      <c r="U115" s="227">
        <f t="shared" si="35"/>
        <v>11.9</v>
      </c>
      <c r="V115" s="227">
        <f t="shared" si="35"/>
        <v>0</v>
      </c>
      <c r="W115" s="227">
        <f t="shared" si="35"/>
        <v>0</v>
      </c>
      <c r="X115" s="227">
        <f t="shared" si="35"/>
        <v>1.7</v>
      </c>
      <c r="Y115" s="227">
        <f t="shared" si="35"/>
        <v>0</v>
      </c>
      <c r="Z115" s="227">
        <f t="shared" si="35"/>
        <v>0</v>
      </c>
    </row>
    <row r="116" spans="1:26" ht="15" customHeight="1" x14ac:dyDescent="0.25">
      <c r="A116" s="8"/>
      <c r="B116" s="18" t="s">
        <v>191</v>
      </c>
      <c r="C116" s="252">
        <f t="shared" si="15"/>
        <v>11.9</v>
      </c>
      <c r="D116" s="120"/>
      <c r="E116" s="168">
        <v>11.9</v>
      </c>
      <c r="F116" s="120"/>
      <c r="G116" s="120"/>
      <c r="H116" s="120"/>
      <c r="I116" s="120"/>
      <c r="J116" s="113"/>
      <c r="K116" s="117">
        <f t="shared" si="23"/>
        <v>0</v>
      </c>
      <c r="L116" s="262"/>
      <c r="M116" s="255"/>
      <c r="N116" s="262"/>
      <c r="O116" s="262"/>
      <c r="P116" s="262"/>
      <c r="Q116" s="262"/>
      <c r="R116" s="258"/>
      <c r="S116" s="238">
        <f t="shared" si="42"/>
        <v>11.9</v>
      </c>
      <c r="T116" s="227">
        <f t="shared" si="35"/>
        <v>0</v>
      </c>
      <c r="U116" s="227">
        <f t="shared" si="35"/>
        <v>11.9</v>
      </c>
      <c r="V116" s="227">
        <f t="shared" si="35"/>
        <v>0</v>
      </c>
      <c r="W116" s="227">
        <f t="shared" si="35"/>
        <v>0</v>
      </c>
      <c r="X116" s="227">
        <f t="shared" si="35"/>
        <v>0</v>
      </c>
      <c r="Y116" s="227">
        <f t="shared" si="35"/>
        <v>0</v>
      </c>
      <c r="Z116" s="227">
        <f t="shared" si="35"/>
        <v>0</v>
      </c>
    </row>
    <row r="117" spans="1:26" ht="15" hidden="1" customHeight="1" x14ac:dyDescent="0.25">
      <c r="A117" s="8"/>
      <c r="B117" s="20" t="s">
        <v>150</v>
      </c>
      <c r="C117" s="252">
        <f t="shared" si="15"/>
        <v>0</v>
      </c>
      <c r="D117" s="120"/>
      <c r="E117" s="120"/>
      <c r="F117" s="120"/>
      <c r="G117" s="120"/>
      <c r="H117" s="120"/>
      <c r="I117" s="120"/>
      <c r="J117" s="113"/>
      <c r="K117" s="117">
        <f t="shared" si="23"/>
        <v>0</v>
      </c>
      <c r="L117" s="120"/>
      <c r="M117" s="120"/>
      <c r="N117" s="262"/>
      <c r="O117" s="262"/>
      <c r="P117" s="120"/>
      <c r="Q117" s="262"/>
      <c r="R117" s="258"/>
      <c r="S117" s="173">
        <f t="shared" si="42"/>
        <v>0</v>
      </c>
      <c r="T117" s="227">
        <f t="shared" si="35"/>
        <v>0</v>
      </c>
      <c r="U117" s="227">
        <f t="shared" si="35"/>
        <v>0</v>
      </c>
      <c r="V117" s="227">
        <f t="shared" si="35"/>
        <v>0</v>
      </c>
      <c r="W117" s="227">
        <f t="shared" si="35"/>
        <v>0</v>
      </c>
      <c r="X117" s="227">
        <f t="shared" si="35"/>
        <v>0</v>
      </c>
      <c r="Y117" s="227">
        <f t="shared" si="35"/>
        <v>0</v>
      </c>
      <c r="Z117" s="227">
        <f t="shared" si="35"/>
        <v>0</v>
      </c>
    </row>
    <row r="118" spans="1:26" ht="15" customHeight="1" x14ac:dyDescent="0.25">
      <c r="A118" s="8"/>
      <c r="B118" s="7" t="s">
        <v>437</v>
      </c>
      <c r="C118" s="122">
        <f t="shared" si="15"/>
        <v>61.678609999999999</v>
      </c>
      <c r="D118" s="162">
        <v>59.5</v>
      </c>
      <c r="E118" s="109"/>
      <c r="F118" s="109"/>
      <c r="G118" s="109"/>
      <c r="H118" s="162">
        <v>1.1000000000000001</v>
      </c>
      <c r="I118" s="109"/>
      <c r="J118" s="112">
        <f>'[1]4 priedas_ nepanaudotos lėšos'!C32</f>
        <v>1.0786100000000001</v>
      </c>
      <c r="K118" s="117">
        <f t="shared" si="23"/>
        <v>0</v>
      </c>
      <c r="L118" s="166"/>
      <c r="M118" s="118"/>
      <c r="N118" s="118"/>
      <c r="O118" s="118"/>
      <c r="P118" s="166"/>
      <c r="Q118" s="118"/>
      <c r="R118" s="257">
        <f>'[1]4 priedas_ nepanaudotos lėšos'!I71</f>
        <v>0</v>
      </c>
      <c r="S118" s="119">
        <f t="shared" si="42"/>
        <v>61.678609999999999</v>
      </c>
      <c r="T118" s="227">
        <f t="shared" si="35"/>
        <v>59.5</v>
      </c>
      <c r="U118" s="227">
        <f t="shared" si="35"/>
        <v>0</v>
      </c>
      <c r="V118" s="227">
        <f t="shared" si="35"/>
        <v>0</v>
      </c>
      <c r="W118" s="227">
        <f t="shared" si="35"/>
        <v>0</v>
      </c>
      <c r="X118" s="227">
        <f t="shared" si="35"/>
        <v>1.1000000000000001</v>
      </c>
      <c r="Y118" s="227">
        <f t="shared" si="35"/>
        <v>0</v>
      </c>
      <c r="Z118" s="227">
        <f t="shared" si="35"/>
        <v>1.0786100000000001</v>
      </c>
    </row>
    <row r="119" spans="1:26" ht="15" hidden="1" customHeight="1" x14ac:dyDescent="0.25">
      <c r="A119" s="8"/>
      <c r="B119" s="6" t="s">
        <v>233</v>
      </c>
      <c r="C119" s="122">
        <f t="shared" si="15"/>
        <v>0</v>
      </c>
      <c r="D119" s="109"/>
      <c r="E119" s="109">
        <f t="shared" ref="E119" si="43">E120</f>
        <v>0</v>
      </c>
      <c r="F119" s="109"/>
      <c r="G119" s="109"/>
      <c r="H119" s="109"/>
      <c r="I119" s="109"/>
      <c r="J119" s="112"/>
      <c r="K119" s="117">
        <f t="shared" si="23"/>
        <v>0</v>
      </c>
      <c r="L119" s="109"/>
      <c r="M119" s="118">
        <f t="shared" ref="M119" si="44">M120</f>
        <v>0</v>
      </c>
      <c r="N119" s="118"/>
      <c r="O119" s="118"/>
      <c r="P119" s="109"/>
      <c r="Q119" s="118"/>
      <c r="R119" s="257"/>
      <c r="S119" s="119">
        <f t="shared" si="42"/>
        <v>0</v>
      </c>
      <c r="T119" s="227">
        <f t="shared" si="35"/>
        <v>0</v>
      </c>
      <c r="U119" s="227">
        <f t="shared" si="35"/>
        <v>0</v>
      </c>
      <c r="V119" s="227">
        <f t="shared" si="35"/>
        <v>0</v>
      </c>
      <c r="W119" s="227">
        <f t="shared" si="35"/>
        <v>0</v>
      </c>
      <c r="X119" s="227">
        <f t="shared" si="35"/>
        <v>0</v>
      </c>
      <c r="Y119" s="227">
        <f t="shared" si="35"/>
        <v>0</v>
      </c>
      <c r="Z119" s="227">
        <f t="shared" si="35"/>
        <v>0</v>
      </c>
    </row>
    <row r="120" spans="1:26" ht="15" hidden="1" customHeight="1" x14ac:dyDescent="0.25">
      <c r="A120" s="15"/>
      <c r="B120" s="21" t="s">
        <v>149</v>
      </c>
      <c r="C120" s="120">
        <f t="shared" si="15"/>
        <v>0</v>
      </c>
      <c r="D120" s="120"/>
      <c r="E120" s="120"/>
      <c r="F120" s="120"/>
      <c r="G120" s="120"/>
      <c r="H120" s="120"/>
      <c r="I120" s="120"/>
      <c r="J120" s="113"/>
      <c r="K120" s="117">
        <f t="shared" si="23"/>
        <v>0</v>
      </c>
      <c r="L120" s="120"/>
      <c r="M120" s="262"/>
      <c r="N120" s="262"/>
      <c r="O120" s="262"/>
      <c r="P120" s="120"/>
      <c r="Q120" s="262"/>
      <c r="R120" s="258"/>
      <c r="S120" s="127">
        <f t="shared" si="42"/>
        <v>0</v>
      </c>
      <c r="T120" s="227">
        <f t="shared" si="35"/>
        <v>0</v>
      </c>
      <c r="U120" s="227">
        <f t="shared" si="35"/>
        <v>0</v>
      </c>
      <c r="V120" s="227">
        <f t="shared" si="35"/>
        <v>0</v>
      </c>
      <c r="W120" s="227">
        <f t="shared" si="35"/>
        <v>0</v>
      </c>
      <c r="X120" s="227">
        <f t="shared" si="35"/>
        <v>0</v>
      </c>
      <c r="Y120" s="227">
        <f t="shared" si="35"/>
        <v>0</v>
      </c>
      <c r="Z120" s="227">
        <f t="shared" si="35"/>
        <v>0</v>
      </c>
    </row>
    <row r="121" spans="1:26" ht="15" customHeight="1" x14ac:dyDescent="0.3">
      <c r="A121" s="3" t="s">
        <v>10</v>
      </c>
      <c r="B121" s="62" t="s">
        <v>237</v>
      </c>
      <c r="C121" s="250">
        <f t="shared" si="15"/>
        <v>304.65015999999997</v>
      </c>
      <c r="D121" s="110">
        <f t="shared" ref="D121:J121" si="45">D122+D125+D126</f>
        <v>289.89999999999998</v>
      </c>
      <c r="E121" s="110">
        <f t="shared" si="45"/>
        <v>13.6</v>
      </c>
      <c r="F121" s="110">
        <f t="shared" si="45"/>
        <v>0</v>
      </c>
      <c r="G121" s="110">
        <f t="shared" si="45"/>
        <v>0</v>
      </c>
      <c r="H121" s="110">
        <f t="shared" si="45"/>
        <v>0.9</v>
      </c>
      <c r="I121" s="110">
        <f t="shared" si="45"/>
        <v>0</v>
      </c>
      <c r="J121" s="110">
        <f t="shared" si="45"/>
        <v>0.25015999999999999</v>
      </c>
      <c r="K121" s="117">
        <f t="shared" si="23"/>
        <v>0</v>
      </c>
      <c r="L121" s="108">
        <f t="shared" ref="L121:Q121" si="46">L122+L125+L126</f>
        <v>0</v>
      </c>
      <c r="M121" s="108">
        <f t="shared" si="46"/>
        <v>0</v>
      </c>
      <c r="N121" s="108">
        <f t="shared" si="46"/>
        <v>0</v>
      </c>
      <c r="O121" s="108">
        <f t="shared" si="46"/>
        <v>0</v>
      </c>
      <c r="P121" s="108">
        <f t="shared" si="46"/>
        <v>0</v>
      </c>
      <c r="Q121" s="108">
        <f t="shared" si="46"/>
        <v>0</v>
      </c>
      <c r="R121" s="108">
        <f t="shared" ref="R121" si="47">R122+R125</f>
        <v>0</v>
      </c>
      <c r="S121" s="174">
        <f>S122+S125+S126</f>
        <v>304.65016000000003</v>
      </c>
      <c r="T121" s="323">
        <f>T122+T125+T126</f>
        <v>289.89999999999998</v>
      </c>
      <c r="U121" s="323">
        <f t="shared" ref="U121:Z121" si="48">U122+U125+U126</f>
        <v>13.6</v>
      </c>
      <c r="V121" s="323">
        <f t="shared" si="48"/>
        <v>0</v>
      </c>
      <c r="W121" s="323">
        <f t="shared" si="48"/>
        <v>0</v>
      </c>
      <c r="X121" s="323">
        <f t="shared" si="48"/>
        <v>0.9</v>
      </c>
      <c r="Y121" s="323">
        <f t="shared" si="48"/>
        <v>0</v>
      </c>
      <c r="Z121" s="323">
        <f t="shared" si="48"/>
        <v>0.25015999999999999</v>
      </c>
    </row>
    <row r="122" spans="1:26" ht="15" customHeight="1" x14ac:dyDescent="0.25">
      <c r="A122" s="8"/>
      <c r="B122" s="12" t="s">
        <v>442</v>
      </c>
      <c r="C122" s="251">
        <f t="shared" si="15"/>
        <v>183.9</v>
      </c>
      <c r="D122" s="162">
        <v>170.3</v>
      </c>
      <c r="E122" s="109">
        <f>E123+E124</f>
        <v>13.6</v>
      </c>
      <c r="F122" s="109"/>
      <c r="G122" s="109"/>
      <c r="H122" s="162"/>
      <c r="I122" s="109"/>
      <c r="J122" s="112">
        <f>'[1]4 priedas_ nepanaudotos lėšos'!C34</f>
        <v>0</v>
      </c>
      <c r="K122" s="117">
        <f t="shared" si="23"/>
        <v>0</v>
      </c>
      <c r="L122" s="166"/>
      <c r="M122" s="118">
        <f>M123+M124</f>
        <v>0</v>
      </c>
      <c r="N122" s="118"/>
      <c r="O122" s="118"/>
      <c r="P122" s="166"/>
      <c r="Q122" s="118"/>
      <c r="R122" s="257">
        <f>'[1]4 priedas_ nepanaudotos lėšos'!I75</f>
        <v>0</v>
      </c>
      <c r="S122" s="7">
        <f>T122+U122+V122+W122+X122+Y122+Z122</f>
        <v>183.9</v>
      </c>
      <c r="T122" s="227">
        <f t="shared" si="35"/>
        <v>170.3</v>
      </c>
      <c r="U122" s="227">
        <f t="shared" si="35"/>
        <v>13.6</v>
      </c>
      <c r="V122" s="227">
        <f t="shared" si="35"/>
        <v>0</v>
      </c>
      <c r="W122" s="227">
        <f t="shared" si="35"/>
        <v>0</v>
      </c>
      <c r="X122" s="227">
        <f t="shared" si="35"/>
        <v>0</v>
      </c>
      <c r="Y122" s="227">
        <f t="shared" si="35"/>
        <v>0</v>
      </c>
      <c r="Z122" s="227">
        <f t="shared" si="35"/>
        <v>0</v>
      </c>
    </row>
    <row r="123" spans="1:26" ht="15" customHeight="1" x14ac:dyDescent="0.25">
      <c r="A123" s="8"/>
      <c r="B123" s="18" t="s">
        <v>191</v>
      </c>
      <c r="C123" s="252">
        <f t="shared" si="15"/>
        <v>13.6</v>
      </c>
      <c r="D123" s="120"/>
      <c r="E123" s="168">
        <v>13.6</v>
      </c>
      <c r="F123" s="120"/>
      <c r="G123" s="120"/>
      <c r="H123" s="120"/>
      <c r="I123" s="120"/>
      <c r="J123" s="113"/>
      <c r="K123" s="117">
        <f t="shared" si="23"/>
        <v>0</v>
      </c>
      <c r="L123" s="262"/>
      <c r="M123" s="255"/>
      <c r="N123" s="262"/>
      <c r="O123" s="262"/>
      <c r="P123" s="262"/>
      <c r="Q123" s="262"/>
      <c r="R123" s="258"/>
      <c r="S123" s="238">
        <f t="shared" ref="S123:S127" si="49">T123+U123+V123+W123+X123+Y123+Z123</f>
        <v>13.6</v>
      </c>
      <c r="T123" s="227">
        <f t="shared" si="35"/>
        <v>0</v>
      </c>
      <c r="U123" s="227">
        <f t="shared" si="35"/>
        <v>13.6</v>
      </c>
      <c r="V123" s="227">
        <f t="shared" si="35"/>
        <v>0</v>
      </c>
      <c r="W123" s="227">
        <f t="shared" si="35"/>
        <v>0</v>
      </c>
      <c r="X123" s="227">
        <f t="shared" si="35"/>
        <v>0</v>
      </c>
      <c r="Y123" s="227">
        <f t="shared" si="35"/>
        <v>0</v>
      </c>
      <c r="Z123" s="227">
        <f t="shared" si="35"/>
        <v>0</v>
      </c>
    </row>
    <row r="124" spans="1:26" ht="15" hidden="1" customHeight="1" x14ac:dyDescent="0.25">
      <c r="A124" s="8"/>
      <c r="B124" s="20" t="s">
        <v>150</v>
      </c>
      <c r="C124" s="252">
        <f t="shared" si="15"/>
        <v>0</v>
      </c>
      <c r="D124" s="120"/>
      <c r="E124" s="120"/>
      <c r="F124" s="120"/>
      <c r="G124" s="120"/>
      <c r="H124" s="120"/>
      <c r="I124" s="120"/>
      <c r="J124" s="113"/>
      <c r="K124" s="117">
        <f t="shared" si="23"/>
        <v>0</v>
      </c>
      <c r="L124" s="120"/>
      <c r="M124" s="120"/>
      <c r="N124" s="262"/>
      <c r="O124" s="262"/>
      <c r="P124" s="120"/>
      <c r="Q124" s="262"/>
      <c r="R124" s="258"/>
      <c r="S124" s="173">
        <f t="shared" si="49"/>
        <v>0</v>
      </c>
      <c r="T124" s="227">
        <f t="shared" si="35"/>
        <v>0</v>
      </c>
      <c r="U124" s="227">
        <f t="shared" si="35"/>
        <v>0</v>
      </c>
      <c r="V124" s="227">
        <f t="shared" si="35"/>
        <v>0</v>
      </c>
      <c r="W124" s="227">
        <f t="shared" si="35"/>
        <v>0</v>
      </c>
      <c r="X124" s="227">
        <f t="shared" si="35"/>
        <v>0</v>
      </c>
      <c r="Y124" s="227">
        <f t="shared" si="35"/>
        <v>0</v>
      </c>
      <c r="Z124" s="227">
        <f t="shared" si="35"/>
        <v>0</v>
      </c>
    </row>
    <row r="125" spans="1:26" ht="15" customHeight="1" x14ac:dyDescent="0.25">
      <c r="A125" s="8"/>
      <c r="B125" s="7" t="s">
        <v>437</v>
      </c>
      <c r="C125" s="122">
        <f t="shared" si="15"/>
        <v>120.75015999999999</v>
      </c>
      <c r="D125" s="162">
        <v>119.6</v>
      </c>
      <c r="E125" s="109"/>
      <c r="F125" s="109"/>
      <c r="G125" s="109"/>
      <c r="H125" s="162">
        <v>0.9</v>
      </c>
      <c r="I125" s="109"/>
      <c r="J125" s="112">
        <f>'[1]4 priedas_ nepanaudotos lėšos'!C35</f>
        <v>0.25015999999999999</v>
      </c>
      <c r="K125" s="117">
        <f t="shared" si="23"/>
        <v>0</v>
      </c>
      <c r="L125" s="166"/>
      <c r="M125" s="118"/>
      <c r="N125" s="118"/>
      <c r="O125" s="118"/>
      <c r="P125" s="166"/>
      <c r="Q125" s="118"/>
      <c r="R125" s="257">
        <f>'[1]4 priedas_ nepanaudotos lėšos'!I78</f>
        <v>0</v>
      </c>
      <c r="S125" s="119">
        <f t="shared" si="49"/>
        <v>120.75015999999999</v>
      </c>
      <c r="T125" s="227">
        <f t="shared" si="35"/>
        <v>119.6</v>
      </c>
      <c r="U125" s="227">
        <f t="shared" si="35"/>
        <v>0</v>
      </c>
      <c r="V125" s="227">
        <f t="shared" si="35"/>
        <v>0</v>
      </c>
      <c r="W125" s="227">
        <f t="shared" si="35"/>
        <v>0</v>
      </c>
      <c r="X125" s="227">
        <f t="shared" si="35"/>
        <v>0.9</v>
      </c>
      <c r="Y125" s="227">
        <f t="shared" si="35"/>
        <v>0</v>
      </c>
      <c r="Z125" s="227">
        <f t="shared" si="35"/>
        <v>0.25015999999999999</v>
      </c>
    </row>
    <row r="126" spans="1:26" ht="15" hidden="1" customHeight="1" x14ac:dyDescent="0.25">
      <c r="A126" s="8"/>
      <c r="B126" s="6" t="s">
        <v>233</v>
      </c>
      <c r="C126" s="122">
        <f t="shared" si="15"/>
        <v>0</v>
      </c>
      <c r="D126" s="109"/>
      <c r="E126" s="109">
        <f t="shared" ref="E126" si="50">E127</f>
        <v>0</v>
      </c>
      <c r="F126" s="109"/>
      <c r="G126" s="109"/>
      <c r="H126" s="109"/>
      <c r="I126" s="109"/>
      <c r="J126" s="112"/>
      <c r="K126" s="117">
        <f t="shared" si="23"/>
        <v>0</v>
      </c>
      <c r="L126" s="109"/>
      <c r="M126" s="118">
        <f t="shared" ref="M126" si="51">M127</f>
        <v>0</v>
      </c>
      <c r="N126" s="118"/>
      <c r="O126" s="118"/>
      <c r="P126" s="109"/>
      <c r="Q126" s="118"/>
      <c r="R126" s="257"/>
      <c r="S126" s="119">
        <f t="shared" si="49"/>
        <v>0</v>
      </c>
      <c r="T126" s="227">
        <f t="shared" si="35"/>
        <v>0</v>
      </c>
      <c r="U126" s="227">
        <f t="shared" si="35"/>
        <v>0</v>
      </c>
      <c r="V126" s="227">
        <f t="shared" si="35"/>
        <v>0</v>
      </c>
      <c r="W126" s="227">
        <f t="shared" si="35"/>
        <v>0</v>
      </c>
      <c r="X126" s="227">
        <f t="shared" si="35"/>
        <v>0</v>
      </c>
      <c r="Y126" s="227">
        <f t="shared" si="35"/>
        <v>0</v>
      </c>
      <c r="Z126" s="227">
        <f t="shared" si="35"/>
        <v>0</v>
      </c>
    </row>
    <row r="127" spans="1:26" ht="15" hidden="1" customHeight="1" x14ac:dyDescent="0.25">
      <c r="A127" s="15"/>
      <c r="B127" s="21" t="s">
        <v>149</v>
      </c>
      <c r="C127" s="120">
        <f t="shared" si="15"/>
        <v>0</v>
      </c>
      <c r="D127" s="120"/>
      <c r="E127" s="120"/>
      <c r="F127" s="120"/>
      <c r="G127" s="120"/>
      <c r="H127" s="120"/>
      <c r="I127" s="120"/>
      <c r="J127" s="113"/>
      <c r="K127" s="117">
        <f t="shared" si="23"/>
        <v>0</v>
      </c>
      <c r="L127" s="120"/>
      <c r="M127" s="262"/>
      <c r="N127" s="262"/>
      <c r="O127" s="262"/>
      <c r="P127" s="120"/>
      <c r="Q127" s="262"/>
      <c r="R127" s="258"/>
      <c r="S127" s="127">
        <f t="shared" si="49"/>
        <v>0</v>
      </c>
      <c r="T127" s="227">
        <f t="shared" si="35"/>
        <v>0</v>
      </c>
      <c r="U127" s="227">
        <f t="shared" si="35"/>
        <v>0</v>
      </c>
      <c r="V127" s="227">
        <f t="shared" si="35"/>
        <v>0</v>
      </c>
      <c r="W127" s="227">
        <f t="shared" si="35"/>
        <v>0</v>
      </c>
      <c r="X127" s="227">
        <f t="shared" si="35"/>
        <v>0</v>
      </c>
      <c r="Y127" s="227">
        <f t="shared" si="35"/>
        <v>0</v>
      </c>
      <c r="Z127" s="227">
        <f t="shared" si="35"/>
        <v>0</v>
      </c>
    </row>
    <row r="128" spans="1:26" ht="15" customHeight="1" x14ac:dyDescent="0.3">
      <c r="A128" s="3" t="s">
        <v>11</v>
      </c>
      <c r="B128" s="62" t="s">
        <v>238</v>
      </c>
      <c r="C128" s="250">
        <f t="shared" si="15"/>
        <v>297.35575</v>
      </c>
      <c r="D128" s="110">
        <f t="shared" ref="D128:J128" si="52">D129+D132+D133</f>
        <v>257.5</v>
      </c>
      <c r="E128" s="110">
        <f t="shared" si="52"/>
        <v>13.2</v>
      </c>
      <c r="F128" s="110">
        <f t="shared" si="52"/>
        <v>0</v>
      </c>
      <c r="G128" s="110">
        <f t="shared" si="52"/>
        <v>0</v>
      </c>
      <c r="H128" s="110">
        <f t="shared" si="52"/>
        <v>17.7</v>
      </c>
      <c r="I128" s="110">
        <f t="shared" si="52"/>
        <v>0</v>
      </c>
      <c r="J128" s="110">
        <f t="shared" si="52"/>
        <v>8.9557500000000001</v>
      </c>
      <c r="K128" s="117">
        <f t="shared" si="23"/>
        <v>0</v>
      </c>
      <c r="L128" s="108">
        <f t="shared" ref="L128:Q128" si="53">L129+L132+L133</f>
        <v>0</v>
      </c>
      <c r="M128" s="108">
        <f t="shared" si="53"/>
        <v>0</v>
      </c>
      <c r="N128" s="108">
        <f t="shared" si="53"/>
        <v>0</v>
      </c>
      <c r="O128" s="108">
        <f t="shared" si="53"/>
        <v>0</v>
      </c>
      <c r="P128" s="108">
        <f t="shared" si="53"/>
        <v>0</v>
      </c>
      <c r="Q128" s="108">
        <f t="shared" si="53"/>
        <v>0</v>
      </c>
      <c r="R128" s="108">
        <f t="shared" ref="R128" si="54">R129+R132</f>
        <v>0</v>
      </c>
      <c r="S128" s="174">
        <f t="shared" ref="S128:Z128" si="55">S129+S132+S133</f>
        <v>297.35574999999994</v>
      </c>
      <c r="T128" s="323">
        <f t="shared" si="55"/>
        <v>257.5</v>
      </c>
      <c r="U128" s="323">
        <f t="shared" si="55"/>
        <v>13.2</v>
      </c>
      <c r="V128" s="323">
        <f t="shared" si="55"/>
        <v>0</v>
      </c>
      <c r="W128" s="323">
        <f t="shared" si="55"/>
        <v>0</v>
      </c>
      <c r="X128" s="323">
        <f t="shared" si="55"/>
        <v>17.7</v>
      </c>
      <c r="Y128" s="323">
        <f t="shared" si="55"/>
        <v>0</v>
      </c>
      <c r="Z128" s="323">
        <f t="shared" si="55"/>
        <v>8.9557500000000001</v>
      </c>
    </row>
    <row r="129" spans="1:26" ht="15" customHeight="1" x14ac:dyDescent="0.25">
      <c r="A129" s="8"/>
      <c r="B129" s="12" t="s">
        <v>442</v>
      </c>
      <c r="C129" s="251">
        <f t="shared" si="15"/>
        <v>184.29531999999998</v>
      </c>
      <c r="D129" s="162">
        <v>169.5</v>
      </c>
      <c r="E129" s="109">
        <f>E130+E131</f>
        <v>13.2</v>
      </c>
      <c r="F129" s="109"/>
      <c r="G129" s="109"/>
      <c r="H129" s="162">
        <v>1</v>
      </c>
      <c r="I129" s="109"/>
      <c r="J129" s="112">
        <f>'[1]4 priedas_ nepanaudotos lėšos'!C37</f>
        <v>0.59531999999999996</v>
      </c>
      <c r="K129" s="117">
        <f t="shared" si="23"/>
        <v>0</v>
      </c>
      <c r="L129" s="166"/>
      <c r="M129" s="118">
        <f>M130+M131</f>
        <v>0</v>
      </c>
      <c r="N129" s="118"/>
      <c r="O129" s="118"/>
      <c r="P129" s="166"/>
      <c r="Q129" s="118"/>
      <c r="R129" s="257">
        <f>'[1]4 priedas_ nepanaudotos lėšos'!I82</f>
        <v>0</v>
      </c>
      <c r="S129" s="172">
        <f t="shared" ref="S129:S134" si="56">T129+U129+V129+W129+X129+Y129+Z129</f>
        <v>184.29531999999998</v>
      </c>
      <c r="T129" s="227">
        <f t="shared" si="35"/>
        <v>169.5</v>
      </c>
      <c r="U129" s="227">
        <f t="shared" si="35"/>
        <v>13.2</v>
      </c>
      <c r="V129" s="227">
        <f t="shared" si="35"/>
        <v>0</v>
      </c>
      <c r="W129" s="227">
        <f t="shared" si="35"/>
        <v>0</v>
      </c>
      <c r="X129" s="227">
        <f t="shared" si="35"/>
        <v>1</v>
      </c>
      <c r="Y129" s="227">
        <f t="shared" si="35"/>
        <v>0</v>
      </c>
      <c r="Z129" s="227">
        <f t="shared" si="35"/>
        <v>0.59531999999999996</v>
      </c>
    </row>
    <row r="130" spans="1:26" ht="15" customHeight="1" x14ac:dyDescent="0.25">
      <c r="A130" s="8"/>
      <c r="B130" s="18" t="s">
        <v>191</v>
      </c>
      <c r="C130" s="252">
        <f t="shared" si="15"/>
        <v>13.2</v>
      </c>
      <c r="D130" s="120"/>
      <c r="E130" s="168">
        <v>13.2</v>
      </c>
      <c r="F130" s="120"/>
      <c r="G130" s="120"/>
      <c r="H130" s="120"/>
      <c r="I130" s="120"/>
      <c r="J130" s="113"/>
      <c r="K130" s="117">
        <f t="shared" si="23"/>
        <v>0</v>
      </c>
      <c r="L130" s="262"/>
      <c r="M130" s="255"/>
      <c r="N130" s="262"/>
      <c r="O130" s="262"/>
      <c r="P130" s="262"/>
      <c r="Q130" s="262"/>
      <c r="R130" s="258"/>
      <c r="S130" s="238">
        <f t="shared" si="56"/>
        <v>13.2</v>
      </c>
      <c r="T130" s="227">
        <f t="shared" si="35"/>
        <v>0</v>
      </c>
      <c r="U130" s="227">
        <f t="shared" si="35"/>
        <v>13.2</v>
      </c>
      <c r="V130" s="227">
        <f t="shared" si="35"/>
        <v>0</v>
      </c>
      <c r="W130" s="227">
        <f t="shared" si="35"/>
        <v>0</v>
      </c>
      <c r="X130" s="227">
        <f t="shared" si="35"/>
        <v>0</v>
      </c>
      <c r="Y130" s="227">
        <f t="shared" si="35"/>
        <v>0</v>
      </c>
      <c r="Z130" s="227">
        <f t="shared" si="35"/>
        <v>0</v>
      </c>
    </row>
    <row r="131" spans="1:26" ht="15" hidden="1" customHeight="1" x14ac:dyDescent="0.25">
      <c r="A131" s="8"/>
      <c r="B131" s="20" t="s">
        <v>150</v>
      </c>
      <c r="C131" s="252">
        <f t="shared" si="15"/>
        <v>0</v>
      </c>
      <c r="D131" s="120"/>
      <c r="E131" s="120"/>
      <c r="F131" s="120"/>
      <c r="G131" s="120"/>
      <c r="H131" s="120"/>
      <c r="I131" s="120"/>
      <c r="J131" s="113"/>
      <c r="K131" s="117">
        <f t="shared" si="23"/>
        <v>0</v>
      </c>
      <c r="L131" s="120"/>
      <c r="M131" s="120"/>
      <c r="N131" s="262"/>
      <c r="O131" s="262"/>
      <c r="P131" s="120"/>
      <c r="Q131" s="262"/>
      <c r="R131" s="258"/>
      <c r="S131" s="173">
        <f t="shared" si="56"/>
        <v>0</v>
      </c>
      <c r="T131" s="227">
        <f t="shared" si="35"/>
        <v>0</v>
      </c>
      <c r="U131" s="227">
        <f t="shared" si="35"/>
        <v>0</v>
      </c>
      <c r="V131" s="227">
        <f t="shared" si="35"/>
        <v>0</v>
      </c>
      <c r="W131" s="227">
        <f t="shared" si="35"/>
        <v>0</v>
      </c>
      <c r="X131" s="227">
        <f t="shared" si="35"/>
        <v>0</v>
      </c>
      <c r="Y131" s="227">
        <f t="shared" si="35"/>
        <v>0</v>
      </c>
      <c r="Z131" s="227">
        <f t="shared" si="35"/>
        <v>0</v>
      </c>
    </row>
    <row r="132" spans="1:26" ht="15" customHeight="1" x14ac:dyDescent="0.25">
      <c r="A132" s="8"/>
      <c r="B132" s="7" t="s">
        <v>437</v>
      </c>
      <c r="C132" s="122">
        <f t="shared" si="15"/>
        <v>113.06043</v>
      </c>
      <c r="D132" s="162">
        <v>88</v>
      </c>
      <c r="E132" s="109"/>
      <c r="F132" s="109"/>
      <c r="G132" s="109"/>
      <c r="H132" s="162">
        <v>16.7</v>
      </c>
      <c r="I132" s="109"/>
      <c r="J132" s="112">
        <f>'[1]4 priedas_ nepanaudotos lėšos'!C38</f>
        <v>8.3604300000000009</v>
      </c>
      <c r="K132" s="117">
        <f t="shared" si="23"/>
        <v>0</v>
      </c>
      <c r="L132" s="166"/>
      <c r="M132" s="118"/>
      <c r="N132" s="118"/>
      <c r="O132" s="118"/>
      <c r="P132" s="166"/>
      <c r="Q132" s="118"/>
      <c r="R132" s="257">
        <f>'[1]4 priedas_ nepanaudotos lėšos'!I85</f>
        <v>0</v>
      </c>
      <c r="S132" s="119">
        <f t="shared" si="56"/>
        <v>113.06043</v>
      </c>
      <c r="T132" s="227">
        <f t="shared" si="35"/>
        <v>88</v>
      </c>
      <c r="U132" s="227">
        <f t="shared" si="35"/>
        <v>0</v>
      </c>
      <c r="V132" s="227">
        <f t="shared" si="35"/>
        <v>0</v>
      </c>
      <c r="W132" s="227">
        <f t="shared" si="35"/>
        <v>0</v>
      </c>
      <c r="X132" s="227">
        <f t="shared" si="35"/>
        <v>16.7</v>
      </c>
      <c r="Y132" s="227">
        <f t="shared" si="35"/>
        <v>0</v>
      </c>
      <c r="Z132" s="227">
        <f t="shared" si="35"/>
        <v>8.3604300000000009</v>
      </c>
    </row>
    <row r="133" spans="1:26" ht="15" hidden="1" customHeight="1" x14ac:dyDescent="0.25">
      <c r="A133" s="8"/>
      <c r="B133" s="6" t="s">
        <v>233</v>
      </c>
      <c r="C133" s="122">
        <f t="shared" si="15"/>
        <v>0</v>
      </c>
      <c r="D133" s="109"/>
      <c r="E133" s="109">
        <f t="shared" ref="E133" si="57">E134</f>
        <v>0</v>
      </c>
      <c r="F133" s="109"/>
      <c r="G133" s="109"/>
      <c r="H133" s="109"/>
      <c r="I133" s="109"/>
      <c r="J133" s="112"/>
      <c r="K133" s="117">
        <f t="shared" si="23"/>
        <v>0</v>
      </c>
      <c r="L133" s="109"/>
      <c r="M133" s="118">
        <f t="shared" ref="M133" si="58">M134</f>
        <v>0</v>
      </c>
      <c r="N133" s="118"/>
      <c r="O133" s="118"/>
      <c r="P133" s="109"/>
      <c r="Q133" s="118"/>
      <c r="R133" s="257"/>
      <c r="S133" s="119">
        <f t="shared" si="56"/>
        <v>0</v>
      </c>
      <c r="T133" s="227">
        <f t="shared" si="35"/>
        <v>0</v>
      </c>
      <c r="U133" s="227">
        <f t="shared" si="35"/>
        <v>0</v>
      </c>
      <c r="V133" s="227">
        <f t="shared" si="35"/>
        <v>0</v>
      </c>
      <c r="W133" s="227">
        <f t="shared" si="35"/>
        <v>0</v>
      </c>
      <c r="X133" s="227">
        <f t="shared" si="35"/>
        <v>0</v>
      </c>
      <c r="Y133" s="227">
        <f t="shared" si="35"/>
        <v>0</v>
      </c>
      <c r="Z133" s="227">
        <f t="shared" si="35"/>
        <v>0</v>
      </c>
    </row>
    <row r="134" spans="1:26" ht="15" hidden="1" customHeight="1" x14ac:dyDescent="0.25">
      <c r="A134" s="15"/>
      <c r="B134" s="21" t="s">
        <v>149</v>
      </c>
      <c r="C134" s="120">
        <f t="shared" si="15"/>
        <v>0</v>
      </c>
      <c r="D134" s="120"/>
      <c r="E134" s="120"/>
      <c r="F134" s="120"/>
      <c r="G134" s="120"/>
      <c r="H134" s="120"/>
      <c r="I134" s="120"/>
      <c r="J134" s="113"/>
      <c r="K134" s="117">
        <f t="shared" si="23"/>
        <v>0</v>
      </c>
      <c r="L134" s="120"/>
      <c r="M134" s="262"/>
      <c r="N134" s="262"/>
      <c r="O134" s="262"/>
      <c r="P134" s="120"/>
      <c r="Q134" s="262"/>
      <c r="R134" s="258"/>
      <c r="S134" s="127">
        <f t="shared" si="56"/>
        <v>0</v>
      </c>
      <c r="T134" s="227">
        <f t="shared" si="35"/>
        <v>0</v>
      </c>
      <c r="U134" s="227">
        <f t="shared" si="35"/>
        <v>0</v>
      </c>
      <c r="V134" s="227">
        <f t="shared" si="35"/>
        <v>0</v>
      </c>
      <c r="W134" s="227">
        <f t="shared" si="35"/>
        <v>0</v>
      </c>
      <c r="X134" s="227">
        <f t="shared" si="35"/>
        <v>0</v>
      </c>
      <c r="Y134" s="227">
        <f t="shared" si="35"/>
        <v>0</v>
      </c>
      <c r="Z134" s="227">
        <f t="shared" si="35"/>
        <v>0</v>
      </c>
    </row>
    <row r="135" spans="1:26" ht="15" customHeight="1" x14ac:dyDescent="0.3">
      <c r="A135" s="3" t="s">
        <v>12</v>
      </c>
      <c r="B135" s="62" t="s">
        <v>239</v>
      </c>
      <c r="C135" s="250">
        <f t="shared" si="15"/>
        <v>384.35451999999998</v>
      </c>
      <c r="D135" s="110">
        <f t="shared" ref="D135:J135" si="59">D136+D139+D140</f>
        <v>361.59999999999997</v>
      </c>
      <c r="E135" s="110">
        <f t="shared" si="59"/>
        <v>11.5</v>
      </c>
      <c r="F135" s="110">
        <f t="shared" si="59"/>
        <v>0</v>
      </c>
      <c r="G135" s="110">
        <f t="shared" si="59"/>
        <v>0</v>
      </c>
      <c r="H135" s="110">
        <f t="shared" si="59"/>
        <v>2.5</v>
      </c>
      <c r="I135" s="110">
        <f t="shared" si="59"/>
        <v>0</v>
      </c>
      <c r="J135" s="110">
        <f t="shared" si="59"/>
        <v>8.7545199999999994</v>
      </c>
      <c r="K135" s="117">
        <f t="shared" si="23"/>
        <v>0</v>
      </c>
      <c r="L135" s="108">
        <f t="shared" ref="L135:Q135" si="60">L136+L139+L140</f>
        <v>0</v>
      </c>
      <c r="M135" s="108">
        <f t="shared" si="60"/>
        <v>0</v>
      </c>
      <c r="N135" s="108">
        <f t="shared" si="60"/>
        <v>0</v>
      </c>
      <c r="O135" s="108">
        <f t="shared" si="60"/>
        <v>0</v>
      </c>
      <c r="P135" s="108">
        <f t="shared" si="60"/>
        <v>0</v>
      </c>
      <c r="Q135" s="108">
        <f t="shared" si="60"/>
        <v>0</v>
      </c>
      <c r="R135" s="108">
        <f t="shared" ref="R135" si="61">R136+R139</f>
        <v>0</v>
      </c>
      <c r="S135" s="174">
        <f t="shared" ref="S135:Z135" si="62">S136+S139+S140</f>
        <v>384.35451999999998</v>
      </c>
      <c r="T135" s="323">
        <f t="shared" si="62"/>
        <v>361.59999999999997</v>
      </c>
      <c r="U135" s="323">
        <f t="shared" si="62"/>
        <v>11.5</v>
      </c>
      <c r="V135" s="323">
        <f t="shared" si="62"/>
        <v>0</v>
      </c>
      <c r="W135" s="323">
        <f t="shared" si="62"/>
        <v>0</v>
      </c>
      <c r="X135" s="323">
        <f t="shared" si="62"/>
        <v>2.5</v>
      </c>
      <c r="Y135" s="323">
        <f t="shared" si="62"/>
        <v>0</v>
      </c>
      <c r="Z135" s="323">
        <f t="shared" si="62"/>
        <v>8.7545199999999994</v>
      </c>
    </row>
    <row r="136" spans="1:26" ht="15" customHeight="1" x14ac:dyDescent="0.25">
      <c r="A136" s="8"/>
      <c r="B136" s="12" t="s">
        <v>442</v>
      </c>
      <c r="C136" s="251">
        <f t="shared" si="15"/>
        <v>308.89999999999998</v>
      </c>
      <c r="D136" s="162">
        <v>297.39999999999998</v>
      </c>
      <c r="E136" s="109">
        <f>E137+E138</f>
        <v>11.5</v>
      </c>
      <c r="F136" s="109"/>
      <c r="G136" s="109"/>
      <c r="H136" s="162"/>
      <c r="I136" s="109"/>
      <c r="J136" s="112">
        <f>'[1]4 priedas_ nepanaudotos lėšos'!C40</f>
        <v>0</v>
      </c>
      <c r="K136" s="117">
        <f t="shared" si="23"/>
        <v>0</v>
      </c>
      <c r="L136" s="166"/>
      <c r="M136" s="118">
        <f>M137+M138</f>
        <v>0</v>
      </c>
      <c r="N136" s="118"/>
      <c r="O136" s="118"/>
      <c r="P136" s="166"/>
      <c r="Q136" s="118"/>
      <c r="R136" s="257">
        <f>'[1]4 priedas_ nepanaudotos lėšos'!I89</f>
        <v>0</v>
      </c>
      <c r="S136" s="7">
        <f t="shared" ref="S136:S141" si="63">T136+U136+V136+W136+X136+Y136+Z136</f>
        <v>308.89999999999998</v>
      </c>
      <c r="T136" s="227">
        <f t="shared" si="35"/>
        <v>297.39999999999998</v>
      </c>
      <c r="U136" s="227">
        <f t="shared" si="35"/>
        <v>11.5</v>
      </c>
      <c r="V136" s="227">
        <f t="shared" si="35"/>
        <v>0</v>
      </c>
      <c r="W136" s="227">
        <f t="shared" si="35"/>
        <v>0</v>
      </c>
      <c r="X136" s="227">
        <f t="shared" si="35"/>
        <v>0</v>
      </c>
      <c r="Y136" s="227">
        <f t="shared" si="35"/>
        <v>0</v>
      </c>
      <c r="Z136" s="227">
        <f t="shared" si="35"/>
        <v>0</v>
      </c>
    </row>
    <row r="137" spans="1:26" ht="15" customHeight="1" x14ac:dyDescent="0.25">
      <c r="A137" s="8"/>
      <c r="B137" s="18" t="s">
        <v>191</v>
      </c>
      <c r="C137" s="252">
        <f t="shared" si="15"/>
        <v>11.5</v>
      </c>
      <c r="D137" s="120"/>
      <c r="E137" s="168">
        <v>11.5</v>
      </c>
      <c r="F137" s="120"/>
      <c r="G137" s="120"/>
      <c r="H137" s="120"/>
      <c r="I137" s="120"/>
      <c r="J137" s="113"/>
      <c r="K137" s="117">
        <f t="shared" si="23"/>
        <v>0</v>
      </c>
      <c r="L137" s="262"/>
      <c r="M137" s="255"/>
      <c r="N137" s="262"/>
      <c r="O137" s="262"/>
      <c r="P137" s="262"/>
      <c r="Q137" s="262"/>
      <c r="R137" s="258"/>
      <c r="S137" s="238">
        <f t="shared" si="63"/>
        <v>11.5</v>
      </c>
      <c r="T137" s="227">
        <f t="shared" si="35"/>
        <v>0</v>
      </c>
      <c r="U137" s="227">
        <f t="shared" si="35"/>
        <v>11.5</v>
      </c>
      <c r="V137" s="227">
        <f t="shared" si="35"/>
        <v>0</v>
      </c>
      <c r="W137" s="227">
        <f t="shared" si="35"/>
        <v>0</v>
      </c>
      <c r="X137" s="227">
        <f t="shared" si="35"/>
        <v>0</v>
      </c>
      <c r="Y137" s="227">
        <f t="shared" si="35"/>
        <v>0</v>
      </c>
      <c r="Z137" s="227">
        <f t="shared" si="35"/>
        <v>0</v>
      </c>
    </row>
    <row r="138" spans="1:26" ht="15" hidden="1" customHeight="1" x14ac:dyDescent="0.25">
      <c r="A138" s="8"/>
      <c r="B138" s="20" t="s">
        <v>150</v>
      </c>
      <c r="C138" s="252">
        <f t="shared" si="15"/>
        <v>0</v>
      </c>
      <c r="D138" s="120"/>
      <c r="E138" s="120"/>
      <c r="F138" s="120"/>
      <c r="G138" s="120"/>
      <c r="H138" s="120"/>
      <c r="I138" s="120"/>
      <c r="J138" s="113"/>
      <c r="K138" s="117">
        <f t="shared" si="23"/>
        <v>0</v>
      </c>
      <c r="L138" s="120"/>
      <c r="M138" s="120"/>
      <c r="N138" s="262"/>
      <c r="O138" s="262"/>
      <c r="P138" s="120"/>
      <c r="Q138" s="262"/>
      <c r="R138" s="258"/>
      <c r="S138" s="173">
        <f t="shared" si="63"/>
        <v>0</v>
      </c>
      <c r="T138" s="227">
        <f t="shared" si="35"/>
        <v>0</v>
      </c>
      <c r="U138" s="227">
        <f t="shared" si="35"/>
        <v>0</v>
      </c>
      <c r="V138" s="227">
        <f t="shared" si="35"/>
        <v>0</v>
      </c>
      <c r="W138" s="227">
        <f t="shared" si="35"/>
        <v>0</v>
      </c>
      <c r="X138" s="227">
        <f t="shared" si="35"/>
        <v>0</v>
      </c>
      <c r="Y138" s="227">
        <f t="shared" si="35"/>
        <v>0</v>
      </c>
      <c r="Z138" s="227">
        <f t="shared" si="35"/>
        <v>0</v>
      </c>
    </row>
    <row r="139" spans="1:26" ht="15" customHeight="1" x14ac:dyDescent="0.25">
      <c r="A139" s="8"/>
      <c r="B139" s="7" t="s">
        <v>437</v>
      </c>
      <c r="C139" s="122">
        <f t="shared" si="15"/>
        <v>75.454520000000002</v>
      </c>
      <c r="D139" s="162">
        <v>64.2</v>
      </c>
      <c r="E139" s="109"/>
      <c r="F139" s="109"/>
      <c r="G139" s="109"/>
      <c r="H139" s="162">
        <v>2.5</v>
      </c>
      <c r="I139" s="109"/>
      <c r="J139" s="112">
        <f>'[1]4 priedas_ nepanaudotos lėšos'!O41</f>
        <v>8.7545199999999994</v>
      </c>
      <c r="K139" s="117">
        <f t="shared" si="23"/>
        <v>0</v>
      </c>
      <c r="L139" s="166"/>
      <c r="M139" s="118"/>
      <c r="N139" s="118"/>
      <c r="O139" s="118"/>
      <c r="P139" s="166"/>
      <c r="Q139" s="118"/>
      <c r="R139" s="257">
        <f>'[1]4 priedas_ nepanaudotos lėšos'!I92</f>
        <v>0</v>
      </c>
      <c r="S139" s="119">
        <f t="shared" si="63"/>
        <v>75.454520000000002</v>
      </c>
      <c r="T139" s="227">
        <f t="shared" si="35"/>
        <v>64.2</v>
      </c>
      <c r="U139" s="227">
        <f t="shared" si="35"/>
        <v>0</v>
      </c>
      <c r="V139" s="227">
        <f t="shared" si="35"/>
        <v>0</v>
      </c>
      <c r="W139" s="227">
        <f t="shared" si="35"/>
        <v>0</v>
      </c>
      <c r="X139" s="227">
        <f t="shared" si="35"/>
        <v>2.5</v>
      </c>
      <c r="Y139" s="227">
        <f t="shared" si="35"/>
        <v>0</v>
      </c>
      <c r="Z139" s="227">
        <f t="shared" si="35"/>
        <v>8.7545199999999994</v>
      </c>
    </row>
    <row r="140" spans="1:26" ht="15" hidden="1" customHeight="1" x14ac:dyDescent="0.25">
      <c r="A140" s="8"/>
      <c r="B140" s="6" t="s">
        <v>233</v>
      </c>
      <c r="C140" s="122">
        <f t="shared" si="15"/>
        <v>0</v>
      </c>
      <c r="D140" s="109"/>
      <c r="E140" s="109">
        <f t="shared" ref="E140" si="64">E141</f>
        <v>0</v>
      </c>
      <c r="F140" s="109"/>
      <c r="G140" s="109"/>
      <c r="H140" s="109"/>
      <c r="I140" s="109"/>
      <c r="J140" s="112"/>
      <c r="K140" s="117">
        <f t="shared" si="23"/>
        <v>0</v>
      </c>
      <c r="L140" s="109"/>
      <c r="M140" s="118">
        <f t="shared" ref="M140" si="65">M141</f>
        <v>0</v>
      </c>
      <c r="N140" s="118"/>
      <c r="O140" s="118"/>
      <c r="P140" s="109"/>
      <c r="Q140" s="118"/>
      <c r="R140" s="257"/>
      <c r="S140" s="119">
        <f t="shared" si="63"/>
        <v>0</v>
      </c>
      <c r="T140" s="227">
        <f t="shared" si="35"/>
        <v>0</v>
      </c>
      <c r="U140" s="227">
        <f t="shared" si="35"/>
        <v>0</v>
      </c>
      <c r="V140" s="227">
        <f t="shared" si="35"/>
        <v>0</v>
      </c>
      <c r="W140" s="227">
        <f t="shared" si="35"/>
        <v>0</v>
      </c>
      <c r="X140" s="227">
        <f t="shared" si="35"/>
        <v>0</v>
      </c>
      <c r="Y140" s="227">
        <f t="shared" si="35"/>
        <v>0</v>
      </c>
      <c r="Z140" s="227">
        <f t="shared" si="35"/>
        <v>0</v>
      </c>
    </row>
    <row r="141" spans="1:26" ht="15" hidden="1" customHeight="1" x14ac:dyDescent="0.25">
      <c r="A141" s="15"/>
      <c r="B141" s="21" t="s">
        <v>149</v>
      </c>
      <c r="C141" s="120">
        <f t="shared" si="15"/>
        <v>0</v>
      </c>
      <c r="D141" s="120"/>
      <c r="E141" s="120"/>
      <c r="F141" s="120"/>
      <c r="G141" s="120"/>
      <c r="H141" s="120"/>
      <c r="I141" s="120"/>
      <c r="J141" s="113"/>
      <c r="K141" s="117">
        <f t="shared" si="23"/>
        <v>0</v>
      </c>
      <c r="L141" s="120"/>
      <c r="M141" s="262"/>
      <c r="N141" s="262"/>
      <c r="O141" s="262"/>
      <c r="P141" s="120"/>
      <c r="Q141" s="262"/>
      <c r="R141" s="258"/>
      <c r="S141" s="127">
        <f t="shared" si="63"/>
        <v>0</v>
      </c>
      <c r="T141" s="227">
        <f t="shared" si="35"/>
        <v>0</v>
      </c>
      <c r="U141" s="227">
        <f t="shared" si="35"/>
        <v>0</v>
      </c>
      <c r="V141" s="227">
        <f t="shared" si="35"/>
        <v>0</v>
      </c>
      <c r="W141" s="227">
        <f t="shared" si="35"/>
        <v>0</v>
      </c>
      <c r="X141" s="227">
        <f t="shared" si="35"/>
        <v>0</v>
      </c>
      <c r="Y141" s="227">
        <f t="shared" si="35"/>
        <v>0</v>
      </c>
      <c r="Z141" s="227">
        <f t="shared" si="35"/>
        <v>0</v>
      </c>
    </row>
    <row r="142" spans="1:26" ht="15" customHeight="1" x14ac:dyDescent="0.3">
      <c r="A142" s="3" t="s">
        <v>13</v>
      </c>
      <c r="B142" s="62" t="s">
        <v>240</v>
      </c>
      <c r="C142" s="250">
        <f t="shared" si="15"/>
        <v>531.07948999999996</v>
      </c>
      <c r="D142" s="110">
        <f t="shared" ref="D142:J142" si="66">D143+D146+D147</f>
        <v>488.9</v>
      </c>
      <c r="E142" s="110">
        <f t="shared" si="66"/>
        <v>15.3</v>
      </c>
      <c r="F142" s="110">
        <f t="shared" si="66"/>
        <v>0</v>
      </c>
      <c r="G142" s="110">
        <f t="shared" si="66"/>
        <v>0</v>
      </c>
      <c r="H142" s="110">
        <f t="shared" si="66"/>
        <v>18.8</v>
      </c>
      <c r="I142" s="110">
        <f t="shared" si="66"/>
        <v>0</v>
      </c>
      <c r="J142" s="110">
        <f t="shared" si="66"/>
        <v>8.0794899999999998</v>
      </c>
      <c r="K142" s="117">
        <f t="shared" si="23"/>
        <v>0</v>
      </c>
      <c r="L142" s="108">
        <f t="shared" ref="L142:Q142" si="67">L143+L146+L147</f>
        <v>0</v>
      </c>
      <c r="M142" s="108">
        <f t="shared" si="67"/>
        <v>0</v>
      </c>
      <c r="N142" s="108">
        <f t="shared" si="67"/>
        <v>0</v>
      </c>
      <c r="O142" s="108">
        <f t="shared" si="67"/>
        <v>0</v>
      </c>
      <c r="P142" s="108">
        <f t="shared" si="67"/>
        <v>0</v>
      </c>
      <c r="Q142" s="108">
        <f t="shared" si="67"/>
        <v>0</v>
      </c>
      <c r="R142" s="108">
        <f t="shared" ref="R142" si="68">R143+R146</f>
        <v>0</v>
      </c>
      <c r="S142" s="174">
        <f t="shared" ref="S142:Z142" si="69">S143+S146+S147</f>
        <v>531.07948999999996</v>
      </c>
      <c r="T142" s="323">
        <f t="shared" si="69"/>
        <v>488.9</v>
      </c>
      <c r="U142" s="323">
        <f t="shared" si="69"/>
        <v>15.3</v>
      </c>
      <c r="V142" s="323">
        <f t="shared" si="69"/>
        <v>0</v>
      </c>
      <c r="W142" s="323">
        <f t="shared" si="69"/>
        <v>0</v>
      </c>
      <c r="X142" s="323">
        <f t="shared" si="69"/>
        <v>18.8</v>
      </c>
      <c r="Y142" s="323">
        <f t="shared" si="69"/>
        <v>0</v>
      </c>
      <c r="Z142" s="323">
        <f t="shared" si="69"/>
        <v>8.0794899999999998</v>
      </c>
    </row>
    <row r="143" spans="1:26" ht="15" customHeight="1" x14ac:dyDescent="0.25">
      <c r="A143" s="8"/>
      <c r="B143" s="12" t="s">
        <v>442</v>
      </c>
      <c r="C143" s="251">
        <f t="shared" si="15"/>
        <v>374.5</v>
      </c>
      <c r="D143" s="162">
        <v>352.2</v>
      </c>
      <c r="E143" s="109">
        <f>E144+E145</f>
        <v>15.3</v>
      </c>
      <c r="F143" s="109"/>
      <c r="G143" s="109"/>
      <c r="H143" s="162">
        <v>7</v>
      </c>
      <c r="I143" s="109"/>
      <c r="J143" s="112"/>
      <c r="K143" s="117">
        <f t="shared" si="23"/>
        <v>0</v>
      </c>
      <c r="L143" s="166"/>
      <c r="M143" s="118">
        <f>M144+M145</f>
        <v>0</v>
      </c>
      <c r="N143" s="118"/>
      <c r="O143" s="118"/>
      <c r="P143" s="166"/>
      <c r="Q143" s="118"/>
      <c r="R143" s="257">
        <f>'[1]4 priedas_ nepanaudotos lėšos'!I96</f>
        <v>0</v>
      </c>
      <c r="S143" s="7">
        <f t="shared" ref="S143:S148" si="70">T143+U143+V143+W143+X143+Y143+Z143</f>
        <v>374.5</v>
      </c>
      <c r="T143" s="227">
        <f t="shared" si="35"/>
        <v>352.2</v>
      </c>
      <c r="U143" s="227">
        <f t="shared" si="35"/>
        <v>15.3</v>
      </c>
      <c r="V143" s="227">
        <f t="shared" si="35"/>
        <v>0</v>
      </c>
      <c r="W143" s="227">
        <f t="shared" si="35"/>
        <v>0</v>
      </c>
      <c r="X143" s="227">
        <f t="shared" si="35"/>
        <v>7</v>
      </c>
      <c r="Y143" s="227">
        <f t="shared" si="35"/>
        <v>0</v>
      </c>
      <c r="Z143" s="227">
        <f t="shared" si="35"/>
        <v>0</v>
      </c>
    </row>
    <row r="144" spans="1:26" ht="15" customHeight="1" x14ac:dyDescent="0.25">
      <c r="A144" s="8"/>
      <c r="B144" s="18" t="s">
        <v>191</v>
      </c>
      <c r="C144" s="252">
        <f t="shared" si="15"/>
        <v>15.3</v>
      </c>
      <c r="D144" s="120"/>
      <c r="E144" s="168">
        <v>15.3</v>
      </c>
      <c r="F144" s="120"/>
      <c r="G144" s="120"/>
      <c r="H144" s="120"/>
      <c r="I144" s="120"/>
      <c r="J144" s="113"/>
      <c r="K144" s="117">
        <f t="shared" si="23"/>
        <v>0</v>
      </c>
      <c r="L144" s="262"/>
      <c r="M144" s="255"/>
      <c r="N144" s="262"/>
      <c r="O144" s="262"/>
      <c r="P144" s="262"/>
      <c r="Q144" s="262"/>
      <c r="R144" s="258"/>
      <c r="S144" s="238">
        <f t="shared" si="70"/>
        <v>15.3</v>
      </c>
      <c r="T144" s="227">
        <f t="shared" si="35"/>
        <v>0</v>
      </c>
      <c r="U144" s="227">
        <f t="shared" si="35"/>
        <v>15.3</v>
      </c>
      <c r="V144" s="227">
        <f t="shared" si="35"/>
        <v>0</v>
      </c>
      <c r="W144" s="227">
        <f t="shared" si="35"/>
        <v>0</v>
      </c>
      <c r="X144" s="227">
        <f t="shared" si="35"/>
        <v>0</v>
      </c>
      <c r="Y144" s="227">
        <f t="shared" si="35"/>
        <v>0</v>
      </c>
      <c r="Z144" s="227">
        <f t="shared" si="35"/>
        <v>0</v>
      </c>
    </row>
    <row r="145" spans="1:26" ht="15" hidden="1" customHeight="1" x14ac:dyDescent="0.25">
      <c r="A145" s="8"/>
      <c r="B145" s="20" t="s">
        <v>150</v>
      </c>
      <c r="C145" s="252">
        <f t="shared" si="15"/>
        <v>0</v>
      </c>
      <c r="D145" s="120"/>
      <c r="E145" s="120"/>
      <c r="F145" s="120"/>
      <c r="G145" s="120"/>
      <c r="H145" s="120"/>
      <c r="I145" s="120"/>
      <c r="J145" s="113"/>
      <c r="K145" s="117">
        <f t="shared" si="23"/>
        <v>0</v>
      </c>
      <c r="L145" s="120"/>
      <c r="M145" s="120"/>
      <c r="N145" s="262"/>
      <c r="O145" s="262"/>
      <c r="P145" s="120"/>
      <c r="Q145" s="262"/>
      <c r="R145" s="258"/>
      <c r="S145" s="173">
        <f t="shared" si="70"/>
        <v>0</v>
      </c>
      <c r="T145" s="227">
        <f t="shared" si="35"/>
        <v>0</v>
      </c>
      <c r="U145" s="227">
        <f t="shared" si="35"/>
        <v>0</v>
      </c>
      <c r="V145" s="227">
        <f t="shared" si="35"/>
        <v>0</v>
      </c>
      <c r="W145" s="227">
        <f t="shared" si="35"/>
        <v>0</v>
      </c>
      <c r="X145" s="227">
        <f t="shared" si="35"/>
        <v>0</v>
      </c>
      <c r="Y145" s="227">
        <f t="shared" si="35"/>
        <v>0</v>
      </c>
      <c r="Z145" s="227">
        <f t="shared" si="35"/>
        <v>0</v>
      </c>
    </row>
    <row r="146" spans="1:26" ht="15" customHeight="1" x14ac:dyDescent="0.25">
      <c r="A146" s="8"/>
      <c r="B146" s="7" t="s">
        <v>437</v>
      </c>
      <c r="C146" s="122">
        <f t="shared" si="15"/>
        <v>156.57948999999999</v>
      </c>
      <c r="D146" s="162">
        <v>136.69999999999999</v>
      </c>
      <c r="E146" s="109"/>
      <c r="F146" s="109"/>
      <c r="G146" s="109"/>
      <c r="H146" s="162">
        <v>11.8</v>
      </c>
      <c r="I146" s="109"/>
      <c r="J146" s="112">
        <f>'[1]4 priedas_ nepanaudotos lėšos'!O43</f>
        <v>8.0794899999999998</v>
      </c>
      <c r="K146" s="117">
        <f t="shared" si="23"/>
        <v>0</v>
      </c>
      <c r="L146" s="166"/>
      <c r="M146" s="118"/>
      <c r="N146" s="118"/>
      <c r="O146" s="118"/>
      <c r="P146" s="166"/>
      <c r="Q146" s="118"/>
      <c r="R146" s="257">
        <f>'[1]4 priedas_ nepanaudotos lėšos'!I99</f>
        <v>0</v>
      </c>
      <c r="S146" s="119">
        <f t="shared" si="70"/>
        <v>156.57948999999999</v>
      </c>
      <c r="T146" s="227">
        <f t="shared" si="35"/>
        <v>136.69999999999999</v>
      </c>
      <c r="U146" s="227">
        <f t="shared" si="35"/>
        <v>0</v>
      </c>
      <c r="V146" s="227">
        <f t="shared" si="35"/>
        <v>0</v>
      </c>
      <c r="W146" s="227">
        <f t="shared" si="35"/>
        <v>0</v>
      </c>
      <c r="X146" s="227">
        <f t="shared" si="35"/>
        <v>11.8</v>
      </c>
      <c r="Y146" s="227">
        <f t="shared" si="35"/>
        <v>0</v>
      </c>
      <c r="Z146" s="227">
        <f t="shared" si="35"/>
        <v>8.0794899999999998</v>
      </c>
    </row>
    <row r="147" spans="1:26" ht="15" hidden="1" customHeight="1" x14ac:dyDescent="0.25">
      <c r="A147" s="8"/>
      <c r="B147" s="6" t="s">
        <v>233</v>
      </c>
      <c r="C147" s="122">
        <f t="shared" ref="C147:C210" si="71">D147+E147+F147+G147+H147+I147+J147</f>
        <v>0</v>
      </c>
      <c r="D147" s="109"/>
      <c r="E147" s="109">
        <f t="shared" ref="E147" si="72">E148</f>
        <v>0</v>
      </c>
      <c r="F147" s="109"/>
      <c r="G147" s="109"/>
      <c r="H147" s="109"/>
      <c r="I147" s="109"/>
      <c r="J147" s="112"/>
      <c r="K147" s="117">
        <f t="shared" si="23"/>
        <v>0</v>
      </c>
      <c r="L147" s="109"/>
      <c r="M147" s="118">
        <f t="shared" ref="M147" si="73">M148</f>
        <v>0</v>
      </c>
      <c r="N147" s="118"/>
      <c r="O147" s="118"/>
      <c r="P147" s="109"/>
      <c r="Q147" s="118"/>
      <c r="R147" s="257"/>
      <c r="S147" s="119">
        <f t="shared" si="70"/>
        <v>0</v>
      </c>
      <c r="T147" s="227">
        <f t="shared" si="35"/>
        <v>0</v>
      </c>
      <c r="U147" s="227">
        <f t="shared" si="35"/>
        <v>0</v>
      </c>
      <c r="V147" s="227">
        <f t="shared" si="35"/>
        <v>0</v>
      </c>
      <c r="W147" s="227">
        <f t="shared" si="35"/>
        <v>0</v>
      </c>
      <c r="X147" s="227">
        <f t="shared" si="35"/>
        <v>0</v>
      </c>
      <c r="Y147" s="227">
        <f t="shared" si="35"/>
        <v>0</v>
      </c>
      <c r="Z147" s="227">
        <f t="shared" si="35"/>
        <v>0</v>
      </c>
    </row>
    <row r="148" spans="1:26" ht="15" hidden="1" customHeight="1" x14ac:dyDescent="0.25">
      <c r="A148" s="15"/>
      <c r="B148" s="21" t="s">
        <v>149</v>
      </c>
      <c r="C148" s="120">
        <f t="shared" si="71"/>
        <v>0</v>
      </c>
      <c r="D148" s="120"/>
      <c r="E148" s="120"/>
      <c r="F148" s="120"/>
      <c r="G148" s="120"/>
      <c r="H148" s="120"/>
      <c r="I148" s="120"/>
      <c r="J148" s="113"/>
      <c r="K148" s="117">
        <f t="shared" si="23"/>
        <v>0</v>
      </c>
      <c r="L148" s="120"/>
      <c r="M148" s="262"/>
      <c r="N148" s="262"/>
      <c r="O148" s="262"/>
      <c r="P148" s="120"/>
      <c r="Q148" s="262"/>
      <c r="R148" s="258"/>
      <c r="S148" s="127">
        <f t="shared" si="70"/>
        <v>0</v>
      </c>
      <c r="T148" s="227">
        <f t="shared" si="35"/>
        <v>0</v>
      </c>
      <c r="U148" s="227">
        <f t="shared" si="35"/>
        <v>0</v>
      </c>
      <c r="V148" s="227">
        <f t="shared" si="35"/>
        <v>0</v>
      </c>
      <c r="W148" s="227">
        <f t="shared" si="35"/>
        <v>0</v>
      </c>
      <c r="X148" s="227">
        <f t="shared" si="35"/>
        <v>0</v>
      </c>
      <c r="Y148" s="227">
        <f t="shared" si="35"/>
        <v>0</v>
      </c>
      <c r="Z148" s="227">
        <f t="shared" si="35"/>
        <v>0</v>
      </c>
    </row>
    <row r="149" spans="1:26" ht="15" customHeight="1" x14ac:dyDescent="0.3">
      <c r="A149" s="3" t="s">
        <v>14</v>
      </c>
      <c r="B149" s="62" t="s">
        <v>241</v>
      </c>
      <c r="C149" s="250">
        <f t="shared" si="71"/>
        <v>234.11306999999996</v>
      </c>
      <c r="D149" s="110">
        <f t="shared" ref="D149:J149" si="74">D150+D153+D154</f>
        <v>221.7</v>
      </c>
      <c r="E149" s="110">
        <f t="shared" si="74"/>
        <v>11.5</v>
      </c>
      <c r="F149" s="110">
        <f t="shared" si="74"/>
        <v>0</v>
      </c>
      <c r="G149" s="110">
        <f t="shared" si="74"/>
        <v>0</v>
      </c>
      <c r="H149" s="110">
        <f t="shared" si="74"/>
        <v>0.7</v>
      </c>
      <c r="I149" s="110">
        <f t="shared" si="74"/>
        <v>0</v>
      </c>
      <c r="J149" s="110">
        <f t="shared" si="74"/>
        <v>0.21307000000000001</v>
      </c>
      <c r="K149" s="117">
        <f t="shared" si="23"/>
        <v>0</v>
      </c>
      <c r="L149" s="108">
        <f t="shared" ref="L149:Q149" si="75">L150+L153+L154</f>
        <v>0</v>
      </c>
      <c r="M149" s="108">
        <f t="shared" si="75"/>
        <v>0</v>
      </c>
      <c r="N149" s="108">
        <f t="shared" si="75"/>
        <v>0</v>
      </c>
      <c r="O149" s="108">
        <f t="shared" si="75"/>
        <v>0</v>
      </c>
      <c r="P149" s="108">
        <f t="shared" si="75"/>
        <v>0</v>
      </c>
      <c r="Q149" s="108">
        <f t="shared" si="75"/>
        <v>0</v>
      </c>
      <c r="R149" s="108">
        <f t="shared" ref="R149" si="76">R150+R153</f>
        <v>0</v>
      </c>
      <c r="S149" s="174">
        <f t="shared" ref="S149:Z149" si="77">S150+S153+S154</f>
        <v>234.11306999999999</v>
      </c>
      <c r="T149" s="323">
        <f t="shared" si="77"/>
        <v>221.7</v>
      </c>
      <c r="U149" s="323">
        <f t="shared" si="77"/>
        <v>11.5</v>
      </c>
      <c r="V149" s="323">
        <f t="shared" si="77"/>
        <v>0</v>
      </c>
      <c r="W149" s="323">
        <f t="shared" si="77"/>
        <v>0</v>
      </c>
      <c r="X149" s="323">
        <f t="shared" si="77"/>
        <v>0.7</v>
      </c>
      <c r="Y149" s="323">
        <f t="shared" si="77"/>
        <v>0</v>
      </c>
      <c r="Z149" s="323">
        <f t="shared" si="77"/>
        <v>0.21307000000000001</v>
      </c>
    </row>
    <row r="150" spans="1:26" ht="15" customHeight="1" x14ac:dyDescent="0.25">
      <c r="A150" s="8"/>
      <c r="B150" s="12" t="s">
        <v>442</v>
      </c>
      <c r="C150" s="251">
        <f t="shared" si="71"/>
        <v>163.69999999999999</v>
      </c>
      <c r="D150" s="162">
        <v>151.69999999999999</v>
      </c>
      <c r="E150" s="109">
        <f>E151+E152</f>
        <v>11.5</v>
      </c>
      <c r="F150" s="109"/>
      <c r="G150" s="109"/>
      <c r="H150" s="162">
        <v>0.5</v>
      </c>
      <c r="I150" s="109"/>
      <c r="J150" s="112"/>
      <c r="K150" s="117">
        <f t="shared" si="23"/>
        <v>0</v>
      </c>
      <c r="L150" s="166"/>
      <c r="M150" s="118">
        <f>M151+M152</f>
        <v>0</v>
      </c>
      <c r="N150" s="118"/>
      <c r="O150" s="118"/>
      <c r="P150" s="166"/>
      <c r="Q150" s="118"/>
      <c r="R150" s="257">
        <f>'[1]4 priedas_ nepanaudotos lėšos'!I103</f>
        <v>0</v>
      </c>
      <c r="S150" s="7">
        <f t="shared" ref="S150:S155" si="78">T150+U150+V150+W150+X150+Y150+Z150</f>
        <v>163.69999999999999</v>
      </c>
      <c r="T150" s="227">
        <f t="shared" si="35"/>
        <v>151.69999999999999</v>
      </c>
      <c r="U150" s="227">
        <f t="shared" si="35"/>
        <v>11.5</v>
      </c>
      <c r="V150" s="227">
        <f t="shared" si="35"/>
        <v>0</v>
      </c>
      <c r="W150" s="227">
        <f t="shared" ref="W150:Z211" si="79">G150+O150</f>
        <v>0</v>
      </c>
      <c r="X150" s="227">
        <f t="shared" si="79"/>
        <v>0.5</v>
      </c>
      <c r="Y150" s="227">
        <f t="shared" si="79"/>
        <v>0</v>
      </c>
      <c r="Z150" s="227">
        <f t="shared" si="79"/>
        <v>0</v>
      </c>
    </row>
    <row r="151" spans="1:26" ht="15" customHeight="1" x14ac:dyDescent="0.25">
      <c r="A151" s="8"/>
      <c r="B151" s="18" t="s">
        <v>191</v>
      </c>
      <c r="C151" s="252">
        <f t="shared" si="71"/>
        <v>11.5</v>
      </c>
      <c r="D151" s="120"/>
      <c r="E151" s="168">
        <v>11.5</v>
      </c>
      <c r="F151" s="120"/>
      <c r="G151" s="120"/>
      <c r="H151" s="120"/>
      <c r="I151" s="120"/>
      <c r="J151" s="113"/>
      <c r="K151" s="117">
        <f t="shared" si="23"/>
        <v>0</v>
      </c>
      <c r="L151" s="262"/>
      <c r="M151" s="255"/>
      <c r="N151" s="262"/>
      <c r="O151" s="262"/>
      <c r="P151" s="262"/>
      <c r="Q151" s="262"/>
      <c r="R151" s="258"/>
      <c r="S151" s="238">
        <f t="shared" si="78"/>
        <v>11.5</v>
      </c>
      <c r="T151" s="227">
        <f t="shared" ref="T151:V212" si="80">D151+L151</f>
        <v>0</v>
      </c>
      <c r="U151" s="227">
        <f t="shared" si="80"/>
        <v>11.5</v>
      </c>
      <c r="V151" s="227">
        <f t="shared" si="80"/>
        <v>0</v>
      </c>
      <c r="W151" s="227">
        <f t="shared" si="79"/>
        <v>0</v>
      </c>
      <c r="X151" s="227">
        <f t="shared" si="79"/>
        <v>0</v>
      </c>
      <c r="Y151" s="227">
        <f t="shared" si="79"/>
        <v>0</v>
      </c>
      <c r="Z151" s="227">
        <f t="shared" si="79"/>
        <v>0</v>
      </c>
    </row>
    <row r="152" spans="1:26" ht="15" hidden="1" customHeight="1" x14ac:dyDescent="0.25">
      <c r="A152" s="8"/>
      <c r="B152" s="20" t="s">
        <v>150</v>
      </c>
      <c r="C152" s="252">
        <f t="shared" si="71"/>
        <v>0</v>
      </c>
      <c r="D152" s="120"/>
      <c r="E152" s="120"/>
      <c r="F152" s="120"/>
      <c r="G152" s="120"/>
      <c r="H152" s="120"/>
      <c r="I152" s="120"/>
      <c r="J152" s="113"/>
      <c r="K152" s="117">
        <f t="shared" si="23"/>
        <v>0</v>
      </c>
      <c r="L152" s="120"/>
      <c r="M152" s="120"/>
      <c r="N152" s="262"/>
      <c r="O152" s="262"/>
      <c r="P152" s="120"/>
      <c r="Q152" s="262"/>
      <c r="R152" s="258"/>
      <c r="S152" s="173">
        <f t="shared" si="78"/>
        <v>0</v>
      </c>
      <c r="T152" s="227">
        <f t="shared" si="80"/>
        <v>0</v>
      </c>
      <c r="U152" s="227">
        <f t="shared" si="80"/>
        <v>0</v>
      </c>
      <c r="V152" s="227">
        <f t="shared" si="80"/>
        <v>0</v>
      </c>
      <c r="W152" s="227">
        <f t="shared" si="79"/>
        <v>0</v>
      </c>
      <c r="X152" s="227">
        <f t="shared" si="79"/>
        <v>0</v>
      </c>
      <c r="Y152" s="227">
        <f t="shared" si="79"/>
        <v>0</v>
      </c>
      <c r="Z152" s="227">
        <f t="shared" si="79"/>
        <v>0</v>
      </c>
    </row>
    <row r="153" spans="1:26" ht="15" customHeight="1" x14ac:dyDescent="0.25">
      <c r="A153" s="8"/>
      <c r="B153" s="7" t="s">
        <v>437</v>
      </c>
      <c r="C153" s="122">
        <f t="shared" si="71"/>
        <v>70.413070000000005</v>
      </c>
      <c r="D153" s="162">
        <v>70</v>
      </c>
      <c r="E153" s="109"/>
      <c r="F153" s="109"/>
      <c r="G153" s="109"/>
      <c r="H153" s="162">
        <v>0.2</v>
      </c>
      <c r="I153" s="109"/>
      <c r="J153" s="112">
        <f>'[1]4 priedas_ nepanaudotos lėšos'!O45</f>
        <v>0.21307000000000001</v>
      </c>
      <c r="K153" s="117">
        <f t="shared" si="23"/>
        <v>0</v>
      </c>
      <c r="L153" s="166"/>
      <c r="M153" s="118"/>
      <c r="N153" s="118"/>
      <c r="O153" s="118"/>
      <c r="P153" s="166"/>
      <c r="Q153" s="118"/>
      <c r="R153" s="257">
        <f>'[1]4 priedas_ nepanaudotos lėšos'!I106</f>
        <v>0</v>
      </c>
      <c r="S153" s="119">
        <f t="shared" si="78"/>
        <v>70.413070000000005</v>
      </c>
      <c r="T153" s="227">
        <f t="shared" si="80"/>
        <v>70</v>
      </c>
      <c r="U153" s="227">
        <f t="shared" si="80"/>
        <v>0</v>
      </c>
      <c r="V153" s="227">
        <f t="shared" si="80"/>
        <v>0</v>
      </c>
      <c r="W153" s="227">
        <f t="shared" si="79"/>
        <v>0</v>
      </c>
      <c r="X153" s="227">
        <f t="shared" si="79"/>
        <v>0.2</v>
      </c>
      <c r="Y153" s="227">
        <f t="shared" si="79"/>
        <v>0</v>
      </c>
      <c r="Z153" s="227">
        <f t="shared" si="79"/>
        <v>0.21307000000000001</v>
      </c>
    </row>
    <row r="154" spans="1:26" ht="15" hidden="1" customHeight="1" x14ac:dyDescent="0.25">
      <c r="A154" s="8"/>
      <c r="B154" s="6" t="s">
        <v>233</v>
      </c>
      <c r="C154" s="122">
        <f t="shared" si="71"/>
        <v>0</v>
      </c>
      <c r="D154" s="109"/>
      <c r="E154" s="109">
        <f t="shared" ref="E154" si="81">E155</f>
        <v>0</v>
      </c>
      <c r="F154" s="109"/>
      <c r="G154" s="109"/>
      <c r="H154" s="109"/>
      <c r="I154" s="109"/>
      <c r="J154" s="112"/>
      <c r="K154" s="117">
        <f t="shared" si="23"/>
        <v>0</v>
      </c>
      <c r="L154" s="109"/>
      <c r="M154" s="118">
        <f t="shared" ref="M154" si="82">M155</f>
        <v>0</v>
      </c>
      <c r="N154" s="118"/>
      <c r="O154" s="118"/>
      <c r="P154" s="109"/>
      <c r="Q154" s="118"/>
      <c r="R154" s="257"/>
      <c r="S154" s="119">
        <f t="shared" si="78"/>
        <v>0</v>
      </c>
      <c r="T154" s="227">
        <f t="shared" si="80"/>
        <v>0</v>
      </c>
      <c r="U154" s="227">
        <f t="shared" si="80"/>
        <v>0</v>
      </c>
      <c r="V154" s="227">
        <f t="shared" si="80"/>
        <v>0</v>
      </c>
      <c r="W154" s="227">
        <f t="shared" si="79"/>
        <v>0</v>
      </c>
      <c r="X154" s="227">
        <f t="shared" si="79"/>
        <v>0</v>
      </c>
      <c r="Y154" s="227">
        <f t="shared" si="79"/>
        <v>0</v>
      </c>
      <c r="Z154" s="227">
        <f t="shared" si="79"/>
        <v>0</v>
      </c>
    </row>
    <row r="155" spans="1:26" ht="15" hidden="1" customHeight="1" x14ac:dyDescent="0.25">
      <c r="A155" s="15"/>
      <c r="B155" s="21" t="s">
        <v>149</v>
      </c>
      <c r="C155" s="120">
        <f t="shared" si="71"/>
        <v>0</v>
      </c>
      <c r="D155" s="120"/>
      <c r="E155" s="120"/>
      <c r="F155" s="120"/>
      <c r="G155" s="120"/>
      <c r="H155" s="120"/>
      <c r="I155" s="120"/>
      <c r="J155" s="113"/>
      <c r="K155" s="117">
        <f t="shared" si="23"/>
        <v>0</v>
      </c>
      <c r="L155" s="120"/>
      <c r="M155" s="262"/>
      <c r="N155" s="262"/>
      <c r="O155" s="262"/>
      <c r="P155" s="120"/>
      <c r="Q155" s="262"/>
      <c r="R155" s="258"/>
      <c r="S155" s="127">
        <f t="shared" si="78"/>
        <v>0</v>
      </c>
      <c r="T155" s="227">
        <f t="shared" si="80"/>
        <v>0</v>
      </c>
      <c r="U155" s="227">
        <f t="shared" si="80"/>
        <v>0</v>
      </c>
      <c r="V155" s="227">
        <f t="shared" si="80"/>
        <v>0</v>
      </c>
      <c r="W155" s="227">
        <f t="shared" si="79"/>
        <v>0</v>
      </c>
      <c r="X155" s="227">
        <f t="shared" si="79"/>
        <v>0</v>
      </c>
      <c r="Y155" s="227">
        <f t="shared" si="79"/>
        <v>0</v>
      </c>
      <c r="Z155" s="227">
        <f t="shared" si="79"/>
        <v>0</v>
      </c>
    </row>
    <row r="156" spans="1:26" ht="15" customHeight="1" x14ac:dyDescent="0.3">
      <c r="A156" s="3" t="s">
        <v>15</v>
      </c>
      <c r="B156" s="62" t="s">
        <v>242</v>
      </c>
      <c r="C156" s="250">
        <f t="shared" si="71"/>
        <v>193.73485999999997</v>
      </c>
      <c r="D156" s="110">
        <f t="shared" ref="D156:J156" si="83">D157+D160+D161</f>
        <v>180.7</v>
      </c>
      <c r="E156" s="110">
        <f t="shared" si="83"/>
        <v>10.1</v>
      </c>
      <c r="F156" s="110">
        <f t="shared" si="83"/>
        <v>0</v>
      </c>
      <c r="G156" s="110">
        <f t="shared" si="83"/>
        <v>0</v>
      </c>
      <c r="H156" s="110">
        <f t="shared" si="83"/>
        <v>1.6</v>
      </c>
      <c r="I156" s="110">
        <f t="shared" si="83"/>
        <v>0</v>
      </c>
      <c r="J156" s="110">
        <f t="shared" si="83"/>
        <v>1.3348599999999999</v>
      </c>
      <c r="K156" s="117">
        <f t="shared" si="23"/>
        <v>0</v>
      </c>
      <c r="L156" s="108">
        <f t="shared" ref="L156:Q156" si="84">L157+L160+L161</f>
        <v>0</v>
      </c>
      <c r="M156" s="108">
        <f t="shared" si="84"/>
        <v>0</v>
      </c>
      <c r="N156" s="108">
        <f t="shared" si="84"/>
        <v>0</v>
      </c>
      <c r="O156" s="108">
        <f t="shared" si="84"/>
        <v>0</v>
      </c>
      <c r="P156" s="108">
        <f t="shared" si="84"/>
        <v>0</v>
      </c>
      <c r="Q156" s="108">
        <f t="shared" si="84"/>
        <v>0</v>
      </c>
      <c r="R156" s="108">
        <f t="shared" ref="R156" si="85">R157+R160</f>
        <v>0</v>
      </c>
      <c r="S156" s="174">
        <f t="shared" ref="S156:Z156" si="86">S157+S160+S161</f>
        <v>193.73485999999997</v>
      </c>
      <c r="T156" s="323">
        <f t="shared" si="86"/>
        <v>180.7</v>
      </c>
      <c r="U156" s="323">
        <f t="shared" si="86"/>
        <v>10.1</v>
      </c>
      <c r="V156" s="323">
        <f t="shared" si="86"/>
        <v>0</v>
      </c>
      <c r="W156" s="323">
        <f t="shared" si="86"/>
        <v>0</v>
      </c>
      <c r="X156" s="323">
        <f t="shared" si="86"/>
        <v>1.6</v>
      </c>
      <c r="Y156" s="323">
        <f t="shared" si="86"/>
        <v>0</v>
      </c>
      <c r="Z156" s="323">
        <f t="shared" si="86"/>
        <v>1.3348599999999999</v>
      </c>
    </row>
    <row r="157" spans="1:26" ht="15" customHeight="1" x14ac:dyDescent="0.25">
      <c r="A157" s="8"/>
      <c r="B157" s="12" t="s">
        <v>442</v>
      </c>
      <c r="C157" s="251">
        <f t="shared" si="71"/>
        <v>146.79999999999998</v>
      </c>
      <c r="D157" s="162">
        <v>136.6</v>
      </c>
      <c r="E157" s="109">
        <f>E158+E159</f>
        <v>10.1</v>
      </c>
      <c r="F157" s="109"/>
      <c r="G157" s="109"/>
      <c r="H157" s="162">
        <v>0.1</v>
      </c>
      <c r="I157" s="109"/>
      <c r="J157" s="112"/>
      <c r="K157" s="117">
        <f t="shared" si="23"/>
        <v>0</v>
      </c>
      <c r="L157" s="166"/>
      <c r="M157" s="118">
        <f>M158+M159</f>
        <v>0</v>
      </c>
      <c r="N157" s="118"/>
      <c r="O157" s="118"/>
      <c r="P157" s="166"/>
      <c r="Q157" s="118"/>
      <c r="R157" s="257">
        <f>'[1]4 priedas_ nepanaudotos lėšos'!I110</f>
        <v>0</v>
      </c>
      <c r="S157" s="7">
        <f t="shared" ref="S157:S162" si="87">T157+U157+V157+W157+X157+Y157+Z157</f>
        <v>146.79999999999998</v>
      </c>
      <c r="T157" s="227">
        <f t="shared" si="80"/>
        <v>136.6</v>
      </c>
      <c r="U157" s="227">
        <f t="shared" si="80"/>
        <v>10.1</v>
      </c>
      <c r="V157" s="227">
        <f t="shared" si="80"/>
        <v>0</v>
      </c>
      <c r="W157" s="227">
        <f t="shared" si="79"/>
        <v>0</v>
      </c>
      <c r="X157" s="227">
        <f t="shared" si="79"/>
        <v>0.1</v>
      </c>
      <c r="Y157" s="227">
        <f t="shared" si="79"/>
        <v>0</v>
      </c>
      <c r="Z157" s="227">
        <f t="shared" si="79"/>
        <v>0</v>
      </c>
    </row>
    <row r="158" spans="1:26" ht="15" customHeight="1" x14ac:dyDescent="0.25">
      <c r="A158" s="8"/>
      <c r="B158" s="18" t="s">
        <v>191</v>
      </c>
      <c r="C158" s="252">
        <f t="shared" si="71"/>
        <v>10.1</v>
      </c>
      <c r="D158" s="120"/>
      <c r="E158" s="168">
        <v>10.1</v>
      </c>
      <c r="F158" s="120"/>
      <c r="G158" s="120"/>
      <c r="H158" s="120"/>
      <c r="I158" s="120"/>
      <c r="J158" s="113"/>
      <c r="K158" s="117">
        <f t="shared" si="23"/>
        <v>0</v>
      </c>
      <c r="L158" s="262"/>
      <c r="M158" s="255"/>
      <c r="N158" s="262"/>
      <c r="O158" s="262"/>
      <c r="P158" s="262"/>
      <c r="Q158" s="262"/>
      <c r="R158" s="258"/>
      <c r="S158" s="238">
        <f t="shared" si="87"/>
        <v>10.1</v>
      </c>
      <c r="T158" s="227">
        <f t="shared" si="80"/>
        <v>0</v>
      </c>
      <c r="U158" s="227">
        <f t="shared" si="80"/>
        <v>10.1</v>
      </c>
      <c r="V158" s="227">
        <f t="shared" si="80"/>
        <v>0</v>
      </c>
      <c r="W158" s="227">
        <f t="shared" si="79"/>
        <v>0</v>
      </c>
      <c r="X158" s="227">
        <f t="shared" si="79"/>
        <v>0</v>
      </c>
      <c r="Y158" s="227">
        <f t="shared" si="79"/>
        <v>0</v>
      </c>
      <c r="Z158" s="227">
        <f t="shared" si="79"/>
        <v>0</v>
      </c>
    </row>
    <row r="159" spans="1:26" ht="15" hidden="1" customHeight="1" x14ac:dyDescent="0.25">
      <c r="A159" s="8"/>
      <c r="B159" s="20" t="s">
        <v>150</v>
      </c>
      <c r="C159" s="252">
        <f t="shared" si="71"/>
        <v>0</v>
      </c>
      <c r="D159" s="120"/>
      <c r="E159" s="120"/>
      <c r="F159" s="120"/>
      <c r="G159" s="120"/>
      <c r="H159" s="120"/>
      <c r="I159" s="120"/>
      <c r="J159" s="113"/>
      <c r="K159" s="117">
        <f t="shared" si="23"/>
        <v>0</v>
      </c>
      <c r="L159" s="120"/>
      <c r="M159" s="120"/>
      <c r="N159" s="262"/>
      <c r="O159" s="262"/>
      <c r="P159" s="120"/>
      <c r="Q159" s="262"/>
      <c r="R159" s="258"/>
      <c r="S159" s="173">
        <f t="shared" si="87"/>
        <v>0</v>
      </c>
      <c r="T159" s="227">
        <f t="shared" si="80"/>
        <v>0</v>
      </c>
      <c r="U159" s="227">
        <f t="shared" si="80"/>
        <v>0</v>
      </c>
      <c r="V159" s="227">
        <f t="shared" si="80"/>
        <v>0</v>
      </c>
      <c r="W159" s="227">
        <f t="shared" si="79"/>
        <v>0</v>
      </c>
      <c r="X159" s="227">
        <f t="shared" si="79"/>
        <v>0</v>
      </c>
      <c r="Y159" s="227">
        <f t="shared" si="79"/>
        <v>0</v>
      </c>
      <c r="Z159" s="227">
        <f t="shared" si="79"/>
        <v>0</v>
      </c>
    </row>
    <row r="160" spans="1:26" ht="15" customHeight="1" x14ac:dyDescent="0.25">
      <c r="A160" s="8"/>
      <c r="B160" s="7" t="s">
        <v>437</v>
      </c>
      <c r="C160" s="122">
        <f t="shared" si="71"/>
        <v>46.93486</v>
      </c>
      <c r="D160" s="162">
        <v>44.1</v>
      </c>
      <c r="E160" s="109"/>
      <c r="F160" s="109"/>
      <c r="G160" s="109"/>
      <c r="H160" s="162">
        <v>1.5</v>
      </c>
      <c r="I160" s="109"/>
      <c r="J160" s="112">
        <f>'[1]4 priedas_ nepanaudotos lėšos'!C47</f>
        <v>1.3348599999999999</v>
      </c>
      <c r="K160" s="117">
        <f t="shared" si="23"/>
        <v>0</v>
      </c>
      <c r="L160" s="166"/>
      <c r="M160" s="118"/>
      <c r="N160" s="118"/>
      <c r="O160" s="118"/>
      <c r="P160" s="166"/>
      <c r="Q160" s="118"/>
      <c r="R160" s="257">
        <f>'[1]4 priedas_ nepanaudotos lėšos'!I113</f>
        <v>0</v>
      </c>
      <c r="S160" s="119">
        <f t="shared" si="87"/>
        <v>46.93486</v>
      </c>
      <c r="T160" s="227">
        <f t="shared" si="80"/>
        <v>44.1</v>
      </c>
      <c r="U160" s="227">
        <f t="shared" si="80"/>
        <v>0</v>
      </c>
      <c r="V160" s="227">
        <f t="shared" si="80"/>
        <v>0</v>
      </c>
      <c r="W160" s="227">
        <f t="shared" si="79"/>
        <v>0</v>
      </c>
      <c r="X160" s="227">
        <f t="shared" si="79"/>
        <v>1.5</v>
      </c>
      <c r="Y160" s="227">
        <f t="shared" si="79"/>
        <v>0</v>
      </c>
      <c r="Z160" s="227">
        <f t="shared" si="79"/>
        <v>1.3348599999999999</v>
      </c>
    </row>
    <row r="161" spans="1:26" ht="15" hidden="1" customHeight="1" x14ac:dyDescent="0.25">
      <c r="A161" s="8"/>
      <c r="B161" s="6" t="s">
        <v>233</v>
      </c>
      <c r="C161" s="122">
        <f t="shared" si="71"/>
        <v>0</v>
      </c>
      <c r="D161" s="109"/>
      <c r="E161" s="109">
        <f t="shared" ref="E161" si="88">E162</f>
        <v>0</v>
      </c>
      <c r="F161" s="109"/>
      <c r="G161" s="109"/>
      <c r="H161" s="109"/>
      <c r="I161" s="109"/>
      <c r="J161" s="112"/>
      <c r="K161" s="117">
        <f t="shared" si="23"/>
        <v>0</v>
      </c>
      <c r="L161" s="109"/>
      <c r="M161" s="118">
        <f t="shared" ref="M161" si="89">M162</f>
        <v>0</v>
      </c>
      <c r="N161" s="118"/>
      <c r="O161" s="118"/>
      <c r="P161" s="109"/>
      <c r="Q161" s="118"/>
      <c r="R161" s="257"/>
      <c r="S161" s="119">
        <f t="shared" si="87"/>
        <v>0</v>
      </c>
      <c r="T161" s="227">
        <f t="shared" si="80"/>
        <v>0</v>
      </c>
      <c r="U161" s="227">
        <f t="shared" si="80"/>
        <v>0</v>
      </c>
      <c r="V161" s="227">
        <f t="shared" si="80"/>
        <v>0</v>
      </c>
      <c r="W161" s="227">
        <f t="shared" si="79"/>
        <v>0</v>
      </c>
      <c r="X161" s="227">
        <f t="shared" si="79"/>
        <v>0</v>
      </c>
      <c r="Y161" s="227">
        <f t="shared" si="79"/>
        <v>0</v>
      </c>
      <c r="Z161" s="227">
        <f t="shared" si="79"/>
        <v>0</v>
      </c>
    </row>
    <row r="162" spans="1:26" ht="15" hidden="1" customHeight="1" x14ac:dyDescent="0.25">
      <c r="A162" s="15"/>
      <c r="B162" s="21" t="s">
        <v>149</v>
      </c>
      <c r="C162" s="120">
        <f t="shared" si="71"/>
        <v>0</v>
      </c>
      <c r="D162" s="120"/>
      <c r="E162" s="120"/>
      <c r="F162" s="120"/>
      <c r="G162" s="120"/>
      <c r="H162" s="120"/>
      <c r="I162" s="120"/>
      <c r="J162" s="113"/>
      <c r="K162" s="117">
        <f t="shared" si="23"/>
        <v>0</v>
      </c>
      <c r="L162" s="110"/>
      <c r="M162" s="108"/>
      <c r="N162" s="108"/>
      <c r="O162" s="108"/>
      <c r="P162" s="110"/>
      <c r="Q162" s="108"/>
      <c r="R162" s="258"/>
      <c r="S162" s="127">
        <f t="shared" si="87"/>
        <v>0</v>
      </c>
      <c r="T162" s="227">
        <f t="shared" si="80"/>
        <v>0</v>
      </c>
      <c r="U162" s="227">
        <f t="shared" si="80"/>
        <v>0</v>
      </c>
      <c r="V162" s="227">
        <f t="shared" si="80"/>
        <v>0</v>
      </c>
      <c r="W162" s="227">
        <f t="shared" si="79"/>
        <v>0</v>
      </c>
      <c r="X162" s="227">
        <f t="shared" si="79"/>
        <v>0</v>
      </c>
      <c r="Y162" s="227">
        <f t="shared" si="79"/>
        <v>0</v>
      </c>
      <c r="Z162" s="227">
        <f t="shared" si="79"/>
        <v>0</v>
      </c>
    </row>
    <row r="163" spans="1:26" ht="15" customHeight="1" x14ac:dyDescent="0.3">
      <c r="A163" s="3" t="s">
        <v>16</v>
      </c>
      <c r="B163" s="62" t="s">
        <v>243</v>
      </c>
      <c r="C163" s="250">
        <f t="shared" si="71"/>
        <v>1636.3225</v>
      </c>
      <c r="D163" s="110">
        <f>D164+D166+D167</f>
        <v>1624.6</v>
      </c>
      <c r="E163" s="110">
        <f t="shared" ref="E163:J163" si="90">E164+E166+E167</f>
        <v>4.3</v>
      </c>
      <c r="F163" s="110">
        <f t="shared" si="90"/>
        <v>0</v>
      </c>
      <c r="G163" s="110">
        <f t="shared" si="90"/>
        <v>0</v>
      </c>
      <c r="H163" s="110">
        <f t="shared" si="90"/>
        <v>0.9</v>
      </c>
      <c r="I163" s="110">
        <f t="shared" si="90"/>
        <v>0</v>
      </c>
      <c r="J163" s="110">
        <f t="shared" si="90"/>
        <v>6.5225</v>
      </c>
      <c r="K163" s="117">
        <f t="shared" si="23"/>
        <v>0</v>
      </c>
      <c r="L163" s="108">
        <f>L164+L166+L167</f>
        <v>0</v>
      </c>
      <c r="M163" s="108">
        <f t="shared" ref="M163:Q163" si="91">M164+M166+M167</f>
        <v>0</v>
      </c>
      <c r="N163" s="108">
        <f t="shared" si="91"/>
        <v>0</v>
      </c>
      <c r="O163" s="108">
        <f t="shared" si="91"/>
        <v>0</v>
      </c>
      <c r="P163" s="108">
        <f t="shared" si="91"/>
        <v>0</v>
      </c>
      <c r="Q163" s="108">
        <f t="shared" si="91"/>
        <v>0</v>
      </c>
      <c r="R163" s="108">
        <f t="shared" ref="R163" si="92">R164+R167</f>
        <v>0</v>
      </c>
      <c r="S163" s="230">
        <f>S164+S167+S168</f>
        <v>1636.3225</v>
      </c>
      <c r="T163" s="323">
        <f t="shared" ref="T163:Z163" si="93">T164+T167+T168</f>
        <v>1624.6</v>
      </c>
      <c r="U163" s="323">
        <f t="shared" si="93"/>
        <v>4.3</v>
      </c>
      <c r="V163" s="323">
        <f t="shared" si="93"/>
        <v>0</v>
      </c>
      <c r="W163" s="323">
        <f t="shared" si="93"/>
        <v>0</v>
      </c>
      <c r="X163" s="323">
        <f t="shared" si="93"/>
        <v>0.9</v>
      </c>
      <c r="Y163" s="323">
        <f t="shared" si="93"/>
        <v>0</v>
      </c>
      <c r="Z163" s="323">
        <f t="shared" si="93"/>
        <v>6.5225</v>
      </c>
    </row>
    <row r="164" spans="1:26" ht="15" customHeight="1" x14ac:dyDescent="0.25">
      <c r="A164" s="8"/>
      <c r="B164" s="12" t="s">
        <v>442</v>
      </c>
      <c r="C164" s="251">
        <f t="shared" si="71"/>
        <v>389.3</v>
      </c>
      <c r="D164" s="162">
        <v>385</v>
      </c>
      <c r="E164" s="109">
        <f>E165+E166</f>
        <v>4.3</v>
      </c>
      <c r="F164" s="109"/>
      <c r="G164" s="109"/>
      <c r="H164" s="109"/>
      <c r="I164" s="109"/>
      <c r="J164" s="112"/>
      <c r="K164" s="117">
        <f t="shared" ref="K164:K227" si="94">L164+M164+N164+O164+P164+Q164+R164</f>
        <v>0</v>
      </c>
      <c r="L164" s="166"/>
      <c r="M164" s="118">
        <f>M165+M166</f>
        <v>0</v>
      </c>
      <c r="N164" s="118"/>
      <c r="O164" s="118"/>
      <c r="P164" s="166"/>
      <c r="Q164" s="118"/>
      <c r="R164" s="257"/>
      <c r="S164" s="7">
        <f t="shared" ref="S164:S169" si="95">T164+U164+V164+W164+X164+Y164+Z164</f>
        <v>389.3</v>
      </c>
      <c r="T164" s="227">
        <f t="shared" si="80"/>
        <v>385</v>
      </c>
      <c r="U164" s="227">
        <f t="shared" si="80"/>
        <v>4.3</v>
      </c>
      <c r="V164" s="227">
        <f t="shared" si="80"/>
        <v>0</v>
      </c>
      <c r="W164" s="227">
        <f t="shared" si="79"/>
        <v>0</v>
      </c>
      <c r="X164" s="227">
        <f t="shared" si="79"/>
        <v>0</v>
      </c>
      <c r="Y164" s="227">
        <f t="shared" si="79"/>
        <v>0</v>
      </c>
      <c r="Z164" s="227">
        <f t="shared" si="79"/>
        <v>0</v>
      </c>
    </row>
    <row r="165" spans="1:26" ht="26.4" x14ac:dyDescent="0.25">
      <c r="A165" s="8"/>
      <c r="B165" s="18" t="s">
        <v>198</v>
      </c>
      <c r="C165" s="252">
        <f t="shared" si="71"/>
        <v>4.3</v>
      </c>
      <c r="D165" s="120"/>
      <c r="E165" s="168">
        <v>4.3</v>
      </c>
      <c r="F165" s="120"/>
      <c r="G165" s="120"/>
      <c r="H165" s="120"/>
      <c r="I165" s="120"/>
      <c r="J165" s="113"/>
      <c r="K165" s="117">
        <f t="shared" si="94"/>
        <v>0</v>
      </c>
      <c r="L165" s="262"/>
      <c r="M165" s="255"/>
      <c r="N165" s="262"/>
      <c r="O165" s="262"/>
      <c r="P165" s="262"/>
      <c r="Q165" s="262"/>
      <c r="R165" s="258"/>
      <c r="S165" s="238">
        <f t="shared" si="95"/>
        <v>4.3</v>
      </c>
      <c r="T165" s="227">
        <f t="shared" si="80"/>
        <v>0</v>
      </c>
      <c r="U165" s="227">
        <f t="shared" si="80"/>
        <v>4.3</v>
      </c>
      <c r="V165" s="227">
        <f t="shared" si="80"/>
        <v>0</v>
      </c>
      <c r="W165" s="227">
        <f t="shared" si="79"/>
        <v>0</v>
      </c>
      <c r="X165" s="227">
        <f t="shared" si="79"/>
        <v>0</v>
      </c>
      <c r="Y165" s="227">
        <f t="shared" si="79"/>
        <v>0</v>
      </c>
      <c r="Z165" s="227">
        <f t="shared" si="79"/>
        <v>0</v>
      </c>
    </row>
    <row r="166" spans="1:26" ht="15" hidden="1" customHeight="1" x14ac:dyDescent="0.25">
      <c r="A166" s="8"/>
      <c r="B166" s="20" t="s">
        <v>150</v>
      </c>
      <c r="C166" s="252">
        <f t="shared" si="71"/>
        <v>0</v>
      </c>
      <c r="D166" s="120"/>
      <c r="E166" s="120"/>
      <c r="F166" s="120"/>
      <c r="G166" s="120"/>
      <c r="H166" s="120"/>
      <c r="I166" s="120"/>
      <c r="J166" s="113"/>
      <c r="K166" s="117">
        <f t="shared" si="94"/>
        <v>0</v>
      </c>
      <c r="L166" s="120"/>
      <c r="M166" s="120"/>
      <c r="N166" s="262"/>
      <c r="O166" s="262"/>
      <c r="P166" s="120"/>
      <c r="Q166" s="262"/>
      <c r="R166" s="258"/>
      <c r="S166" s="173">
        <f t="shared" si="95"/>
        <v>0</v>
      </c>
      <c r="T166" s="227">
        <f t="shared" si="80"/>
        <v>0</v>
      </c>
      <c r="U166" s="227">
        <f t="shared" si="80"/>
        <v>0</v>
      </c>
      <c r="V166" s="227">
        <f t="shared" si="80"/>
        <v>0</v>
      </c>
      <c r="W166" s="227">
        <f t="shared" si="79"/>
        <v>0</v>
      </c>
      <c r="X166" s="227">
        <f t="shared" si="79"/>
        <v>0</v>
      </c>
      <c r="Y166" s="227">
        <f t="shared" si="79"/>
        <v>0</v>
      </c>
      <c r="Z166" s="227">
        <f t="shared" si="79"/>
        <v>0</v>
      </c>
    </row>
    <row r="167" spans="1:26" ht="15" customHeight="1" x14ac:dyDescent="0.25">
      <c r="A167" s="8"/>
      <c r="B167" s="7" t="s">
        <v>437</v>
      </c>
      <c r="C167" s="122">
        <f t="shared" si="71"/>
        <v>1247.0225</v>
      </c>
      <c r="D167" s="162">
        <v>1239.5999999999999</v>
      </c>
      <c r="E167" s="109"/>
      <c r="F167" s="109"/>
      <c r="G167" s="109"/>
      <c r="H167" s="162">
        <v>0.9</v>
      </c>
      <c r="I167" s="109"/>
      <c r="J167" s="112">
        <f>'[1]4 priedas_ nepanaudotos lėšos'!C49</f>
        <v>6.5225</v>
      </c>
      <c r="K167" s="117">
        <f t="shared" si="94"/>
        <v>0</v>
      </c>
      <c r="L167" s="166"/>
      <c r="M167" s="118"/>
      <c r="N167" s="118"/>
      <c r="O167" s="118"/>
      <c r="P167" s="166"/>
      <c r="Q167" s="118"/>
      <c r="R167" s="257">
        <f>'[1]4 priedas_ nepanaudotos lėšos'!I49</f>
        <v>0</v>
      </c>
      <c r="S167" s="242">
        <f t="shared" si="95"/>
        <v>1247.0225</v>
      </c>
      <c r="T167" s="227">
        <f t="shared" si="80"/>
        <v>1239.5999999999999</v>
      </c>
      <c r="U167" s="227">
        <f t="shared" si="80"/>
        <v>0</v>
      </c>
      <c r="V167" s="227">
        <f t="shared" si="80"/>
        <v>0</v>
      </c>
      <c r="W167" s="227">
        <f t="shared" si="79"/>
        <v>0</v>
      </c>
      <c r="X167" s="227">
        <f t="shared" si="79"/>
        <v>0.9</v>
      </c>
      <c r="Y167" s="227">
        <f t="shared" si="79"/>
        <v>0</v>
      </c>
      <c r="Z167" s="227">
        <f t="shared" si="79"/>
        <v>6.5225</v>
      </c>
    </row>
    <row r="168" spans="1:26" ht="15" hidden="1" customHeight="1" x14ac:dyDescent="0.25">
      <c r="A168" s="8"/>
      <c r="B168" s="6" t="s">
        <v>233</v>
      </c>
      <c r="C168" s="122">
        <f t="shared" si="71"/>
        <v>0</v>
      </c>
      <c r="D168" s="109"/>
      <c r="E168" s="109">
        <f t="shared" ref="E168" si="96">E169</f>
        <v>0</v>
      </c>
      <c r="F168" s="109"/>
      <c r="G168" s="109"/>
      <c r="H168" s="109"/>
      <c r="I168" s="109"/>
      <c r="J168" s="112"/>
      <c r="K168" s="117">
        <f t="shared" si="94"/>
        <v>0</v>
      </c>
      <c r="L168" s="109"/>
      <c r="M168" s="118">
        <f t="shared" ref="M168" si="97">M169</f>
        <v>0</v>
      </c>
      <c r="N168" s="118"/>
      <c r="O168" s="118"/>
      <c r="P168" s="109"/>
      <c r="Q168" s="118"/>
      <c r="R168" s="257"/>
      <c r="S168" s="119">
        <f t="shared" si="95"/>
        <v>0</v>
      </c>
      <c r="T168" s="227">
        <f t="shared" si="80"/>
        <v>0</v>
      </c>
      <c r="U168" s="227">
        <f t="shared" si="80"/>
        <v>0</v>
      </c>
      <c r="V168" s="227">
        <f t="shared" si="80"/>
        <v>0</v>
      </c>
      <c r="W168" s="227">
        <f t="shared" si="79"/>
        <v>0</v>
      </c>
      <c r="X168" s="227">
        <f t="shared" si="79"/>
        <v>0</v>
      </c>
      <c r="Y168" s="227">
        <f t="shared" si="79"/>
        <v>0</v>
      </c>
      <c r="Z168" s="227">
        <f t="shared" si="79"/>
        <v>0</v>
      </c>
    </row>
    <row r="169" spans="1:26" ht="15" hidden="1" customHeight="1" x14ac:dyDescent="0.25">
      <c r="A169" s="8"/>
      <c r="B169" s="21" t="s">
        <v>149</v>
      </c>
      <c r="C169" s="120">
        <f t="shared" si="71"/>
        <v>0</v>
      </c>
      <c r="D169" s="120"/>
      <c r="E169" s="120"/>
      <c r="F169" s="120"/>
      <c r="G169" s="120"/>
      <c r="H169" s="120"/>
      <c r="I169" s="120"/>
      <c r="J169" s="113"/>
      <c r="K169" s="117">
        <f t="shared" si="94"/>
        <v>0</v>
      </c>
      <c r="L169" s="120"/>
      <c r="M169" s="262"/>
      <c r="N169" s="262"/>
      <c r="O169" s="262"/>
      <c r="P169" s="120"/>
      <c r="Q169" s="262"/>
      <c r="R169" s="258"/>
      <c r="S169" s="127">
        <f t="shared" si="95"/>
        <v>0</v>
      </c>
      <c r="T169" s="227">
        <f t="shared" si="80"/>
        <v>0</v>
      </c>
      <c r="U169" s="227">
        <f t="shared" si="80"/>
        <v>0</v>
      </c>
      <c r="V169" s="227">
        <f t="shared" si="80"/>
        <v>0</v>
      </c>
      <c r="W169" s="227">
        <f t="shared" si="79"/>
        <v>0</v>
      </c>
      <c r="X169" s="227">
        <f t="shared" si="79"/>
        <v>0</v>
      </c>
      <c r="Y169" s="227">
        <f t="shared" si="79"/>
        <v>0</v>
      </c>
      <c r="Z169" s="227">
        <f t="shared" si="79"/>
        <v>0</v>
      </c>
    </row>
    <row r="170" spans="1:26" s="14" customFormat="1" ht="15" customHeight="1" x14ac:dyDescent="0.3">
      <c r="A170" s="16" t="s">
        <v>17</v>
      </c>
      <c r="B170" s="62" t="s">
        <v>244</v>
      </c>
      <c r="C170" s="250">
        <f t="shared" si="71"/>
        <v>3112.6</v>
      </c>
      <c r="D170" s="110">
        <f t="shared" ref="D170:R170" si="98">D171</f>
        <v>3112.6</v>
      </c>
      <c r="E170" s="110">
        <f t="shared" si="98"/>
        <v>0</v>
      </c>
      <c r="F170" s="110">
        <f t="shared" si="98"/>
        <v>0</v>
      </c>
      <c r="G170" s="110">
        <f t="shared" si="98"/>
        <v>0</v>
      </c>
      <c r="H170" s="110">
        <f t="shared" si="98"/>
        <v>0</v>
      </c>
      <c r="I170" s="110">
        <f t="shared" si="98"/>
        <v>0</v>
      </c>
      <c r="J170" s="110">
        <f t="shared" si="98"/>
        <v>0</v>
      </c>
      <c r="K170" s="117">
        <f t="shared" si="94"/>
        <v>0</v>
      </c>
      <c r="L170" s="108">
        <f t="shared" si="98"/>
        <v>0</v>
      </c>
      <c r="M170" s="108">
        <f t="shared" si="98"/>
        <v>0</v>
      </c>
      <c r="N170" s="108">
        <f t="shared" si="98"/>
        <v>0</v>
      </c>
      <c r="O170" s="108">
        <f t="shared" si="98"/>
        <v>0</v>
      </c>
      <c r="P170" s="108">
        <f t="shared" si="98"/>
        <v>0</v>
      </c>
      <c r="Q170" s="108">
        <f t="shared" si="98"/>
        <v>0</v>
      </c>
      <c r="R170" s="328">
        <f t="shared" si="98"/>
        <v>0</v>
      </c>
      <c r="S170" s="235">
        <f>S171</f>
        <v>3112.6</v>
      </c>
      <c r="T170" s="323">
        <f t="shared" ref="T170:Z170" si="99">T171</f>
        <v>3112.6</v>
      </c>
      <c r="U170" s="323">
        <f t="shared" si="99"/>
        <v>0</v>
      </c>
      <c r="V170" s="323">
        <f t="shared" si="99"/>
        <v>0</v>
      </c>
      <c r="W170" s="323">
        <f t="shared" si="99"/>
        <v>0</v>
      </c>
      <c r="X170" s="323">
        <f t="shared" si="99"/>
        <v>0</v>
      </c>
      <c r="Y170" s="323">
        <f t="shared" si="99"/>
        <v>0</v>
      </c>
      <c r="Z170" s="323">
        <f t="shared" si="99"/>
        <v>0</v>
      </c>
    </row>
    <row r="171" spans="1:26" s="36" customFormat="1" ht="15" customHeight="1" x14ac:dyDescent="0.25">
      <c r="A171" s="60"/>
      <c r="B171" s="4" t="s">
        <v>436</v>
      </c>
      <c r="C171" s="251">
        <f t="shared" si="71"/>
        <v>3112.6</v>
      </c>
      <c r="D171" s="162">
        <v>3112.6</v>
      </c>
      <c r="E171" s="122"/>
      <c r="F171" s="122"/>
      <c r="G171" s="122"/>
      <c r="H171" s="122"/>
      <c r="I171" s="122"/>
      <c r="J171" s="114"/>
      <c r="K171" s="117">
        <f t="shared" si="94"/>
        <v>0</v>
      </c>
      <c r="L171" s="256"/>
      <c r="M171" s="306"/>
      <c r="N171" s="306"/>
      <c r="O171" s="306"/>
      <c r="P171" s="256"/>
      <c r="Q171" s="306"/>
      <c r="R171" s="259"/>
      <c r="S171" s="7">
        <f>T171+U171+V171+W171+X171+Y171+Z171</f>
        <v>3112.6</v>
      </c>
      <c r="T171" s="227">
        <f t="shared" ref="T171:Z234" si="100">D171+L171</f>
        <v>3112.6</v>
      </c>
      <c r="U171" s="227">
        <f t="shared" si="100"/>
        <v>0</v>
      </c>
      <c r="V171" s="227">
        <f t="shared" si="100"/>
        <v>0</v>
      </c>
      <c r="W171" s="227">
        <f t="shared" si="100"/>
        <v>0</v>
      </c>
      <c r="X171" s="227">
        <f t="shared" si="100"/>
        <v>0</v>
      </c>
      <c r="Y171" s="227">
        <f t="shared" si="100"/>
        <v>0</v>
      </c>
      <c r="Z171" s="227">
        <f t="shared" si="100"/>
        <v>0</v>
      </c>
    </row>
    <row r="172" spans="1:26" s="14" customFormat="1" ht="15" customHeight="1" x14ac:dyDescent="0.3">
      <c r="A172" s="3" t="s">
        <v>18</v>
      </c>
      <c r="B172" s="66" t="s">
        <v>245</v>
      </c>
      <c r="C172" s="250">
        <f t="shared" si="71"/>
        <v>851.27769000000001</v>
      </c>
      <c r="D172" s="110">
        <f t="shared" ref="D172:R173" si="101">D173</f>
        <v>25</v>
      </c>
      <c r="E172" s="110">
        <f t="shared" si="101"/>
        <v>824.2</v>
      </c>
      <c r="F172" s="110">
        <f t="shared" si="101"/>
        <v>0</v>
      </c>
      <c r="G172" s="110">
        <f t="shared" si="101"/>
        <v>0</v>
      </c>
      <c r="H172" s="110">
        <f t="shared" si="101"/>
        <v>1.5</v>
      </c>
      <c r="I172" s="110">
        <f t="shared" si="101"/>
        <v>0</v>
      </c>
      <c r="J172" s="110">
        <f>J173</f>
        <v>0.57769000000000004</v>
      </c>
      <c r="K172" s="117">
        <f t="shared" si="94"/>
        <v>0</v>
      </c>
      <c r="L172" s="117">
        <f t="shared" si="101"/>
        <v>0</v>
      </c>
      <c r="M172" s="117">
        <f t="shared" si="101"/>
        <v>0</v>
      </c>
      <c r="N172" s="117">
        <f t="shared" si="101"/>
        <v>0</v>
      </c>
      <c r="O172" s="117">
        <f t="shared" si="101"/>
        <v>0</v>
      </c>
      <c r="P172" s="117">
        <f t="shared" si="101"/>
        <v>0</v>
      </c>
      <c r="Q172" s="117">
        <f t="shared" si="101"/>
        <v>0</v>
      </c>
      <c r="R172" s="117">
        <f t="shared" si="101"/>
        <v>0</v>
      </c>
      <c r="S172" s="174">
        <f>S173</f>
        <v>851.27769000000001</v>
      </c>
      <c r="T172" s="323">
        <f t="shared" ref="T172:Z172" si="102">T173</f>
        <v>25</v>
      </c>
      <c r="U172" s="323">
        <f t="shared" si="102"/>
        <v>824.2</v>
      </c>
      <c r="V172" s="323">
        <f t="shared" si="102"/>
        <v>0</v>
      </c>
      <c r="W172" s="323">
        <f t="shared" si="102"/>
        <v>0</v>
      </c>
      <c r="X172" s="323">
        <f t="shared" si="102"/>
        <v>1.5</v>
      </c>
      <c r="Y172" s="323">
        <f t="shared" si="102"/>
        <v>0</v>
      </c>
      <c r="Z172" s="323">
        <f t="shared" si="102"/>
        <v>0.57769000000000004</v>
      </c>
    </row>
    <row r="173" spans="1:26" s="36" customFormat="1" ht="15" customHeight="1" x14ac:dyDescent="0.25">
      <c r="A173" s="58"/>
      <c r="B173" s="67" t="s">
        <v>443</v>
      </c>
      <c r="C173" s="122">
        <f t="shared" si="71"/>
        <v>851.27769000000001</v>
      </c>
      <c r="D173" s="162">
        <v>25</v>
      </c>
      <c r="E173" s="109">
        <f t="shared" si="101"/>
        <v>824.2</v>
      </c>
      <c r="F173" s="109"/>
      <c r="G173" s="109"/>
      <c r="H173" s="162">
        <v>1.5</v>
      </c>
      <c r="I173" s="109"/>
      <c r="J173" s="112">
        <f>'[1]4 priedas_ nepanaudotos lėšos'!C51</f>
        <v>0.57769000000000004</v>
      </c>
      <c r="K173" s="117">
        <f t="shared" si="94"/>
        <v>0</v>
      </c>
      <c r="L173" s="256"/>
      <c r="M173" s="306">
        <f t="shared" si="101"/>
        <v>0</v>
      </c>
      <c r="N173" s="306"/>
      <c r="O173" s="306"/>
      <c r="P173" s="256"/>
      <c r="Q173" s="306"/>
      <c r="R173" s="259"/>
      <c r="S173" s="119">
        <f>T173+U173+V173+W173+X173+Y173+Z173</f>
        <v>851.27769000000001</v>
      </c>
      <c r="T173" s="227">
        <f t="shared" si="100"/>
        <v>25</v>
      </c>
      <c r="U173" s="227">
        <f t="shared" si="100"/>
        <v>824.2</v>
      </c>
      <c r="V173" s="227">
        <f t="shared" si="100"/>
        <v>0</v>
      </c>
      <c r="W173" s="227">
        <f t="shared" si="100"/>
        <v>0</v>
      </c>
      <c r="X173" s="227">
        <f t="shared" si="100"/>
        <v>1.5</v>
      </c>
      <c r="Y173" s="227">
        <f t="shared" si="100"/>
        <v>0</v>
      </c>
      <c r="Z173" s="227">
        <f t="shared" si="100"/>
        <v>0.57769000000000004</v>
      </c>
    </row>
    <row r="174" spans="1:26" s="36" customFormat="1" ht="15" customHeight="1" x14ac:dyDescent="0.25">
      <c r="A174" s="59"/>
      <c r="B174" s="21" t="s">
        <v>72</v>
      </c>
      <c r="C174" s="120">
        <f t="shared" si="71"/>
        <v>824.2</v>
      </c>
      <c r="D174" s="120"/>
      <c r="E174" s="168">
        <v>824.2</v>
      </c>
      <c r="F174" s="120"/>
      <c r="G174" s="120"/>
      <c r="H174" s="120"/>
      <c r="I174" s="120"/>
      <c r="J174" s="113"/>
      <c r="K174" s="117">
        <f t="shared" si="94"/>
        <v>0</v>
      </c>
      <c r="L174" s="262"/>
      <c r="M174" s="255"/>
      <c r="N174" s="262"/>
      <c r="O174" s="262"/>
      <c r="P174" s="262"/>
      <c r="Q174" s="262"/>
      <c r="R174" s="258"/>
      <c r="S174" s="241">
        <f>T174+U174+V174+W174+X174+Y174+Z174</f>
        <v>824.2</v>
      </c>
      <c r="T174" s="227">
        <f t="shared" si="100"/>
        <v>0</v>
      </c>
      <c r="U174" s="227">
        <f t="shared" si="100"/>
        <v>824.2</v>
      </c>
      <c r="V174" s="227">
        <f t="shared" si="100"/>
        <v>0</v>
      </c>
      <c r="W174" s="227">
        <f t="shared" si="100"/>
        <v>0</v>
      </c>
      <c r="X174" s="227">
        <f t="shared" si="100"/>
        <v>0</v>
      </c>
      <c r="Y174" s="227">
        <f t="shared" si="100"/>
        <v>0</v>
      </c>
      <c r="Z174" s="227">
        <f t="shared" si="100"/>
        <v>0</v>
      </c>
    </row>
    <row r="175" spans="1:26" s="14" customFormat="1" ht="15" customHeight="1" x14ac:dyDescent="0.3">
      <c r="A175" s="17" t="s">
        <v>19</v>
      </c>
      <c r="B175" s="62" t="s">
        <v>246</v>
      </c>
      <c r="C175" s="250">
        <f t="shared" si="71"/>
        <v>567.13742999999999</v>
      </c>
      <c r="D175" s="110">
        <f t="shared" ref="D175:R175" si="103">D176</f>
        <v>81.099999999999994</v>
      </c>
      <c r="E175" s="110">
        <f t="shared" si="103"/>
        <v>481.83</v>
      </c>
      <c r="F175" s="110">
        <f t="shared" si="103"/>
        <v>0</v>
      </c>
      <c r="G175" s="110">
        <f t="shared" si="103"/>
        <v>0</v>
      </c>
      <c r="H175" s="110">
        <f t="shared" si="103"/>
        <v>4.0999999999999996</v>
      </c>
      <c r="I175" s="110">
        <f t="shared" si="103"/>
        <v>0</v>
      </c>
      <c r="J175" s="110">
        <f t="shared" si="103"/>
        <v>0.10743</v>
      </c>
      <c r="K175" s="117">
        <f t="shared" si="94"/>
        <v>0.7</v>
      </c>
      <c r="L175" s="117">
        <f t="shared" si="103"/>
        <v>0</v>
      </c>
      <c r="M175" s="117">
        <f t="shared" si="103"/>
        <v>0</v>
      </c>
      <c r="N175" s="117">
        <f t="shared" si="103"/>
        <v>0</v>
      </c>
      <c r="O175" s="117">
        <f t="shared" si="103"/>
        <v>0</v>
      </c>
      <c r="P175" s="117">
        <f t="shared" si="103"/>
        <v>0.7</v>
      </c>
      <c r="Q175" s="117">
        <f t="shared" si="103"/>
        <v>0</v>
      </c>
      <c r="R175" s="117">
        <f t="shared" si="103"/>
        <v>0</v>
      </c>
      <c r="S175" s="174">
        <f>S176</f>
        <v>567.83742999999993</v>
      </c>
      <c r="T175" s="323">
        <f t="shared" ref="T175:Z175" si="104">T176</f>
        <v>81.099999999999994</v>
      </c>
      <c r="U175" s="323">
        <f t="shared" si="104"/>
        <v>481.83</v>
      </c>
      <c r="V175" s="323">
        <f t="shared" si="104"/>
        <v>0</v>
      </c>
      <c r="W175" s="323">
        <f t="shared" si="104"/>
        <v>0</v>
      </c>
      <c r="X175" s="323">
        <f t="shared" si="104"/>
        <v>4.8</v>
      </c>
      <c r="Y175" s="323">
        <f t="shared" si="104"/>
        <v>0</v>
      </c>
      <c r="Z175" s="323">
        <f t="shared" si="104"/>
        <v>0.10743</v>
      </c>
    </row>
    <row r="176" spans="1:26" s="14" customFormat="1" ht="15" customHeight="1" x14ac:dyDescent="0.25">
      <c r="A176" s="17"/>
      <c r="B176" s="12" t="s">
        <v>448</v>
      </c>
      <c r="C176" s="251">
        <f t="shared" si="71"/>
        <v>567.13742999999999</v>
      </c>
      <c r="D176" s="162">
        <v>81.099999999999994</v>
      </c>
      <c r="E176" s="109">
        <f>E177+E179</f>
        <v>481.83</v>
      </c>
      <c r="F176" s="109">
        <f>SUM(F177:F179)</f>
        <v>0</v>
      </c>
      <c r="G176" s="110"/>
      <c r="H176" s="162">
        <v>4.0999999999999996</v>
      </c>
      <c r="I176" s="109"/>
      <c r="J176" s="112">
        <f>'[1]4 priedas_ nepanaudotos lėšos'!C53</f>
        <v>0.10743</v>
      </c>
      <c r="K176" s="117">
        <f t="shared" si="94"/>
        <v>0.7</v>
      </c>
      <c r="L176" s="256"/>
      <c r="M176" s="306">
        <f>M177+M179</f>
        <v>0</v>
      </c>
      <c r="N176" s="306">
        <f>SUM(N177:N179)</f>
        <v>0</v>
      </c>
      <c r="O176" s="306"/>
      <c r="P176" s="256">
        <v>0.7</v>
      </c>
      <c r="Q176" s="306"/>
      <c r="R176" s="259"/>
      <c r="S176" s="119">
        <f>T176+U176+V176+W176+X176+Y176+Z176</f>
        <v>567.83742999999993</v>
      </c>
      <c r="T176" s="227">
        <f t="shared" si="100"/>
        <v>81.099999999999994</v>
      </c>
      <c r="U176" s="227">
        <f t="shared" si="100"/>
        <v>481.83</v>
      </c>
      <c r="V176" s="227">
        <f t="shared" si="100"/>
        <v>0</v>
      </c>
      <c r="W176" s="227">
        <f t="shared" si="100"/>
        <v>0</v>
      </c>
      <c r="X176" s="227">
        <f t="shared" si="100"/>
        <v>4.8</v>
      </c>
      <c r="Y176" s="227">
        <f t="shared" si="100"/>
        <v>0</v>
      </c>
      <c r="Z176" s="227">
        <f t="shared" si="100"/>
        <v>0.10743</v>
      </c>
    </row>
    <row r="177" spans="1:26" s="77" customFormat="1" ht="27" x14ac:dyDescent="0.3">
      <c r="A177" s="76"/>
      <c r="B177" s="18" t="s">
        <v>214</v>
      </c>
      <c r="C177" s="252">
        <f t="shared" si="71"/>
        <v>373.01</v>
      </c>
      <c r="D177" s="123"/>
      <c r="E177" s="168">
        <v>373.01</v>
      </c>
      <c r="F177" s="123"/>
      <c r="G177" s="123"/>
      <c r="H177" s="123"/>
      <c r="I177" s="123"/>
      <c r="J177" s="116"/>
      <c r="K177" s="117">
        <f t="shared" si="94"/>
        <v>0</v>
      </c>
      <c r="L177" s="307"/>
      <c r="M177" s="301"/>
      <c r="N177" s="307"/>
      <c r="O177" s="307"/>
      <c r="P177" s="307"/>
      <c r="Q177" s="307"/>
      <c r="R177" s="261"/>
      <c r="S177" s="237">
        <f>T177+U177+V177+W177+X177+Y177+Z177</f>
        <v>373.01</v>
      </c>
      <c r="T177" s="227">
        <f t="shared" si="100"/>
        <v>0</v>
      </c>
      <c r="U177" s="227">
        <f t="shared" si="100"/>
        <v>373.01</v>
      </c>
      <c r="V177" s="227">
        <f t="shared" si="100"/>
        <v>0</v>
      </c>
      <c r="W177" s="227">
        <f t="shared" si="100"/>
        <v>0</v>
      </c>
      <c r="X177" s="227">
        <f t="shared" si="100"/>
        <v>0</v>
      </c>
      <c r="Y177" s="227">
        <f t="shared" si="100"/>
        <v>0</v>
      </c>
      <c r="Z177" s="227">
        <f t="shared" si="100"/>
        <v>0</v>
      </c>
    </row>
    <row r="178" spans="1:26" s="32" customFormat="1" ht="26.4" hidden="1" x14ac:dyDescent="0.25">
      <c r="A178" s="76"/>
      <c r="B178" s="18" t="s">
        <v>331</v>
      </c>
      <c r="C178" s="252">
        <f t="shared" si="71"/>
        <v>0</v>
      </c>
      <c r="D178" s="120"/>
      <c r="E178" s="168"/>
      <c r="F178" s="120"/>
      <c r="G178" s="120"/>
      <c r="H178" s="120"/>
      <c r="I178" s="120"/>
      <c r="J178" s="113"/>
      <c r="K178" s="117">
        <f t="shared" si="94"/>
        <v>0</v>
      </c>
      <c r="L178" s="262"/>
      <c r="M178" s="255"/>
      <c r="N178" s="262"/>
      <c r="O178" s="262"/>
      <c r="P178" s="262"/>
      <c r="Q178" s="262"/>
      <c r="R178" s="258"/>
      <c r="S178" s="237">
        <f>T178+U178+V178+W178+X178+Y178+Z178</f>
        <v>0</v>
      </c>
      <c r="T178" s="227">
        <f t="shared" si="100"/>
        <v>0</v>
      </c>
      <c r="U178" s="227">
        <f t="shared" si="100"/>
        <v>0</v>
      </c>
      <c r="V178" s="227">
        <f t="shared" si="100"/>
        <v>0</v>
      </c>
      <c r="W178" s="227">
        <f t="shared" si="100"/>
        <v>0</v>
      </c>
      <c r="X178" s="227">
        <f t="shared" si="100"/>
        <v>0</v>
      </c>
      <c r="Y178" s="227">
        <f t="shared" si="100"/>
        <v>0</v>
      </c>
      <c r="Z178" s="227">
        <f t="shared" si="100"/>
        <v>0</v>
      </c>
    </row>
    <row r="179" spans="1:26" s="32" customFormat="1" ht="27.75" customHeight="1" x14ac:dyDescent="0.25">
      <c r="A179" s="76"/>
      <c r="B179" s="20" t="s">
        <v>345</v>
      </c>
      <c r="C179" s="252">
        <f t="shared" si="71"/>
        <v>108.82</v>
      </c>
      <c r="D179" s="120"/>
      <c r="E179" s="168">
        <v>108.82</v>
      </c>
      <c r="F179" s="120"/>
      <c r="G179" s="120"/>
      <c r="H179" s="120"/>
      <c r="I179" s="120"/>
      <c r="J179" s="113"/>
      <c r="K179" s="117">
        <f t="shared" si="94"/>
        <v>0</v>
      </c>
      <c r="L179" s="262"/>
      <c r="M179" s="255"/>
      <c r="N179" s="262"/>
      <c r="O179" s="262"/>
      <c r="P179" s="262"/>
      <c r="Q179" s="262"/>
      <c r="R179" s="258"/>
      <c r="S179" s="237">
        <f>T179+U179+V179+W179+X179+Y179+Z179</f>
        <v>108.82</v>
      </c>
      <c r="T179" s="227">
        <f t="shared" si="100"/>
        <v>0</v>
      </c>
      <c r="U179" s="227">
        <f t="shared" si="100"/>
        <v>108.82</v>
      </c>
      <c r="V179" s="227">
        <f t="shared" si="100"/>
        <v>0</v>
      </c>
      <c r="W179" s="227">
        <f t="shared" si="100"/>
        <v>0</v>
      </c>
      <c r="X179" s="227">
        <f t="shared" si="100"/>
        <v>0</v>
      </c>
      <c r="Y179" s="227">
        <f t="shared" si="100"/>
        <v>0</v>
      </c>
      <c r="Z179" s="227">
        <f t="shared" si="100"/>
        <v>0</v>
      </c>
    </row>
    <row r="180" spans="1:26" ht="15" customHeight="1" x14ac:dyDescent="0.3">
      <c r="A180" s="16" t="s">
        <v>20</v>
      </c>
      <c r="B180" s="64" t="s">
        <v>249</v>
      </c>
      <c r="C180" s="250">
        <f t="shared" si="71"/>
        <v>1195.48308</v>
      </c>
      <c r="D180" s="110">
        <f t="shared" ref="D180:R184" si="105">D181</f>
        <v>192.8</v>
      </c>
      <c r="E180" s="110">
        <f t="shared" si="105"/>
        <v>0</v>
      </c>
      <c r="F180" s="110">
        <f t="shared" si="105"/>
        <v>2.1570800000000001</v>
      </c>
      <c r="G180" s="110">
        <f t="shared" si="105"/>
        <v>999.62599999999998</v>
      </c>
      <c r="H180" s="110">
        <f t="shared" si="105"/>
        <v>0.9</v>
      </c>
      <c r="I180" s="110">
        <f t="shared" si="105"/>
        <v>0</v>
      </c>
      <c r="J180" s="110">
        <f t="shared" si="105"/>
        <v>0</v>
      </c>
      <c r="K180" s="117">
        <f t="shared" si="94"/>
        <v>0</v>
      </c>
      <c r="L180" s="108">
        <f t="shared" si="105"/>
        <v>0</v>
      </c>
      <c r="M180" s="108">
        <f t="shared" si="105"/>
        <v>0</v>
      </c>
      <c r="N180" s="108">
        <f t="shared" si="105"/>
        <v>0</v>
      </c>
      <c r="O180" s="108">
        <f t="shared" si="105"/>
        <v>0</v>
      </c>
      <c r="P180" s="108">
        <f t="shared" si="105"/>
        <v>0</v>
      </c>
      <c r="Q180" s="108">
        <f t="shared" si="105"/>
        <v>0</v>
      </c>
      <c r="R180" s="328">
        <f t="shared" si="105"/>
        <v>0</v>
      </c>
      <c r="S180" s="174">
        <f>S181</f>
        <v>1195.48308</v>
      </c>
      <c r="T180" s="323">
        <f t="shared" ref="T180:Z180" si="106">T181</f>
        <v>192.8</v>
      </c>
      <c r="U180" s="323">
        <f t="shared" si="106"/>
        <v>0</v>
      </c>
      <c r="V180" s="323">
        <f t="shared" si="106"/>
        <v>2.1570800000000001</v>
      </c>
      <c r="W180" s="323">
        <f t="shared" si="106"/>
        <v>999.62599999999998</v>
      </c>
      <c r="X180" s="323">
        <f t="shared" si="106"/>
        <v>0.9</v>
      </c>
      <c r="Y180" s="323">
        <f t="shared" si="106"/>
        <v>0</v>
      </c>
      <c r="Z180" s="323">
        <f t="shared" si="106"/>
        <v>0</v>
      </c>
    </row>
    <row r="181" spans="1:26" ht="13.8" x14ac:dyDescent="0.25">
      <c r="A181" s="17"/>
      <c r="B181" s="12" t="s">
        <v>439</v>
      </c>
      <c r="C181" s="122">
        <f t="shared" si="71"/>
        <v>1195.48308</v>
      </c>
      <c r="D181" s="162">
        <v>192.8</v>
      </c>
      <c r="E181" s="109"/>
      <c r="F181" s="275">
        <f>SUM(F182:F183)</f>
        <v>2.1570800000000001</v>
      </c>
      <c r="G181" s="162">
        <v>999.62599999999998</v>
      </c>
      <c r="H181" s="162">
        <v>0.9</v>
      </c>
      <c r="I181" s="110"/>
      <c r="J181" s="112">
        <f>'[1]4 priedas_ nepanaudotos lėšos'!C55</f>
        <v>0</v>
      </c>
      <c r="K181" s="117">
        <f t="shared" si="94"/>
        <v>0</v>
      </c>
      <c r="L181" s="256"/>
      <c r="M181" s="306"/>
      <c r="N181" s="306">
        <f>SUM(N182:N183)</f>
        <v>0</v>
      </c>
      <c r="O181" s="256"/>
      <c r="P181" s="256"/>
      <c r="Q181" s="306"/>
      <c r="R181" s="259"/>
      <c r="S181" s="119">
        <f>T181+U181+V181+W181+X181+Y181+Z181</f>
        <v>1195.48308</v>
      </c>
      <c r="T181" s="227">
        <f t="shared" si="100"/>
        <v>192.8</v>
      </c>
      <c r="U181" s="227">
        <f t="shared" si="100"/>
        <v>0</v>
      </c>
      <c r="V181" s="227">
        <f t="shared" si="100"/>
        <v>2.1570800000000001</v>
      </c>
      <c r="W181" s="227">
        <f t="shared" si="100"/>
        <v>999.62599999999998</v>
      </c>
      <c r="X181" s="227">
        <f t="shared" si="100"/>
        <v>0.9</v>
      </c>
      <c r="Y181" s="227">
        <f t="shared" si="100"/>
        <v>0</v>
      </c>
      <c r="Z181" s="227">
        <f t="shared" si="100"/>
        <v>0</v>
      </c>
    </row>
    <row r="182" spans="1:26" s="90" customFormat="1" ht="26.4" hidden="1" x14ac:dyDescent="0.25">
      <c r="A182" s="270"/>
      <c r="B182" s="271" t="s">
        <v>337</v>
      </c>
      <c r="C182" s="279">
        <f t="shared" si="71"/>
        <v>0</v>
      </c>
      <c r="D182" s="112"/>
      <c r="E182" s="112"/>
      <c r="F182" s="257"/>
      <c r="G182" s="112"/>
      <c r="H182" s="112"/>
      <c r="I182" s="373"/>
      <c r="J182" s="112"/>
      <c r="K182" s="267">
        <f t="shared" si="94"/>
        <v>0</v>
      </c>
      <c r="L182" s="373"/>
      <c r="M182" s="257"/>
      <c r="N182" s="257"/>
      <c r="O182" s="373"/>
      <c r="P182" s="373"/>
      <c r="Q182" s="328"/>
      <c r="R182" s="257"/>
      <c r="S182" s="282">
        <f>T182+U182+V182+W182+X182+Y182+Z182</f>
        <v>0</v>
      </c>
      <c r="T182" s="374">
        <f t="shared" si="100"/>
        <v>0</v>
      </c>
      <c r="U182" s="374">
        <f t="shared" si="100"/>
        <v>0</v>
      </c>
      <c r="V182" s="374">
        <f t="shared" si="100"/>
        <v>0</v>
      </c>
      <c r="W182" s="374">
        <f t="shared" si="100"/>
        <v>0</v>
      </c>
      <c r="X182" s="374">
        <f t="shared" si="100"/>
        <v>0</v>
      </c>
      <c r="Y182" s="374">
        <f t="shared" si="100"/>
        <v>0</v>
      </c>
      <c r="Z182" s="374">
        <f t="shared" si="100"/>
        <v>0</v>
      </c>
    </row>
    <row r="183" spans="1:26" s="36" customFormat="1" ht="39.6" x14ac:dyDescent="0.25">
      <c r="A183" s="60"/>
      <c r="B183" s="18" t="s">
        <v>327</v>
      </c>
      <c r="C183" s="252">
        <f t="shared" si="71"/>
        <v>2.1570800000000001</v>
      </c>
      <c r="D183" s="122"/>
      <c r="E183" s="122"/>
      <c r="F183" s="162">
        <v>2.1570800000000001</v>
      </c>
      <c r="G183" s="122"/>
      <c r="H183" s="122"/>
      <c r="I183" s="122"/>
      <c r="J183" s="114"/>
      <c r="K183" s="117">
        <f t="shared" si="94"/>
        <v>0</v>
      </c>
      <c r="L183" s="108"/>
      <c r="M183" s="306"/>
      <c r="N183" s="256"/>
      <c r="O183" s="306"/>
      <c r="P183" s="259"/>
      <c r="Q183" s="306"/>
      <c r="R183" s="259"/>
      <c r="S183" s="173">
        <f>T183+U183+V183+W183+X183+Y183+Z183</f>
        <v>2.1570800000000001</v>
      </c>
      <c r="T183" s="227">
        <f t="shared" si="100"/>
        <v>0</v>
      </c>
      <c r="U183" s="227">
        <f t="shared" si="100"/>
        <v>0</v>
      </c>
      <c r="V183" s="227">
        <f t="shared" si="100"/>
        <v>2.1570800000000001</v>
      </c>
      <c r="W183" s="227">
        <f t="shared" si="100"/>
        <v>0</v>
      </c>
      <c r="X183" s="227">
        <f t="shared" si="100"/>
        <v>0</v>
      </c>
      <c r="Y183" s="227">
        <f t="shared" si="100"/>
        <v>0</v>
      </c>
      <c r="Z183" s="227">
        <f t="shared" si="100"/>
        <v>0</v>
      </c>
    </row>
    <row r="184" spans="1:26" ht="15" customHeight="1" x14ac:dyDescent="0.3">
      <c r="A184" s="16" t="s">
        <v>21</v>
      </c>
      <c r="B184" s="63" t="s">
        <v>250</v>
      </c>
      <c r="C184" s="250">
        <f t="shared" si="71"/>
        <v>1624.6896400000001</v>
      </c>
      <c r="D184" s="110">
        <f t="shared" si="105"/>
        <v>518.6</v>
      </c>
      <c r="E184" s="110">
        <f t="shared" si="105"/>
        <v>0</v>
      </c>
      <c r="F184" s="110">
        <f t="shared" si="105"/>
        <v>5.24</v>
      </c>
      <c r="G184" s="110">
        <f t="shared" si="105"/>
        <v>1079.8679999999999</v>
      </c>
      <c r="H184" s="110">
        <f t="shared" si="105"/>
        <v>19.3</v>
      </c>
      <c r="I184" s="110">
        <f t="shared" si="105"/>
        <v>0</v>
      </c>
      <c r="J184" s="110">
        <f t="shared" si="105"/>
        <v>1.68164</v>
      </c>
      <c r="K184" s="117">
        <f t="shared" si="94"/>
        <v>0</v>
      </c>
      <c r="L184" s="108">
        <f t="shared" si="105"/>
        <v>0</v>
      </c>
      <c r="M184" s="108">
        <f t="shared" si="105"/>
        <v>0</v>
      </c>
      <c r="N184" s="108">
        <f t="shared" si="105"/>
        <v>0</v>
      </c>
      <c r="O184" s="108">
        <f t="shared" si="105"/>
        <v>0</v>
      </c>
      <c r="P184" s="108">
        <f t="shared" si="105"/>
        <v>0</v>
      </c>
      <c r="Q184" s="108">
        <f t="shared" si="105"/>
        <v>0</v>
      </c>
      <c r="R184" s="328">
        <f t="shared" si="105"/>
        <v>0</v>
      </c>
      <c r="S184" s="174">
        <f>S185</f>
        <v>1624.6896400000001</v>
      </c>
      <c r="T184" s="323">
        <f t="shared" ref="T184:Z184" si="107">T185</f>
        <v>518.6</v>
      </c>
      <c r="U184" s="323">
        <f t="shared" si="107"/>
        <v>0</v>
      </c>
      <c r="V184" s="323">
        <f>V185</f>
        <v>5.24</v>
      </c>
      <c r="W184" s="323">
        <f t="shared" si="107"/>
        <v>1079.8679999999999</v>
      </c>
      <c r="X184" s="323">
        <f t="shared" si="107"/>
        <v>19.3</v>
      </c>
      <c r="Y184" s="323">
        <f t="shared" si="107"/>
        <v>0</v>
      </c>
      <c r="Z184" s="323">
        <f t="shared" si="107"/>
        <v>1.68164</v>
      </c>
    </row>
    <row r="185" spans="1:26" ht="13.8" x14ac:dyDescent="0.25">
      <c r="A185" s="17"/>
      <c r="B185" s="12" t="s">
        <v>444</v>
      </c>
      <c r="C185" s="122">
        <f t="shared" si="71"/>
        <v>1624.6896400000001</v>
      </c>
      <c r="D185" s="162">
        <v>518.6</v>
      </c>
      <c r="E185" s="109"/>
      <c r="F185" s="109">
        <f>SUM(F186:F190)</f>
        <v>5.24</v>
      </c>
      <c r="G185" s="162">
        <v>1079.8679999999999</v>
      </c>
      <c r="H185" s="162">
        <v>19.3</v>
      </c>
      <c r="I185" s="110"/>
      <c r="J185" s="112">
        <f>'[1]4 priedas_ nepanaudotos lėšos'!C57</f>
        <v>1.68164</v>
      </c>
      <c r="K185" s="117">
        <f t="shared" si="94"/>
        <v>0</v>
      </c>
      <c r="L185" s="166"/>
      <c r="M185" s="118"/>
      <c r="N185" s="118">
        <f>SUM(N186:N190)</f>
        <v>0</v>
      </c>
      <c r="O185" s="166"/>
      <c r="P185" s="166"/>
      <c r="Q185" s="118"/>
      <c r="R185" s="257">
        <f>'[1]4 priedas_ nepanaudotos lėšos'!I57</f>
        <v>0</v>
      </c>
      <c r="S185" s="119">
        <f t="shared" ref="S185:S190" si="108">T185+U185+V185+W185+X185+Y185+Z185</f>
        <v>1624.6896400000001</v>
      </c>
      <c r="T185" s="227">
        <f t="shared" si="100"/>
        <v>518.6</v>
      </c>
      <c r="U185" s="227">
        <f t="shared" si="100"/>
        <v>0</v>
      </c>
      <c r="V185" s="227">
        <f>F185+N185</f>
        <v>5.24</v>
      </c>
      <c r="W185" s="227">
        <f t="shared" si="100"/>
        <v>1079.8679999999999</v>
      </c>
      <c r="X185" s="227">
        <f t="shared" si="100"/>
        <v>19.3</v>
      </c>
      <c r="Y185" s="227">
        <f t="shared" si="100"/>
        <v>0</v>
      </c>
      <c r="Z185" s="227">
        <f t="shared" si="100"/>
        <v>1.68164</v>
      </c>
    </row>
    <row r="186" spans="1:26" ht="26.4" x14ac:dyDescent="0.25">
      <c r="A186" s="17"/>
      <c r="B186" s="18" t="s">
        <v>492</v>
      </c>
      <c r="C186" s="252">
        <f t="shared" si="71"/>
        <v>3.8</v>
      </c>
      <c r="D186" s="109"/>
      <c r="E186" s="109"/>
      <c r="F186" s="162">
        <v>3.8</v>
      </c>
      <c r="G186" s="109"/>
      <c r="H186" s="109"/>
      <c r="I186" s="109"/>
      <c r="J186" s="112"/>
      <c r="K186" s="117">
        <f t="shared" si="94"/>
        <v>0</v>
      </c>
      <c r="L186" s="118"/>
      <c r="M186" s="118"/>
      <c r="N186" s="166"/>
      <c r="O186" s="118"/>
      <c r="P186" s="118"/>
      <c r="Q186" s="118"/>
      <c r="R186" s="257"/>
      <c r="S186" s="238">
        <f t="shared" si="108"/>
        <v>3.8</v>
      </c>
      <c r="T186" s="227">
        <f t="shared" si="100"/>
        <v>0</v>
      </c>
      <c r="U186" s="227">
        <f t="shared" si="100"/>
        <v>0</v>
      </c>
      <c r="V186" s="227">
        <f t="shared" si="100"/>
        <v>3.8</v>
      </c>
      <c r="W186" s="227">
        <f t="shared" si="100"/>
        <v>0</v>
      </c>
      <c r="X186" s="227">
        <f t="shared" si="100"/>
        <v>0</v>
      </c>
      <c r="Y186" s="227">
        <f t="shared" si="100"/>
        <v>0</v>
      </c>
      <c r="Z186" s="227">
        <f t="shared" si="100"/>
        <v>0</v>
      </c>
    </row>
    <row r="187" spans="1:26" s="90" customFormat="1" ht="26.4" hidden="1" x14ac:dyDescent="0.25">
      <c r="A187" s="270"/>
      <c r="B187" s="271" t="s">
        <v>248</v>
      </c>
      <c r="C187" s="279">
        <f t="shared" si="71"/>
        <v>0</v>
      </c>
      <c r="D187" s="112"/>
      <c r="E187" s="112"/>
      <c r="F187" s="281"/>
      <c r="G187" s="112"/>
      <c r="H187" s="112"/>
      <c r="I187" s="112"/>
      <c r="J187" s="112"/>
      <c r="K187" s="117">
        <f t="shared" si="94"/>
        <v>0</v>
      </c>
      <c r="L187" s="257"/>
      <c r="M187" s="257"/>
      <c r="N187" s="281"/>
      <c r="O187" s="257"/>
      <c r="P187" s="257"/>
      <c r="Q187" s="257"/>
      <c r="R187" s="257"/>
      <c r="S187" s="282">
        <f t="shared" si="108"/>
        <v>0</v>
      </c>
      <c r="T187" s="227">
        <f t="shared" si="100"/>
        <v>0</v>
      </c>
      <c r="U187" s="227">
        <f t="shared" si="100"/>
        <v>0</v>
      </c>
      <c r="V187" s="227">
        <f t="shared" si="100"/>
        <v>0</v>
      </c>
      <c r="W187" s="227">
        <f t="shared" si="100"/>
        <v>0</v>
      </c>
      <c r="X187" s="227">
        <f t="shared" si="100"/>
        <v>0</v>
      </c>
      <c r="Y187" s="227">
        <f t="shared" si="100"/>
        <v>0</v>
      </c>
      <c r="Z187" s="227">
        <f t="shared" si="100"/>
        <v>0</v>
      </c>
    </row>
    <row r="188" spans="1:26" s="90" customFormat="1" ht="13.8" hidden="1" x14ac:dyDescent="0.25">
      <c r="A188" s="270"/>
      <c r="B188" s="271" t="s">
        <v>314</v>
      </c>
      <c r="C188" s="114">
        <f t="shared" si="71"/>
        <v>0</v>
      </c>
      <c r="D188" s="112"/>
      <c r="E188" s="112"/>
      <c r="F188" s="266"/>
      <c r="G188" s="112"/>
      <c r="H188" s="112"/>
      <c r="I188" s="112"/>
      <c r="J188" s="112"/>
      <c r="K188" s="117">
        <f t="shared" si="94"/>
        <v>0</v>
      </c>
      <c r="L188" s="257"/>
      <c r="M188" s="257"/>
      <c r="N188" s="281"/>
      <c r="O188" s="257"/>
      <c r="P188" s="257"/>
      <c r="Q188" s="257"/>
      <c r="R188" s="257"/>
      <c r="S188" s="287">
        <f t="shared" si="108"/>
        <v>0</v>
      </c>
      <c r="T188" s="227">
        <f t="shared" si="100"/>
        <v>0</v>
      </c>
      <c r="U188" s="227">
        <f t="shared" si="100"/>
        <v>0</v>
      </c>
      <c r="V188" s="227">
        <f t="shared" si="100"/>
        <v>0</v>
      </c>
      <c r="W188" s="227">
        <f t="shared" si="100"/>
        <v>0</v>
      </c>
      <c r="X188" s="227">
        <f t="shared" si="100"/>
        <v>0</v>
      </c>
      <c r="Y188" s="227">
        <f t="shared" si="100"/>
        <v>0</v>
      </c>
      <c r="Z188" s="227">
        <f t="shared" si="100"/>
        <v>0</v>
      </c>
    </row>
    <row r="189" spans="1:26" ht="39.6" x14ac:dyDescent="0.25">
      <c r="A189" s="17"/>
      <c r="B189" s="18" t="s">
        <v>455</v>
      </c>
      <c r="C189" s="252">
        <f t="shared" si="71"/>
        <v>1.44</v>
      </c>
      <c r="D189" s="109"/>
      <c r="E189" s="109"/>
      <c r="F189" s="162">
        <v>1.44</v>
      </c>
      <c r="G189" s="109"/>
      <c r="H189" s="109"/>
      <c r="I189" s="109"/>
      <c r="J189" s="112"/>
      <c r="K189" s="117">
        <f t="shared" si="94"/>
        <v>0</v>
      </c>
      <c r="L189" s="118"/>
      <c r="M189" s="118"/>
      <c r="N189" s="166"/>
      <c r="O189" s="118"/>
      <c r="P189" s="118"/>
      <c r="Q189" s="118"/>
      <c r="R189" s="257"/>
      <c r="S189" s="237">
        <f t="shared" si="108"/>
        <v>1.44</v>
      </c>
      <c r="T189" s="227">
        <f t="shared" si="100"/>
        <v>0</v>
      </c>
      <c r="U189" s="227">
        <f t="shared" si="100"/>
        <v>0</v>
      </c>
      <c r="V189" s="227">
        <f t="shared" si="100"/>
        <v>1.44</v>
      </c>
      <c r="W189" s="227">
        <f t="shared" si="100"/>
        <v>0</v>
      </c>
      <c r="X189" s="227">
        <f t="shared" si="100"/>
        <v>0</v>
      </c>
      <c r="Y189" s="227">
        <f t="shared" si="100"/>
        <v>0</v>
      </c>
      <c r="Z189" s="227">
        <f t="shared" si="100"/>
        <v>0</v>
      </c>
    </row>
    <row r="190" spans="1:26" s="90" customFormat="1" ht="26.4" hidden="1" x14ac:dyDescent="0.25">
      <c r="A190" s="270"/>
      <c r="B190" s="271" t="s">
        <v>247</v>
      </c>
      <c r="C190" s="279">
        <f t="shared" si="71"/>
        <v>0</v>
      </c>
      <c r="D190" s="112"/>
      <c r="E190" s="112"/>
      <c r="F190" s="112"/>
      <c r="G190" s="112"/>
      <c r="H190" s="112"/>
      <c r="I190" s="112"/>
      <c r="J190" s="112"/>
      <c r="K190" s="117">
        <f t="shared" si="94"/>
        <v>0</v>
      </c>
      <c r="L190" s="112"/>
      <c r="M190" s="112"/>
      <c r="N190" s="112"/>
      <c r="O190" s="257"/>
      <c r="P190" s="257"/>
      <c r="Q190" s="257"/>
      <c r="R190" s="257"/>
      <c r="S190" s="282">
        <f t="shared" si="108"/>
        <v>0</v>
      </c>
      <c r="T190" s="227">
        <f t="shared" si="100"/>
        <v>0</v>
      </c>
      <c r="U190" s="227">
        <f t="shared" si="100"/>
        <v>0</v>
      </c>
      <c r="V190" s="227">
        <f t="shared" si="100"/>
        <v>0</v>
      </c>
      <c r="W190" s="227">
        <f t="shared" si="100"/>
        <v>0</v>
      </c>
      <c r="X190" s="227">
        <f t="shared" si="100"/>
        <v>0</v>
      </c>
      <c r="Y190" s="227">
        <f t="shared" si="100"/>
        <v>0</v>
      </c>
      <c r="Z190" s="227">
        <f t="shared" si="100"/>
        <v>0</v>
      </c>
    </row>
    <row r="191" spans="1:26" ht="15" customHeight="1" x14ac:dyDescent="0.3">
      <c r="A191" s="3" t="s">
        <v>22</v>
      </c>
      <c r="B191" s="138" t="s">
        <v>251</v>
      </c>
      <c r="C191" s="250">
        <f t="shared" si="71"/>
        <v>1301.924</v>
      </c>
      <c r="D191" s="110">
        <f t="shared" ref="D191:R191" si="109">D192</f>
        <v>320</v>
      </c>
      <c r="E191" s="110">
        <f t="shared" si="109"/>
        <v>0</v>
      </c>
      <c r="F191" s="110">
        <f t="shared" si="109"/>
        <v>0</v>
      </c>
      <c r="G191" s="110">
        <f t="shared" si="109"/>
        <v>981.82399999999996</v>
      </c>
      <c r="H191" s="110">
        <f t="shared" si="109"/>
        <v>0.1</v>
      </c>
      <c r="I191" s="110">
        <f t="shared" si="109"/>
        <v>0</v>
      </c>
      <c r="J191" s="110">
        <f t="shared" si="109"/>
        <v>0</v>
      </c>
      <c r="K191" s="117">
        <f t="shared" si="94"/>
        <v>0</v>
      </c>
      <c r="L191" s="108">
        <f t="shared" si="109"/>
        <v>0</v>
      </c>
      <c r="M191" s="108">
        <f t="shared" si="109"/>
        <v>0</v>
      </c>
      <c r="N191" s="108">
        <f t="shared" si="109"/>
        <v>0</v>
      </c>
      <c r="O191" s="108">
        <f t="shared" si="109"/>
        <v>0</v>
      </c>
      <c r="P191" s="108">
        <f t="shared" si="109"/>
        <v>0</v>
      </c>
      <c r="Q191" s="108">
        <f t="shared" si="109"/>
        <v>0</v>
      </c>
      <c r="R191" s="328">
        <f t="shared" si="109"/>
        <v>0</v>
      </c>
      <c r="S191" s="232">
        <f>S192</f>
        <v>1301.924</v>
      </c>
      <c r="T191" s="323">
        <f t="shared" ref="T191:Z191" si="110">T192</f>
        <v>320</v>
      </c>
      <c r="U191" s="323">
        <f t="shared" si="110"/>
        <v>0</v>
      </c>
      <c r="V191" s="323">
        <f t="shared" si="110"/>
        <v>0</v>
      </c>
      <c r="W191" s="323">
        <f t="shared" si="110"/>
        <v>981.82399999999996</v>
      </c>
      <c r="X191" s="323">
        <f t="shared" si="110"/>
        <v>0.1</v>
      </c>
      <c r="Y191" s="323">
        <f t="shared" si="110"/>
        <v>0</v>
      </c>
      <c r="Z191" s="323">
        <f t="shared" si="110"/>
        <v>0</v>
      </c>
    </row>
    <row r="192" spans="1:26" ht="13.8" x14ac:dyDescent="0.25">
      <c r="A192" s="8"/>
      <c r="B192" s="67" t="s">
        <v>439</v>
      </c>
      <c r="C192" s="122">
        <f t="shared" si="71"/>
        <v>1301.924</v>
      </c>
      <c r="D192" s="162">
        <v>320</v>
      </c>
      <c r="E192" s="109"/>
      <c r="F192" s="109">
        <f>SUM(F193:F194)</f>
        <v>0</v>
      </c>
      <c r="G192" s="162">
        <v>981.82399999999996</v>
      </c>
      <c r="H192" s="162">
        <v>0.1</v>
      </c>
      <c r="I192" s="110"/>
      <c r="J192" s="112">
        <f>'[1]4 priedas_ nepanaudotos lėšos'!C59</f>
        <v>0</v>
      </c>
      <c r="K192" s="117">
        <f t="shared" si="94"/>
        <v>0</v>
      </c>
      <c r="L192" s="166"/>
      <c r="M192" s="118"/>
      <c r="N192" s="118">
        <f>SUM(N193:N194)</f>
        <v>0</v>
      </c>
      <c r="O192" s="166"/>
      <c r="P192" s="166"/>
      <c r="Q192" s="118"/>
      <c r="R192" s="257">
        <f>'[1]4 priedas_ nepanaudotos lėšos'!I59</f>
        <v>0</v>
      </c>
      <c r="S192" s="243">
        <f>T192+U192+V192+W192+X192+Y192+Z192</f>
        <v>1301.924</v>
      </c>
      <c r="T192" s="227">
        <f t="shared" si="100"/>
        <v>320</v>
      </c>
      <c r="U192" s="227">
        <f t="shared" si="100"/>
        <v>0</v>
      </c>
      <c r="V192" s="227">
        <f t="shared" si="100"/>
        <v>0</v>
      </c>
      <c r="W192" s="227">
        <f t="shared" si="100"/>
        <v>981.82399999999996</v>
      </c>
      <c r="X192" s="227">
        <f t="shared" si="100"/>
        <v>0.1</v>
      </c>
      <c r="Y192" s="227">
        <f t="shared" si="100"/>
        <v>0</v>
      </c>
      <c r="Z192" s="227">
        <f t="shared" si="100"/>
        <v>0</v>
      </c>
    </row>
    <row r="193" spans="1:26" ht="26.4" hidden="1" x14ac:dyDescent="0.25">
      <c r="A193" s="15"/>
      <c r="B193" s="21" t="s">
        <v>338</v>
      </c>
      <c r="C193" s="252">
        <f t="shared" si="71"/>
        <v>0</v>
      </c>
      <c r="D193" s="109"/>
      <c r="E193" s="109"/>
      <c r="F193" s="162"/>
      <c r="G193" s="109"/>
      <c r="H193" s="109"/>
      <c r="I193" s="110"/>
      <c r="J193" s="112"/>
      <c r="K193" s="117">
        <f t="shared" si="94"/>
        <v>0</v>
      </c>
      <c r="L193" s="110"/>
      <c r="M193" s="118"/>
      <c r="N193" s="118"/>
      <c r="O193" s="110"/>
      <c r="P193" s="110"/>
      <c r="Q193" s="108"/>
      <c r="R193" s="257"/>
      <c r="S193" s="173">
        <f>T193+U193+V193+W193+X193+Y193+Z193</f>
        <v>0</v>
      </c>
      <c r="T193" s="227">
        <f t="shared" si="100"/>
        <v>0</v>
      </c>
      <c r="U193" s="227">
        <f t="shared" si="100"/>
        <v>0</v>
      </c>
      <c r="V193" s="227">
        <f t="shared" si="100"/>
        <v>0</v>
      </c>
      <c r="W193" s="227">
        <f t="shared" si="100"/>
        <v>0</v>
      </c>
      <c r="X193" s="227">
        <f t="shared" si="100"/>
        <v>0</v>
      </c>
      <c r="Y193" s="227">
        <f t="shared" si="100"/>
        <v>0</v>
      </c>
      <c r="Z193" s="227">
        <f t="shared" si="100"/>
        <v>0</v>
      </c>
    </row>
    <row r="194" spans="1:26" ht="26.4" hidden="1" x14ac:dyDescent="0.25">
      <c r="A194" s="17"/>
      <c r="B194" s="18" t="s">
        <v>248</v>
      </c>
      <c r="C194" s="252">
        <f t="shared" si="71"/>
        <v>0</v>
      </c>
      <c r="D194" s="122"/>
      <c r="E194" s="122"/>
      <c r="F194" s="122"/>
      <c r="G194" s="122"/>
      <c r="H194" s="122"/>
      <c r="I194" s="122"/>
      <c r="J194" s="114"/>
      <c r="K194" s="117">
        <f t="shared" si="94"/>
        <v>0</v>
      </c>
      <c r="L194" s="122"/>
      <c r="M194" s="306"/>
      <c r="N194" s="306"/>
      <c r="O194" s="122"/>
      <c r="P194" s="122"/>
      <c r="Q194" s="306"/>
      <c r="R194" s="259"/>
      <c r="S194" s="173">
        <f>T194+U194+V194+W194+X194+Y194+Z194</f>
        <v>0</v>
      </c>
      <c r="T194" s="227">
        <f t="shared" si="100"/>
        <v>0</v>
      </c>
      <c r="U194" s="227">
        <f t="shared" si="100"/>
        <v>0</v>
      </c>
      <c r="V194" s="227">
        <f t="shared" si="100"/>
        <v>0</v>
      </c>
      <c r="W194" s="227">
        <f t="shared" si="100"/>
        <v>0</v>
      </c>
      <c r="X194" s="227">
        <f t="shared" si="100"/>
        <v>0</v>
      </c>
      <c r="Y194" s="227">
        <f t="shared" si="100"/>
        <v>0</v>
      </c>
      <c r="Z194" s="227">
        <f t="shared" si="100"/>
        <v>0</v>
      </c>
    </row>
    <row r="195" spans="1:26" ht="15" customHeight="1" x14ac:dyDescent="0.3">
      <c r="A195" s="16" t="s">
        <v>23</v>
      </c>
      <c r="B195" s="63" t="s">
        <v>252</v>
      </c>
      <c r="C195" s="250">
        <f t="shared" si="71"/>
        <v>3401.4162100000003</v>
      </c>
      <c r="D195" s="110">
        <f t="shared" ref="D195:R195" si="111">D196</f>
        <v>1219.8</v>
      </c>
      <c r="E195" s="110">
        <f t="shared" si="111"/>
        <v>0</v>
      </c>
      <c r="F195" s="110">
        <f t="shared" si="111"/>
        <v>202.54909000000001</v>
      </c>
      <c r="G195" s="110">
        <f t="shared" si="111"/>
        <v>1957.904</v>
      </c>
      <c r="H195" s="110">
        <f t="shared" si="111"/>
        <v>17.3</v>
      </c>
      <c r="I195" s="110">
        <f t="shared" si="111"/>
        <v>0</v>
      </c>
      <c r="J195" s="110">
        <f t="shared" si="111"/>
        <v>3.8631199999999999</v>
      </c>
      <c r="K195" s="117">
        <f t="shared" si="94"/>
        <v>0</v>
      </c>
      <c r="L195" s="108">
        <f t="shared" si="111"/>
        <v>0</v>
      </c>
      <c r="M195" s="108">
        <f t="shared" si="111"/>
        <v>0</v>
      </c>
      <c r="N195" s="108">
        <f t="shared" si="111"/>
        <v>0</v>
      </c>
      <c r="O195" s="108">
        <f t="shared" si="111"/>
        <v>0</v>
      </c>
      <c r="P195" s="108">
        <f t="shared" si="111"/>
        <v>0</v>
      </c>
      <c r="Q195" s="108">
        <f t="shared" si="111"/>
        <v>0</v>
      </c>
      <c r="R195" s="328">
        <f t="shared" si="111"/>
        <v>0</v>
      </c>
      <c r="S195" s="174">
        <f>S196</f>
        <v>3401.4162100000003</v>
      </c>
      <c r="T195" s="323">
        <f t="shared" ref="T195:Z195" si="112">T196</f>
        <v>1219.8</v>
      </c>
      <c r="U195" s="323">
        <f t="shared" si="112"/>
        <v>0</v>
      </c>
      <c r="V195" s="323">
        <f t="shared" si="112"/>
        <v>202.54909000000001</v>
      </c>
      <c r="W195" s="323">
        <f t="shared" si="112"/>
        <v>1957.904</v>
      </c>
      <c r="X195" s="323">
        <f t="shared" si="112"/>
        <v>17.3</v>
      </c>
      <c r="Y195" s="323">
        <f t="shared" si="112"/>
        <v>0</v>
      </c>
      <c r="Z195" s="323">
        <f t="shared" si="112"/>
        <v>3.8631199999999999</v>
      </c>
    </row>
    <row r="196" spans="1:26" ht="13.8" x14ac:dyDescent="0.25">
      <c r="A196" s="17"/>
      <c r="B196" s="12" t="s">
        <v>444</v>
      </c>
      <c r="C196" s="122">
        <f t="shared" si="71"/>
        <v>3401.4162100000003</v>
      </c>
      <c r="D196" s="162">
        <v>1219.8</v>
      </c>
      <c r="E196" s="109"/>
      <c r="F196" s="109">
        <f>SUM(F197:F203)</f>
        <v>202.54909000000001</v>
      </c>
      <c r="G196" s="162">
        <v>1957.904</v>
      </c>
      <c r="H196" s="162">
        <v>17.3</v>
      </c>
      <c r="I196" s="110"/>
      <c r="J196" s="112">
        <f>'[1]4 priedas_ nepanaudotos lėšos'!C61</f>
        <v>3.8631199999999999</v>
      </c>
      <c r="K196" s="117">
        <f t="shared" si="94"/>
        <v>0</v>
      </c>
      <c r="L196" s="166"/>
      <c r="M196" s="118"/>
      <c r="N196" s="118">
        <f>SUM(N197:N203)</f>
        <v>0</v>
      </c>
      <c r="O196" s="166"/>
      <c r="P196" s="166"/>
      <c r="Q196" s="118"/>
      <c r="R196" s="257">
        <f>'[1]4 priedas_ nepanaudotos lėšos'!I61</f>
        <v>0</v>
      </c>
      <c r="S196" s="119">
        <f t="shared" ref="S196:S203" si="113">T196+U196+V196+W196+X196+Y196+Z196</f>
        <v>3401.4162100000003</v>
      </c>
      <c r="T196" s="227">
        <f t="shared" si="100"/>
        <v>1219.8</v>
      </c>
      <c r="U196" s="227">
        <f t="shared" si="100"/>
        <v>0</v>
      </c>
      <c r="V196" s="227">
        <f t="shared" si="100"/>
        <v>202.54909000000001</v>
      </c>
      <c r="W196" s="227">
        <f t="shared" si="100"/>
        <v>1957.904</v>
      </c>
      <c r="X196" s="227">
        <f t="shared" si="100"/>
        <v>17.3</v>
      </c>
      <c r="Y196" s="227">
        <f t="shared" si="100"/>
        <v>0</v>
      </c>
      <c r="Z196" s="227">
        <f t="shared" si="100"/>
        <v>3.8631199999999999</v>
      </c>
    </row>
    <row r="197" spans="1:26" ht="15" customHeight="1" x14ac:dyDescent="0.25">
      <c r="A197" s="17"/>
      <c r="B197" s="18" t="s">
        <v>151</v>
      </c>
      <c r="C197" s="252">
        <f t="shared" si="71"/>
        <v>195.2</v>
      </c>
      <c r="D197" s="109"/>
      <c r="E197" s="109"/>
      <c r="F197" s="162">
        <v>195.2</v>
      </c>
      <c r="G197" s="109"/>
      <c r="H197" s="109"/>
      <c r="I197" s="109"/>
      <c r="J197" s="112"/>
      <c r="K197" s="117">
        <f t="shared" si="94"/>
        <v>0</v>
      </c>
      <c r="L197" s="118"/>
      <c r="M197" s="118"/>
      <c r="N197" s="166"/>
      <c r="O197" s="118"/>
      <c r="P197" s="118"/>
      <c r="Q197" s="118"/>
      <c r="R197" s="257"/>
      <c r="S197" s="238">
        <f t="shared" si="113"/>
        <v>195.2</v>
      </c>
      <c r="T197" s="227">
        <f t="shared" si="100"/>
        <v>0</v>
      </c>
      <c r="U197" s="227">
        <f t="shared" si="100"/>
        <v>0</v>
      </c>
      <c r="V197" s="227">
        <f t="shared" si="100"/>
        <v>195.2</v>
      </c>
      <c r="W197" s="227">
        <f t="shared" si="100"/>
        <v>0</v>
      </c>
      <c r="X197" s="227">
        <f t="shared" si="100"/>
        <v>0</v>
      </c>
      <c r="Y197" s="227">
        <f t="shared" si="100"/>
        <v>0</v>
      </c>
      <c r="Z197" s="227">
        <f t="shared" si="100"/>
        <v>0</v>
      </c>
    </row>
    <row r="198" spans="1:26" ht="26.4" x14ac:dyDescent="0.25">
      <c r="A198" s="17"/>
      <c r="B198" s="18" t="s">
        <v>492</v>
      </c>
      <c r="C198" s="252">
        <f t="shared" si="71"/>
        <v>3.8</v>
      </c>
      <c r="D198" s="109"/>
      <c r="E198" s="109"/>
      <c r="F198" s="162">
        <v>3.8</v>
      </c>
      <c r="G198" s="109"/>
      <c r="H198" s="109"/>
      <c r="I198" s="109"/>
      <c r="J198" s="112"/>
      <c r="K198" s="117">
        <f t="shared" si="94"/>
        <v>0</v>
      </c>
      <c r="L198" s="118"/>
      <c r="M198" s="118"/>
      <c r="N198" s="166"/>
      <c r="O198" s="118"/>
      <c r="P198" s="118"/>
      <c r="Q198" s="118"/>
      <c r="R198" s="257"/>
      <c r="S198" s="238">
        <f t="shared" si="113"/>
        <v>3.8</v>
      </c>
      <c r="T198" s="227">
        <f t="shared" si="100"/>
        <v>0</v>
      </c>
      <c r="U198" s="227">
        <f t="shared" si="100"/>
        <v>0</v>
      </c>
      <c r="V198" s="227">
        <f t="shared" si="100"/>
        <v>3.8</v>
      </c>
      <c r="W198" s="227">
        <f t="shared" si="100"/>
        <v>0</v>
      </c>
      <c r="X198" s="227">
        <f t="shared" si="100"/>
        <v>0</v>
      </c>
      <c r="Y198" s="227">
        <f t="shared" si="100"/>
        <v>0</v>
      </c>
      <c r="Z198" s="227">
        <f t="shared" si="100"/>
        <v>0</v>
      </c>
    </row>
    <row r="199" spans="1:26" s="90" customFormat="1" ht="13.8" hidden="1" x14ac:dyDescent="0.25">
      <c r="A199" s="270"/>
      <c r="B199" s="271" t="s">
        <v>314</v>
      </c>
      <c r="C199" s="114">
        <f t="shared" si="71"/>
        <v>0</v>
      </c>
      <c r="D199" s="112"/>
      <c r="E199" s="112"/>
      <c r="F199" s="266"/>
      <c r="G199" s="112"/>
      <c r="H199" s="112"/>
      <c r="I199" s="112"/>
      <c r="J199" s="112"/>
      <c r="K199" s="267">
        <f t="shared" si="94"/>
        <v>0</v>
      </c>
      <c r="L199" s="257"/>
      <c r="M199" s="257"/>
      <c r="N199" s="166"/>
      <c r="O199" s="257"/>
      <c r="P199" s="257"/>
      <c r="Q199" s="257"/>
      <c r="R199" s="257"/>
      <c r="S199" s="287">
        <f t="shared" si="113"/>
        <v>0</v>
      </c>
      <c r="T199" s="374">
        <f t="shared" si="100"/>
        <v>0</v>
      </c>
      <c r="U199" s="374">
        <f t="shared" si="100"/>
        <v>0</v>
      </c>
      <c r="V199" s="374">
        <f t="shared" si="100"/>
        <v>0</v>
      </c>
      <c r="W199" s="374">
        <f t="shared" si="100"/>
        <v>0</v>
      </c>
      <c r="X199" s="374">
        <f t="shared" si="100"/>
        <v>0</v>
      </c>
      <c r="Y199" s="374">
        <f t="shared" si="100"/>
        <v>0</v>
      </c>
      <c r="Z199" s="374">
        <f t="shared" si="100"/>
        <v>0</v>
      </c>
    </row>
    <row r="200" spans="1:26" s="90" customFormat="1" ht="26.4" hidden="1" x14ac:dyDescent="0.25">
      <c r="A200" s="270"/>
      <c r="B200" s="271" t="s">
        <v>248</v>
      </c>
      <c r="C200" s="279">
        <f t="shared" si="71"/>
        <v>0</v>
      </c>
      <c r="D200" s="112"/>
      <c r="E200" s="112"/>
      <c r="F200" s="281"/>
      <c r="G200" s="112"/>
      <c r="H200" s="112"/>
      <c r="I200" s="112"/>
      <c r="J200" s="112"/>
      <c r="K200" s="267">
        <f t="shared" si="94"/>
        <v>0</v>
      </c>
      <c r="L200" s="257"/>
      <c r="M200" s="257"/>
      <c r="N200" s="166"/>
      <c r="O200" s="257"/>
      <c r="P200" s="257"/>
      <c r="Q200" s="257"/>
      <c r="R200" s="257"/>
      <c r="S200" s="282">
        <f t="shared" si="113"/>
        <v>0</v>
      </c>
      <c r="T200" s="374">
        <f t="shared" si="100"/>
        <v>0</v>
      </c>
      <c r="U200" s="374">
        <f t="shared" si="100"/>
        <v>0</v>
      </c>
      <c r="V200" s="374">
        <f t="shared" si="100"/>
        <v>0</v>
      </c>
      <c r="W200" s="374">
        <f t="shared" si="100"/>
        <v>0</v>
      </c>
      <c r="X200" s="374">
        <f t="shared" si="100"/>
        <v>0</v>
      </c>
      <c r="Y200" s="374">
        <f t="shared" si="100"/>
        <v>0</v>
      </c>
      <c r="Z200" s="374">
        <f t="shared" si="100"/>
        <v>0</v>
      </c>
    </row>
    <row r="201" spans="1:26" s="90" customFormat="1" ht="26.4" hidden="1" x14ac:dyDescent="0.25">
      <c r="A201" s="270"/>
      <c r="B201" s="271" t="s">
        <v>338</v>
      </c>
      <c r="C201" s="279">
        <f t="shared" si="71"/>
        <v>0</v>
      </c>
      <c r="D201" s="112"/>
      <c r="E201" s="112"/>
      <c r="F201" s="281"/>
      <c r="G201" s="112"/>
      <c r="H201" s="112"/>
      <c r="I201" s="112"/>
      <c r="J201" s="112"/>
      <c r="K201" s="267">
        <f t="shared" si="94"/>
        <v>0</v>
      </c>
      <c r="L201" s="257"/>
      <c r="M201" s="257"/>
      <c r="N201" s="166"/>
      <c r="O201" s="257"/>
      <c r="P201" s="257"/>
      <c r="Q201" s="257"/>
      <c r="R201" s="257"/>
      <c r="S201" s="282">
        <f t="shared" si="113"/>
        <v>0</v>
      </c>
      <c r="T201" s="374">
        <f t="shared" si="100"/>
        <v>0</v>
      </c>
      <c r="U201" s="374">
        <f t="shared" si="100"/>
        <v>0</v>
      </c>
      <c r="V201" s="374">
        <f t="shared" si="100"/>
        <v>0</v>
      </c>
      <c r="W201" s="374">
        <f t="shared" si="100"/>
        <v>0</v>
      </c>
      <c r="X201" s="374">
        <f t="shared" si="100"/>
        <v>0</v>
      </c>
      <c r="Y201" s="374">
        <f t="shared" si="100"/>
        <v>0</v>
      </c>
      <c r="Z201" s="374">
        <f t="shared" si="100"/>
        <v>0</v>
      </c>
    </row>
    <row r="202" spans="1:26" s="90" customFormat="1" ht="26.4" hidden="1" x14ac:dyDescent="0.25">
      <c r="A202" s="270"/>
      <c r="B202" s="271" t="s">
        <v>247</v>
      </c>
      <c r="C202" s="279">
        <f t="shared" si="71"/>
        <v>0</v>
      </c>
      <c r="D202" s="112"/>
      <c r="E202" s="112"/>
      <c r="F202" s="281"/>
      <c r="G202" s="112"/>
      <c r="H202" s="112"/>
      <c r="I202" s="112"/>
      <c r="J202" s="112"/>
      <c r="K202" s="267">
        <f t="shared" si="94"/>
        <v>0</v>
      </c>
      <c r="L202" s="257"/>
      <c r="M202" s="257"/>
      <c r="N202" s="166"/>
      <c r="O202" s="257"/>
      <c r="P202" s="257"/>
      <c r="Q202" s="257"/>
      <c r="R202" s="257"/>
      <c r="S202" s="282">
        <f t="shared" si="113"/>
        <v>0</v>
      </c>
      <c r="T202" s="374">
        <f t="shared" si="100"/>
        <v>0</v>
      </c>
      <c r="U202" s="374">
        <f t="shared" si="100"/>
        <v>0</v>
      </c>
      <c r="V202" s="374">
        <f t="shared" si="100"/>
        <v>0</v>
      </c>
      <c r="W202" s="374">
        <f t="shared" si="100"/>
        <v>0</v>
      </c>
      <c r="X202" s="374">
        <f t="shared" si="100"/>
        <v>0</v>
      </c>
      <c r="Y202" s="374">
        <f t="shared" si="100"/>
        <v>0</v>
      </c>
      <c r="Z202" s="374">
        <f t="shared" si="100"/>
        <v>0</v>
      </c>
    </row>
    <row r="203" spans="1:26" s="23" customFormat="1" ht="39.6" x14ac:dyDescent="0.25">
      <c r="A203" s="273"/>
      <c r="B203" s="272" t="s">
        <v>327</v>
      </c>
      <c r="C203" s="298">
        <f t="shared" si="71"/>
        <v>3.5490900000000001</v>
      </c>
      <c r="D203" s="275"/>
      <c r="E203" s="275"/>
      <c r="F203" s="377">
        <v>3.5490900000000001</v>
      </c>
      <c r="G203" s="275"/>
      <c r="H203" s="275"/>
      <c r="I203" s="275"/>
      <c r="J203" s="275"/>
      <c r="K203" s="378">
        <f t="shared" si="94"/>
        <v>0</v>
      </c>
      <c r="L203" s="277"/>
      <c r="M203" s="277"/>
      <c r="N203" s="248"/>
      <c r="O203" s="277"/>
      <c r="P203" s="277"/>
      <c r="Q203" s="277"/>
      <c r="R203" s="277"/>
      <c r="S203" s="376">
        <f t="shared" si="113"/>
        <v>3.5490900000000001</v>
      </c>
      <c r="T203" s="375">
        <f t="shared" si="100"/>
        <v>0</v>
      </c>
      <c r="U203" s="375">
        <f t="shared" si="100"/>
        <v>0</v>
      </c>
      <c r="V203" s="375">
        <f t="shared" si="100"/>
        <v>3.5490900000000001</v>
      </c>
      <c r="W203" s="375">
        <f t="shared" si="100"/>
        <v>0</v>
      </c>
      <c r="X203" s="375">
        <f t="shared" si="100"/>
        <v>0</v>
      </c>
      <c r="Y203" s="375">
        <f t="shared" si="100"/>
        <v>0</v>
      </c>
      <c r="Z203" s="375">
        <f t="shared" si="100"/>
        <v>0</v>
      </c>
    </row>
    <row r="204" spans="1:26" ht="15" customHeight="1" x14ac:dyDescent="0.3">
      <c r="A204" s="16" t="s">
        <v>24</v>
      </c>
      <c r="B204" s="63" t="s">
        <v>253</v>
      </c>
      <c r="C204" s="250">
        <f t="shared" si="71"/>
        <v>1458.779</v>
      </c>
      <c r="D204" s="110">
        <f t="shared" ref="D204:R204" si="114">D205</f>
        <v>275.2</v>
      </c>
      <c r="E204" s="110">
        <f t="shared" si="114"/>
        <v>0</v>
      </c>
      <c r="F204" s="110">
        <f t="shared" si="114"/>
        <v>0</v>
      </c>
      <c r="G204" s="110">
        <f t="shared" si="114"/>
        <v>1181.579</v>
      </c>
      <c r="H204" s="110">
        <f t="shared" si="114"/>
        <v>2</v>
      </c>
      <c r="I204" s="110">
        <f t="shared" si="114"/>
        <v>0</v>
      </c>
      <c r="J204" s="110">
        <f t="shared" si="114"/>
        <v>0</v>
      </c>
      <c r="K204" s="117">
        <f t="shared" si="94"/>
        <v>0</v>
      </c>
      <c r="L204" s="108">
        <f t="shared" si="114"/>
        <v>0</v>
      </c>
      <c r="M204" s="108">
        <f t="shared" si="114"/>
        <v>0</v>
      </c>
      <c r="N204" s="108">
        <f t="shared" si="114"/>
        <v>0</v>
      </c>
      <c r="O204" s="108">
        <f t="shared" si="114"/>
        <v>0</v>
      </c>
      <c r="P204" s="108">
        <f t="shared" si="114"/>
        <v>0</v>
      </c>
      <c r="Q204" s="108">
        <f t="shared" si="114"/>
        <v>0</v>
      </c>
      <c r="R204" s="328">
        <f t="shared" si="114"/>
        <v>0</v>
      </c>
      <c r="S204" s="232">
        <f>S205</f>
        <v>1458.779</v>
      </c>
      <c r="T204" s="323">
        <f t="shared" ref="T204:Z204" si="115">T205</f>
        <v>275.2</v>
      </c>
      <c r="U204" s="323">
        <f t="shared" si="115"/>
        <v>0</v>
      </c>
      <c r="V204" s="323">
        <f t="shared" si="115"/>
        <v>0</v>
      </c>
      <c r="W204" s="323">
        <f t="shared" si="115"/>
        <v>1181.579</v>
      </c>
      <c r="X204" s="323">
        <f t="shared" si="115"/>
        <v>2</v>
      </c>
      <c r="Y204" s="323">
        <f t="shared" si="115"/>
        <v>0</v>
      </c>
      <c r="Z204" s="323">
        <f t="shared" si="115"/>
        <v>0</v>
      </c>
    </row>
    <row r="205" spans="1:26" ht="13.8" x14ac:dyDescent="0.25">
      <c r="A205" s="17"/>
      <c r="B205" s="12" t="s">
        <v>439</v>
      </c>
      <c r="C205" s="122">
        <f t="shared" si="71"/>
        <v>1458.779</v>
      </c>
      <c r="D205" s="162">
        <v>275.2</v>
      </c>
      <c r="E205" s="109"/>
      <c r="F205" s="109">
        <f>F206</f>
        <v>0</v>
      </c>
      <c r="G205" s="162">
        <v>1181.579</v>
      </c>
      <c r="H205" s="162">
        <v>2</v>
      </c>
      <c r="I205" s="110"/>
      <c r="J205" s="112">
        <f>'[1]4 priedas_ nepanaudotos lėšos'!C63</f>
        <v>0</v>
      </c>
      <c r="K205" s="117">
        <f t="shared" si="94"/>
        <v>0</v>
      </c>
      <c r="L205" s="166"/>
      <c r="M205" s="118"/>
      <c r="N205" s="118">
        <f>N206</f>
        <v>0</v>
      </c>
      <c r="O205" s="166"/>
      <c r="P205" s="166"/>
      <c r="Q205" s="118"/>
      <c r="R205" s="257">
        <f>'[1]4 priedas_ nepanaudotos lėšos'!I63</f>
        <v>0</v>
      </c>
      <c r="S205" s="243">
        <f>T205+U205+V205+W205+X205+Y205+Z205</f>
        <v>1458.779</v>
      </c>
      <c r="T205" s="227">
        <f t="shared" si="100"/>
        <v>275.2</v>
      </c>
      <c r="U205" s="227">
        <f t="shared" si="100"/>
        <v>0</v>
      </c>
      <c r="V205" s="227">
        <f t="shared" si="100"/>
        <v>0</v>
      </c>
      <c r="W205" s="227">
        <f t="shared" si="100"/>
        <v>1181.579</v>
      </c>
      <c r="X205" s="227">
        <f t="shared" si="100"/>
        <v>2</v>
      </c>
      <c r="Y205" s="227">
        <f t="shared" si="100"/>
        <v>0</v>
      </c>
      <c r="Z205" s="227">
        <f t="shared" si="100"/>
        <v>0</v>
      </c>
    </row>
    <row r="206" spans="1:26" ht="26.4" hidden="1" x14ac:dyDescent="0.25">
      <c r="A206" s="17"/>
      <c r="B206" s="18" t="s">
        <v>338</v>
      </c>
      <c r="C206" s="252">
        <f t="shared" si="71"/>
        <v>0</v>
      </c>
      <c r="D206" s="109"/>
      <c r="E206" s="109"/>
      <c r="F206" s="109"/>
      <c r="G206" s="109"/>
      <c r="H206" s="109"/>
      <c r="I206" s="109"/>
      <c r="J206" s="112"/>
      <c r="K206" s="117">
        <f t="shared" si="94"/>
        <v>0</v>
      </c>
      <c r="L206" s="109"/>
      <c r="M206" s="118"/>
      <c r="N206" s="118"/>
      <c r="O206" s="109"/>
      <c r="P206" s="109"/>
      <c r="Q206" s="118"/>
      <c r="R206" s="257"/>
      <c r="S206" s="173">
        <f>T206+U206+V206+W206+X206+Y206+Z206</f>
        <v>0</v>
      </c>
      <c r="T206" s="227">
        <f t="shared" si="100"/>
        <v>0</v>
      </c>
      <c r="U206" s="227">
        <f t="shared" si="100"/>
        <v>0</v>
      </c>
      <c r="V206" s="227">
        <f t="shared" si="100"/>
        <v>0</v>
      </c>
      <c r="W206" s="227">
        <f t="shared" si="100"/>
        <v>0</v>
      </c>
      <c r="X206" s="227">
        <f t="shared" si="100"/>
        <v>0</v>
      </c>
      <c r="Y206" s="227">
        <f t="shared" si="100"/>
        <v>0</v>
      </c>
      <c r="Z206" s="227">
        <f t="shared" si="100"/>
        <v>0</v>
      </c>
    </row>
    <row r="207" spans="1:26" ht="15" customHeight="1" x14ac:dyDescent="0.3">
      <c r="A207" s="3" t="s">
        <v>25</v>
      </c>
      <c r="B207" s="63" t="s">
        <v>288</v>
      </c>
      <c r="C207" s="250">
        <f t="shared" si="71"/>
        <v>1967.4858600000002</v>
      </c>
      <c r="D207" s="110">
        <f t="shared" ref="D207:R207" si="116">D208</f>
        <v>484.4</v>
      </c>
      <c r="E207" s="110">
        <f t="shared" si="116"/>
        <v>0</v>
      </c>
      <c r="F207" s="110">
        <f t="shared" si="116"/>
        <v>1.9178599999999999</v>
      </c>
      <c r="G207" s="110">
        <f t="shared" si="116"/>
        <v>1473.768</v>
      </c>
      <c r="H207" s="110">
        <f t="shared" si="116"/>
        <v>7.4</v>
      </c>
      <c r="I207" s="110">
        <f t="shared" si="116"/>
        <v>0</v>
      </c>
      <c r="J207" s="110">
        <f t="shared" si="116"/>
        <v>0</v>
      </c>
      <c r="K207" s="117">
        <f t="shared" si="94"/>
        <v>1.5</v>
      </c>
      <c r="L207" s="108">
        <f t="shared" si="116"/>
        <v>0</v>
      </c>
      <c r="M207" s="108">
        <f t="shared" si="116"/>
        <v>0</v>
      </c>
      <c r="N207" s="108">
        <f t="shared" si="116"/>
        <v>0</v>
      </c>
      <c r="O207" s="108">
        <f t="shared" si="116"/>
        <v>0</v>
      </c>
      <c r="P207" s="108">
        <f t="shared" si="116"/>
        <v>1.5</v>
      </c>
      <c r="Q207" s="108">
        <f t="shared" si="116"/>
        <v>0</v>
      </c>
      <c r="R207" s="328">
        <f t="shared" si="116"/>
        <v>0</v>
      </c>
      <c r="S207" s="174">
        <f>S208</f>
        <v>1968.9858600000002</v>
      </c>
      <c r="T207" s="323">
        <f t="shared" ref="T207:Z207" si="117">T208</f>
        <v>484.4</v>
      </c>
      <c r="U207" s="323">
        <f t="shared" si="117"/>
        <v>0</v>
      </c>
      <c r="V207" s="323">
        <f t="shared" si="117"/>
        <v>1.9178599999999999</v>
      </c>
      <c r="W207" s="323">
        <f t="shared" si="117"/>
        <v>1473.768</v>
      </c>
      <c r="X207" s="323">
        <f t="shared" si="117"/>
        <v>8.9</v>
      </c>
      <c r="Y207" s="323">
        <f t="shared" si="117"/>
        <v>0</v>
      </c>
      <c r="Z207" s="323">
        <f t="shared" si="117"/>
        <v>0</v>
      </c>
    </row>
    <row r="208" spans="1:26" ht="13.8" x14ac:dyDescent="0.25">
      <c r="A208" s="17"/>
      <c r="B208" s="12" t="s">
        <v>439</v>
      </c>
      <c r="C208" s="122">
        <f t="shared" si="71"/>
        <v>1967.4858600000002</v>
      </c>
      <c r="D208" s="162">
        <v>484.4</v>
      </c>
      <c r="E208" s="109"/>
      <c r="F208" s="109">
        <f>SUM(F209:F212)</f>
        <v>1.9178599999999999</v>
      </c>
      <c r="G208" s="162">
        <v>1473.768</v>
      </c>
      <c r="H208" s="162">
        <v>7.4</v>
      </c>
      <c r="I208" s="110"/>
      <c r="J208" s="112">
        <f>'[1]4 priedas_ nepanaudotos lėšos'!C65</f>
        <v>0</v>
      </c>
      <c r="K208" s="117">
        <f t="shared" si="94"/>
        <v>1.5</v>
      </c>
      <c r="L208" s="166"/>
      <c r="M208" s="118"/>
      <c r="N208" s="118">
        <f>SUM(N209:N212)</f>
        <v>0</v>
      </c>
      <c r="O208" s="166"/>
      <c r="P208" s="166">
        <v>1.5</v>
      </c>
      <c r="Q208" s="118"/>
      <c r="R208" s="257">
        <f>'[1]4 priedas_ nepanaudotos lėšos'!I65</f>
        <v>0</v>
      </c>
      <c r="S208" s="119">
        <f>T208+U208+V208+W208+X208+Y208+Z208</f>
        <v>1968.9858600000002</v>
      </c>
      <c r="T208" s="227">
        <f t="shared" si="100"/>
        <v>484.4</v>
      </c>
      <c r="U208" s="227">
        <f t="shared" si="100"/>
        <v>0</v>
      </c>
      <c r="V208" s="227">
        <f t="shared" si="100"/>
        <v>1.9178599999999999</v>
      </c>
      <c r="W208" s="227">
        <f t="shared" si="100"/>
        <v>1473.768</v>
      </c>
      <c r="X208" s="227">
        <f t="shared" si="100"/>
        <v>8.9</v>
      </c>
      <c r="Y208" s="227">
        <f t="shared" si="100"/>
        <v>0</v>
      </c>
      <c r="Z208" s="227">
        <f t="shared" si="100"/>
        <v>0</v>
      </c>
    </row>
    <row r="209" spans="1:26" s="90" customFormat="1" ht="27" hidden="1" x14ac:dyDescent="0.3">
      <c r="A209" s="270"/>
      <c r="B209" s="271" t="s">
        <v>248</v>
      </c>
      <c r="C209" s="279">
        <f t="shared" si="71"/>
        <v>0</v>
      </c>
      <c r="D209" s="116"/>
      <c r="E209" s="116"/>
      <c r="F209" s="113"/>
      <c r="G209" s="116"/>
      <c r="H209" s="116"/>
      <c r="I209" s="116"/>
      <c r="J209" s="116"/>
      <c r="K209" s="267">
        <f t="shared" si="94"/>
        <v>0</v>
      </c>
      <c r="L209" s="116"/>
      <c r="M209" s="261"/>
      <c r="N209" s="261"/>
      <c r="O209" s="116"/>
      <c r="P209" s="116"/>
      <c r="Q209" s="261"/>
      <c r="R209" s="261"/>
      <c r="S209" s="282">
        <f>T209+U209+V209+W209+X209+Y209+Z209</f>
        <v>0</v>
      </c>
      <c r="T209" s="374">
        <f t="shared" si="100"/>
        <v>0</v>
      </c>
      <c r="U209" s="374">
        <f t="shared" si="100"/>
        <v>0</v>
      </c>
      <c r="V209" s="374">
        <f t="shared" si="100"/>
        <v>0</v>
      </c>
      <c r="W209" s="374">
        <f t="shared" si="100"/>
        <v>0</v>
      </c>
      <c r="X209" s="374">
        <f t="shared" si="100"/>
        <v>0</v>
      </c>
      <c r="Y209" s="374">
        <f t="shared" si="100"/>
        <v>0</v>
      </c>
      <c r="Z209" s="374">
        <f t="shared" si="100"/>
        <v>0</v>
      </c>
    </row>
    <row r="210" spans="1:26" s="90" customFormat="1" ht="13.8" hidden="1" x14ac:dyDescent="0.25">
      <c r="A210" s="270"/>
      <c r="B210" s="271" t="s">
        <v>314</v>
      </c>
      <c r="C210" s="114">
        <f t="shared" si="71"/>
        <v>0</v>
      </c>
      <c r="D210" s="112"/>
      <c r="E210" s="112"/>
      <c r="F210" s="113"/>
      <c r="G210" s="112"/>
      <c r="H210" s="112"/>
      <c r="I210" s="112"/>
      <c r="J210" s="112"/>
      <c r="K210" s="267">
        <f t="shared" si="94"/>
        <v>0</v>
      </c>
      <c r="L210" s="112"/>
      <c r="M210" s="257"/>
      <c r="N210" s="257"/>
      <c r="O210" s="112"/>
      <c r="P210" s="112"/>
      <c r="Q210" s="257"/>
      <c r="R210" s="257"/>
      <c r="S210" s="287">
        <f>T210+U210+V210+W210+X210+Y210+Z210</f>
        <v>0</v>
      </c>
      <c r="T210" s="374">
        <f t="shared" si="100"/>
        <v>0</v>
      </c>
      <c r="U210" s="374">
        <f t="shared" si="100"/>
        <v>0</v>
      </c>
      <c r="V210" s="374">
        <f t="shared" si="100"/>
        <v>0</v>
      </c>
      <c r="W210" s="374">
        <f t="shared" si="100"/>
        <v>0</v>
      </c>
      <c r="X210" s="374">
        <f t="shared" si="100"/>
        <v>0</v>
      </c>
      <c r="Y210" s="374">
        <f t="shared" si="100"/>
        <v>0</v>
      </c>
      <c r="Z210" s="374">
        <f t="shared" si="100"/>
        <v>0</v>
      </c>
    </row>
    <row r="211" spans="1:26" s="90" customFormat="1" ht="27" hidden="1" x14ac:dyDescent="0.3">
      <c r="A211" s="270"/>
      <c r="B211" s="271" t="s">
        <v>338</v>
      </c>
      <c r="C211" s="279">
        <f t="shared" ref="C211:C274" si="118">D211+E211+F211+G211+H211+I211+J211</f>
        <v>0</v>
      </c>
      <c r="D211" s="116"/>
      <c r="E211" s="116"/>
      <c r="F211" s="266"/>
      <c r="G211" s="116"/>
      <c r="H211" s="116"/>
      <c r="I211" s="116"/>
      <c r="J211" s="116"/>
      <c r="K211" s="267">
        <f t="shared" si="94"/>
        <v>0</v>
      </c>
      <c r="L211" s="116"/>
      <c r="M211" s="261"/>
      <c r="N211" s="257"/>
      <c r="O211" s="116"/>
      <c r="P211" s="116"/>
      <c r="Q211" s="261"/>
      <c r="R211" s="261"/>
      <c r="S211" s="282">
        <f>T211+U211+V211+W211+X211+Y211+Z211</f>
        <v>0</v>
      </c>
      <c r="T211" s="374">
        <f t="shared" si="100"/>
        <v>0</v>
      </c>
      <c r="U211" s="374">
        <f t="shared" si="100"/>
        <v>0</v>
      </c>
      <c r="V211" s="374">
        <f t="shared" si="100"/>
        <v>0</v>
      </c>
      <c r="W211" s="374">
        <f t="shared" si="100"/>
        <v>0</v>
      </c>
      <c r="X211" s="374">
        <f t="shared" si="100"/>
        <v>0</v>
      </c>
      <c r="Y211" s="374">
        <f t="shared" si="100"/>
        <v>0</v>
      </c>
      <c r="Z211" s="374">
        <f t="shared" si="100"/>
        <v>0</v>
      </c>
    </row>
    <row r="212" spans="1:26" s="100" customFormat="1" ht="39.6" x14ac:dyDescent="0.25">
      <c r="A212" s="380"/>
      <c r="B212" s="379" t="s">
        <v>327</v>
      </c>
      <c r="C212" s="298">
        <f t="shared" si="118"/>
        <v>1.9178599999999999</v>
      </c>
      <c r="D212" s="299"/>
      <c r="E212" s="299"/>
      <c r="F212" s="162">
        <v>1.9178599999999999</v>
      </c>
      <c r="G212" s="299"/>
      <c r="H212" s="299"/>
      <c r="I212" s="299"/>
      <c r="J212" s="299"/>
      <c r="K212" s="378">
        <f t="shared" si="94"/>
        <v>0</v>
      </c>
      <c r="L212" s="381"/>
      <c r="M212" s="302"/>
      <c r="N212" s="248"/>
      <c r="O212" s="378"/>
      <c r="P212" s="378"/>
      <c r="Q212" s="302"/>
      <c r="R212" s="302"/>
      <c r="S212" s="376">
        <f>T212+U212+V212+W212+X212+Y212+Z212</f>
        <v>1.9178599999999999</v>
      </c>
      <c r="T212" s="375">
        <f t="shared" si="100"/>
        <v>0</v>
      </c>
      <c r="U212" s="375">
        <f t="shared" si="100"/>
        <v>0</v>
      </c>
      <c r="V212" s="375">
        <f t="shared" si="100"/>
        <v>1.9178599999999999</v>
      </c>
      <c r="W212" s="375">
        <f t="shared" si="100"/>
        <v>0</v>
      </c>
      <c r="X212" s="375">
        <f t="shared" si="100"/>
        <v>0</v>
      </c>
      <c r="Y212" s="375">
        <f t="shared" si="100"/>
        <v>0</v>
      </c>
      <c r="Z212" s="375">
        <f t="shared" si="100"/>
        <v>0</v>
      </c>
    </row>
    <row r="213" spans="1:26" ht="15" customHeight="1" x14ac:dyDescent="0.3">
      <c r="A213" s="16" t="s">
        <v>254</v>
      </c>
      <c r="B213" s="63" t="s">
        <v>255</v>
      </c>
      <c r="C213" s="250">
        <f t="shared" si="118"/>
        <v>2680.7644200000004</v>
      </c>
      <c r="D213" s="110">
        <f t="shared" ref="D213:R213" si="119">D214</f>
        <v>915.7</v>
      </c>
      <c r="E213" s="110">
        <f t="shared" si="119"/>
        <v>0</v>
      </c>
      <c r="F213" s="110">
        <f t="shared" si="119"/>
        <v>1.44</v>
      </c>
      <c r="G213" s="110">
        <f t="shared" si="119"/>
        <v>1533.4590000000001</v>
      </c>
      <c r="H213" s="110">
        <f t="shared" si="119"/>
        <v>172.9</v>
      </c>
      <c r="I213" s="110">
        <f t="shared" si="119"/>
        <v>0</v>
      </c>
      <c r="J213" s="110">
        <f t="shared" si="119"/>
        <v>57.265419999999999</v>
      </c>
      <c r="K213" s="117">
        <f t="shared" si="94"/>
        <v>0</v>
      </c>
      <c r="L213" s="108">
        <f t="shared" si="119"/>
        <v>0</v>
      </c>
      <c r="M213" s="108">
        <f t="shared" si="119"/>
        <v>0</v>
      </c>
      <c r="N213" s="108">
        <f t="shared" si="119"/>
        <v>0</v>
      </c>
      <c r="O213" s="108">
        <f t="shared" si="119"/>
        <v>0</v>
      </c>
      <c r="P213" s="108">
        <f t="shared" si="119"/>
        <v>0</v>
      </c>
      <c r="Q213" s="108">
        <f t="shared" si="119"/>
        <v>0</v>
      </c>
      <c r="R213" s="328">
        <f t="shared" si="119"/>
        <v>0</v>
      </c>
      <c r="S213" s="174">
        <f>S214</f>
        <v>2680.7644200000004</v>
      </c>
      <c r="T213" s="323">
        <f t="shared" ref="T213:Z213" si="120">T214</f>
        <v>915.7</v>
      </c>
      <c r="U213" s="323">
        <f t="shared" si="120"/>
        <v>0</v>
      </c>
      <c r="V213" s="323">
        <f t="shared" si="120"/>
        <v>1.44</v>
      </c>
      <c r="W213" s="323">
        <f t="shared" si="120"/>
        <v>1533.4590000000001</v>
      </c>
      <c r="X213" s="323">
        <f t="shared" si="120"/>
        <v>172.9</v>
      </c>
      <c r="Y213" s="323">
        <f t="shared" si="120"/>
        <v>0</v>
      </c>
      <c r="Z213" s="323">
        <f t="shared" si="120"/>
        <v>57.265419999999999</v>
      </c>
    </row>
    <row r="214" spans="1:26" ht="13.8" x14ac:dyDescent="0.25">
      <c r="A214" s="17"/>
      <c r="B214" s="12" t="s">
        <v>439</v>
      </c>
      <c r="C214" s="251">
        <f t="shared" si="118"/>
        <v>2680.7644200000004</v>
      </c>
      <c r="D214" s="162">
        <v>915.7</v>
      </c>
      <c r="E214" s="109"/>
      <c r="F214" s="109">
        <f>SUM(F215:F219)</f>
        <v>1.44</v>
      </c>
      <c r="G214" s="162">
        <v>1533.4590000000001</v>
      </c>
      <c r="H214" s="162">
        <v>172.9</v>
      </c>
      <c r="I214" s="110"/>
      <c r="J214" s="112">
        <f>'[1]4 priedas_ nepanaudotos lėšos'!C67</f>
        <v>57.265419999999999</v>
      </c>
      <c r="K214" s="117">
        <f t="shared" si="94"/>
        <v>0</v>
      </c>
      <c r="L214" s="166"/>
      <c r="M214" s="118"/>
      <c r="N214" s="118">
        <f>SUM(N215:N219)</f>
        <v>0</v>
      </c>
      <c r="O214" s="166"/>
      <c r="P214" s="166"/>
      <c r="Q214" s="118"/>
      <c r="R214" s="257">
        <f>'[1]4 priedas_ nepanaudotos lėšos'!I67</f>
        <v>0</v>
      </c>
      <c r="S214" s="119">
        <f>T214+U214+V214+W214+X214+Y214+Z214</f>
        <v>2680.7644200000004</v>
      </c>
      <c r="T214" s="227">
        <f t="shared" si="100"/>
        <v>915.7</v>
      </c>
      <c r="U214" s="227">
        <f t="shared" si="100"/>
        <v>0</v>
      </c>
      <c r="V214" s="227">
        <f t="shared" si="100"/>
        <v>1.44</v>
      </c>
      <c r="W214" s="227">
        <f t="shared" si="100"/>
        <v>1533.4590000000001</v>
      </c>
      <c r="X214" s="227">
        <f t="shared" si="100"/>
        <v>172.9</v>
      </c>
      <c r="Y214" s="227">
        <f t="shared" si="100"/>
        <v>0</v>
      </c>
      <c r="Z214" s="227">
        <f t="shared" si="100"/>
        <v>57.265419999999999</v>
      </c>
    </row>
    <row r="215" spans="1:26" s="90" customFormat="1" ht="26.4" hidden="1" x14ac:dyDescent="0.25">
      <c r="A215" s="270"/>
      <c r="B215" s="271" t="s">
        <v>211</v>
      </c>
      <c r="C215" s="279">
        <f t="shared" si="118"/>
        <v>0</v>
      </c>
      <c r="D215" s="112"/>
      <c r="E215" s="112"/>
      <c r="F215" s="112"/>
      <c r="G215" s="112"/>
      <c r="H215" s="112"/>
      <c r="I215" s="112"/>
      <c r="J215" s="112"/>
      <c r="K215" s="117">
        <f t="shared" si="94"/>
        <v>0</v>
      </c>
      <c r="L215" s="112"/>
      <c r="M215" s="257"/>
      <c r="N215" s="112"/>
      <c r="O215" s="112"/>
      <c r="P215" s="112"/>
      <c r="Q215" s="257"/>
      <c r="R215" s="257"/>
      <c r="S215" s="282">
        <f t="shared" ref="S215:S219" si="121">T215+U215+V215+W215+X215+Y215+Z215</f>
        <v>0</v>
      </c>
      <c r="T215" s="227">
        <f t="shared" si="100"/>
        <v>0</v>
      </c>
      <c r="U215" s="227">
        <f t="shared" si="100"/>
        <v>0</v>
      </c>
      <c r="V215" s="227">
        <f t="shared" si="100"/>
        <v>0</v>
      </c>
      <c r="W215" s="227">
        <f t="shared" si="100"/>
        <v>0</v>
      </c>
      <c r="X215" s="227">
        <f t="shared" si="100"/>
        <v>0</v>
      </c>
      <c r="Y215" s="227">
        <f t="shared" si="100"/>
        <v>0</v>
      </c>
      <c r="Z215" s="227">
        <f t="shared" si="100"/>
        <v>0</v>
      </c>
    </row>
    <row r="216" spans="1:26" s="90" customFormat="1" ht="26.4" hidden="1" x14ac:dyDescent="0.25">
      <c r="A216" s="270"/>
      <c r="B216" s="271" t="s">
        <v>248</v>
      </c>
      <c r="C216" s="279">
        <f t="shared" si="118"/>
        <v>0</v>
      </c>
      <c r="D216" s="112"/>
      <c r="E216" s="112"/>
      <c r="F216" s="112"/>
      <c r="G216" s="112"/>
      <c r="H216" s="112"/>
      <c r="I216" s="112"/>
      <c r="J216" s="112"/>
      <c r="K216" s="117">
        <f t="shared" si="94"/>
        <v>0</v>
      </c>
      <c r="L216" s="112"/>
      <c r="M216" s="257"/>
      <c r="N216" s="112"/>
      <c r="O216" s="112"/>
      <c r="P216" s="112"/>
      <c r="Q216" s="257"/>
      <c r="R216" s="257"/>
      <c r="S216" s="282">
        <f t="shared" si="121"/>
        <v>0</v>
      </c>
      <c r="T216" s="227">
        <f t="shared" si="100"/>
        <v>0</v>
      </c>
      <c r="U216" s="227">
        <f t="shared" si="100"/>
        <v>0</v>
      </c>
      <c r="V216" s="227">
        <f t="shared" si="100"/>
        <v>0</v>
      </c>
      <c r="W216" s="227">
        <f t="shared" si="100"/>
        <v>0</v>
      </c>
      <c r="X216" s="227">
        <f t="shared" ref="X216:Z279" si="122">H216+P216</f>
        <v>0</v>
      </c>
      <c r="Y216" s="227">
        <f t="shared" si="122"/>
        <v>0</v>
      </c>
      <c r="Z216" s="227">
        <f t="shared" si="122"/>
        <v>0</v>
      </c>
    </row>
    <row r="217" spans="1:26" s="90" customFormat="1" ht="13.8" hidden="1" x14ac:dyDescent="0.25">
      <c r="A217" s="270"/>
      <c r="B217" s="271" t="s">
        <v>314</v>
      </c>
      <c r="C217" s="288">
        <f t="shared" si="118"/>
        <v>0</v>
      </c>
      <c r="D217" s="112"/>
      <c r="E217" s="112"/>
      <c r="F217" s="113"/>
      <c r="G217" s="112"/>
      <c r="H217" s="112"/>
      <c r="I217" s="112"/>
      <c r="J217" s="112"/>
      <c r="K217" s="117">
        <f t="shared" si="94"/>
        <v>0</v>
      </c>
      <c r="L217" s="112"/>
      <c r="M217" s="257"/>
      <c r="N217" s="112"/>
      <c r="O217" s="112"/>
      <c r="P217" s="112"/>
      <c r="Q217" s="257"/>
      <c r="R217" s="257"/>
      <c r="S217" s="287">
        <f t="shared" si="121"/>
        <v>0</v>
      </c>
      <c r="T217" s="227">
        <f t="shared" ref="T217:Z280" si="123">D217+L217</f>
        <v>0</v>
      </c>
      <c r="U217" s="227">
        <f t="shared" si="123"/>
        <v>0</v>
      </c>
      <c r="V217" s="227">
        <f t="shared" si="123"/>
        <v>0</v>
      </c>
      <c r="W217" s="227">
        <f t="shared" si="123"/>
        <v>0</v>
      </c>
      <c r="X217" s="227">
        <f t="shared" si="122"/>
        <v>0</v>
      </c>
      <c r="Y217" s="227">
        <f t="shared" si="122"/>
        <v>0</v>
      </c>
      <c r="Z217" s="227">
        <f t="shared" si="122"/>
        <v>0</v>
      </c>
    </row>
    <row r="218" spans="1:26" ht="39.6" x14ac:dyDescent="0.25">
      <c r="A218" s="17"/>
      <c r="B218" s="20" t="s">
        <v>455</v>
      </c>
      <c r="C218" s="252">
        <f t="shared" si="118"/>
        <v>1.44</v>
      </c>
      <c r="D218" s="109"/>
      <c r="E218" s="109"/>
      <c r="F218" s="162">
        <v>1.44</v>
      </c>
      <c r="G218" s="109"/>
      <c r="H218" s="109"/>
      <c r="I218" s="109"/>
      <c r="J218" s="112"/>
      <c r="K218" s="117">
        <f t="shared" si="94"/>
        <v>0</v>
      </c>
      <c r="L218" s="118"/>
      <c r="M218" s="118"/>
      <c r="N218" s="166"/>
      <c r="O218" s="118"/>
      <c r="P218" s="118"/>
      <c r="Q218" s="118"/>
      <c r="R218" s="257"/>
      <c r="S218" s="237">
        <f t="shared" si="121"/>
        <v>1.44</v>
      </c>
      <c r="T218" s="227">
        <f t="shared" si="123"/>
        <v>0</v>
      </c>
      <c r="U218" s="227">
        <f t="shared" si="123"/>
        <v>0</v>
      </c>
      <c r="V218" s="227">
        <f t="shared" si="123"/>
        <v>1.44</v>
      </c>
      <c r="W218" s="227">
        <f t="shared" si="123"/>
        <v>0</v>
      </c>
      <c r="X218" s="227">
        <f t="shared" si="122"/>
        <v>0</v>
      </c>
      <c r="Y218" s="227">
        <f t="shared" si="122"/>
        <v>0</v>
      </c>
      <c r="Z218" s="227">
        <f t="shared" si="122"/>
        <v>0</v>
      </c>
    </row>
    <row r="219" spans="1:26" s="90" customFormat="1" ht="26.4" hidden="1" x14ac:dyDescent="0.25">
      <c r="A219" s="283"/>
      <c r="B219" s="271" t="s">
        <v>247</v>
      </c>
      <c r="C219" s="279">
        <f t="shared" si="118"/>
        <v>0</v>
      </c>
      <c r="D219" s="112"/>
      <c r="E219" s="112"/>
      <c r="F219" s="112"/>
      <c r="G219" s="112"/>
      <c r="H219" s="112"/>
      <c r="I219" s="112"/>
      <c r="J219" s="112"/>
      <c r="K219" s="117">
        <f t="shared" si="94"/>
        <v>0</v>
      </c>
      <c r="L219" s="257"/>
      <c r="M219" s="257"/>
      <c r="N219" s="112"/>
      <c r="O219" s="257"/>
      <c r="P219" s="257"/>
      <c r="Q219" s="257"/>
      <c r="R219" s="257"/>
      <c r="S219" s="282">
        <f t="shared" si="121"/>
        <v>0</v>
      </c>
      <c r="T219" s="227">
        <f t="shared" si="123"/>
        <v>0</v>
      </c>
      <c r="U219" s="227">
        <f t="shared" si="123"/>
        <v>0</v>
      </c>
      <c r="V219" s="227">
        <f t="shared" si="123"/>
        <v>0</v>
      </c>
      <c r="W219" s="227">
        <f t="shared" si="123"/>
        <v>0</v>
      </c>
      <c r="X219" s="227">
        <f t="shared" si="122"/>
        <v>0</v>
      </c>
      <c r="Y219" s="227">
        <f t="shared" si="122"/>
        <v>0</v>
      </c>
      <c r="Z219" s="227">
        <f t="shared" si="122"/>
        <v>0</v>
      </c>
    </row>
    <row r="220" spans="1:26" ht="15" customHeight="1" x14ac:dyDescent="0.3">
      <c r="A220" s="16" t="s">
        <v>256</v>
      </c>
      <c r="B220" s="63" t="s">
        <v>257</v>
      </c>
      <c r="C220" s="250">
        <f t="shared" si="118"/>
        <v>1427.9791900000002</v>
      </c>
      <c r="D220" s="110">
        <f t="shared" ref="D220:R220" si="124">D221</f>
        <v>526.1</v>
      </c>
      <c r="E220" s="110">
        <f t="shared" si="124"/>
        <v>0</v>
      </c>
      <c r="F220" s="110">
        <f t="shared" si="124"/>
        <v>14.122529999999999</v>
      </c>
      <c r="G220" s="110">
        <f t="shared" si="124"/>
        <v>873.90700000000004</v>
      </c>
      <c r="H220" s="110">
        <f t="shared" si="124"/>
        <v>11.7</v>
      </c>
      <c r="I220" s="110">
        <f t="shared" si="124"/>
        <v>0</v>
      </c>
      <c r="J220" s="110">
        <f t="shared" si="124"/>
        <v>2.1496599999999999</v>
      </c>
      <c r="K220" s="117">
        <f t="shared" si="94"/>
        <v>0</v>
      </c>
      <c r="L220" s="108">
        <f t="shared" si="124"/>
        <v>0</v>
      </c>
      <c r="M220" s="108">
        <f t="shared" si="124"/>
        <v>0</v>
      </c>
      <c r="N220" s="108">
        <f t="shared" si="124"/>
        <v>0</v>
      </c>
      <c r="O220" s="108">
        <f t="shared" si="124"/>
        <v>0</v>
      </c>
      <c r="P220" s="108">
        <f t="shared" si="124"/>
        <v>0</v>
      </c>
      <c r="Q220" s="108">
        <f t="shared" si="124"/>
        <v>0</v>
      </c>
      <c r="R220" s="328">
        <f t="shared" si="124"/>
        <v>0</v>
      </c>
      <c r="S220" s="174">
        <f>S221</f>
        <v>1427.9791900000002</v>
      </c>
      <c r="T220" s="323">
        <f t="shared" ref="T220:Z220" si="125">T221</f>
        <v>526.1</v>
      </c>
      <c r="U220" s="323">
        <f t="shared" si="125"/>
        <v>0</v>
      </c>
      <c r="V220" s="323">
        <f t="shared" si="125"/>
        <v>14.122529999999999</v>
      </c>
      <c r="W220" s="323">
        <f t="shared" si="125"/>
        <v>873.90700000000004</v>
      </c>
      <c r="X220" s="323">
        <f t="shared" si="125"/>
        <v>11.7</v>
      </c>
      <c r="Y220" s="323">
        <f t="shared" si="125"/>
        <v>0</v>
      </c>
      <c r="Z220" s="323">
        <f t="shared" si="125"/>
        <v>2.1496599999999999</v>
      </c>
    </row>
    <row r="221" spans="1:26" ht="13.8" x14ac:dyDescent="0.25">
      <c r="A221" s="17"/>
      <c r="B221" s="12" t="s">
        <v>444</v>
      </c>
      <c r="C221" s="122">
        <f t="shared" si="118"/>
        <v>1427.9791900000002</v>
      </c>
      <c r="D221" s="162">
        <v>526.1</v>
      </c>
      <c r="E221" s="109"/>
      <c r="F221" s="109">
        <f>SUM(F222:F225)</f>
        <v>14.122529999999999</v>
      </c>
      <c r="G221" s="162">
        <v>873.90700000000004</v>
      </c>
      <c r="H221" s="162">
        <v>11.7</v>
      </c>
      <c r="I221" s="110"/>
      <c r="J221" s="112">
        <f>'[1]4 priedas_ nepanaudotos lėšos'!C69</f>
        <v>2.1496599999999999</v>
      </c>
      <c r="K221" s="117">
        <f t="shared" si="94"/>
        <v>0</v>
      </c>
      <c r="L221" s="166"/>
      <c r="M221" s="118"/>
      <c r="N221" s="118">
        <f>SUM(N222:N225)</f>
        <v>0</v>
      </c>
      <c r="O221" s="166"/>
      <c r="P221" s="166"/>
      <c r="Q221" s="118"/>
      <c r="R221" s="257">
        <f>'[1]4 priedas_ nepanaudotos lėšos'!I69</f>
        <v>0</v>
      </c>
      <c r="S221" s="119">
        <f>T221+U221+V221+W221+X221+Y221+Z221</f>
        <v>1427.9791900000002</v>
      </c>
      <c r="T221" s="227">
        <f t="shared" si="123"/>
        <v>526.1</v>
      </c>
      <c r="U221" s="227">
        <f t="shared" si="123"/>
        <v>0</v>
      </c>
      <c r="V221" s="227">
        <f t="shared" si="123"/>
        <v>14.122529999999999</v>
      </c>
      <c r="W221" s="227">
        <f t="shared" si="123"/>
        <v>873.90700000000004</v>
      </c>
      <c r="X221" s="227">
        <f t="shared" si="122"/>
        <v>11.7</v>
      </c>
      <c r="Y221" s="227">
        <f t="shared" si="122"/>
        <v>0</v>
      </c>
      <c r="Z221" s="227">
        <f t="shared" si="122"/>
        <v>2.1496599999999999</v>
      </c>
    </row>
    <row r="222" spans="1:26" ht="27" x14ac:dyDescent="0.3">
      <c r="A222" s="17"/>
      <c r="B222" s="18" t="s">
        <v>492</v>
      </c>
      <c r="C222" s="252">
        <f t="shared" si="118"/>
        <v>11.398999999999999</v>
      </c>
      <c r="D222" s="123"/>
      <c r="E222" s="123"/>
      <c r="F222" s="168">
        <v>11.398999999999999</v>
      </c>
      <c r="G222" s="123"/>
      <c r="H222" s="123"/>
      <c r="I222" s="123"/>
      <c r="J222" s="116"/>
      <c r="K222" s="117">
        <f t="shared" si="94"/>
        <v>0</v>
      </c>
      <c r="L222" s="307"/>
      <c r="M222" s="307"/>
      <c r="N222" s="363"/>
      <c r="O222" s="307"/>
      <c r="P222" s="307"/>
      <c r="Q222" s="307"/>
      <c r="R222" s="261"/>
      <c r="S222" s="236">
        <f>T222+U222+V222+W222+X222+Y222+Z222</f>
        <v>11.398999999999999</v>
      </c>
      <c r="T222" s="227">
        <f t="shared" si="123"/>
        <v>0</v>
      </c>
      <c r="U222" s="227">
        <f t="shared" si="123"/>
        <v>0</v>
      </c>
      <c r="V222" s="227">
        <f t="shared" si="123"/>
        <v>11.398999999999999</v>
      </c>
      <c r="W222" s="227">
        <f t="shared" si="123"/>
        <v>0</v>
      </c>
      <c r="X222" s="227">
        <f t="shared" si="122"/>
        <v>0</v>
      </c>
      <c r="Y222" s="227">
        <f t="shared" si="122"/>
        <v>0</v>
      </c>
      <c r="Z222" s="227">
        <f t="shared" si="122"/>
        <v>0</v>
      </c>
    </row>
    <row r="223" spans="1:26" s="23" customFormat="1" ht="39.6" x14ac:dyDescent="0.25">
      <c r="A223" s="273"/>
      <c r="B223" s="379" t="s">
        <v>327</v>
      </c>
      <c r="C223" s="274">
        <f t="shared" si="118"/>
        <v>2.7235299999999998</v>
      </c>
      <c r="D223" s="275"/>
      <c r="E223" s="275"/>
      <c r="F223" s="276">
        <v>2.7235299999999998</v>
      </c>
      <c r="G223" s="275"/>
      <c r="H223" s="275"/>
      <c r="I223" s="275"/>
      <c r="J223" s="275"/>
      <c r="K223" s="378">
        <f t="shared" si="94"/>
        <v>0</v>
      </c>
      <c r="L223" s="277"/>
      <c r="M223" s="277"/>
      <c r="N223" s="363"/>
      <c r="O223" s="277"/>
      <c r="P223" s="277"/>
      <c r="Q223" s="277"/>
      <c r="R223" s="277"/>
      <c r="S223" s="383">
        <f>T223+U223+V223+W223+X223+Y223+Z223</f>
        <v>2.7235299999999998</v>
      </c>
      <c r="T223" s="375">
        <f t="shared" si="123"/>
        <v>0</v>
      </c>
      <c r="U223" s="375">
        <f t="shared" si="123"/>
        <v>0</v>
      </c>
      <c r="V223" s="375">
        <f t="shared" si="123"/>
        <v>2.7235299999999998</v>
      </c>
      <c r="W223" s="375">
        <f t="shared" si="123"/>
        <v>0</v>
      </c>
      <c r="X223" s="375">
        <f t="shared" si="122"/>
        <v>0</v>
      </c>
      <c r="Y223" s="375">
        <f t="shared" si="122"/>
        <v>0</v>
      </c>
      <c r="Z223" s="375">
        <f t="shared" si="122"/>
        <v>0</v>
      </c>
    </row>
    <row r="224" spans="1:26" s="90" customFormat="1" ht="27" hidden="1" x14ac:dyDescent="0.3">
      <c r="A224" s="270"/>
      <c r="B224" s="271" t="s">
        <v>338</v>
      </c>
      <c r="C224" s="279">
        <f t="shared" si="118"/>
        <v>0</v>
      </c>
      <c r="D224" s="116"/>
      <c r="E224" s="116"/>
      <c r="F224" s="266"/>
      <c r="G224" s="116"/>
      <c r="H224" s="116"/>
      <c r="I224" s="116"/>
      <c r="J224" s="116"/>
      <c r="K224" s="267">
        <f t="shared" si="94"/>
        <v>0</v>
      </c>
      <c r="L224" s="261"/>
      <c r="M224" s="261"/>
      <c r="N224" s="382"/>
      <c r="O224" s="261"/>
      <c r="P224" s="261"/>
      <c r="Q224" s="261"/>
      <c r="R224" s="261"/>
      <c r="S224" s="282">
        <f>T224+U224+V224+W224+X224+Y224+Z224</f>
        <v>0</v>
      </c>
      <c r="T224" s="374">
        <f t="shared" si="123"/>
        <v>0</v>
      </c>
      <c r="U224" s="374">
        <f t="shared" si="123"/>
        <v>0</v>
      </c>
      <c r="V224" s="374">
        <f t="shared" si="123"/>
        <v>0</v>
      </c>
      <c r="W224" s="374">
        <f t="shared" si="123"/>
        <v>0</v>
      </c>
      <c r="X224" s="374">
        <f t="shared" si="122"/>
        <v>0</v>
      </c>
      <c r="Y224" s="374">
        <f t="shared" si="122"/>
        <v>0</v>
      </c>
      <c r="Z224" s="374">
        <f t="shared" si="122"/>
        <v>0</v>
      </c>
    </row>
    <row r="225" spans="1:26" s="90" customFormat="1" ht="15.75" hidden="1" customHeight="1" x14ac:dyDescent="0.25">
      <c r="A225" s="270"/>
      <c r="B225" s="271" t="s">
        <v>248</v>
      </c>
      <c r="C225" s="279">
        <f t="shared" si="118"/>
        <v>0</v>
      </c>
      <c r="D225" s="113"/>
      <c r="E225" s="113"/>
      <c r="F225" s="113"/>
      <c r="G225" s="113"/>
      <c r="H225" s="113"/>
      <c r="I225" s="113"/>
      <c r="J225" s="113"/>
      <c r="K225" s="267">
        <f t="shared" si="94"/>
        <v>0</v>
      </c>
      <c r="L225" s="258"/>
      <c r="M225" s="258"/>
      <c r="N225" s="382"/>
      <c r="O225" s="258"/>
      <c r="P225" s="258"/>
      <c r="Q225" s="258"/>
      <c r="R225" s="258"/>
      <c r="S225" s="282">
        <f>T225+U225+V225+W225+X225+Y225+Z225</f>
        <v>0</v>
      </c>
      <c r="T225" s="374">
        <f t="shared" si="123"/>
        <v>0</v>
      </c>
      <c r="U225" s="374">
        <f t="shared" si="123"/>
        <v>0</v>
      </c>
      <c r="V225" s="374">
        <f t="shared" si="123"/>
        <v>0</v>
      </c>
      <c r="W225" s="374">
        <f t="shared" si="123"/>
        <v>0</v>
      </c>
      <c r="X225" s="374">
        <f t="shared" si="122"/>
        <v>0</v>
      </c>
      <c r="Y225" s="374">
        <f t="shared" si="122"/>
        <v>0</v>
      </c>
      <c r="Z225" s="374">
        <f t="shared" si="122"/>
        <v>0</v>
      </c>
    </row>
    <row r="226" spans="1:26" ht="15" customHeight="1" x14ac:dyDescent="0.3">
      <c r="A226" s="16" t="s">
        <v>27</v>
      </c>
      <c r="B226" s="63" t="s">
        <v>258</v>
      </c>
      <c r="C226" s="250">
        <f t="shared" si="118"/>
        <v>894.48877000000005</v>
      </c>
      <c r="D226" s="110">
        <f t="shared" ref="D226:R226" si="126">D227</f>
        <v>306.5</v>
      </c>
      <c r="E226" s="110">
        <f t="shared" si="126"/>
        <v>0</v>
      </c>
      <c r="F226" s="110">
        <f t="shared" si="126"/>
        <v>0</v>
      </c>
      <c r="G226" s="110">
        <f t="shared" si="126"/>
        <v>583.20500000000004</v>
      </c>
      <c r="H226" s="110">
        <f t="shared" si="126"/>
        <v>4.7</v>
      </c>
      <c r="I226" s="110">
        <f t="shared" si="126"/>
        <v>0</v>
      </c>
      <c r="J226" s="110">
        <f t="shared" si="126"/>
        <v>8.3769999999999997E-2</v>
      </c>
      <c r="K226" s="117">
        <f t="shared" si="94"/>
        <v>0</v>
      </c>
      <c r="L226" s="108">
        <f t="shared" si="126"/>
        <v>0</v>
      </c>
      <c r="M226" s="108">
        <f t="shared" si="126"/>
        <v>0</v>
      </c>
      <c r="N226" s="108">
        <f t="shared" si="126"/>
        <v>0</v>
      </c>
      <c r="O226" s="108">
        <f t="shared" si="126"/>
        <v>0</v>
      </c>
      <c r="P226" s="108">
        <f t="shared" si="126"/>
        <v>0</v>
      </c>
      <c r="Q226" s="108">
        <f t="shared" si="126"/>
        <v>0</v>
      </c>
      <c r="R226" s="328">
        <f t="shared" si="126"/>
        <v>0</v>
      </c>
      <c r="S226" s="174">
        <f>S227</f>
        <v>894.48877000000005</v>
      </c>
      <c r="T226" s="323">
        <f t="shared" ref="T226:Z226" si="127">T227</f>
        <v>306.5</v>
      </c>
      <c r="U226" s="323">
        <f t="shared" si="127"/>
        <v>0</v>
      </c>
      <c r="V226" s="323">
        <f t="shared" si="127"/>
        <v>0</v>
      </c>
      <c r="W226" s="323">
        <f t="shared" si="127"/>
        <v>583.20500000000004</v>
      </c>
      <c r="X226" s="323">
        <f t="shared" si="127"/>
        <v>4.7</v>
      </c>
      <c r="Y226" s="323">
        <f t="shared" si="127"/>
        <v>0</v>
      </c>
      <c r="Z226" s="323">
        <f t="shared" si="127"/>
        <v>8.3769999999999997E-2</v>
      </c>
    </row>
    <row r="227" spans="1:26" ht="13.8" x14ac:dyDescent="0.25">
      <c r="A227" s="17"/>
      <c r="B227" s="12" t="s">
        <v>439</v>
      </c>
      <c r="C227" s="122">
        <f t="shared" si="118"/>
        <v>894.48877000000005</v>
      </c>
      <c r="D227" s="162">
        <v>306.5</v>
      </c>
      <c r="E227" s="109"/>
      <c r="F227" s="109">
        <f>F228+F230+F231+F229</f>
        <v>0</v>
      </c>
      <c r="G227" s="162">
        <v>583.20500000000004</v>
      </c>
      <c r="H227" s="162">
        <v>4.7</v>
      </c>
      <c r="I227" s="110"/>
      <c r="J227" s="112">
        <f>'[1]4 priedas_ nepanaudotos lėšos'!C71</f>
        <v>8.3769999999999997E-2</v>
      </c>
      <c r="K227" s="117">
        <f t="shared" si="94"/>
        <v>0</v>
      </c>
      <c r="L227" s="166"/>
      <c r="M227" s="118"/>
      <c r="N227" s="118">
        <f>N228+N230+N231+N229</f>
        <v>0</v>
      </c>
      <c r="O227" s="166"/>
      <c r="P227" s="166"/>
      <c r="Q227" s="118"/>
      <c r="R227" s="257">
        <f>'[1]4 priedas_ nepanaudotos lėšos'!I71</f>
        <v>0</v>
      </c>
      <c r="S227" s="119">
        <f>T227+U227+V227+W227+X227+Y227+Z227</f>
        <v>894.48877000000005</v>
      </c>
      <c r="T227" s="227">
        <f t="shared" si="123"/>
        <v>306.5</v>
      </c>
      <c r="U227" s="227">
        <f t="shared" si="123"/>
        <v>0</v>
      </c>
      <c r="V227" s="227">
        <f t="shared" si="123"/>
        <v>0</v>
      </c>
      <c r="W227" s="227">
        <f t="shared" si="123"/>
        <v>583.20500000000004</v>
      </c>
      <c r="X227" s="227">
        <f t="shared" si="122"/>
        <v>4.7</v>
      </c>
      <c r="Y227" s="227">
        <f t="shared" si="122"/>
        <v>0</v>
      </c>
      <c r="Z227" s="227">
        <f t="shared" si="122"/>
        <v>8.3769999999999997E-2</v>
      </c>
    </row>
    <row r="228" spans="1:26" ht="26.4" hidden="1" x14ac:dyDescent="0.25">
      <c r="A228" s="17"/>
      <c r="B228" s="18" t="s">
        <v>211</v>
      </c>
      <c r="C228" s="252">
        <f t="shared" si="118"/>
        <v>0</v>
      </c>
      <c r="D228" s="109"/>
      <c r="E228" s="109"/>
      <c r="F228" s="109"/>
      <c r="G228" s="109"/>
      <c r="H228" s="109"/>
      <c r="I228" s="109"/>
      <c r="J228" s="112"/>
      <c r="K228" s="117">
        <f t="shared" ref="K228:K291" si="128">L228+M228+N228+O228+P228+Q228+R228</f>
        <v>0</v>
      </c>
      <c r="L228" s="109"/>
      <c r="M228" s="118"/>
      <c r="N228" s="118"/>
      <c r="O228" s="109"/>
      <c r="P228" s="109"/>
      <c r="Q228" s="118"/>
      <c r="R228" s="257"/>
      <c r="S228" s="173">
        <f>T228+U228+V228+W228+X228+Y228+Z228</f>
        <v>0</v>
      </c>
      <c r="T228" s="227">
        <f t="shared" si="123"/>
        <v>0</v>
      </c>
      <c r="U228" s="227">
        <f t="shared" si="123"/>
        <v>0</v>
      </c>
      <c r="V228" s="227">
        <f t="shared" si="123"/>
        <v>0</v>
      </c>
      <c r="W228" s="227">
        <f t="shared" si="123"/>
        <v>0</v>
      </c>
      <c r="X228" s="227">
        <f t="shared" si="122"/>
        <v>0</v>
      </c>
      <c r="Y228" s="227">
        <f t="shared" si="122"/>
        <v>0</v>
      </c>
      <c r="Z228" s="227">
        <f t="shared" si="122"/>
        <v>0</v>
      </c>
    </row>
    <row r="229" spans="1:26" ht="13.8" hidden="1" x14ac:dyDescent="0.25">
      <c r="A229" s="17"/>
      <c r="B229" s="18" t="s">
        <v>314</v>
      </c>
      <c r="C229" s="122">
        <f t="shared" si="118"/>
        <v>0</v>
      </c>
      <c r="D229" s="109"/>
      <c r="E229" s="109"/>
      <c r="F229" s="120"/>
      <c r="G229" s="109"/>
      <c r="H229" s="109"/>
      <c r="I229" s="109"/>
      <c r="J229" s="112"/>
      <c r="K229" s="117">
        <f t="shared" si="128"/>
        <v>0</v>
      </c>
      <c r="L229" s="109"/>
      <c r="M229" s="118"/>
      <c r="N229" s="118"/>
      <c r="O229" s="109"/>
      <c r="P229" s="109"/>
      <c r="Q229" s="118"/>
      <c r="R229" s="257"/>
      <c r="S229" s="119">
        <f>T229+U229+V229+W229+X229+Y229+Z229</f>
        <v>0</v>
      </c>
      <c r="T229" s="227">
        <f t="shared" si="123"/>
        <v>0</v>
      </c>
      <c r="U229" s="227">
        <f t="shared" si="123"/>
        <v>0</v>
      </c>
      <c r="V229" s="227">
        <f t="shared" si="123"/>
        <v>0</v>
      </c>
      <c r="W229" s="227">
        <f t="shared" si="123"/>
        <v>0</v>
      </c>
      <c r="X229" s="227">
        <f t="shared" si="122"/>
        <v>0</v>
      </c>
      <c r="Y229" s="227">
        <f t="shared" si="122"/>
        <v>0</v>
      </c>
      <c r="Z229" s="227">
        <f t="shared" si="122"/>
        <v>0</v>
      </c>
    </row>
    <row r="230" spans="1:26" ht="26.4" hidden="1" x14ac:dyDescent="0.25">
      <c r="A230" s="17"/>
      <c r="B230" s="18" t="s">
        <v>248</v>
      </c>
      <c r="C230" s="252">
        <f t="shared" si="118"/>
        <v>0</v>
      </c>
      <c r="D230" s="109"/>
      <c r="E230" s="109"/>
      <c r="F230" s="109"/>
      <c r="G230" s="109"/>
      <c r="H230" s="109"/>
      <c r="I230" s="109"/>
      <c r="J230" s="112"/>
      <c r="K230" s="117">
        <f t="shared" si="128"/>
        <v>0</v>
      </c>
      <c r="L230" s="109"/>
      <c r="M230" s="118"/>
      <c r="N230" s="118"/>
      <c r="O230" s="109"/>
      <c r="P230" s="109"/>
      <c r="Q230" s="118"/>
      <c r="R230" s="257"/>
      <c r="S230" s="173">
        <f>T230+U230+V230+W230+X230+Y230+Z230</f>
        <v>0</v>
      </c>
      <c r="T230" s="227">
        <f t="shared" si="123"/>
        <v>0</v>
      </c>
      <c r="U230" s="227">
        <f t="shared" si="123"/>
        <v>0</v>
      </c>
      <c r="V230" s="227">
        <f t="shared" si="123"/>
        <v>0</v>
      </c>
      <c r="W230" s="227">
        <f t="shared" si="123"/>
        <v>0</v>
      </c>
      <c r="X230" s="227">
        <f t="shared" si="122"/>
        <v>0</v>
      </c>
      <c r="Y230" s="227">
        <f t="shared" si="122"/>
        <v>0</v>
      </c>
      <c r="Z230" s="227">
        <f t="shared" si="122"/>
        <v>0</v>
      </c>
    </row>
    <row r="231" spans="1:26" ht="26.4" hidden="1" x14ac:dyDescent="0.25">
      <c r="A231" s="19"/>
      <c r="B231" s="18" t="s">
        <v>247</v>
      </c>
      <c r="C231" s="252">
        <f t="shared" si="118"/>
        <v>0</v>
      </c>
      <c r="D231" s="109"/>
      <c r="E231" s="109"/>
      <c r="F231" s="109"/>
      <c r="G231" s="109"/>
      <c r="H231" s="109"/>
      <c r="I231" s="109"/>
      <c r="J231" s="112"/>
      <c r="K231" s="117">
        <f t="shared" si="128"/>
        <v>0</v>
      </c>
      <c r="L231" s="109"/>
      <c r="M231" s="118"/>
      <c r="N231" s="118"/>
      <c r="O231" s="109"/>
      <c r="P231" s="109"/>
      <c r="Q231" s="118"/>
      <c r="R231" s="257"/>
      <c r="S231" s="173">
        <f>T231+U231+V231+W231+X231+Y231+Z231</f>
        <v>0</v>
      </c>
      <c r="T231" s="227">
        <f t="shared" si="123"/>
        <v>0</v>
      </c>
      <c r="U231" s="227">
        <f t="shared" si="123"/>
        <v>0</v>
      </c>
      <c r="V231" s="227">
        <f t="shared" si="123"/>
        <v>0</v>
      </c>
      <c r="W231" s="227">
        <f t="shared" si="123"/>
        <v>0</v>
      </c>
      <c r="X231" s="227">
        <f t="shared" si="122"/>
        <v>0</v>
      </c>
      <c r="Y231" s="227">
        <f t="shared" si="122"/>
        <v>0</v>
      </c>
      <c r="Z231" s="227">
        <f t="shared" si="122"/>
        <v>0</v>
      </c>
    </row>
    <row r="232" spans="1:26" ht="15" customHeight="1" x14ac:dyDescent="0.3">
      <c r="A232" s="16" t="s">
        <v>259</v>
      </c>
      <c r="B232" s="63" t="s">
        <v>260</v>
      </c>
      <c r="C232" s="250">
        <f t="shared" si="118"/>
        <v>1446.5506</v>
      </c>
      <c r="D232" s="110">
        <f t="shared" ref="D232:R232" si="129">D233</f>
        <v>524.29999999999995</v>
      </c>
      <c r="E232" s="110">
        <f t="shared" si="129"/>
        <v>0</v>
      </c>
      <c r="F232" s="110">
        <f t="shared" si="129"/>
        <v>7.5990000000000002</v>
      </c>
      <c r="G232" s="110">
        <f t="shared" si="129"/>
        <v>902.05499999999995</v>
      </c>
      <c r="H232" s="110">
        <f t="shared" si="129"/>
        <v>11.7</v>
      </c>
      <c r="I232" s="110">
        <f t="shared" si="129"/>
        <v>0</v>
      </c>
      <c r="J232" s="110">
        <f t="shared" si="129"/>
        <v>0.89659999999999995</v>
      </c>
      <c r="K232" s="117">
        <f t="shared" si="128"/>
        <v>0</v>
      </c>
      <c r="L232" s="108">
        <f t="shared" si="129"/>
        <v>0</v>
      </c>
      <c r="M232" s="108">
        <f t="shared" si="129"/>
        <v>0</v>
      </c>
      <c r="N232" s="108">
        <f t="shared" si="129"/>
        <v>0</v>
      </c>
      <c r="O232" s="108">
        <f t="shared" si="129"/>
        <v>0</v>
      </c>
      <c r="P232" s="108">
        <f t="shared" si="129"/>
        <v>0</v>
      </c>
      <c r="Q232" s="108">
        <f t="shared" si="129"/>
        <v>0</v>
      </c>
      <c r="R232" s="328">
        <f t="shared" si="129"/>
        <v>0</v>
      </c>
      <c r="S232" s="230">
        <f>S233</f>
        <v>1446.5506</v>
      </c>
      <c r="T232" s="323">
        <f t="shared" ref="T232:Z232" si="130">T233</f>
        <v>524.29999999999995</v>
      </c>
      <c r="U232" s="323">
        <f t="shared" si="130"/>
        <v>0</v>
      </c>
      <c r="V232" s="323">
        <f t="shared" si="130"/>
        <v>7.5990000000000002</v>
      </c>
      <c r="W232" s="323">
        <f t="shared" si="130"/>
        <v>902.05499999999995</v>
      </c>
      <c r="X232" s="323">
        <f t="shared" si="130"/>
        <v>11.7</v>
      </c>
      <c r="Y232" s="323">
        <f t="shared" si="130"/>
        <v>0</v>
      </c>
      <c r="Z232" s="323">
        <f t="shared" si="130"/>
        <v>0.89659999999999995</v>
      </c>
    </row>
    <row r="233" spans="1:26" ht="13.8" x14ac:dyDescent="0.25">
      <c r="A233" s="17"/>
      <c r="B233" s="12" t="s">
        <v>444</v>
      </c>
      <c r="C233" s="122">
        <f t="shared" si="118"/>
        <v>1446.5506</v>
      </c>
      <c r="D233" s="162">
        <v>524.29999999999995</v>
      </c>
      <c r="E233" s="109"/>
      <c r="F233" s="109">
        <f>SUM(F234:F239)</f>
        <v>7.5990000000000002</v>
      </c>
      <c r="G233" s="162">
        <v>902.05499999999995</v>
      </c>
      <c r="H233" s="162">
        <v>11.7</v>
      </c>
      <c r="I233" s="110"/>
      <c r="J233" s="112">
        <f>'[1]4 priedas_ nepanaudotos lėšos'!C73</f>
        <v>0.89659999999999995</v>
      </c>
      <c r="K233" s="117">
        <f t="shared" si="128"/>
        <v>0</v>
      </c>
      <c r="L233" s="166"/>
      <c r="M233" s="118"/>
      <c r="N233" s="118">
        <f>SUM(N234:N239)</f>
        <v>0</v>
      </c>
      <c r="O233" s="166"/>
      <c r="P233" s="166"/>
      <c r="Q233" s="118"/>
      <c r="R233" s="257">
        <f>'[1]4 priedas_ nepanaudotos lėšos'!I73</f>
        <v>0</v>
      </c>
      <c r="S233" s="242">
        <f t="shared" ref="S233:S239" si="131">T233+U233+V233+W233+X233+Y233+Z233</f>
        <v>1446.5506</v>
      </c>
      <c r="T233" s="227">
        <f t="shared" si="123"/>
        <v>524.29999999999995</v>
      </c>
      <c r="U233" s="227">
        <f t="shared" si="123"/>
        <v>0</v>
      </c>
      <c r="V233" s="227">
        <f t="shared" si="123"/>
        <v>7.5990000000000002</v>
      </c>
      <c r="W233" s="227">
        <f t="shared" si="123"/>
        <v>902.05499999999995</v>
      </c>
      <c r="X233" s="227">
        <f t="shared" si="122"/>
        <v>11.7</v>
      </c>
      <c r="Y233" s="227">
        <f t="shared" si="122"/>
        <v>0</v>
      </c>
      <c r="Z233" s="227">
        <f t="shared" si="122"/>
        <v>0.89659999999999995</v>
      </c>
    </row>
    <row r="234" spans="1:26" ht="26.4" x14ac:dyDescent="0.25">
      <c r="A234" s="17"/>
      <c r="B234" s="18" t="s">
        <v>492</v>
      </c>
      <c r="C234" s="252">
        <f t="shared" si="118"/>
        <v>7.5990000000000002</v>
      </c>
      <c r="D234" s="109"/>
      <c r="E234" s="109"/>
      <c r="F234" s="162">
        <v>7.5990000000000002</v>
      </c>
      <c r="G234" s="109"/>
      <c r="H234" s="109"/>
      <c r="I234" s="109"/>
      <c r="J234" s="112"/>
      <c r="K234" s="117">
        <f t="shared" si="128"/>
        <v>0</v>
      </c>
      <c r="L234" s="118"/>
      <c r="M234" s="118"/>
      <c r="N234" s="166"/>
      <c r="O234" s="118"/>
      <c r="P234" s="118"/>
      <c r="Q234" s="118"/>
      <c r="R234" s="257"/>
      <c r="S234" s="236">
        <f t="shared" si="131"/>
        <v>7.5990000000000002</v>
      </c>
      <c r="T234" s="227">
        <f t="shared" si="123"/>
        <v>0</v>
      </c>
      <c r="U234" s="227">
        <f t="shared" si="123"/>
        <v>0</v>
      </c>
      <c r="V234" s="227">
        <f t="shared" si="123"/>
        <v>7.5990000000000002</v>
      </c>
      <c r="W234" s="227">
        <f t="shared" si="123"/>
        <v>0</v>
      </c>
      <c r="X234" s="227">
        <f t="shared" si="122"/>
        <v>0</v>
      </c>
      <c r="Y234" s="227">
        <f t="shared" si="122"/>
        <v>0</v>
      </c>
      <c r="Z234" s="227">
        <f t="shared" si="122"/>
        <v>0</v>
      </c>
    </row>
    <row r="235" spans="1:26" ht="26.4" hidden="1" x14ac:dyDescent="0.25">
      <c r="A235" s="17"/>
      <c r="B235" s="18" t="s">
        <v>248</v>
      </c>
      <c r="C235" s="252">
        <f t="shared" si="118"/>
        <v>0</v>
      </c>
      <c r="D235" s="109"/>
      <c r="E235" s="109"/>
      <c r="F235" s="162"/>
      <c r="G235" s="109"/>
      <c r="H235" s="109"/>
      <c r="I235" s="109"/>
      <c r="J235" s="112"/>
      <c r="K235" s="117">
        <f t="shared" si="128"/>
        <v>0</v>
      </c>
      <c r="L235" s="118"/>
      <c r="M235" s="118"/>
      <c r="N235" s="162"/>
      <c r="O235" s="118"/>
      <c r="P235" s="118"/>
      <c r="Q235" s="118"/>
      <c r="R235" s="257"/>
      <c r="S235" s="173">
        <f t="shared" si="131"/>
        <v>0</v>
      </c>
      <c r="T235" s="227">
        <f t="shared" si="123"/>
        <v>0</v>
      </c>
      <c r="U235" s="227">
        <f t="shared" si="123"/>
        <v>0</v>
      </c>
      <c r="V235" s="227">
        <f t="shared" si="123"/>
        <v>0</v>
      </c>
      <c r="W235" s="227">
        <f t="shared" si="123"/>
        <v>0</v>
      </c>
      <c r="X235" s="227">
        <f t="shared" si="122"/>
        <v>0</v>
      </c>
      <c r="Y235" s="227">
        <f t="shared" si="122"/>
        <v>0</v>
      </c>
      <c r="Z235" s="227">
        <f t="shared" si="122"/>
        <v>0</v>
      </c>
    </row>
    <row r="236" spans="1:26" ht="13.8" hidden="1" x14ac:dyDescent="0.25">
      <c r="A236" s="17"/>
      <c r="B236" s="18" t="s">
        <v>314</v>
      </c>
      <c r="C236" s="122">
        <f t="shared" si="118"/>
        <v>0</v>
      </c>
      <c r="D236" s="109"/>
      <c r="E236" s="109"/>
      <c r="F236" s="168"/>
      <c r="G236" s="109"/>
      <c r="H236" s="109"/>
      <c r="I236" s="109"/>
      <c r="J236" s="112"/>
      <c r="K236" s="117">
        <f t="shared" si="128"/>
        <v>0</v>
      </c>
      <c r="L236" s="118"/>
      <c r="M236" s="118"/>
      <c r="N236" s="162"/>
      <c r="O236" s="118"/>
      <c r="P236" s="118"/>
      <c r="Q236" s="118"/>
      <c r="R236" s="257"/>
      <c r="S236" s="119">
        <f t="shared" si="131"/>
        <v>0</v>
      </c>
      <c r="T236" s="227">
        <f t="shared" si="123"/>
        <v>0</v>
      </c>
      <c r="U236" s="227">
        <f t="shared" si="123"/>
        <v>0</v>
      </c>
      <c r="V236" s="227">
        <f t="shared" si="123"/>
        <v>0</v>
      </c>
      <c r="W236" s="227">
        <f t="shared" si="123"/>
        <v>0</v>
      </c>
      <c r="X236" s="227">
        <f t="shared" si="122"/>
        <v>0</v>
      </c>
      <c r="Y236" s="227">
        <f t="shared" si="122"/>
        <v>0</v>
      </c>
      <c r="Z236" s="227">
        <f t="shared" si="122"/>
        <v>0</v>
      </c>
    </row>
    <row r="237" spans="1:26" ht="26.4" hidden="1" x14ac:dyDescent="0.25">
      <c r="A237" s="17"/>
      <c r="B237" s="18" t="s">
        <v>338</v>
      </c>
      <c r="C237" s="252">
        <f t="shared" si="118"/>
        <v>0</v>
      </c>
      <c r="D237" s="109"/>
      <c r="E237" s="109"/>
      <c r="F237" s="162"/>
      <c r="G237" s="109"/>
      <c r="H237" s="109"/>
      <c r="I237" s="109"/>
      <c r="J237" s="112"/>
      <c r="K237" s="117">
        <f t="shared" si="128"/>
        <v>0</v>
      </c>
      <c r="L237" s="118"/>
      <c r="M237" s="118"/>
      <c r="N237" s="162"/>
      <c r="O237" s="118"/>
      <c r="P237" s="118"/>
      <c r="Q237" s="118"/>
      <c r="R237" s="257"/>
      <c r="S237" s="173">
        <f t="shared" si="131"/>
        <v>0</v>
      </c>
      <c r="T237" s="227">
        <f t="shared" si="123"/>
        <v>0</v>
      </c>
      <c r="U237" s="227">
        <f t="shared" si="123"/>
        <v>0</v>
      </c>
      <c r="V237" s="227">
        <f t="shared" si="123"/>
        <v>0</v>
      </c>
      <c r="W237" s="227">
        <f t="shared" si="123"/>
        <v>0</v>
      </c>
      <c r="X237" s="227">
        <f t="shared" si="122"/>
        <v>0</v>
      </c>
      <c r="Y237" s="227">
        <f t="shared" si="122"/>
        <v>0</v>
      </c>
      <c r="Z237" s="227">
        <f t="shared" si="122"/>
        <v>0</v>
      </c>
    </row>
    <row r="238" spans="1:26" ht="39.6" hidden="1" x14ac:dyDescent="0.25">
      <c r="A238" s="17"/>
      <c r="B238" s="18" t="s">
        <v>327</v>
      </c>
      <c r="C238" s="252">
        <f t="shared" si="118"/>
        <v>0</v>
      </c>
      <c r="D238" s="109"/>
      <c r="E238" s="109"/>
      <c r="F238" s="162"/>
      <c r="G238" s="109"/>
      <c r="H238" s="109"/>
      <c r="I238" s="109"/>
      <c r="J238" s="112"/>
      <c r="K238" s="117">
        <f t="shared" si="128"/>
        <v>0</v>
      </c>
      <c r="L238" s="118"/>
      <c r="M238" s="118"/>
      <c r="N238" s="162"/>
      <c r="O238" s="118"/>
      <c r="P238" s="118"/>
      <c r="Q238" s="118"/>
      <c r="R238" s="257"/>
      <c r="S238" s="173">
        <f t="shared" si="131"/>
        <v>0</v>
      </c>
      <c r="T238" s="227">
        <f t="shared" si="123"/>
        <v>0</v>
      </c>
      <c r="U238" s="227">
        <f t="shared" si="123"/>
        <v>0</v>
      </c>
      <c r="V238" s="227">
        <f t="shared" si="123"/>
        <v>0</v>
      </c>
      <c r="W238" s="227">
        <f t="shared" si="123"/>
        <v>0</v>
      </c>
      <c r="X238" s="227">
        <f t="shared" si="122"/>
        <v>0</v>
      </c>
      <c r="Y238" s="227">
        <f t="shared" si="122"/>
        <v>0</v>
      </c>
      <c r="Z238" s="227">
        <f t="shared" si="122"/>
        <v>0</v>
      </c>
    </row>
    <row r="239" spans="1:26" ht="26.4" hidden="1" x14ac:dyDescent="0.25">
      <c r="A239" s="19"/>
      <c r="B239" s="18" t="s">
        <v>247</v>
      </c>
      <c r="C239" s="252">
        <f t="shared" si="118"/>
        <v>0</v>
      </c>
      <c r="D239" s="109"/>
      <c r="E239" s="109"/>
      <c r="F239" s="109"/>
      <c r="G239" s="109"/>
      <c r="H239" s="109"/>
      <c r="I239" s="109"/>
      <c r="J239" s="112"/>
      <c r="K239" s="117">
        <f t="shared" si="128"/>
        <v>0</v>
      </c>
      <c r="L239" s="118"/>
      <c r="M239" s="118"/>
      <c r="N239" s="109"/>
      <c r="O239" s="118"/>
      <c r="P239" s="118"/>
      <c r="Q239" s="118"/>
      <c r="R239" s="257"/>
      <c r="S239" s="173">
        <f t="shared" si="131"/>
        <v>0</v>
      </c>
      <c r="T239" s="227">
        <f t="shared" si="123"/>
        <v>0</v>
      </c>
      <c r="U239" s="227">
        <f t="shared" si="123"/>
        <v>0</v>
      </c>
      <c r="V239" s="227">
        <f t="shared" si="123"/>
        <v>0</v>
      </c>
      <c r="W239" s="227">
        <f t="shared" si="123"/>
        <v>0</v>
      </c>
      <c r="X239" s="227">
        <f t="shared" si="122"/>
        <v>0</v>
      </c>
      <c r="Y239" s="227">
        <f t="shared" si="122"/>
        <v>0</v>
      </c>
      <c r="Z239" s="227">
        <f t="shared" si="122"/>
        <v>0</v>
      </c>
    </row>
    <row r="240" spans="1:26" ht="15" customHeight="1" x14ac:dyDescent="0.3">
      <c r="A240" s="16" t="s">
        <v>29</v>
      </c>
      <c r="B240" s="63" t="s">
        <v>261</v>
      </c>
      <c r="C240" s="250">
        <f t="shared" si="118"/>
        <v>367.32659000000001</v>
      </c>
      <c r="D240" s="110">
        <f t="shared" ref="D240:R240" si="132">D241</f>
        <v>266.60000000000002</v>
      </c>
      <c r="E240" s="110">
        <f t="shared" si="132"/>
        <v>0</v>
      </c>
      <c r="F240" s="110">
        <f t="shared" si="132"/>
        <v>0</v>
      </c>
      <c r="G240" s="110">
        <f t="shared" si="132"/>
        <v>86.257999999999996</v>
      </c>
      <c r="H240" s="110">
        <f t="shared" si="132"/>
        <v>14.3</v>
      </c>
      <c r="I240" s="110">
        <f t="shared" si="132"/>
        <v>0</v>
      </c>
      <c r="J240" s="110">
        <f t="shared" si="132"/>
        <v>0.16858999999999999</v>
      </c>
      <c r="K240" s="117">
        <f t="shared" si="128"/>
        <v>0</v>
      </c>
      <c r="L240" s="108">
        <f t="shared" si="132"/>
        <v>0</v>
      </c>
      <c r="M240" s="108">
        <f t="shared" si="132"/>
        <v>0</v>
      </c>
      <c r="N240" s="108">
        <f t="shared" si="132"/>
        <v>0</v>
      </c>
      <c r="O240" s="108">
        <f t="shared" si="132"/>
        <v>0</v>
      </c>
      <c r="P240" s="108">
        <f t="shared" si="132"/>
        <v>0</v>
      </c>
      <c r="Q240" s="108">
        <f t="shared" si="132"/>
        <v>0</v>
      </c>
      <c r="R240" s="328">
        <f t="shared" si="132"/>
        <v>0</v>
      </c>
      <c r="S240" s="174">
        <f>S241</f>
        <v>367.32659000000001</v>
      </c>
      <c r="T240" s="323">
        <f t="shared" ref="T240:Z240" si="133">T241</f>
        <v>266.60000000000002</v>
      </c>
      <c r="U240" s="323">
        <f t="shared" si="133"/>
        <v>0</v>
      </c>
      <c r="V240" s="323">
        <f t="shared" si="133"/>
        <v>0</v>
      </c>
      <c r="W240" s="323">
        <f t="shared" si="133"/>
        <v>86.257999999999996</v>
      </c>
      <c r="X240" s="323">
        <f t="shared" si="133"/>
        <v>14.3</v>
      </c>
      <c r="Y240" s="323">
        <f t="shared" si="133"/>
        <v>0</v>
      </c>
      <c r="Z240" s="323">
        <f t="shared" si="133"/>
        <v>0.16858999999999999</v>
      </c>
    </row>
    <row r="241" spans="1:26" ht="13.8" x14ac:dyDescent="0.25">
      <c r="A241" s="17"/>
      <c r="B241" s="12" t="s">
        <v>439</v>
      </c>
      <c r="C241" s="122">
        <f t="shared" si="118"/>
        <v>367.32659000000001</v>
      </c>
      <c r="D241" s="162">
        <v>266.60000000000002</v>
      </c>
      <c r="E241" s="109"/>
      <c r="F241" s="109">
        <f>F242+F244+F243</f>
        <v>0</v>
      </c>
      <c r="G241" s="162">
        <v>86.257999999999996</v>
      </c>
      <c r="H241" s="162">
        <v>14.3</v>
      </c>
      <c r="I241" s="110"/>
      <c r="J241" s="112">
        <f>'[1]4 priedas_ nepanaudotos lėšos'!C75</f>
        <v>0.16858999999999999</v>
      </c>
      <c r="K241" s="117">
        <f t="shared" si="128"/>
        <v>0</v>
      </c>
      <c r="L241" s="161"/>
      <c r="M241" s="118"/>
      <c r="N241" s="118">
        <f>N242+N244+N243</f>
        <v>0</v>
      </c>
      <c r="O241" s="161"/>
      <c r="P241" s="161"/>
      <c r="Q241" s="108"/>
      <c r="R241" s="257">
        <f>'[1]4 priedas_ nepanaudotos lėšos'!I75</f>
        <v>0</v>
      </c>
      <c r="S241" s="119">
        <f>T241+U241+V241+W241+X241+Y241+Z241</f>
        <v>367.32659000000001</v>
      </c>
      <c r="T241" s="227">
        <f t="shared" si="123"/>
        <v>266.60000000000002</v>
      </c>
      <c r="U241" s="227">
        <f t="shared" si="123"/>
        <v>0</v>
      </c>
      <c r="V241" s="227">
        <f t="shared" si="123"/>
        <v>0</v>
      </c>
      <c r="W241" s="227">
        <f t="shared" si="123"/>
        <v>86.257999999999996</v>
      </c>
      <c r="X241" s="227">
        <f t="shared" si="122"/>
        <v>14.3</v>
      </c>
      <c r="Y241" s="227">
        <f t="shared" si="122"/>
        <v>0</v>
      </c>
      <c r="Z241" s="227">
        <f t="shared" si="122"/>
        <v>0.16858999999999999</v>
      </c>
    </row>
    <row r="242" spans="1:26" ht="27" hidden="1" x14ac:dyDescent="0.3">
      <c r="A242" s="17"/>
      <c r="B242" s="18" t="s">
        <v>248</v>
      </c>
      <c r="C242" s="252">
        <f t="shared" si="118"/>
        <v>0</v>
      </c>
      <c r="D242" s="120"/>
      <c r="E242" s="120"/>
      <c r="F242" s="120"/>
      <c r="G242" s="123"/>
      <c r="H242" s="123"/>
      <c r="I242" s="123"/>
      <c r="J242" s="116"/>
      <c r="K242" s="117">
        <f t="shared" si="128"/>
        <v>0</v>
      </c>
      <c r="L242" s="123"/>
      <c r="M242" s="307"/>
      <c r="N242" s="307"/>
      <c r="O242" s="123"/>
      <c r="P242" s="123"/>
      <c r="Q242" s="307"/>
      <c r="R242" s="261"/>
      <c r="S242" s="173">
        <f>T242+U242+V242+W242+X242+Y242+Z242</f>
        <v>0</v>
      </c>
      <c r="T242" s="227">
        <f t="shared" si="123"/>
        <v>0</v>
      </c>
      <c r="U242" s="227">
        <f t="shared" si="123"/>
        <v>0</v>
      </c>
      <c r="V242" s="227">
        <f t="shared" si="123"/>
        <v>0</v>
      </c>
      <c r="W242" s="227">
        <f t="shared" si="123"/>
        <v>0</v>
      </c>
      <c r="X242" s="227">
        <f t="shared" si="122"/>
        <v>0</v>
      </c>
      <c r="Y242" s="227">
        <f t="shared" si="122"/>
        <v>0</v>
      </c>
      <c r="Z242" s="227">
        <f t="shared" si="122"/>
        <v>0</v>
      </c>
    </row>
    <row r="243" spans="1:26" ht="26.4" hidden="1" x14ac:dyDescent="0.25">
      <c r="A243" s="17"/>
      <c r="B243" s="18" t="s">
        <v>338</v>
      </c>
      <c r="C243" s="252">
        <f t="shared" si="118"/>
        <v>0</v>
      </c>
      <c r="D243" s="109"/>
      <c r="E243" s="109"/>
      <c r="F243" s="109"/>
      <c r="G243" s="109"/>
      <c r="H243" s="109"/>
      <c r="I243" s="109"/>
      <c r="J243" s="112"/>
      <c r="K243" s="117">
        <f t="shared" si="128"/>
        <v>0</v>
      </c>
      <c r="L243" s="109"/>
      <c r="M243" s="118"/>
      <c r="N243" s="118"/>
      <c r="O243" s="109"/>
      <c r="P243" s="109"/>
      <c r="Q243" s="118"/>
      <c r="R243" s="257"/>
      <c r="S243" s="173">
        <f>T243+U243+V243+W243+X243+Y243+Z243</f>
        <v>0</v>
      </c>
      <c r="T243" s="227">
        <f t="shared" si="123"/>
        <v>0</v>
      </c>
      <c r="U243" s="227">
        <f t="shared" si="123"/>
        <v>0</v>
      </c>
      <c r="V243" s="227">
        <f t="shared" si="123"/>
        <v>0</v>
      </c>
      <c r="W243" s="227">
        <f t="shared" si="123"/>
        <v>0</v>
      </c>
      <c r="X243" s="227">
        <f t="shared" si="122"/>
        <v>0</v>
      </c>
      <c r="Y243" s="227">
        <f t="shared" si="122"/>
        <v>0</v>
      </c>
      <c r="Z243" s="227">
        <f t="shared" si="122"/>
        <v>0</v>
      </c>
    </row>
    <row r="244" spans="1:26" ht="26.4" hidden="1" x14ac:dyDescent="0.25">
      <c r="A244" s="17"/>
      <c r="B244" s="18" t="s">
        <v>247</v>
      </c>
      <c r="C244" s="252">
        <f t="shared" si="118"/>
        <v>0</v>
      </c>
      <c r="D244" s="120"/>
      <c r="E244" s="120"/>
      <c r="F244" s="120"/>
      <c r="G244" s="120"/>
      <c r="H244" s="120"/>
      <c r="I244" s="120"/>
      <c r="J244" s="113"/>
      <c r="K244" s="117">
        <f t="shared" si="128"/>
        <v>0</v>
      </c>
      <c r="L244" s="120"/>
      <c r="M244" s="262"/>
      <c r="N244" s="262"/>
      <c r="O244" s="120"/>
      <c r="P244" s="120"/>
      <c r="Q244" s="262"/>
      <c r="R244" s="258"/>
      <c r="S244" s="173">
        <f>T244+U244+V244+W244+X244+Y244+Z244</f>
        <v>0</v>
      </c>
      <c r="T244" s="227">
        <f t="shared" si="123"/>
        <v>0</v>
      </c>
      <c r="U244" s="227">
        <f t="shared" si="123"/>
        <v>0</v>
      </c>
      <c r="V244" s="227">
        <f t="shared" si="123"/>
        <v>0</v>
      </c>
      <c r="W244" s="227">
        <f t="shared" si="123"/>
        <v>0</v>
      </c>
      <c r="X244" s="227">
        <f t="shared" si="122"/>
        <v>0</v>
      </c>
      <c r="Y244" s="227">
        <f t="shared" si="122"/>
        <v>0</v>
      </c>
      <c r="Z244" s="227">
        <f t="shared" si="122"/>
        <v>0</v>
      </c>
    </row>
    <row r="245" spans="1:26" ht="15" customHeight="1" x14ac:dyDescent="0.3">
      <c r="A245" s="3" t="s">
        <v>30</v>
      </c>
      <c r="B245" s="138" t="s">
        <v>263</v>
      </c>
      <c r="C245" s="250">
        <f t="shared" si="118"/>
        <v>545.15032000000008</v>
      </c>
      <c r="D245" s="110">
        <f t="shared" ref="D245:R245" si="134">D246</f>
        <v>255.5</v>
      </c>
      <c r="E245" s="110">
        <f t="shared" si="134"/>
        <v>0</v>
      </c>
      <c r="F245" s="110">
        <f t="shared" si="134"/>
        <v>0.72</v>
      </c>
      <c r="G245" s="110">
        <f t="shared" si="134"/>
        <v>269.07600000000002</v>
      </c>
      <c r="H245" s="110">
        <f t="shared" si="134"/>
        <v>17.600000000000001</v>
      </c>
      <c r="I245" s="110">
        <f t="shared" si="134"/>
        <v>0</v>
      </c>
      <c r="J245" s="110">
        <f t="shared" si="134"/>
        <v>2.2543199999999999</v>
      </c>
      <c r="K245" s="117">
        <f t="shared" si="128"/>
        <v>0</v>
      </c>
      <c r="L245" s="108">
        <f t="shared" si="134"/>
        <v>0</v>
      </c>
      <c r="M245" s="108">
        <f t="shared" si="134"/>
        <v>0</v>
      </c>
      <c r="N245" s="108">
        <f t="shared" si="134"/>
        <v>0</v>
      </c>
      <c r="O245" s="108">
        <f t="shared" si="134"/>
        <v>0</v>
      </c>
      <c r="P245" s="108">
        <f t="shared" si="134"/>
        <v>0</v>
      </c>
      <c r="Q245" s="108">
        <f t="shared" si="134"/>
        <v>0</v>
      </c>
      <c r="R245" s="328">
        <f t="shared" si="134"/>
        <v>0</v>
      </c>
      <c r="S245" s="174">
        <f>S246</f>
        <v>545.15032000000008</v>
      </c>
      <c r="T245" s="323">
        <f t="shared" ref="T245:Z245" si="135">T246</f>
        <v>255.5</v>
      </c>
      <c r="U245" s="323">
        <f t="shared" si="135"/>
        <v>0</v>
      </c>
      <c r="V245" s="323">
        <f t="shared" si="135"/>
        <v>0.72</v>
      </c>
      <c r="W245" s="323">
        <f t="shared" si="135"/>
        <v>269.07600000000002</v>
      </c>
      <c r="X245" s="323">
        <f t="shared" si="135"/>
        <v>17.600000000000001</v>
      </c>
      <c r="Y245" s="323">
        <f t="shared" si="135"/>
        <v>0</v>
      </c>
      <c r="Z245" s="323">
        <f t="shared" si="135"/>
        <v>2.2543199999999999</v>
      </c>
    </row>
    <row r="246" spans="1:26" ht="13.8" x14ac:dyDescent="0.25">
      <c r="A246" s="8"/>
      <c r="B246" s="67" t="s">
        <v>439</v>
      </c>
      <c r="C246" s="122">
        <f t="shared" si="118"/>
        <v>545.15032000000008</v>
      </c>
      <c r="D246" s="162">
        <v>255.5</v>
      </c>
      <c r="E246" s="109"/>
      <c r="F246" s="109">
        <f>SUM(F247:F250)</f>
        <v>0.72</v>
      </c>
      <c r="G246" s="162">
        <v>269.07600000000002</v>
      </c>
      <c r="H246" s="162">
        <v>17.600000000000001</v>
      </c>
      <c r="I246" s="110"/>
      <c r="J246" s="112">
        <f>'[1]4 priedas_ nepanaudotos lėšos'!C77</f>
        <v>2.2543199999999999</v>
      </c>
      <c r="K246" s="117">
        <f t="shared" si="128"/>
        <v>0</v>
      </c>
      <c r="L246" s="166"/>
      <c r="M246" s="118"/>
      <c r="N246" s="166">
        <f>SUM(N247:N250)</f>
        <v>0</v>
      </c>
      <c r="O246" s="161"/>
      <c r="P246" s="161"/>
      <c r="Q246" s="108"/>
      <c r="R246" s="257">
        <f>'[1]4 priedas_ nepanaudotos lėšos'!I77</f>
        <v>0</v>
      </c>
      <c r="S246" s="119">
        <f>T246+U246+V246+W246+X246+Y246+Z246</f>
        <v>545.15032000000008</v>
      </c>
      <c r="T246" s="227">
        <f t="shared" si="123"/>
        <v>255.5</v>
      </c>
      <c r="U246" s="227">
        <f t="shared" si="123"/>
        <v>0</v>
      </c>
      <c r="V246" s="227">
        <f t="shared" si="123"/>
        <v>0.72</v>
      </c>
      <c r="W246" s="227">
        <f t="shared" si="123"/>
        <v>269.07600000000002</v>
      </c>
      <c r="X246" s="227">
        <f t="shared" si="122"/>
        <v>17.600000000000001</v>
      </c>
      <c r="Y246" s="227">
        <f t="shared" si="122"/>
        <v>0</v>
      </c>
      <c r="Z246" s="227">
        <f t="shared" si="122"/>
        <v>2.2543199999999999</v>
      </c>
    </row>
    <row r="247" spans="1:26" s="90" customFormat="1" ht="27" hidden="1" x14ac:dyDescent="0.3">
      <c r="A247" s="264"/>
      <c r="B247" s="285" t="s">
        <v>248</v>
      </c>
      <c r="C247" s="279">
        <f t="shared" si="118"/>
        <v>0</v>
      </c>
      <c r="D247" s="116"/>
      <c r="E247" s="116"/>
      <c r="F247" s="113"/>
      <c r="G247" s="116"/>
      <c r="H247" s="116"/>
      <c r="I247" s="116"/>
      <c r="J247" s="116"/>
      <c r="K247" s="117">
        <f t="shared" si="128"/>
        <v>0</v>
      </c>
      <c r="L247" s="261"/>
      <c r="M247" s="261"/>
      <c r="N247" s="286"/>
      <c r="O247" s="261"/>
      <c r="P247" s="261"/>
      <c r="Q247" s="261"/>
      <c r="R247" s="261"/>
      <c r="S247" s="282">
        <f>T247+U247+V247+W247+X247+Y247+Z247</f>
        <v>0</v>
      </c>
      <c r="T247" s="227">
        <f t="shared" si="123"/>
        <v>0</v>
      </c>
      <c r="U247" s="227">
        <f t="shared" si="123"/>
        <v>0</v>
      </c>
      <c r="V247" s="227">
        <f t="shared" si="123"/>
        <v>0</v>
      </c>
      <c r="W247" s="227">
        <f t="shared" si="123"/>
        <v>0</v>
      </c>
      <c r="X247" s="227">
        <f t="shared" si="122"/>
        <v>0</v>
      </c>
      <c r="Y247" s="227">
        <f t="shared" si="122"/>
        <v>0</v>
      </c>
      <c r="Z247" s="227">
        <f t="shared" si="122"/>
        <v>0</v>
      </c>
    </row>
    <row r="248" spans="1:26" s="90" customFormat="1" ht="13.8" hidden="1" x14ac:dyDescent="0.25">
      <c r="A248" s="264"/>
      <c r="B248" s="285" t="s">
        <v>314</v>
      </c>
      <c r="C248" s="114">
        <f t="shared" si="118"/>
        <v>0</v>
      </c>
      <c r="D248" s="112"/>
      <c r="E248" s="112"/>
      <c r="F248" s="113"/>
      <c r="G248" s="112"/>
      <c r="H248" s="112"/>
      <c r="I248" s="112"/>
      <c r="J248" s="112"/>
      <c r="K248" s="117">
        <f t="shared" si="128"/>
        <v>0</v>
      </c>
      <c r="L248" s="257"/>
      <c r="M248" s="257"/>
      <c r="N248" s="281"/>
      <c r="O248" s="257"/>
      <c r="P248" s="257"/>
      <c r="Q248" s="257"/>
      <c r="R248" s="257"/>
      <c r="S248" s="287">
        <f>T248+U248+V248+W248+X248+Y248+Z248</f>
        <v>0</v>
      </c>
      <c r="T248" s="227">
        <f t="shared" si="123"/>
        <v>0</v>
      </c>
      <c r="U248" s="227">
        <f t="shared" si="123"/>
        <v>0</v>
      </c>
      <c r="V248" s="227">
        <f t="shared" si="123"/>
        <v>0</v>
      </c>
      <c r="W248" s="227">
        <f t="shared" si="123"/>
        <v>0</v>
      </c>
      <c r="X248" s="227">
        <f t="shared" si="122"/>
        <v>0</v>
      </c>
      <c r="Y248" s="227">
        <f t="shared" si="122"/>
        <v>0</v>
      </c>
      <c r="Z248" s="227">
        <f t="shared" si="122"/>
        <v>0</v>
      </c>
    </row>
    <row r="249" spans="1:26" ht="40.200000000000003" x14ac:dyDescent="0.3">
      <c r="A249" s="15"/>
      <c r="B249" s="21" t="s">
        <v>455</v>
      </c>
      <c r="C249" s="252">
        <f t="shared" si="118"/>
        <v>0.72</v>
      </c>
      <c r="D249" s="123"/>
      <c r="E249" s="123"/>
      <c r="F249" s="168">
        <v>0.72</v>
      </c>
      <c r="G249" s="123"/>
      <c r="H249" s="123"/>
      <c r="I249" s="123"/>
      <c r="J249" s="116"/>
      <c r="K249" s="117">
        <f t="shared" si="128"/>
        <v>0</v>
      </c>
      <c r="L249" s="307"/>
      <c r="M249" s="307"/>
      <c r="N249" s="166"/>
      <c r="O249" s="307"/>
      <c r="P249" s="307"/>
      <c r="Q249" s="307"/>
      <c r="R249" s="261"/>
      <c r="S249" s="237">
        <f>T249+U249+V249+W249+X249+Y249+Z249</f>
        <v>0.72</v>
      </c>
      <c r="T249" s="227">
        <f t="shared" si="123"/>
        <v>0</v>
      </c>
      <c r="U249" s="227">
        <f t="shared" si="123"/>
        <v>0</v>
      </c>
      <c r="V249" s="227">
        <f t="shared" si="123"/>
        <v>0.72</v>
      </c>
      <c r="W249" s="227">
        <f t="shared" si="123"/>
        <v>0</v>
      </c>
      <c r="X249" s="227">
        <f t="shared" si="122"/>
        <v>0</v>
      </c>
      <c r="Y249" s="227">
        <f t="shared" si="122"/>
        <v>0</v>
      </c>
      <c r="Z249" s="227">
        <f t="shared" si="122"/>
        <v>0</v>
      </c>
    </row>
    <row r="250" spans="1:26" s="90" customFormat="1" ht="26.4" hidden="1" x14ac:dyDescent="0.25">
      <c r="A250" s="270"/>
      <c r="B250" s="271" t="s">
        <v>247</v>
      </c>
      <c r="C250" s="279">
        <f t="shared" si="118"/>
        <v>0</v>
      </c>
      <c r="D250" s="113"/>
      <c r="E250" s="113"/>
      <c r="F250" s="113"/>
      <c r="G250" s="113"/>
      <c r="H250" s="113"/>
      <c r="I250" s="113"/>
      <c r="J250" s="113"/>
      <c r="K250" s="117">
        <f t="shared" si="128"/>
        <v>0</v>
      </c>
      <c r="L250" s="258"/>
      <c r="M250" s="258"/>
      <c r="N250" s="113"/>
      <c r="O250" s="258"/>
      <c r="P250" s="258"/>
      <c r="Q250" s="258"/>
      <c r="R250" s="258"/>
      <c r="S250" s="282">
        <f>T250+U250+V250+W250+X250+Y250+Z250</f>
        <v>0</v>
      </c>
      <c r="T250" s="227">
        <f t="shared" si="123"/>
        <v>0</v>
      </c>
      <c r="U250" s="227">
        <f t="shared" si="123"/>
        <v>0</v>
      </c>
      <c r="V250" s="227">
        <f t="shared" si="123"/>
        <v>0</v>
      </c>
      <c r="W250" s="227">
        <f t="shared" si="123"/>
        <v>0</v>
      </c>
      <c r="X250" s="227">
        <f t="shared" si="122"/>
        <v>0</v>
      </c>
      <c r="Y250" s="227">
        <f t="shared" si="122"/>
        <v>0</v>
      </c>
      <c r="Z250" s="227">
        <f t="shared" si="122"/>
        <v>0</v>
      </c>
    </row>
    <row r="251" spans="1:26" ht="15" customHeight="1" x14ac:dyDescent="0.3">
      <c r="A251" s="17" t="s">
        <v>31</v>
      </c>
      <c r="B251" s="63" t="s">
        <v>262</v>
      </c>
      <c r="C251" s="250">
        <f t="shared" si="118"/>
        <v>1679.6749400000001</v>
      </c>
      <c r="D251" s="110">
        <f t="shared" ref="D251:R251" si="136">D252</f>
        <v>867.7</v>
      </c>
      <c r="E251" s="110">
        <f t="shared" si="136"/>
        <v>0</v>
      </c>
      <c r="F251" s="110">
        <f t="shared" si="136"/>
        <v>54.634999999999998</v>
      </c>
      <c r="G251" s="110">
        <f t="shared" si="136"/>
        <v>666.76900000000001</v>
      </c>
      <c r="H251" s="110">
        <f t="shared" si="136"/>
        <v>80.400000000000006</v>
      </c>
      <c r="I251" s="110">
        <f t="shared" si="136"/>
        <v>0</v>
      </c>
      <c r="J251" s="110">
        <f t="shared" si="136"/>
        <v>10.17094</v>
      </c>
      <c r="K251" s="117">
        <f t="shared" si="128"/>
        <v>0</v>
      </c>
      <c r="L251" s="108">
        <f t="shared" si="136"/>
        <v>0</v>
      </c>
      <c r="M251" s="108">
        <f t="shared" si="136"/>
        <v>0</v>
      </c>
      <c r="N251" s="108">
        <f t="shared" si="136"/>
        <v>0</v>
      </c>
      <c r="O251" s="108">
        <f t="shared" si="136"/>
        <v>0</v>
      </c>
      <c r="P251" s="108">
        <f t="shared" si="136"/>
        <v>0</v>
      </c>
      <c r="Q251" s="108">
        <f t="shared" si="136"/>
        <v>0</v>
      </c>
      <c r="R251" s="328">
        <f t="shared" si="136"/>
        <v>0</v>
      </c>
      <c r="S251" s="174">
        <f>S252</f>
        <v>1679.6749400000001</v>
      </c>
      <c r="T251" s="323">
        <f t="shared" ref="T251:Z251" si="137">T252</f>
        <v>867.7</v>
      </c>
      <c r="U251" s="323">
        <f t="shared" si="137"/>
        <v>0</v>
      </c>
      <c r="V251" s="323">
        <f t="shared" si="137"/>
        <v>54.634999999999998</v>
      </c>
      <c r="W251" s="323">
        <f t="shared" si="137"/>
        <v>666.76900000000001</v>
      </c>
      <c r="X251" s="323">
        <f t="shared" si="137"/>
        <v>80.400000000000006</v>
      </c>
      <c r="Y251" s="323">
        <f t="shared" si="137"/>
        <v>0</v>
      </c>
      <c r="Z251" s="323">
        <f t="shared" si="137"/>
        <v>10.17094</v>
      </c>
    </row>
    <row r="252" spans="1:26" ht="13.8" x14ac:dyDescent="0.25">
      <c r="A252" s="17"/>
      <c r="B252" s="12" t="s">
        <v>444</v>
      </c>
      <c r="C252" s="122">
        <f t="shared" si="118"/>
        <v>1679.6749400000001</v>
      </c>
      <c r="D252" s="162">
        <v>867.7</v>
      </c>
      <c r="E252" s="109"/>
      <c r="F252" s="109">
        <f>F253+F255+F256+F254</f>
        <v>54.634999999999998</v>
      </c>
      <c r="G252" s="162">
        <v>666.76900000000001</v>
      </c>
      <c r="H252" s="162">
        <v>80.400000000000006</v>
      </c>
      <c r="I252" s="110"/>
      <c r="J252" s="112">
        <f>'[1]4 priedas_ nepanaudotos lėšos'!C79</f>
        <v>10.17094</v>
      </c>
      <c r="K252" s="117">
        <f t="shared" si="128"/>
        <v>0</v>
      </c>
      <c r="L252" s="161"/>
      <c r="M252" s="118"/>
      <c r="N252" s="118">
        <f>N253+N255+N256+N254</f>
        <v>0</v>
      </c>
      <c r="O252" s="161"/>
      <c r="P252" s="161"/>
      <c r="Q252" s="108"/>
      <c r="R252" s="257">
        <f>'[1]4 priedas_ nepanaudotos lėšos'!I79</f>
        <v>0</v>
      </c>
      <c r="S252" s="119">
        <f>T252+U252+V252+W252+X252+Y252+Z252</f>
        <v>1679.6749400000001</v>
      </c>
      <c r="T252" s="227">
        <f t="shared" si="123"/>
        <v>867.7</v>
      </c>
      <c r="U252" s="227">
        <f t="shared" si="123"/>
        <v>0</v>
      </c>
      <c r="V252" s="227">
        <f t="shared" si="123"/>
        <v>54.634999999999998</v>
      </c>
      <c r="W252" s="227">
        <f t="shared" si="123"/>
        <v>666.76900000000001</v>
      </c>
      <c r="X252" s="227">
        <f t="shared" si="122"/>
        <v>80.400000000000006</v>
      </c>
      <c r="Y252" s="227">
        <f t="shared" si="122"/>
        <v>0</v>
      </c>
      <c r="Z252" s="227">
        <f t="shared" si="122"/>
        <v>10.17094</v>
      </c>
    </row>
    <row r="253" spans="1:26" ht="26.4" x14ac:dyDescent="0.25">
      <c r="A253" s="17"/>
      <c r="B253" s="18" t="s">
        <v>492</v>
      </c>
      <c r="C253" s="252">
        <f t="shared" si="118"/>
        <v>53.195</v>
      </c>
      <c r="D253" s="109"/>
      <c r="E253" s="109"/>
      <c r="F253" s="162">
        <v>53.195</v>
      </c>
      <c r="G253" s="109"/>
      <c r="H253" s="109"/>
      <c r="I253" s="109"/>
      <c r="J253" s="112"/>
      <c r="K253" s="117">
        <f t="shared" si="128"/>
        <v>0</v>
      </c>
      <c r="L253" s="118"/>
      <c r="M253" s="118"/>
      <c r="N253" s="166"/>
      <c r="O253" s="118"/>
      <c r="P253" s="118"/>
      <c r="Q253" s="118"/>
      <c r="R253" s="257"/>
      <c r="S253" s="236">
        <f>T253+U253+V253+W253+X253+Y253+Z253</f>
        <v>53.195</v>
      </c>
      <c r="T253" s="227">
        <f t="shared" si="123"/>
        <v>0</v>
      </c>
      <c r="U253" s="227">
        <f t="shared" si="123"/>
        <v>0</v>
      </c>
      <c r="V253" s="227">
        <f t="shared" si="123"/>
        <v>53.195</v>
      </c>
      <c r="W253" s="227">
        <f t="shared" si="123"/>
        <v>0</v>
      </c>
      <c r="X253" s="227">
        <f t="shared" si="122"/>
        <v>0</v>
      </c>
      <c r="Y253" s="227">
        <f t="shared" si="122"/>
        <v>0</v>
      </c>
      <c r="Z253" s="227">
        <f t="shared" si="122"/>
        <v>0</v>
      </c>
    </row>
    <row r="254" spans="1:26" ht="40.200000000000003" x14ac:dyDescent="0.3">
      <c r="A254" s="17"/>
      <c r="B254" s="18" t="s">
        <v>455</v>
      </c>
      <c r="C254" s="252">
        <f t="shared" si="118"/>
        <v>1.44</v>
      </c>
      <c r="D254" s="123"/>
      <c r="E254" s="123"/>
      <c r="F254" s="168">
        <v>1.44</v>
      </c>
      <c r="G254" s="123"/>
      <c r="H254" s="123"/>
      <c r="I254" s="123"/>
      <c r="J254" s="116"/>
      <c r="K254" s="117">
        <f t="shared" si="128"/>
        <v>0</v>
      </c>
      <c r="L254" s="307"/>
      <c r="M254" s="307"/>
      <c r="N254" s="166"/>
      <c r="O254" s="307"/>
      <c r="P254" s="307"/>
      <c r="Q254" s="307"/>
      <c r="R254" s="261"/>
      <c r="S254" s="237">
        <f>T254+U254+V254+W254+X254+Y254+Z254</f>
        <v>1.44</v>
      </c>
      <c r="T254" s="227">
        <f t="shared" si="123"/>
        <v>0</v>
      </c>
      <c r="U254" s="227">
        <f t="shared" si="123"/>
        <v>0</v>
      </c>
      <c r="V254" s="227">
        <f t="shared" si="123"/>
        <v>1.44</v>
      </c>
      <c r="W254" s="227">
        <f t="shared" si="123"/>
        <v>0</v>
      </c>
      <c r="X254" s="227">
        <f t="shared" si="122"/>
        <v>0</v>
      </c>
      <c r="Y254" s="227">
        <f t="shared" si="122"/>
        <v>0</v>
      </c>
      <c r="Z254" s="227">
        <f t="shared" si="122"/>
        <v>0</v>
      </c>
    </row>
    <row r="255" spans="1:26" s="90" customFormat="1" ht="26.4" hidden="1" x14ac:dyDescent="0.25">
      <c r="A255" s="270"/>
      <c r="B255" s="271" t="s">
        <v>248</v>
      </c>
      <c r="C255" s="279">
        <f t="shared" si="118"/>
        <v>0</v>
      </c>
      <c r="D255" s="112"/>
      <c r="E255" s="112"/>
      <c r="F255" s="112"/>
      <c r="G255" s="112"/>
      <c r="H255" s="112"/>
      <c r="I255" s="112"/>
      <c r="J255" s="112"/>
      <c r="K255" s="117">
        <f t="shared" si="128"/>
        <v>0</v>
      </c>
      <c r="L255" s="112"/>
      <c r="M255" s="112"/>
      <c r="N255" s="112"/>
      <c r="O255" s="257"/>
      <c r="P255" s="257"/>
      <c r="Q255" s="257"/>
      <c r="R255" s="257"/>
      <c r="S255" s="282">
        <f>T255+U255+V255+W255+X255+Y255+Z255</f>
        <v>0</v>
      </c>
      <c r="T255" s="227">
        <f t="shared" si="123"/>
        <v>0</v>
      </c>
      <c r="U255" s="227">
        <f t="shared" si="123"/>
        <v>0</v>
      </c>
      <c r="V255" s="227">
        <f t="shared" si="123"/>
        <v>0</v>
      </c>
      <c r="W255" s="227">
        <f t="shared" si="123"/>
        <v>0</v>
      </c>
      <c r="X255" s="227">
        <f t="shared" si="122"/>
        <v>0</v>
      </c>
      <c r="Y255" s="227">
        <f t="shared" si="122"/>
        <v>0</v>
      </c>
      <c r="Z255" s="227">
        <f t="shared" si="122"/>
        <v>0</v>
      </c>
    </row>
    <row r="256" spans="1:26" s="90" customFormat="1" ht="26.4" hidden="1" x14ac:dyDescent="0.25">
      <c r="A256" s="283"/>
      <c r="B256" s="271" t="s">
        <v>247</v>
      </c>
      <c r="C256" s="279">
        <f t="shared" si="118"/>
        <v>0</v>
      </c>
      <c r="D256" s="112"/>
      <c r="E256" s="112"/>
      <c r="F256" s="112"/>
      <c r="G256" s="112"/>
      <c r="H256" s="112"/>
      <c r="I256" s="112"/>
      <c r="J256" s="112"/>
      <c r="K256" s="117">
        <f t="shared" si="128"/>
        <v>0</v>
      </c>
      <c r="L256" s="112"/>
      <c r="M256" s="112"/>
      <c r="N256" s="112"/>
      <c r="O256" s="257"/>
      <c r="P256" s="257"/>
      <c r="Q256" s="257"/>
      <c r="R256" s="257"/>
      <c r="S256" s="282">
        <f>T256+U256+V256+W256+X256+Y256+Z256</f>
        <v>0</v>
      </c>
      <c r="T256" s="227">
        <f t="shared" si="123"/>
        <v>0</v>
      </c>
      <c r="U256" s="227">
        <f t="shared" si="123"/>
        <v>0</v>
      </c>
      <c r="V256" s="227">
        <f t="shared" si="123"/>
        <v>0</v>
      </c>
      <c r="W256" s="227">
        <f t="shared" si="123"/>
        <v>0</v>
      </c>
      <c r="X256" s="227">
        <f t="shared" si="122"/>
        <v>0</v>
      </c>
      <c r="Y256" s="227">
        <f t="shared" si="122"/>
        <v>0</v>
      </c>
      <c r="Z256" s="227">
        <f t="shared" si="122"/>
        <v>0</v>
      </c>
    </row>
    <row r="257" spans="1:26" ht="15" customHeight="1" x14ac:dyDescent="0.3">
      <c r="A257" s="16" t="s">
        <v>32</v>
      </c>
      <c r="B257" s="63" t="s">
        <v>264</v>
      </c>
      <c r="C257" s="250">
        <f t="shared" si="118"/>
        <v>681.79785000000004</v>
      </c>
      <c r="D257" s="110">
        <f t="shared" ref="D257:R257" si="138">D258</f>
        <v>360</v>
      </c>
      <c r="E257" s="110">
        <f t="shared" si="138"/>
        <v>0</v>
      </c>
      <c r="F257" s="110">
        <f t="shared" si="138"/>
        <v>7.5990000000000002</v>
      </c>
      <c r="G257" s="110">
        <f t="shared" si="138"/>
        <v>268.87200000000001</v>
      </c>
      <c r="H257" s="110">
        <f t="shared" si="138"/>
        <v>40</v>
      </c>
      <c r="I257" s="110">
        <f t="shared" si="138"/>
        <v>0</v>
      </c>
      <c r="J257" s="110">
        <f t="shared" si="138"/>
        <v>5.3268500000000003</v>
      </c>
      <c r="K257" s="117">
        <f t="shared" si="128"/>
        <v>0</v>
      </c>
      <c r="L257" s="108">
        <f t="shared" si="138"/>
        <v>0</v>
      </c>
      <c r="M257" s="108">
        <f t="shared" si="138"/>
        <v>0</v>
      </c>
      <c r="N257" s="108">
        <f t="shared" si="138"/>
        <v>0</v>
      </c>
      <c r="O257" s="108">
        <f t="shared" si="138"/>
        <v>0</v>
      </c>
      <c r="P257" s="108">
        <f t="shared" si="138"/>
        <v>0</v>
      </c>
      <c r="Q257" s="108">
        <f t="shared" si="138"/>
        <v>0</v>
      </c>
      <c r="R257" s="328">
        <f t="shared" si="138"/>
        <v>0</v>
      </c>
      <c r="S257" s="174">
        <f>S258</f>
        <v>681.79785000000004</v>
      </c>
      <c r="T257" s="323">
        <f t="shared" ref="T257:Z257" si="139">T258</f>
        <v>360</v>
      </c>
      <c r="U257" s="323">
        <f t="shared" si="139"/>
        <v>0</v>
      </c>
      <c r="V257" s="323">
        <f t="shared" si="139"/>
        <v>7.5990000000000002</v>
      </c>
      <c r="W257" s="323">
        <f t="shared" si="139"/>
        <v>268.87200000000001</v>
      </c>
      <c r="X257" s="323">
        <f t="shared" si="139"/>
        <v>40</v>
      </c>
      <c r="Y257" s="323">
        <f t="shared" si="139"/>
        <v>0</v>
      </c>
      <c r="Z257" s="323">
        <f t="shared" si="139"/>
        <v>5.3268500000000003</v>
      </c>
    </row>
    <row r="258" spans="1:26" ht="13.8" x14ac:dyDescent="0.25">
      <c r="A258" s="17"/>
      <c r="B258" s="12" t="s">
        <v>444</v>
      </c>
      <c r="C258" s="122">
        <f t="shared" si="118"/>
        <v>681.79785000000004</v>
      </c>
      <c r="D258" s="162">
        <v>360</v>
      </c>
      <c r="E258" s="109"/>
      <c r="F258" s="109">
        <f>F259+F261+F260</f>
        <v>7.5990000000000002</v>
      </c>
      <c r="G258" s="162">
        <v>268.87200000000001</v>
      </c>
      <c r="H258" s="162">
        <v>40</v>
      </c>
      <c r="I258" s="110"/>
      <c r="J258" s="112">
        <f>'[1]4 priedas_ nepanaudotos lėšos'!C81</f>
        <v>5.3268500000000003</v>
      </c>
      <c r="K258" s="117">
        <f t="shared" si="128"/>
        <v>0</v>
      </c>
      <c r="L258" s="161"/>
      <c r="M258" s="118"/>
      <c r="N258" s="118">
        <f>N259+N261+N260</f>
        <v>0</v>
      </c>
      <c r="O258" s="161"/>
      <c r="P258" s="161"/>
      <c r="Q258" s="108"/>
      <c r="R258" s="257">
        <f>'[1]4 priedas_ nepanaudotos lėšos'!I81</f>
        <v>0</v>
      </c>
      <c r="S258" s="119">
        <f>T258+U258+V258+W258+X258+Y258+Z258</f>
        <v>681.79785000000004</v>
      </c>
      <c r="T258" s="227">
        <f t="shared" si="123"/>
        <v>360</v>
      </c>
      <c r="U258" s="227">
        <f t="shared" si="123"/>
        <v>0</v>
      </c>
      <c r="V258" s="227">
        <f t="shared" si="123"/>
        <v>7.5990000000000002</v>
      </c>
      <c r="W258" s="227">
        <f t="shared" si="123"/>
        <v>268.87200000000001</v>
      </c>
      <c r="X258" s="227">
        <f t="shared" si="122"/>
        <v>40</v>
      </c>
      <c r="Y258" s="227">
        <f t="shared" si="122"/>
        <v>0</v>
      </c>
      <c r="Z258" s="227">
        <f t="shared" si="122"/>
        <v>5.3268500000000003</v>
      </c>
    </row>
    <row r="259" spans="1:26" ht="27" x14ac:dyDescent="0.3">
      <c r="A259" s="17"/>
      <c r="B259" s="18" t="s">
        <v>492</v>
      </c>
      <c r="C259" s="252">
        <f t="shared" si="118"/>
        <v>7.5990000000000002</v>
      </c>
      <c r="D259" s="120"/>
      <c r="E259" s="123"/>
      <c r="F259" s="168">
        <v>7.5990000000000002</v>
      </c>
      <c r="G259" s="123"/>
      <c r="H259" s="123"/>
      <c r="I259" s="123"/>
      <c r="J259" s="116"/>
      <c r="K259" s="117">
        <f t="shared" si="128"/>
        <v>0</v>
      </c>
      <c r="L259" s="307"/>
      <c r="M259" s="307"/>
      <c r="N259" s="363"/>
      <c r="O259" s="307"/>
      <c r="P259" s="307"/>
      <c r="Q259" s="307"/>
      <c r="R259" s="261"/>
      <c r="S259" s="236">
        <f>T259+U259+V259+W259+X259+Y259+Z259</f>
        <v>7.5990000000000002</v>
      </c>
      <c r="T259" s="227">
        <f t="shared" si="123"/>
        <v>0</v>
      </c>
      <c r="U259" s="227">
        <f t="shared" si="123"/>
        <v>0</v>
      </c>
      <c r="V259" s="227">
        <f t="shared" si="123"/>
        <v>7.5990000000000002</v>
      </c>
      <c r="W259" s="227">
        <f t="shared" si="123"/>
        <v>0</v>
      </c>
      <c r="X259" s="227">
        <f t="shared" si="122"/>
        <v>0</v>
      </c>
      <c r="Y259" s="227">
        <f t="shared" si="122"/>
        <v>0</v>
      </c>
      <c r="Z259" s="227">
        <f t="shared" si="122"/>
        <v>0</v>
      </c>
    </row>
    <row r="260" spans="1:26" ht="27" hidden="1" x14ac:dyDescent="0.3">
      <c r="A260" s="17"/>
      <c r="B260" s="18" t="s">
        <v>338</v>
      </c>
      <c r="C260" s="252">
        <f t="shared" si="118"/>
        <v>0</v>
      </c>
      <c r="D260" s="123"/>
      <c r="E260" s="123"/>
      <c r="F260" s="168"/>
      <c r="G260" s="123"/>
      <c r="H260" s="123"/>
      <c r="I260" s="123"/>
      <c r="J260" s="116"/>
      <c r="K260" s="117">
        <f t="shared" si="128"/>
        <v>0</v>
      </c>
      <c r="L260" s="307"/>
      <c r="M260" s="307"/>
      <c r="N260" s="162"/>
      <c r="O260" s="307"/>
      <c r="P260" s="307"/>
      <c r="Q260" s="307"/>
      <c r="R260" s="261"/>
      <c r="S260" s="173">
        <f>T260+U260+V260+W260+X260+Y260+Z260</f>
        <v>0</v>
      </c>
      <c r="T260" s="227">
        <f t="shared" si="123"/>
        <v>0</v>
      </c>
      <c r="U260" s="227">
        <f t="shared" si="123"/>
        <v>0</v>
      </c>
      <c r="V260" s="227">
        <f t="shared" si="123"/>
        <v>0</v>
      </c>
      <c r="W260" s="227">
        <f t="shared" si="123"/>
        <v>0</v>
      </c>
      <c r="X260" s="227">
        <f t="shared" si="122"/>
        <v>0</v>
      </c>
      <c r="Y260" s="227">
        <f t="shared" si="122"/>
        <v>0</v>
      </c>
      <c r="Z260" s="227">
        <f t="shared" si="122"/>
        <v>0</v>
      </c>
    </row>
    <row r="261" spans="1:26" ht="26.4" hidden="1" x14ac:dyDescent="0.25">
      <c r="A261" s="19"/>
      <c r="B261" s="18" t="s">
        <v>247</v>
      </c>
      <c r="C261" s="252">
        <f t="shared" si="118"/>
        <v>0</v>
      </c>
      <c r="D261" s="120"/>
      <c r="E261" s="120"/>
      <c r="F261" s="120"/>
      <c r="G261" s="120"/>
      <c r="H261" s="120"/>
      <c r="I261" s="120"/>
      <c r="J261" s="113"/>
      <c r="K261" s="117">
        <f t="shared" si="128"/>
        <v>0</v>
      </c>
      <c r="L261" s="262"/>
      <c r="M261" s="262"/>
      <c r="N261" s="120"/>
      <c r="O261" s="262"/>
      <c r="P261" s="262"/>
      <c r="Q261" s="262"/>
      <c r="R261" s="258"/>
      <c r="S261" s="173">
        <f>T261+U261+V261+W261+X261+Y261+Z261</f>
        <v>0</v>
      </c>
      <c r="T261" s="227">
        <f t="shared" si="123"/>
        <v>0</v>
      </c>
      <c r="U261" s="227">
        <f t="shared" si="123"/>
        <v>0</v>
      </c>
      <c r="V261" s="227">
        <f t="shared" si="123"/>
        <v>0</v>
      </c>
      <c r="W261" s="227">
        <f t="shared" si="123"/>
        <v>0</v>
      </c>
      <c r="X261" s="227">
        <f t="shared" si="122"/>
        <v>0</v>
      </c>
      <c r="Y261" s="227">
        <f t="shared" si="122"/>
        <v>0</v>
      </c>
      <c r="Z261" s="227">
        <f t="shared" si="122"/>
        <v>0</v>
      </c>
    </row>
    <row r="262" spans="1:26" ht="15" customHeight="1" x14ac:dyDescent="0.3">
      <c r="A262" s="16" t="s">
        <v>33</v>
      </c>
      <c r="B262" s="63" t="s">
        <v>265</v>
      </c>
      <c r="C262" s="250">
        <f t="shared" si="118"/>
        <v>1192.2780500000001</v>
      </c>
      <c r="D262" s="110">
        <f t="shared" ref="D262:R262" si="140">D263</f>
        <v>557.20000000000005</v>
      </c>
      <c r="E262" s="110">
        <f t="shared" si="140"/>
        <v>0</v>
      </c>
      <c r="F262" s="110">
        <f t="shared" si="140"/>
        <v>17.359000000000002</v>
      </c>
      <c r="G262" s="110">
        <f t="shared" si="140"/>
        <v>544.92999999999995</v>
      </c>
      <c r="H262" s="110">
        <f t="shared" si="140"/>
        <v>71.5</v>
      </c>
      <c r="I262" s="110">
        <f t="shared" si="140"/>
        <v>0</v>
      </c>
      <c r="J262" s="110">
        <f t="shared" si="140"/>
        <v>1.28905</v>
      </c>
      <c r="K262" s="117">
        <f t="shared" si="128"/>
        <v>0</v>
      </c>
      <c r="L262" s="108">
        <f t="shared" si="140"/>
        <v>0</v>
      </c>
      <c r="M262" s="108">
        <f t="shared" si="140"/>
        <v>0</v>
      </c>
      <c r="N262" s="108">
        <f t="shared" si="140"/>
        <v>0</v>
      </c>
      <c r="O262" s="108">
        <f t="shared" si="140"/>
        <v>0</v>
      </c>
      <c r="P262" s="108">
        <f t="shared" si="140"/>
        <v>0</v>
      </c>
      <c r="Q262" s="108">
        <f t="shared" si="140"/>
        <v>0</v>
      </c>
      <c r="R262" s="328">
        <f t="shared" si="140"/>
        <v>0</v>
      </c>
      <c r="S262" s="174">
        <f>S263</f>
        <v>1192.2780500000001</v>
      </c>
      <c r="T262" s="323">
        <f t="shared" ref="T262:Z262" si="141">T263</f>
        <v>557.20000000000005</v>
      </c>
      <c r="U262" s="323">
        <f t="shared" si="141"/>
        <v>0</v>
      </c>
      <c r="V262" s="323">
        <f t="shared" si="141"/>
        <v>17.359000000000002</v>
      </c>
      <c r="W262" s="323">
        <f t="shared" si="141"/>
        <v>544.92999999999995</v>
      </c>
      <c r="X262" s="323">
        <f t="shared" si="141"/>
        <v>71.5</v>
      </c>
      <c r="Y262" s="323">
        <f t="shared" si="141"/>
        <v>0</v>
      </c>
      <c r="Z262" s="323">
        <f t="shared" si="141"/>
        <v>1.28905</v>
      </c>
    </row>
    <row r="263" spans="1:26" ht="13.8" x14ac:dyDescent="0.25">
      <c r="A263" s="17"/>
      <c r="B263" s="12" t="s">
        <v>444</v>
      </c>
      <c r="C263" s="122">
        <f t="shared" si="118"/>
        <v>1192.2780500000001</v>
      </c>
      <c r="D263" s="162">
        <v>557.20000000000005</v>
      </c>
      <c r="E263" s="109"/>
      <c r="F263" s="109">
        <f>F264+F266+F267+F265</f>
        <v>17.359000000000002</v>
      </c>
      <c r="G263" s="162">
        <v>544.92999999999995</v>
      </c>
      <c r="H263" s="162">
        <v>71.5</v>
      </c>
      <c r="I263" s="110"/>
      <c r="J263" s="112">
        <f>'[1]4 priedas_ nepanaudotos lėšos'!C83</f>
        <v>1.28905</v>
      </c>
      <c r="K263" s="117">
        <f t="shared" si="128"/>
        <v>0</v>
      </c>
      <c r="L263" s="161"/>
      <c r="M263" s="118"/>
      <c r="N263" s="118">
        <f>N264+N266+N267+N265</f>
        <v>0</v>
      </c>
      <c r="O263" s="161"/>
      <c r="P263" s="161"/>
      <c r="Q263" s="108"/>
      <c r="R263" s="257">
        <f>'[1]4 priedas_ nepanaudotos lėšos'!I83</f>
        <v>0</v>
      </c>
      <c r="S263" s="119">
        <f>T263+U263+V263+W263+X263+Y263+Z263</f>
        <v>1192.2780500000001</v>
      </c>
      <c r="T263" s="227">
        <f t="shared" si="123"/>
        <v>557.20000000000005</v>
      </c>
      <c r="U263" s="227">
        <f t="shared" si="123"/>
        <v>0</v>
      </c>
      <c r="V263" s="227">
        <f t="shared" si="123"/>
        <v>17.359000000000002</v>
      </c>
      <c r="W263" s="227">
        <f t="shared" si="123"/>
        <v>544.92999999999995</v>
      </c>
      <c r="X263" s="227">
        <f t="shared" si="122"/>
        <v>71.5</v>
      </c>
      <c r="Y263" s="227">
        <f t="shared" si="122"/>
        <v>0</v>
      </c>
      <c r="Z263" s="227">
        <f t="shared" si="122"/>
        <v>1.28905</v>
      </c>
    </row>
    <row r="264" spans="1:26" ht="27" x14ac:dyDescent="0.3">
      <c r="A264" s="17"/>
      <c r="B264" s="18" t="s">
        <v>492</v>
      </c>
      <c r="C264" s="252">
        <f t="shared" si="118"/>
        <v>15.199</v>
      </c>
      <c r="D264" s="123"/>
      <c r="E264" s="123"/>
      <c r="F264" s="168">
        <v>15.199</v>
      </c>
      <c r="G264" s="123"/>
      <c r="H264" s="123"/>
      <c r="I264" s="123"/>
      <c r="J264" s="116"/>
      <c r="K264" s="117">
        <f t="shared" si="128"/>
        <v>0</v>
      </c>
      <c r="L264" s="307"/>
      <c r="M264" s="307"/>
      <c r="N264" s="255"/>
      <c r="O264" s="307"/>
      <c r="P264" s="307"/>
      <c r="Q264" s="307"/>
      <c r="R264" s="261"/>
      <c r="S264" s="236">
        <f>T264+U264+V264+W264+X264+Y264+Z264</f>
        <v>15.199</v>
      </c>
      <c r="T264" s="227">
        <f t="shared" si="123"/>
        <v>0</v>
      </c>
      <c r="U264" s="227">
        <f t="shared" si="123"/>
        <v>0</v>
      </c>
      <c r="V264" s="227">
        <f t="shared" si="123"/>
        <v>15.199</v>
      </c>
      <c r="W264" s="227">
        <f t="shared" si="123"/>
        <v>0</v>
      </c>
      <c r="X264" s="227">
        <f t="shared" si="122"/>
        <v>0</v>
      </c>
      <c r="Y264" s="227">
        <f t="shared" si="122"/>
        <v>0</v>
      </c>
      <c r="Z264" s="227">
        <f t="shared" si="122"/>
        <v>0</v>
      </c>
    </row>
    <row r="265" spans="1:26" ht="40.200000000000003" x14ac:dyDescent="0.3">
      <c r="A265" s="17"/>
      <c r="B265" s="18" t="s">
        <v>455</v>
      </c>
      <c r="C265" s="252">
        <f t="shared" si="118"/>
        <v>2.16</v>
      </c>
      <c r="D265" s="123"/>
      <c r="E265" s="123"/>
      <c r="F265" s="168">
        <v>2.16</v>
      </c>
      <c r="G265" s="123"/>
      <c r="H265" s="123"/>
      <c r="I265" s="123"/>
      <c r="J265" s="116"/>
      <c r="K265" s="117">
        <f t="shared" si="128"/>
        <v>0</v>
      </c>
      <c r="L265" s="307"/>
      <c r="M265" s="307"/>
      <c r="N265" s="166"/>
      <c r="O265" s="307"/>
      <c r="P265" s="307"/>
      <c r="Q265" s="307"/>
      <c r="R265" s="261"/>
      <c r="S265" s="237">
        <f>T265+U265+V265+W265+X265+Y265+Z265</f>
        <v>2.16</v>
      </c>
      <c r="T265" s="227">
        <f t="shared" si="123"/>
        <v>0</v>
      </c>
      <c r="U265" s="227">
        <f t="shared" si="123"/>
        <v>0</v>
      </c>
      <c r="V265" s="227">
        <f t="shared" si="123"/>
        <v>2.16</v>
      </c>
      <c r="W265" s="227">
        <f t="shared" si="123"/>
        <v>0</v>
      </c>
      <c r="X265" s="227">
        <f t="shared" si="122"/>
        <v>0</v>
      </c>
      <c r="Y265" s="227">
        <f t="shared" si="122"/>
        <v>0</v>
      </c>
      <c r="Z265" s="227">
        <f t="shared" si="122"/>
        <v>0</v>
      </c>
    </row>
    <row r="266" spans="1:26" s="90" customFormat="1" ht="27" hidden="1" x14ac:dyDescent="0.3">
      <c r="A266" s="270"/>
      <c r="B266" s="271" t="s">
        <v>211</v>
      </c>
      <c r="C266" s="279">
        <f t="shared" si="118"/>
        <v>0</v>
      </c>
      <c r="D266" s="116"/>
      <c r="E266" s="116"/>
      <c r="F266" s="113"/>
      <c r="G266" s="116"/>
      <c r="H266" s="116"/>
      <c r="I266" s="116"/>
      <c r="J266" s="116"/>
      <c r="K266" s="117">
        <f t="shared" si="128"/>
        <v>0</v>
      </c>
      <c r="L266" s="261"/>
      <c r="M266" s="261"/>
      <c r="N266" s="116"/>
      <c r="O266" s="261"/>
      <c r="P266" s="261"/>
      <c r="Q266" s="261"/>
      <c r="R266" s="261"/>
      <c r="S266" s="282">
        <f>T266+U266+V266+W266+X266+Y266+Z266</f>
        <v>0</v>
      </c>
      <c r="T266" s="227">
        <f t="shared" si="123"/>
        <v>0</v>
      </c>
      <c r="U266" s="227">
        <f t="shared" si="123"/>
        <v>0</v>
      </c>
      <c r="V266" s="227">
        <f t="shared" si="123"/>
        <v>0</v>
      </c>
      <c r="W266" s="227">
        <f t="shared" si="123"/>
        <v>0</v>
      </c>
      <c r="X266" s="227">
        <f t="shared" si="122"/>
        <v>0</v>
      </c>
      <c r="Y266" s="227">
        <f t="shared" si="122"/>
        <v>0</v>
      </c>
      <c r="Z266" s="227">
        <f t="shared" si="122"/>
        <v>0</v>
      </c>
    </row>
    <row r="267" spans="1:26" s="90" customFormat="1" ht="26.4" hidden="1" x14ac:dyDescent="0.25">
      <c r="A267" s="283"/>
      <c r="B267" s="271" t="s">
        <v>247</v>
      </c>
      <c r="C267" s="279">
        <f t="shared" si="118"/>
        <v>0</v>
      </c>
      <c r="D267" s="113"/>
      <c r="E267" s="113"/>
      <c r="F267" s="113"/>
      <c r="G267" s="113"/>
      <c r="H267" s="113"/>
      <c r="I267" s="113"/>
      <c r="J267" s="113"/>
      <c r="K267" s="117">
        <f t="shared" si="128"/>
        <v>0</v>
      </c>
      <c r="L267" s="258"/>
      <c r="M267" s="258"/>
      <c r="N267" s="113"/>
      <c r="O267" s="258"/>
      <c r="P267" s="258"/>
      <c r="Q267" s="258"/>
      <c r="R267" s="258"/>
      <c r="S267" s="282">
        <f>T267+U267+V267+W267+X267+Y267+Z267</f>
        <v>0</v>
      </c>
      <c r="T267" s="227">
        <f t="shared" si="123"/>
        <v>0</v>
      </c>
      <c r="U267" s="227">
        <f t="shared" si="123"/>
        <v>0</v>
      </c>
      <c r="V267" s="227">
        <f t="shared" si="123"/>
        <v>0</v>
      </c>
      <c r="W267" s="227">
        <f t="shared" si="123"/>
        <v>0</v>
      </c>
      <c r="X267" s="227">
        <f t="shared" si="122"/>
        <v>0</v>
      </c>
      <c r="Y267" s="227">
        <f t="shared" si="122"/>
        <v>0</v>
      </c>
      <c r="Z267" s="227">
        <f t="shared" si="122"/>
        <v>0</v>
      </c>
    </row>
    <row r="268" spans="1:26" ht="15" customHeight="1" x14ac:dyDescent="0.3">
      <c r="A268" s="16" t="s">
        <v>34</v>
      </c>
      <c r="B268" s="63" t="s">
        <v>266</v>
      </c>
      <c r="C268" s="250">
        <f t="shared" si="118"/>
        <v>731.93065999999999</v>
      </c>
      <c r="D268" s="110">
        <f t="shared" ref="D268:R268" si="142">D269</f>
        <v>359.2</v>
      </c>
      <c r="E268" s="110">
        <f t="shared" si="142"/>
        <v>0</v>
      </c>
      <c r="F268" s="110">
        <f t="shared" si="142"/>
        <v>3.8</v>
      </c>
      <c r="G268" s="110">
        <f t="shared" si="142"/>
        <v>328.49299999999999</v>
      </c>
      <c r="H268" s="110">
        <f t="shared" si="142"/>
        <v>40</v>
      </c>
      <c r="I268" s="110">
        <f t="shared" si="142"/>
        <v>0</v>
      </c>
      <c r="J268" s="110">
        <f t="shared" si="142"/>
        <v>0.43765999999999999</v>
      </c>
      <c r="K268" s="117">
        <f t="shared" si="128"/>
        <v>0</v>
      </c>
      <c r="L268" s="108">
        <f t="shared" si="142"/>
        <v>0</v>
      </c>
      <c r="M268" s="108">
        <f t="shared" si="142"/>
        <v>0</v>
      </c>
      <c r="N268" s="108">
        <f t="shared" si="142"/>
        <v>0</v>
      </c>
      <c r="O268" s="108">
        <f t="shared" si="142"/>
        <v>0</v>
      </c>
      <c r="P268" s="108">
        <f t="shared" si="142"/>
        <v>0</v>
      </c>
      <c r="Q268" s="108">
        <f t="shared" si="142"/>
        <v>0</v>
      </c>
      <c r="R268" s="328">
        <f t="shared" si="142"/>
        <v>0</v>
      </c>
      <c r="S268" s="174">
        <f>S269</f>
        <v>731.93065999999999</v>
      </c>
      <c r="T268" s="323">
        <f t="shared" ref="T268:Z268" si="143">T269</f>
        <v>359.2</v>
      </c>
      <c r="U268" s="323">
        <f t="shared" si="143"/>
        <v>0</v>
      </c>
      <c r="V268" s="323">
        <f t="shared" si="143"/>
        <v>3.8</v>
      </c>
      <c r="W268" s="323">
        <f t="shared" si="143"/>
        <v>328.49299999999999</v>
      </c>
      <c r="X268" s="323">
        <f t="shared" si="143"/>
        <v>40</v>
      </c>
      <c r="Y268" s="323">
        <f t="shared" si="143"/>
        <v>0</v>
      </c>
      <c r="Z268" s="323">
        <f t="shared" si="143"/>
        <v>0.43765999999999999</v>
      </c>
    </row>
    <row r="269" spans="1:26" ht="13.8" x14ac:dyDescent="0.25">
      <c r="A269" s="17"/>
      <c r="B269" s="12" t="s">
        <v>444</v>
      </c>
      <c r="C269" s="122">
        <f t="shared" si="118"/>
        <v>731.93065999999999</v>
      </c>
      <c r="D269" s="162">
        <v>359.2</v>
      </c>
      <c r="E269" s="109"/>
      <c r="F269" s="109">
        <f>SUM(F270:F273)</f>
        <v>3.8</v>
      </c>
      <c r="G269" s="162">
        <v>328.49299999999999</v>
      </c>
      <c r="H269" s="162">
        <v>40</v>
      </c>
      <c r="I269" s="110"/>
      <c r="J269" s="112">
        <f>'[1]4 priedas_ nepanaudotos lėšos'!C85</f>
        <v>0.43765999999999999</v>
      </c>
      <c r="K269" s="117">
        <f t="shared" si="128"/>
        <v>0</v>
      </c>
      <c r="L269" s="161"/>
      <c r="M269" s="118"/>
      <c r="N269" s="118">
        <f>SUM(N270:N273)</f>
        <v>0</v>
      </c>
      <c r="O269" s="161"/>
      <c r="P269" s="161"/>
      <c r="Q269" s="108"/>
      <c r="R269" s="257">
        <f>'[1]4 priedas_ nepanaudotos lėšos'!I85</f>
        <v>0</v>
      </c>
      <c r="S269" s="119">
        <f>T269+U269+V269+W269+X269+Y269+Z269</f>
        <v>731.93065999999999</v>
      </c>
      <c r="T269" s="227">
        <f t="shared" si="123"/>
        <v>359.2</v>
      </c>
      <c r="U269" s="227">
        <f t="shared" si="123"/>
        <v>0</v>
      </c>
      <c r="V269" s="227">
        <f t="shared" si="123"/>
        <v>3.8</v>
      </c>
      <c r="W269" s="227">
        <f t="shared" si="123"/>
        <v>328.49299999999999</v>
      </c>
      <c r="X269" s="227">
        <f t="shared" si="122"/>
        <v>40</v>
      </c>
      <c r="Y269" s="227">
        <f t="shared" si="122"/>
        <v>0</v>
      </c>
      <c r="Z269" s="227">
        <f t="shared" si="122"/>
        <v>0.43765999999999999</v>
      </c>
    </row>
    <row r="270" spans="1:26" ht="26.4" x14ac:dyDescent="0.25">
      <c r="A270" s="17"/>
      <c r="B270" s="18" t="s">
        <v>492</v>
      </c>
      <c r="C270" s="252">
        <f t="shared" si="118"/>
        <v>3.8</v>
      </c>
      <c r="D270" s="109"/>
      <c r="E270" s="109"/>
      <c r="F270" s="162">
        <v>3.8</v>
      </c>
      <c r="G270" s="109"/>
      <c r="H270" s="109"/>
      <c r="I270" s="109"/>
      <c r="J270" s="112"/>
      <c r="K270" s="117">
        <f t="shared" si="128"/>
        <v>0</v>
      </c>
      <c r="L270" s="118"/>
      <c r="M270" s="118"/>
      <c r="N270" s="166"/>
      <c r="O270" s="118"/>
      <c r="P270" s="118"/>
      <c r="Q270" s="118"/>
      <c r="R270" s="257"/>
      <c r="S270" s="238">
        <f>T270+U270+V270+W270+X270+Y270+Z270</f>
        <v>3.8</v>
      </c>
      <c r="T270" s="227">
        <f t="shared" si="123"/>
        <v>0</v>
      </c>
      <c r="U270" s="227">
        <f t="shared" si="123"/>
        <v>0</v>
      </c>
      <c r="V270" s="227">
        <f t="shared" si="123"/>
        <v>3.8</v>
      </c>
      <c r="W270" s="227">
        <f t="shared" si="123"/>
        <v>0</v>
      </c>
      <c r="X270" s="227">
        <f t="shared" si="122"/>
        <v>0</v>
      </c>
      <c r="Y270" s="227">
        <f t="shared" si="122"/>
        <v>0</v>
      </c>
      <c r="Z270" s="227">
        <f t="shared" si="122"/>
        <v>0</v>
      </c>
    </row>
    <row r="271" spans="1:26" s="90" customFormat="1" ht="26.4" hidden="1" x14ac:dyDescent="0.25">
      <c r="A271" s="270"/>
      <c r="B271" s="271" t="s">
        <v>248</v>
      </c>
      <c r="C271" s="279">
        <f t="shared" si="118"/>
        <v>0</v>
      </c>
      <c r="D271" s="112"/>
      <c r="E271" s="112"/>
      <c r="F271" s="280"/>
      <c r="G271" s="112"/>
      <c r="H271" s="112"/>
      <c r="I271" s="112"/>
      <c r="J271" s="112"/>
      <c r="K271" s="117">
        <f t="shared" si="128"/>
        <v>0</v>
      </c>
      <c r="L271" s="257"/>
      <c r="M271" s="257"/>
      <c r="N271" s="281"/>
      <c r="O271" s="257"/>
      <c r="P271" s="257"/>
      <c r="Q271" s="257"/>
      <c r="R271" s="257"/>
      <c r="S271" s="282">
        <f>T271+U271+V271+W271+X271+Y271+Z271</f>
        <v>0</v>
      </c>
      <c r="T271" s="227">
        <f t="shared" si="123"/>
        <v>0</v>
      </c>
      <c r="U271" s="227">
        <f t="shared" si="123"/>
        <v>0</v>
      </c>
      <c r="V271" s="227">
        <f t="shared" si="123"/>
        <v>0</v>
      </c>
      <c r="W271" s="227">
        <f t="shared" si="123"/>
        <v>0</v>
      </c>
      <c r="X271" s="227">
        <f t="shared" si="122"/>
        <v>0</v>
      </c>
      <c r="Y271" s="227">
        <f t="shared" si="122"/>
        <v>0</v>
      </c>
      <c r="Z271" s="227">
        <f t="shared" si="122"/>
        <v>0</v>
      </c>
    </row>
    <row r="272" spans="1:26" ht="39.6" hidden="1" x14ac:dyDescent="0.25">
      <c r="A272" s="17"/>
      <c r="B272" s="18" t="s">
        <v>455</v>
      </c>
      <c r="C272" s="252">
        <f t="shared" si="118"/>
        <v>0</v>
      </c>
      <c r="D272" s="109"/>
      <c r="E272" s="109"/>
      <c r="F272" s="169"/>
      <c r="G272" s="109"/>
      <c r="H272" s="109"/>
      <c r="I272" s="109"/>
      <c r="J272" s="112"/>
      <c r="K272" s="117">
        <f t="shared" si="128"/>
        <v>0</v>
      </c>
      <c r="L272" s="118"/>
      <c r="M272" s="118"/>
      <c r="N272" s="166"/>
      <c r="O272" s="118"/>
      <c r="P272" s="118"/>
      <c r="Q272" s="118"/>
      <c r="R272" s="257"/>
      <c r="S272" s="173">
        <f>T272+U272+V272+W272+X272+Y272+Z272</f>
        <v>0</v>
      </c>
      <c r="T272" s="227">
        <f t="shared" si="123"/>
        <v>0</v>
      </c>
      <c r="U272" s="227">
        <f t="shared" si="123"/>
        <v>0</v>
      </c>
      <c r="V272" s="227">
        <f t="shared" si="123"/>
        <v>0</v>
      </c>
      <c r="W272" s="227">
        <f t="shared" si="123"/>
        <v>0</v>
      </c>
      <c r="X272" s="227">
        <f t="shared" si="122"/>
        <v>0</v>
      </c>
      <c r="Y272" s="227">
        <f t="shared" si="122"/>
        <v>0</v>
      </c>
      <c r="Z272" s="227">
        <f t="shared" si="122"/>
        <v>0</v>
      </c>
    </row>
    <row r="273" spans="1:26" s="90" customFormat="1" ht="26.4" hidden="1" x14ac:dyDescent="0.25">
      <c r="A273" s="283"/>
      <c r="B273" s="284" t="s">
        <v>247</v>
      </c>
      <c r="C273" s="279">
        <f t="shared" si="118"/>
        <v>0</v>
      </c>
      <c r="D273" s="112"/>
      <c r="E273" s="112"/>
      <c r="F273" s="112"/>
      <c r="G273" s="112"/>
      <c r="H273" s="112"/>
      <c r="I273" s="112"/>
      <c r="J273" s="112"/>
      <c r="K273" s="117">
        <f t="shared" si="128"/>
        <v>0</v>
      </c>
      <c r="L273" s="257"/>
      <c r="M273" s="257"/>
      <c r="N273" s="112"/>
      <c r="O273" s="257"/>
      <c r="P273" s="257"/>
      <c r="Q273" s="257"/>
      <c r="R273" s="257"/>
      <c r="S273" s="282">
        <f>T273+U273+V273+W273+X273+Y273+Z273</f>
        <v>0</v>
      </c>
      <c r="T273" s="227">
        <f t="shared" si="123"/>
        <v>0</v>
      </c>
      <c r="U273" s="227">
        <f t="shared" si="123"/>
        <v>0</v>
      </c>
      <c r="V273" s="227">
        <f t="shared" si="123"/>
        <v>0</v>
      </c>
      <c r="W273" s="227">
        <f t="shared" si="123"/>
        <v>0</v>
      </c>
      <c r="X273" s="227">
        <f t="shared" si="122"/>
        <v>0</v>
      </c>
      <c r="Y273" s="227">
        <f t="shared" si="122"/>
        <v>0</v>
      </c>
      <c r="Z273" s="227">
        <f t="shared" si="122"/>
        <v>0</v>
      </c>
    </row>
    <row r="274" spans="1:26" ht="15" customHeight="1" x14ac:dyDescent="0.3">
      <c r="A274" s="16" t="s">
        <v>35</v>
      </c>
      <c r="B274" s="63" t="s">
        <v>267</v>
      </c>
      <c r="C274" s="250">
        <f t="shared" si="118"/>
        <v>726.72800000000007</v>
      </c>
      <c r="D274" s="110">
        <f t="shared" ref="D274:R274" si="144">D275</f>
        <v>344.4</v>
      </c>
      <c r="E274" s="110">
        <f t="shared" si="144"/>
        <v>0</v>
      </c>
      <c r="F274" s="110">
        <f t="shared" si="144"/>
        <v>9.0389999999999997</v>
      </c>
      <c r="G274" s="110">
        <f t="shared" si="144"/>
        <v>328.55900000000003</v>
      </c>
      <c r="H274" s="110">
        <f t="shared" si="144"/>
        <v>44.1</v>
      </c>
      <c r="I274" s="110">
        <f t="shared" si="144"/>
        <v>0</v>
      </c>
      <c r="J274" s="110">
        <f t="shared" si="144"/>
        <v>0.63</v>
      </c>
      <c r="K274" s="117">
        <f t="shared" si="128"/>
        <v>0</v>
      </c>
      <c r="L274" s="108">
        <f t="shared" si="144"/>
        <v>0</v>
      </c>
      <c r="M274" s="108">
        <f t="shared" si="144"/>
        <v>0</v>
      </c>
      <c r="N274" s="108">
        <f t="shared" si="144"/>
        <v>0</v>
      </c>
      <c r="O274" s="108">
        <f t="shared" si="144"/>
        <v>0</v>
      </c>
      <c r="P274" s="108">
        <f t="shared" si="144"/>
        <v>0</v>
      </c>
      <c r="Q274" s="108">
        <f t="shared" si="144"/>
        <v>0</v>
      </c>
      <c r="R274" s="328">
        <f t="shared" si="144"/>
        <v>0</v>
      </c>
      <c r="S274" s="232">
        <f>S275</f>
        <v>726.72800000000007</v>
      </c>
      <c r="T274" s="323">
        <f t="shared" ref="T274:Z274" si="145">T275</f>
        <v>344.4</v>
      </c>
      <c r="U274" s="323">
        <f t="shared" si="145"/>
        <v>0</v>
      </c>
      <c r="V274" s="323">
        <f t="shared" si="145"/>
        <v>9.0389999999999997</v>
      </c>
      <c r="W274" s="323">
        <f t="shared" si="145"/>
        <v>328.55900000000003</v>
      </c>
      <c r="X274" s="323">
        <f t="shared" si="145"/>
        <v>44.1</v>
      </c>
      <c r="Y274" s="323">
        <f t="shared" si="145"/>
        <v>0</v>
      </c>
      <c r="Z274" s="323">
        <f t="shared" si="145"/>
        <v>0.63</v>
      </c>
    </row>
    <row r="275" spans="1:26" ht="13.8" x14ac:dyDescent="0.25">
      <c r="A275" s="17"/>
      <c r="B275" s="12" t="s">
        <v>444</v>
      </c>
      <c r="C275" s="122">
        <f t="shared" ref="C275:C339" si="146">D275+E275+F275+G275+H275+I275+J275</f>
        <v>726.72800000000007</v>
      </c>
      <c r="D275" s="162">
        <v>344.4</v>
      </c>
      <c r="E275" s="109"/>
      <c r="F275" s="109">
        <f>SUM(F276:F277)</f>
        <v>9.0389999999999997</v>
      </c>
      <c r="G275" s="162">
        <v>328.55900000000003</v>
      </c>
      <c r="H275" s="162">
        <v>44.1</v>
      </c>
      <c r="I275" s="110"/>
      <c r="J275" s="112">
        <f>'[1]4 priedas_ nepanaudotos lėšos'!C87</f>
        <v>0.63</v>
      </c>
      <c r="K275" s="117">
        <f t="shared" si="128"/>
        <v>0</v>
      </c>
      <c r="L275" s="166"/>
      <c r="M275" s="118"/>
      <c r="N275" s="118">
        <f>SUM(N276:N277)</f>
        <v>0</v>
      </c>
      <c r="O275" s="161"/>
      <c r="P275" s="161"/>
      <c r="Q275" s="108"/>
      <c r="R275" s="257">
        <f>'[1]4 priedas_ nepanaudotos lėšos'!I87</f>
        <v>0</v>
      </c>
      <c r="S275" s="243">
        <f>T275+U275+V275+W275+X275+Y275+Z275</f>
        <v>726.72800000000007</v>
      </c>
      <c r="T275" s="227">
        <f t="shared" si="123"/>
        <v>344.4</v>
      </c>
      <c r="U275" s="227">
        <f t="shared" si="123"/>
        <v>0</v>
      </c>
      <c r="V275" s="227">
        <f t="shared" si="123"/>
        <v>9.0389999999999997</v>
      </c>
      <c r="W275" s="227">
        <f t="shared" si="123"/>
        <v>328.55900000000003</v>
      </c>
      <c r="X275" s="227">
        <f t="shared" si="122"/>
        <v>44.1</v>
      </c>
      <c r="Y275" s="227">
        <f t="shared" si="122"/>
        <v>0</v>
      </c>
      <c r="Z275" s="227">
        <f t="shared" si="122"/>
        <v>0.63</v>
      </c>
    </row>
    <row r="276" spans="1:26" ht="27" x14ac:dyDescent="0.3">
      <c r="A276" s="17"/>
      <c r="B276" s="18" t="s">
        <v>492</v>
      </c>
      <c r="C276" s="252">
        <f t="shared" si="146"/>
        <v>7.5990000000000002</v>
      </c>
      <c r="D276" s="120"/>
      <c r="E276" s="123"/>
      <c r="F276" s="168">
        <v>7.5990000000000002</v>
      </c>
      <c r="G276" s="123"/>
      <c r="H276" s="123"/>
      <c r="I276" s="123"/>
      <c r="J276" s="116"/>
      <c r="K276" s="117">
        <f t="shared" si="128"/>
        <v>0</v>
      </c>
      <c r="L276" s="307"/>
      <c r="M276" s="307"/>
      <c r="N276" s="255"/>
      <c r="O276" s="307"/>
      <c r="P276" s="307"/>
      <c r="Q276" s="307"/>
      <c r="R276" s="261"/>
      <c r="S276" s="236">
        <f>T276+U276+V276+W276+X276+Y276+Z276</f>
        <v>7.5990000000000002</v>
      </c>
      <c r="T276" s="227">
        <f t="shared" si="123"/>
        <v>0</v>
      </c>
      <c r="U276" s="227">
        <f t="shared" si="123"/>
        <v>0</v>
      </c>
      <c r="V276" s="227">
        <f t="shared" si="123"/>
        <v>7.5990000000000002</v>
      </c>
      <c r="W276" s="227">
        <f t="shared" si="123"/>
        <v>0</v>
      </c>
      <c r="X276" s="227">
        <f t="shared" si="122"/>
        <v>0</v>
      </c>
      <c r="Y276" s="227">
        <f t="shared" si="122"/>
        <v>0</v>
      </c>
      <c r="Z276" s="227">
        <f t="shared" si="122"/>
        <v>0</v>
      </c>
    </row>
    <row r="277" spans="1:26" ht="40.200000000000003" x14ac:dyDescent="0.3">
      <c r="A277" s="17"/>
      <c r="B277" s="18" t="s">
        <v>455</v>
      </c>
      <c r="C277" s="252">
        <f t="shared" si="146"/>
        <v>1.44</v>
      </c>
      <c r="D277" s="120"/>
      <c r="E277" s="123"/>
      <c r="F277" s="168">
        <v>1.44</v>
      </c>
      <c r="G277" s="123"/>
      <c r="H277" s="123"/>
      <c r="I277" s="123"/>
      <c r="J277" s="116"/>
      <c r="K277" s="117">
        <f t="shared" si="128"/>
        <v>0</v>
      </c>
      <c r="L277" s="307"/>
      <c r="M277" s="307"/>
      <c r="N277" s="166"/>
      <c r="O277" s="307"/>
      <c r="P277" s="307"/>
      <c r="Q277" s="307"/>
      <c r="R277" s="261"/>
      <c r="S277" s="237">
        <f>T277+U277+V277+W277+X277+Y277+Z277</f>
        <v>1.44</v>
      </c>
      <c r="T277" s="227">
        <f t="shared" si="123"/>
        <v>0</v>
      </c>
      <c r="U277" s="227">
        <f t="shared" si="123"/>
        <v>0</v>
      </c>
      <c r="V277" s="227">
        <f t="shared" si="123"/>
        <v>1.44</v>
      </c>
      <c r="W277" s="227">
        <f t="shared" si="123"/>
        <v>0</v>
      </c>
      <c r="X277" s="227">
        <f t="shared" si="122"/>
        <v>0</v>
      </c>
      <c r="Y277" s="227">
        <f t="shared" si="122"/>
        <v>0</v>
      </c>
      <c r="Z277" s="227">
        <f t="shared" si="122"/>
        <v>0</v>
      </c>
    </row>
    <row r="278" spans="1:26" s="90" customFormat="1" ht="26.4" hidden="1" x14ac:dyDescent="0.25">
      <c r="A278" s="270"/>
      <c r="B278" s="271" t="s">
        <v>248</v>
      </c>
      <c r="C278" s="279">
        <f t="shared" si="146"/>
        <v>0</v>
      </c>
      <c r="D278" s="113"/>
      <c r="E278" s="113"/>
      <c r="F278" s="113"/>
      <c r="G278" s="113"/>
      <c r="H278" s="113"/>
      <c r="I278" s="113"/>
      <c r="J278" s="113"/>
      <c r="K278" s="117">
        <f t="shared" si="128"/>
        <v>0</v>
      </c>
      <c r="L278" s="258"/>
      <c r="M278" s="258"/>
      <c r="N278" s="113"/>
      <c r="O278" s="258"/>
      <c r="P278" s="258"/>
      <c r="Q278" s="258"/>
      <c r="R278" s="258"/>
      <c r="S278" s="282">
        <f>T278+U278+V278+W278+X278+Y278+Z278</f>
        <v>0</v>
      </c>
      <c r="T278" s="227">
        <f t="shared" si="123"/>
        <v>0</v>
      </c>
      <c r="U278" s="227">
        <f t="shared" si="123"/>
        <v>0</v>
      </c>
      <c r="V278" s="227">
        <f t="shared" si="123"/>
        <v>0</v>
      </c>
      <c r="W278" s="227">
        <f t="shared" si="123"/>
        <v>0</v>
      </c>
      <c r="X278" s="227">
        <f t="shared" si="122"/>
        <v>0</v>
      </c>
      <c r="Y278" s="227">
        <f t="shared" si="122"/>
        <v>0</v>
      </c>
      <c r="Z278" s="227">
        <f t="shared" si="122"/>
        <v>0</v>
      </c>
    </row>
    <row r="279" spans="1:26" ht="15" customHeight="1" x14ac:dyDescent="0.3">
      <c r="A279" s="16" t="s">
        <v>36</v>
      </c>
      <c r="B279" s="63" t="s">
        <v>268</v>
      </c>
      <c r="C279" s="250">
        <f t="shared" si="146"/>
        <v>1615.1450899999998</v>
      </c>
      <c r="D279" s="110">
        <f t="shared" ref="D279:R279" si="147">D280</f>
        <v>789.9</v>
      </c>
      <c r="E279" s="110">
        <f t="shared" si="147"/>
        <v>0</v>
      </c>
      <c r="F279" s="110">
        <f t="shared" si="147"/>
        <v>25.677999999999997</v>
      </c>
      <c r="G279" s="110">
        <f t="shared" si="147"/>
        <v>698.95500000000004</v>
      </c>
      <c r="H279" s="110">
        <f t="shared" si="147"/>
        <v>95.6</v>
      </c>
      <c r="I279" s="110">
        <f t="shared" si="147"/>
        <v>0</v>
      </c>
      <c r="J279" s="110">
        <f t="shared" si="147"/>
        <v>5.0120899999999997</v>
      </c>
      <c r="K279" s="117">
        <f t="shared" si="128"/>
        <v>0</v>
      </c>
      <c r="L279" s="108">
        <f t="shared" si="147"/>
        <v>0</v>
      </c>
      <c r="M279" s="108">
        <f t="shared" si="147"/>
        <v>0</v>
      </c>
      <c r="N279" s="108">
        <f t="shared" si="147"/>
        <v>0</v>
      </c>
      <c r="O279" s="108">
        <f t="shared" si="147"/>
        <v>0</v>
      </c>
      <c r="P279" s="108">
        <f t="shared" si="147"/>
        <v>0</v>
      </c>
      <c r="Q279" s="108">
        <f t="shared" si="147"/>
        <v>0</v>
      </c>
      <c r="R279" s="328">
        <f t="shared" si="147"/>
        <v>0</v>
      </c>
      <c r="S279" s="174">
        <f>S280</f>
        <v>1615.1450899999998</v>
      </c>
      <c r="T279" s="323">
        <f t="shared" ref="T279:Z279" si="148">T280</f>
        <v>789.9</v>
      </c>
      <c r="U279" s="323">
        <f t="shared" si="148"/>
        <v>0</v>
      </c>
      <c r="V279" s="323">
        <f t="shared" si="148"/>
        <v>25.677999999999997</v>
      </c>
      <c r="W279" s="323">
        <f t="shared" si="148"/>
        <v>698.95500000000004</v>
      </c>
      <c r="X279" s="323">
        <f t="shared" si="148"/>
        <v>95.6</v>
      </c>
      <c r="Y279" s="323">
        <f t="shared" si="148"/>
        <v>0</v>
      </c>
      <c r="Z279" s="323">
        <f t="shared" si="148"/>
        <v>5.0120899999999997</v>
      </c>
    </row>
    <row r="280" spans="1:26" ht="13.8" x14ac:dyDescent="0.25">
      <c r="A280" s="17"/>
      <c r="B280" s="12" t="s">
        <v>444</v>
      </c>
      <c r="C280" s="122">
        <f t="shared" si="146"/>
        <v>1615.1450899999998</v>
      </c>
      <c r="D280" s="162">
        <v>789.9</v>
      </c>
      <c r="E280" s="109"/>
      <c r="F280" s="109">
        <f>SUM(F281:F284)</f>
        <v>25.677999999999997</v>
      </c>
      <c r="G280" s="162">
        <v>698.95500000000004</v>
      </c>
      <c r="H280" s="162">
        <v>95.6</v>
      </c>
      <c r="I280" s="110"/>
      <c r="J280" s="112">
        <f>'[1]4 priedas_ nepanaudotos lėšos'!C89</f>
        <v>5.0120899999999997</v>
      </c>
      <c r="K280" s="117">
        <f t="shared" si="128"/>
        <v>0</v>
      </c>
      <c r="L280" s="161"/>
      <c r="M280" s="118"/>
      <c r="N280" s="118">
        <f>SUM(N281:N284)</f>
        <v>0</v>
      </c>
      <c r="O280" s="161"/>
      <c r="P280" s="161"/>
      <c r="Q280" s="108"/>
      <c r="R280" s="257">
        <f>'[1]4 priedas_ nepanaudotos lėšos'!I89</f>
        <v>0</v>
      </c>
      <c r="S280" s="119">
        <f>T280+U280+V280+W280+X280+Y280+Z280</f>
        <v>1615.1450899999998</v>
      </c>
      <c r="T280" s="227">
        <f t="shared" si="123"/>
        <v>789.9</v>
      </c>
      <c r="U280" s="227">
        <f t="shared" si="123"/>
        <v>0</v>
      </c>
      <c r="V280" s="227">
        <f t="shared" si="123"/>
        <v>25.677999999999997</v>
      </c>
      <c r="W280" s="227">
        <f t="shared" si="123"/>
        <v>698.95500000000004</v>
      </c>
      <c r="X280" s="227">
        <f t="shared" si="123"/>
        <v>95.6</v>
      </c>
      <c r="Y280" s="227">
        <f t="shared" si="123"/>
        <v>0</v>
      </c>
      <c r="Z280" s="227">
        <f t="shared" si="123"/>
        <v>5.0120899999999997</v>
      </c>
    </row>
    <row r="281" spans="1:26" ht="26.4" x14ac:dyDescent="0.25">
      <c r="A281" s="17"/>
      <c r="B281" s="18" t="s">
        <v>492</v>
      </c>
      <c r="C281" s="252">
        <f t="shared" si="146"/>
        <v>22.797999999999998</v>
      </c>
      <c r="D281" s="109"/>
      <c r="E281" s="109"/>
      <c r="F281" s="168">
        <v>22.797999999999998</v>
      </c>
      <c r="G281" s="109"/>
      <c r="H281" s="109"/>
      <c r="I281" s="109"/>
      <c r="J281" s="112"/>
      <c r="K281" s="117">
        <f t="shared" si="128"/>
        <v>0</v>
      </c>
      <c r="L281" s="118"/>
      <c r="M281" s="118"/>
      <c r="N281" s="166"/>
      <c r="O281" s="118"/>
      <c r="P281" s="118"/>
      <c r="Q281" s="118"/>
      <c r="R281" s="257"/>
      <c r="S281" s="236">
        <f>T281+U281+V281+W281+X281+Y281+Z281</f>
        <v>22.797999999999998</v>
      </c>
      <c r="T281" s="227">
        <f t="shared" ref="T281:Z343" si="149">D281+L281</f>
        <v>0</v>
      </c>
      <c r="U281" s="227">
        <f t="shared" si="149"/>
        <v>0</v>
      </c>
      <c r="V281" s="227">
        <f t="shared" si="149"/>
        <v>22.797999999999998</v>
      </c>
      <c r="W281" s="227">
        <f t="shared" si="149"/>
        <v>0</v>
      </c>
      <c r="X281" s="227">
        <f t="shared" si="149"/>
        <v>0</v>
      </c>
      <c r="Y281" s="227">
        <f t="shared" si="149"/>
        <v>0</v>
      </c>
      <c r="Z281" s="227">
        <f t="shared" si="149"/>
        <v>0</v>
      </c>
    </row>
    <row r="282" spans="1:26" s="90" customFormat="1" ht="26.4" hidden="1" x14ac:dyDescent="0.25">
      <c r="A282" s="270"/>
      <c r="B282" s="271" t="s">
        <v>248</v>
      </c>
      <c r="C282" s="279">
        <f t="shared" si="146"/>
        <v>0</v>
      </c>
      <c r="D282" s="112"/>
      <c r="E282" s="112"/>
      <c r="F282" s="266"/>
      <c r="G282" s="112"/>
      <c r="H282" s="112"/>
      <c r="I282" s="112"/>
      <c r="J282" s="112"/>
      <c r="K282" s="117">
        <f t="shared" si="128"/>
        <v>0</v>
      </c>
      <c r="L282" s="257"/>
      <c r="M282" s="257"/>
      <c r="N282" s="281"/>
      <c r="O282" s="257"/>
      <c r="P282" s="257"/>
      <c r="Q282" s="257"/>
      <c r="R282" s="257"/>
      <c r="S282" s="282">
        <f>T282+U282+V282+W282+X282+Y282+Z282</f>
        <v>0</v>
      </c>
      <c r="T282" s="227">
        <f t="shared" si="149"/>
        <v>0</v>
      </c>
      <c r="U282" s="227">
        <f t="shared" si="149"/>
        <v>0</v>
      </c>
      <c r="V282" s="227">
        <f t="shared" si="149"/>
        <v>0</v>
      </c>
      <c r="W282" s="227">
        <f t="shared" si="149"/>
        <v>0</v>
      </c>
      <c r="X282" s="227">
        <f t="shared" si="149"/>
        <v>0</v>
      </c>
      <c r="Y282" s="227">
        <f t="shared" si="149"/>
        <v>0</v>
      </c>
      <c r="Z282" s="227">
        <f t="shared" si="149"/>
        <v>0</v>
      </c>
    </row>
    <row r="283" spans="1:26" ht="40.200000000000003" x14ac:dyDescent="0.3">
      <c r="A283" s="17"/>
      <c r="B283" s="18" t="s">
        <v>455</v>
      </c>
      <c r="C283" s="252">
        <f t="shared" si="146"/>
        <v>2.88</v>
      </c>
      <c r="D283" s="120"/>
      <c r="E283" s="123"/>
      <c r="F283" s="168">
        <v>2.88</v>
      </c>
      <c r="G283" s="123"/>
      <c r="H283" s="123"/>
      <c r="I283" s="123"/>
      <c r="J283" s="116"/>
      <c r="K283" s="117">
        <f t="shared" si="128"/>
        <v>0</v>
      </c>
      <c r="L283" s="307"/>
      <c r="M283" s="307"/>
      <c r="N283" s="166"/>
      <c r="O283" s="307"/>
      <c r="P283" s="307"/>
      <c r="Q283" s="307"/>
      <c r="R283" s="261"/>
      <c r="S283" s="237">
        <f>T283+U283+V283+W283+X283+Y283+Z283</f>
        <v>2.88</v>
      </c>
      <c r="T283" s="227">
        <f t="shared" si="149"/>
        <v>0</v>
      </c>
      <c r="U283" s="227">
        <f t="shared" si="149"/>
        <v>0</v>
      </c>
      <c r="V283" s="227">
        <f t="shared" si="149"/>
        <v>2.88</v>
      </c>
      <c r="W283" s="227">
        <f t="shared" si="149"/>
        <v>0</v>
      </c>
      <c r="X283" s="227">
        <f t="shared" si="149"/>
        <v>0</v>
      </c>
      <c r="Y283" s="227">
        <f t="shared" si="149"/>
        <v>0</v>
      </c>
      <c r="Z283" s="227">
        <f t="shared" si="149"/>
        <v>0</v>
      </c>
    </row>
    <row r="284" spans="1:26" s="90" customFormat="1" ht="26.4" hidden="1" x14ac:dyDescent="0.25">
      <c r="A284" s="283"/>
      <c r="B284" s="271" t="s">
        <v>247</v>
      </c>
      <c r="C284" s="279">
        <f t="shared" si="146"/>
        <v>0</v>
      </c>
      <c r="D284" s="112"/>
      <c r="E284" s="112"/>
      <c r="F284" s="113"/>
      <c r="G284" s="112"/>
      <c r="H284" s="112"/>
      <c r="I284" s="112"/>
      <c r="J284" s="112"/>
      <c r="K284" s="117">
        <f t="shared" si="128"/>
        <v>0</v>
      </c>
      <c r="L284" s="112"/>
      <c r="M284" s="112"/>
      <c r="N284" s="112"/>
      <c r="O284" s="112"/>
      <c r="P284" s="112"/>
      <c r="Q284" s="112"/>
      <c r="R284" s="257"/>
      <c r="S284" s="282">
        <f>T284+U284+V284+W284+X284+Y284+Z284</f>
        <v>0</v>
      </c>
      <c r="T284" s="227">
        <f t="shared" si="149"/>
        <v>0</v>
      </c>
      <c r="U284" s="227">
        <f t="shared" si="149"/>
        <v>0</v>
      </c>
      <c r="V284" s="227">
        <f t="shared" si="149"/>
        <v>0</v>
      </c>
      <c r="W284" s="227">
        <f t="shared" si="149"/>
        <v>0</v>
      </c>
      <c r="X284" s="227">
        <f t="shared" si="149"/>
        <v>0</v>
      </c>
      <c r="Y284" s="227">
        <f t="shared" si="149"/>
        <v>0</v>
      </c>
      <c r="Z284" s="227">
        <f t="shared" si="149"/>
        <v>0</v>
      </c>
    </row>
    <row r="285" spans="1:26" ht="15" customHeight="1" x14ac:dyDescent="0.3">
      <c r="A285" s="16" t="s">
        <v>37</v>
      </c>
      <c r="B285" s="63" t="s">
        <v>269</v>
      </c>
      <c r="C285" s="250">
        <f t="shared" si="146"/>
        <v>2024.07422</v>
      </c>
      <c r="D285" s="110">
        <f t="shared" ref="D285:R285" si="150">D286</f>
        <v>1868.7</v>
      </c>
      <c r="E285" s="110">
        <f t="shared" si="150"/>
        <v>0</v>
      </c>
      <c r="F285" s="110">
        <f t="shared" si="150"/>
        <v>0</v>
      </c>
      <c r="G285" s="110">
        <f t="shared" si="150"/>
        <v>55.895000000000003</v>
      </c>
      <c r="H285" s="110">
        <f t="shared" si="150"/>
        <v>87.5</v>
      </c>
      <c r="I285" s="110">
        <f t="shared" si="150"/>
        <v>0</v>
      </c>
      <c r="J285" s="110">
        <f t="shared" si="150"/>
        <v>11.97922</v>
      </c>
      <c r="K285" s="117">
        <f t="shared" si="128"/>
        <v>0</v>
      </c>
      <c r="L285" s="108">
        <f t="shared" si="150"/>
        <v>0</v>
      </c>
      <c r="M285" s="108">
        <f t="shared" si="150"/>
        <v>0</v>
      </c>
      <c r="N285" s="108">
        <f t="shared" si="150"/>
        <v>0</v>
      </c>
      <c r="O285" s="108">
        <f t="shared" si="150"/>
        <v>0</v>
      </c>
      <c r="P285" s="108">
        <f t="shared" si="150"/>
        <v>0</v>
      </c>
      <c r="Q285" s="108">
        <f t="shared" si="150"/>
        <v>0</v>
      </c>
      <c r="R285" s="328">
        <f t="shared" si="150"/>
        <v>0</v>
      </c>
      <c r="S285" s="174">
        <f>S286</f>
        <v>2024.07422</v>
      </c>
      <c r="T285" s="323">
        <f t="shared" ref="T285:Z285" si="151">T286</f>
        <v>1868.7</v>
      </c>
      <c r="U285" s="323">
        <f t="shared" si="151"/>
        <v>0</v>
      </c>
      <c r="V285" s="323">
        <f t="shared" si="151"/>
        <v>0</v>
      </c>
      <c r="W285" s="323">
        <f t="shared" si="151"/>
        <v>55.895000000000003</v>
      </c>
      <c r="X285" s="323">
        <f t="shared" si="151"/>
        <v>87.5</v>
      </c>
      <c r="Y285" s="323">
        <f t="shared" si="151"/>
        <v>0</v>
      </c>
      <c r="Z285" s="323">
        <f t="shared" si="151"/>
        <v>11.97922</v>
      </c>
    </row>
    <row r="286" spans="1:26" ht="13.8" x14ac:dyDescent="0.25">
      <c r="A286" s="17"/>
      <c r="B286" s="12" t="s">
        <v>439</v>
      </c>
      <c r="C286" s="122">
        <f t="shared" si="146"/>
        <v>2024.07422</v>
      </c>
      <c r="D286" s="162">
        <v>1868.7</v>
      </c>
      <c r="E286" s="109"/>
      <c r="F286" s="109">
        <f>F287</f>
        <v>0</v>
      </c>
      <c r="G286" s="162">
        <v>55.895000000000003</v>
      </c>
      <c r="H286" s="162">
        <v>87.5</v>
      </c>
      <c r="I286" s="110"/>
      <c r="J286" s="112">
        <f>'[1]4 priedas_ nepanaudotos lėšos'!C91</f>
        <v>11.97922</v>
      </c>
      <c r="K286" s="117">
        <f t="shared" si="128"/>
        <v>0</v>
      </c>
      <c r="L286" s="248"/>
      <c r="M286" s="118"/>
      <c r="N286" s="118">
        <f>N287</f>
        <v>0</v>
      </c>
      <c r="O286" s="248"/>
      <c r="P286" s="248"/>
      <c r="Q286" s="108"/>
      <c r="R286" s="257">
        <f>'[1]4 priedas_ nepanaudotos lėšos'!I91</f>
        <v>0</v>
      </c>
      <c r="S286" s="119">
        <f>T286+U286+V286+W286+X286+Y286+Z286</f>
        <v>2024.07422</v>
      </c>
      <c r="T286" s="227">
        <f t="shared" si="149"/>
        <v>1868.7</v>
      </c>
      <c r="U286" s="227">
        <f t="shared" si="149"/>
        <v>0</v>
      </c>
      <c r="V286" s="227">
        <f t="shared" si="149"/>
        <v>0</v>
      </c>
      <c r="W286" s="227">
        <f t="shared" si="149"/>
        <v>55.895000000000003</v>
      </c>
      <c r="X286" s="227">
        <f t="shared" si="149"/>
        <v>87.5</v>
      </c>
      <c r="Y286" s="227">
        <f t="shared" si="149"/>
        <v>0</v>
      </c>
      <c r="Z286" s="227">
        <f t="shared" si="149"/>
        <v>11.97922</v>
      </c>
    </row>
    <row r="287" spans="1:26" ht="26.4" hidden="1" x14ac:dyDescent="0.25">
      <c r="A287" s="17"/>
      <c r="B287" s="18" t="s">
        <v>248</v>
      </c>
      <c r="C287" s="252">
        <f t="shared" si="146"/>
        <v>0</v>
      </c>
      <c r="D287" s="122"/>
      <c r="E287" s="122"/>
      <c r="F287" s="122"/>
      <c r="G287" s="122"/>
      <c r="H287" s="122"/>
      <c r="I287" s="122"/>
      <c r="J287" s="114"/>
      <c r="K287" s="117">
        <f t="shared" si="128"/>
        <v>0</v>
      </c>
      <c r="L287" s="306"/>
      <c r="M287" s="306"/>
      <c r="N287" s="306"/>
      <c r="O287" s="306"/>
      <c r="P287" s="306"/>
      <c r="Q287" s="306"/>
      <c r="R287" s="259"/>
      <c r="S287" s="173">
        <f>T287+U287+V287+W287+X287+Y287+Z287</f>
        <v>0</v>
      </c>
      <c r="T287" s="227">
        <f t="shared" si="149"/>
        <v>0</v>
      </c>
      <c r="U287" s="227">
        <f t="shared" si="149"/>
        <v>0</v>
      </c>
      <c r="V287" s="227">
        <f t="shared" si="149"/>
        <v>0</v>
      </c>
      <c r="W287" s="227">
        <f t="shared" si="149"/>
        <v>0</v>
      </c>
      <c r="X287" s="227">
        <f t="shared" si="149"/>
        <v>0</v>
      </c>
      <c r="Y287" s="227">
        <f t="shared" si="149"/>
        <v>0</v>
      </c>
      <c r="Z287" s="227">
        <f t="shared" si="149"/>
        <v>0</v>
      </c>
    </row>
    <row r="288" spans="1:26" s="11" customFormat="1" ht="15" customHeight="1" x14ac:dyDescent="0.3">
      <c r="A288" s="16" t="s">
        <v>38</v>
      </c>
      <c r="B288" s="63" t="s">
        <v>270</v>
      </c>
      <c r="C288" s="250">
        <f t="shared" si="146"/>
        <v>849.54830000000004</v>
      </c>
      <c r="D288" s="110">
        <f t="shared" ref="D288:R288" si="152">D289</f>
        <v>734.6</v>
      </c>
      <c r="E288" s="110">
        <f t="shared" si="152"/>
        <v>0</v>
      </c>
      <c r="F288" s="110">
        <f t="shared" si="152"/>
        <v>0</v>
      </c>
      <c r="G288" s="110">
        <f t="shared" si="152"/>
        <v>40.9</v>
      </c>
      <c r="H288" s="110">
        <f t="shared" si="152"/>
        <v>62.6</v>
      </c>
      <c r="I288" s="110">
        <f t="shared" si="152"/>
        <v>0</v>
      </c>
      <c r="J288" s="110">
        <f t="shared" si="152"/>
        <v>11.4483</v>
      </c>
      <c r="K288" s="117">
        <f t="shared" si="128"/>
        <v>0</v>
      </c>
      <c r="L288" s="108">
        <f t="shared" si="152"/>
        <v>0</v>
      </c>
      <c r="M288" s="108">
        <f t="shared" si="152"/>
        <v>0</v>
      </c>
      <c r="N288" s="108">
        <f t="shared" si="152"/>
        <v>0</v>
      </c>
      <c r="O288" s="108">
        <f t="shared" si="152"/>
        <v>0</v>
      </c>
      <c r="P288" s="108">
        <f t="shared" si="152"/>
        <v>0</v>
      </c>
      <c r="Q288" s="108">
        <f t="shared" si="152"/>
        <v>0</v>
      </c>
      <c r="R288" s="328">
        <f t="shared" si="152"/>
        <v>0</v>
      </c>
      <c r="S288" s="230">
        <f>S289</f>
        <v>849.54830000000004</v>
      </c>
      <c r="T288" s="323">
        <f t="shared" ref="T288:Z288" si="153">T289</f>
        <v>734.6</v>
      </c>
      <c r="U288" s="323">
        <f t="shared" si="153"/>
        <v>0</v>
      </c>
      <c r="V288" s="323">
        <f t="shared" si="153"/>
        <v>0</v>
      </c>
      <c r="W288" s="323">
        <f t="shared" si="153"/>
        <v>40.9</v>
      </c>
      <c r="X288" s="323">
        <f t="shared" si="153"/>
        <v>62.6</v>
      </c>
      <c r="Y288" s="323">
        <f t="shared" si="153"/>
        <v>0</v>
      </c>
      <c r="Z288" s="323">
        <f t="shared" si="153"/>
        <v>11.4483</v>
      </c>
    </row>
    <row r="289" spans="1:26" ht="13.8" x14ac:dyDescent="0.25">
      <c r="A289" s="17"/>
      <c r="B289" s="12" t="s">
        <v>439</v>
      </c>
      <c r="C289" s="251">
        <f t="shared" si="146"/>
        <v>849.54830000000004</v>
      </c>
      <c r="D289" s="162">
        <v>734.6</v>
      </c>
      <c r="E289" s="109"/>
      <c r="F289" s="109"/>
      <c r="G289" s="162">
        <v>40.9</v>
      </c>
      <c r="H289" s="162">
        <v>62.6</v>
      </c>
      <c r="I289" s="109"/>
      <c r="J289" s="112">
        <f>'[1]4 priedas_ nepanaudotos lėšos'!C93</f>
        <v>11.4483</v>
      </c>
      <c r="K289" s="117">
        <f t="shared" si="128"/>
        <v>0</v>
      </c>
      <c r="L289" s="166"/>
      <c r="M289" s="118"/>
      <c r="N289" s="118"/>
      <c r="O289" s="166"/>
      <c r="P289" s="166"/>
      <c r="Q289" s="118"/>
      <c r="R289" s="257">
        <f>'[1]4 priedas_ nepanaudotos lėšos'!I93</f>
        <v>0</v>
      </c>
      <c r="S289" s="231">
        <f>T289+U289+V289+W289+X289+Y289+Z289</f>
        <v>849.54830000000004</v>
      </c>
      <c r="T289" s="227">
        <f t="shared" si="149"/>
        <v>734.6</v>
      </c>
      <c r="U289" s="227">
        <f t="shared" si="149"/>
        <v>0</v>
      </c>
      <c r="V289" s="227">
        <f t="shared" si="149"/>
        <v>0</v>
      </c>
      <c r="W289" s="227">
        <f t="shared" si="149"/>
        <v>40.9</v>
      </c>
      <c r="X289" s="227">
        <f t="shared" si="149"/>
        <v>62.6</v>
      </c>
      <c r="Y289" s="227">
        <f t="shared" si="149"/>
        <v>0</v>
      </c>
      <c r="Z289" s="227">
        <f t="shared" si="149"/>
        <v>11.4483</v>
      </c>
    </row>
    <row r="290" spans="1:26" ht="15" customHeight="1" x14ac:dyDescent="0.3">
      <c r="A290" s="16" t="s">
        <v>39</v>
      </c>
      <c r="B290" s="63" t="s">
        <v>271</v>
      </c>
      <c r="C290" s="250">
        <f t="shared" si="146"/>
        <v>773.50042999999994</v>
      </c>
      <c r="D290" s="110">
        <f t="shared" ref="D290:R290" si="154">D291</f>
        <v>367.6</v>
      </c>
      <c r="E290" s="110">
        <f t="shared" si="154"/>
        <v>0</v>
      </c>
      <c r="F290" s="110">
        <f t="shared" si="154"/>
        <v>124.291</v>
      </c>
      <c r="G290" s="110">
        <f t="shared" si="154"/>
        <v>210.917</v>
      </c>
      <c r="H290" s="110">
        <f t="shared" si="154"/>
        <v>68</v>
      </c>
      <c r="I290" s="110">
        <f t="shared" si="154"/>
        <v>0</v>
      </c>
      <c r="J290" s="110">
        <f t="shared" si="154"/>
        <v>2.6924299999999999</v>
      </c>
      <c r="K290" s="117">
        <f t="shared" si="128"/>
        <v>0</v>
      </c>
      <c r="L290" s="108">
        <f t="shared" si="154"/>
        <v>0</v>
      </c>
      <c r="M290" s="108">
        <f t="shared" si="154"/>
        <v>0</v>
      </c>
      <c r="N290" s="108">
        <f t="shared" si="154"/>
        <v>0</v>
      </c>
      <c r="O290" s="108">
        <f t="shared" si="154"/>
        <v>0</v>
      </c>
      <c r="P290" s="108">
        <f t="shared" si="154"/>
        <v>0</v>
      </c>
      <c r="Q290" s="108">
        <f t="shared" si="154"/>
        <v>0</v>
      </c>
      <c r="R290" s="328">
        <f t="shared" si="154"/>
        <v>0</v>
      </c>
      <c r="S290" s="174">
        <f>S291</f>
        <v>773.50042999999994</v>
      </c>
      <c r="T290" s="323">
        <f t="shared" ref="T290:Z290" si="155">T291</f>
        <v>367.6</v>
      </c>
      <c r="U290" s="323">
        <f t="shared" si="155"/>
        <v>0</v>
      </c>
      <c r="V290" s="323">
        <f t="shared" si="155"/>
        <v>124.291</v>
      </c>
      <c r="W290" s="323">
        <f t="shared" si="155"/>
        <v>210.917</v>
      </c>
      <c r="X290" s="323">
        <f t="shared" si="155"/>
        <v>68</v>
      </c>
      <c r="Y290" s="323">
        <f t="shared" si="155"/>
        <v>0</v>
      </c>
      <c r="Z290" s="323">
        <f t="shared" si="155"/>
        <v>2.6924299999999999</v>
      </c>
    </row>
    <row r="291" spans="1:26" ht="13.8" x14ac:dyDescent="0.25">
      <c r="A291" s="17"/>
      <c r="B291" s="12" t="s">
        <v>444</v>
      </c>
      <c r="C291" s="251">
        <f t="shared" si="146"/>
        <v>773.50042999999994</v>
      </c>
      <c r="D291" s="162">
        <v>367.6</v>
      </c>
      <c r="E291" s="109"/>
      <c r="F291" s="109">
        <f>SUM(F292:F293)</f>
        <v>124.291</v>
      </c>
      <c r="G291" s="162">
        <v>210.917</v>
      </c>
      <c r="H291" s="162">
        <v>68</v>
      </c>
      <c r="I291" s="110"/>
      <c r="J291" s="112">
        <f>'[1]4 priedas_ nepanaudotos lėšos'!C95</f>
        <v>2.6924299999999999</v>
      </c>
      <c r="K291" s="117">
        <f t="shared" si="128"/>
        <v>0</v>
      </c>
      <c r="L291" s="166"/>
      <c r="M291" s="118"/>
      <c r="N291" s="118">
        <f>SUM(N292:N293)</f>
        <v>0</v>
      </c>
      <c r="O291" s="248"/>
      <c r="P291" s="166"/>
      <c r="Q291" s="108"/>
      <c r="R291" s="257">
        <f>'[1]4 priedas_ nepanaudotos lėšos'!I95</f>
        <v>0</v>
      </c>
      <c r="S291" s="119">
        <f>T291+U291+V291+W291+X291+Y291+Z291</f>
        <v>773.50042999999994</v>
      </c>
      <c r="T291" s="227">
        <f t="shared" si="149"/>
        <v>367.6</v>
      </c>
      <c r="U291" s="227">
        <f t="shared" si="149"/>
        <v>0</v>
      </c>
      <c r="V291" s="227">
        <f t="shared" si="149"/>
        <v>124.291</v>
      </c>
      <c r="W291" s="227">
        <f t="shared" si="149"/>
        <v>210.917</v>
      </c>
      <c r="X291" s="227">
        <f t="shared" si="149"/>
        <v>68</v>
      </c>
      <c r="Y291" s="227">
        <f t="shared" si="149"/>
        <v>0</v>
      </c>
      <c r="Z291" s="227">
        <f t="shared" si="149"/>
        <v>2.6924299999999999</v>
      </c>
    </row>
    <row r="292" spans="1:26" ht="26.4" hidden="1" x14ac:dyDescent="0.25">
      <c r="A292" s="17"/>
      <c r="B292" s="18" t="s">
        <v>328</v>
      </c>
      <c r="C292" s="251">
        <f t="shared" si="146"/>
        <v>0</v>
      </c>
      <c r="D292" s="109"/>
      <c r="E292" s="109"/>
      <c r="F292" s="162"/>
      <c r="G292" s="109"/>
      <c r="H292" s="109"/>
      <c r="I292" s="110"/>
      <c r="J292" s="112"/>
      <c r="K292" s="117">
        <f t="shared" ref="K292:K339" si="156">L292+M292+N292+O292+P292+Q292+R292</f>
        <v>0</v>
      </c>
      <c r="L292" s="110"/>
      <c r="M292" s="118"/>
      <c r="N292" s="118"/>
      <c r="O292" s="110"/>
      <c r="P292" s="110"/>
      <c r="Q292" s="110"/>
      <c r="R292" s="257"/>
      <c r="S292" s="119">
        <f>T292+U292+V292+W292+X292+Y292+Z292</f>
        <v>0</v>
      </c>
      <c r="T292" s="227">
        <f t="shared" si="149"/>
        <v>0</v>
      </c>
      <c r="U292" s="227">
        <f t="shared" si="149"/>
        <v>0</v>
      </c>
      <c r="V292" s="227">
        <f t="shared" si="149"/>
        <v>0</v>
      </c>
      <c r="W292" s="227">
        <f t="shared" si="149"/>
        <v>0</v>
      </c>
      <c r="X292" s="227">
        <f t="shared" si="149"/>
        <v>0</v>
      </c>
      <c r="Y292" s="227">
        <f t="shared" si="149"/>
        <v>0</v>
      </c>
      <c r="Z292" s="227">
        <f t="shared" si="149"/>
        <v>0</v>
      </c>
    </row>
    <row r="293" spans="1:26" ht="13.8" x14ac:dyDescent="0.25">
      <c r="A293" s="17"/>
      <c r="B293" s="20" t="s">
        <v>423</v>
      </c>
      <c r="C293" s="252">
        <f t="shared" si="146"/>
        <v>124.291</v>
      </c>
      <c r="D293" s="122"/>
      <c r="E293" s="122"/>
      <c r="F293" s="168">
        <v>124.291</v>
      </c>
      <c r="G293" s="122"/>
      <c r="H293" s="122"/>
      <c r="I293" s="122"/>
      <c r="J293" s="114"/>
      <c r="K293" s="117">
        <f t="shared" si="156"/>
        <v>0</v>
      </c>
      <c r="L293" s="306"/>
      <c r="M293" s="306"/>
      <c r="N293" s="248"/>
      <c r="O293" s="306"/>
      <c r="P293" s="306"/>
      <c r="Q293" s="306"/>
      <c r="R293" s="259"/>
      <c r="S293" s="236">
        <f>T293+U293+V293+W293+X293+Y293+Z293</f>
        <v>124.291</v>
      </c>
      <c r="T293" s="227">
        <f t="shared" si="149"/>
        <v>0</v>
      </c>
      <c r="U293" s="227">
        <f t="shared" si="149"/>
        <v>0</v>
      </c>
      <c r="V293" s="227">
        <f t="shared" si="149"/>
        <v>124.291</v>
      </c>
      <c r="W293" s="227">
        <f t="shared" si="149"/>
        <v>0</v>
      </c>
      <c r="X293" s="227">
        <f t="shared" si="149"/>
        <v>0</v>
      </c>
      <c r="Y293" s="227">
        <f t="shared" si="149"/>
        <v>0</v>
      </c>
      <c r="Z293" s="227">
        <f t="shared" si="149"/>
        <v>0</v>
      </c>
    </row>
    <row r="294" spans="1:26" ht="15.75" customHeight="1" x14ac:dyDescent="0.3">
      <c r="A294" s="16" t="s">
        <v>40</v>
      </c>
      <c r="B294" s="64" t="s">
        <v>272</v>
      </c>
      <c r="C294" s="250">
        <f t="shared" si="146"/>
        <v>818.14585999999997</v>
      </c>
      <c r="D294" s="110">
        <f t="shared" ref="D294:R294" si="157">D295</f>
        <v>631.29999999999995</v>
      </c>
      <c r="E294" s="110">
        <f t="shared" si="157"/>
        <v>0</v>
      </c>
      <c r="F294" s="110">
        <f t="shared" si="157"/>
        <v>0</v>
      </c>
      <c r="G294" s="110">
        <f t="shared" si="157"/>
        <v>0</v>
      </c>
      <c r="H294" s="110">
        <f t="shared" si="157"/>
        <v>183.5</v>
      </c>
      <c r="I294" s="110">
        <f t="shared" si="157"/>
        <v>0</v>
      </c>
      <c r="J294" s="110">
        <f t="shared" si="157"/>
        <v>3.3458600000000001</v>
      </c>
      <c r="K294" s="117">
        <f t="shared" si="156"/>
        <v>0</v>
      </c>
      <c r="L294" s="108">
        <f t="shared" si="157"/>
        <v>0</v>
      </c>
      <c r="M294" s="108">
        <f t="shared" si="157"/>
        <v>0</v>
      </c>
      <c r="N294" s="108">
        <f t="shared" si="157"/>
        <v>0</v>
      </c>
      <c r="O294" s="108">
        <f t="shared" si="157"/>
        <v>0</v>
      </c>
      <c r="P294" s="108">
        <f t="shared" si="157"/>
        <v>0</v>
      </c>
      <c r="Q294" s="108">
        <f t="shared" si="157"/>
        <v>0</v>
      </c>
      <c r="R294" s="328">
        <f t="shared" si="157"/>
        <v>0</v>
      </c>
      <c r="S294" s="174">
        <f>S295</f>
        <v>818.14585999999997</v>
      </c>
      <c r="T294" s="323">
        <f t="shared" ref="T294:Z294" si="158">T295</f>
        <v>631.29999999999995</v>
      </c>
      <c r="U294" s="323">
        <f t="shared" si="158"/>
        <v>0</v>
      </c>
      <c r="V294" s="323">
        <f t="shared" si="158"/>
        <v>0</v>
      </c>
      <c r="W294" s="323">
        <f t="shared" si="158"/>
        <v>0</v>
      </c>
      <c r="X294" s="323">
        <f t="shared" si="158"/>
        <v>183.5</v>
      </c>
      <c r="Y294" s="323">
        <f t="shared" si="158"/>
        <v>0</v>
      </c>
      <c r="Z294" s="323">
        <f t="shared" si="158"/>
        <v>3.3458600000000001</v>
      </c>
    </row>
    <row r="295" spans="1:26" ht="15.75" customHeight="1" x14ac:dyDescent="0.25">
      <c r="A295" s="17"/>
      <c r="B295" s="12" t="s">
        <v>441</v>
      </c>
      <c r="C295" s="251">
        <f t="shared" si="146"/>
        <v>818.14585999999997</v>
      </c>
      <c r="D295" s="162">
        <v>631.29999999999995</v>
      </c>
      <c r="E295" s="109"/>
      <c r="F295" s="109"/>
      <c r="G295" s="109"/>
      <c r="H295" s="162">
        <v>183.5</v>
      </c>
      <c r="I295" s="109"/>
      <c r="J295" s="112">
        <f>'[1]4 priedas_ nepanaudotos lėšos'!C97</f>
        <v>3.3458600000000001</v>
      </c>
      <c r="K295" s="117">
        <f t="shared" si="156"/>
        <v>0</v>
      </c>
      <c r="L295" s="166"/>
      <c r="M295" s="118"/>
      <c r="N295" s="118"/>
      <c r="O295" s="118"/>
      <c r="P295" s="166"/>
      <c r="Q295" s="118"/>
      <c r="R295" s="257">
        <f>'[1]4 priedas_ nepanaudotos lėšos'!I97</f>
        <v>0</v>
      </c>
      <c r="S295" s="172">
        <f>T295+U295+V295+W295+X295+Y295+Z295</f>
        <v>818.14585999999997</v>
      </c>
      <c r="T295" s="227">
        <f t="shared" si="149"/>
        <v>631.29999999999995</v>
      </c>
      <c r="U295" s="227">
        <f t="shared" si="149"/>
        <v>0</v>
      </c>
      <c r="V295" s="227">
        <f t="shared" si="149"/>
        <v>0</v>
      </c>
      <c r="W295" s="227">
        <f t="shared" si="149"/>
        <v>0</v>
      </c>
      <c r="X295" s="227">
        <f t="shared" si="149"/>
        <v>183.5</v>
      </c>
      <c r="Y295" s="227">
        <f t="shared" si="149"/>
        <v>0</v>
      </c>
      <c r="Z295" s="227">
        <f t="shared" si="149"/>
        <v>3.3458600000000001</v>
      </c>
    </row>
    <row r="296" spans="1:26" ht="15.75" customHeight="1" x14ac:dyDescent="0.3">
      <c r="A296" s="16" t="s">
        <v>41</v>
      </c>
      <c r="B296" s="63" t="s">
        <v>273</v>
      </c>
      <c r="C296" s="250">
        <f t="shared" si="146"/>
        <v>192.2</v>
      </c>
      <c r="D296" s="110">
        <f t="shared" ref="D296:R296" si="159">D297</f>
        <v>188.7</v>
      </c>
      <c r="E296" s="110">
        <f t="shared" si="159"/>
        <v>0</v>
      </c>
      <c r="F296" s="110">
        <f t="shared" si="159"/>
        <v>0</v>
      </c>
      <c r="G296" s="110">
        <f t="shared" si="159"/>
        <v>0</v>
      </c>
      <c r="H296" s="110">
        <f t="shared" si="159"/>
        <v>3.5</v>
      </c>
      <c r="I296" s="110">
        <f t="shared" si="159"/>
        <v>0</v>
      </c>
      <c r="J296" s="110">
        <f t="shared" si="159"/>
        <v>0</v>
      </c>
      <c r="K296" s="117">
        <f t="shared" si="156"/>
        <v>0.4</v>
      </c>
      <c r="L296" s="108">
        <f t="shared" si="159"/>
        <v>0</v>
      </c>
      <c r="M296" s="108">
        <f t="shared" si="159"/>
        <v>0</v>
      </c>
      <c r="N296" s="108">
        <f t="shared" si="159"/>
        <v>0</v>
      </c>
      <c r="O296" s="108">
        <f t="shared" si="159"/>
        <v>0</v>
      </c>
      <c r="P296" s="108">
        <f t="shared" si="159"/>
        <v>0.4</v>
      </c>
      <c r="Q296" s="108">
        <f t="shared" si="159"/>
        <v>0</v>
      </c>
      <c r="R296" s="328">
        <f t="shared" si="159"/>
        <v>0</v>
      </c>
      <c r="S296" s="235">
        <f>S297</f>
        <v>192.6</v>
      </c>
      <c r="T296" s="323">
        <f t="shared" ref="T296:Z296" si="160">T297</f>
        <v>188.7</v>
      </c>
      <c r="U296" s="323">
        <f t="shared" si="160"/>
        <v>0</v>
      </c>
      <c r="V296" s="323">
        <f t="shared" si="160"/>
        <v>0</v>
      </c>
      <c r="W296" s="323">
        <f t="shared" si="160"/>
        <v>0</v>
      </c>
      <c r="X296" s="323">
        <f t="shared" si="160"/>
        <v>3.9</v>
      </c>
      <c r="Y296" s="323">
        <f t="shared" si="160"/>
        <v>0</v>
      </c>
      <c r="Z296" s="323">
        <f t="shared" si="160"/>
        <v>0</v>
      </c>
    </row>
    <row r="297" spans="1:26" ht="15.75" customHeight="1" x14ac:dyDescent="0.25">
      <c r="A297" s="17"/>
      <c r="B297" s="12" t="s">
        <v>441</v>
      </c>
      <c r="C297" s="251">
        <f t="shared" si="146"/>
        <v>192.2</v>
      </c>
      <c r="D297" s="162">
        <v>188.7</v>
      </c>
      <c r="E297" s="109"/>
      <c r="F297" s="109"/>
      <c r="G297" s="109"/>
      <c r="H297" s="162">
        <v>3.5</v>
      </c>
      <c r="I297" s="109"/>
      <c r="J297" s="112">
        <f>'[1]4 priedas_ nepanaudotos lėšos'!C99</f>
        <v>0</v>
      </c>
      <c r="K297" s="117">
        <f t="shared" si="156"/>
        <v>0.4</v>
      </c>
      <c r="L297" s="166"/>
      <c r="M297" s="118"/>
      <c r="N297" s="118"/>
      <c r="O297" s="118"/>
      <c r="P297" s="166">
        <v>0.4</v>
      </c>
      <c r="Q297" s="118"/>
      <c r="R297" s="257">
        <f>'[1]4 priedas_ nepanaudotos lėšos'!I99</f>
        <v>0</v>
      </c>
      <c r="S297" s="7">
        <f>T297+U297+V297+W297+X297+Y297+Z297</f>
        <v>192.6</v>
      </c>
      <c r="T297" s="227">
        <f t="shared" si="149"/>
        <v>188.7</v>
      </c>
      <c r="U297" s="227">
        <f t="shared" si="149"/>
        <v>0</v>
      </c>
      <c r="V297" s="227">
        <f t="shared" si="149"/>
        <v>0</v>
      </c>
      <c r="W297" s="227">
        <f t="shared" si="149"/>
        <v>0</v>
      </c>
      <c r="X297" s="227">
        <f t="shared" si="149"/>
        <v>3.9</v>
      </c>
      <c r="Y297" s="227">
        <f t="shared" si="149"/>
        <v>0</v>
      </c>
      <c r="Z297" s="227">
        <f t="shared" si="149"/>
        <v>0</v>
      </c>
    </row>
    <row r="298" spans="1:26" ht="15.75" customHeight="1" x14ac:dyDescent="0.3">
      <c r="A298" s="16" t="s">
        <v>42</v>
      </c>
      <c r="B298" s="63" t="s">
        <v>274</v>
      </c>
      <c r="C298" s="250">
        <f t="shared" si="146"/>
        <v>231.9</v>
      </c>
      <c r="D298" s="110">
        <f t="shared" ref="D298:R298" si="161">D299</f>
        <v>221.9</v>
      </c>
      <c r="E298" s="110">
        <f t="shared" si="161"/>
        <v>0</v>
      </c>
      <c r="F298" s="110">
        <f t="shared" si="161"/>
        <v>0</v>
      </c>
      <c r="G298" s="110">
        <f t="shared" si="161"/>
        <v>0</v>
      </c>
      <c r="H298" s="110">
        <f t="shared" si="161"/>
        <v>10</v>
      </c>
      <c r="I298" s="110">
        <f t="shared" si="161"/>
        <v>0</v>
      </c>
      <c r="J298" s="110">
        <f t="shared" si="161"/>
        <v>0</v>
      </c>
      <c r="K298" s="117">
        <f t="shared" si="156"/>
        <v>0</v>
      </c>
      <c r="L298" s="108">
        <f t="shared" si="161"/>
        <v>0</v>
      </c>
      <c r="M298" s="108">
        <f t="shared" si="161"/>
        <v>0</v>
      </c>
      <c r="N298" s="108">
        <f t="shared" si="161"/>
        <v>0</v>
      </c>
      <c r="O298" s="108">
        <f t="shared" si="161"/>
        <v>0</v>
      </c>
      <c r="P298" s="108">
        <f t="shared" si="161"/>
        <v>0</v>
      </c>
      <c r="Q298" s="108">
        <f t="shared" si="161"/>
        <v>0</v>
      </c>
      <c r="R298" s="328">
        <f t="shared" si="161"/>
        <v>0</v>
      </c>
      <c r="S298" s="235">
        <f>S299</f>
        <v>231.9</v>
      </c>
      <c r="T298" s="323">
        <f t="shared" ref="T298:Z298" si="162">T299</f>
        <v>221.9</v>
      </c>
      <c r="U298" s="323">
        <f t="shared" si="162"/>
        <v>0</v>
      </c>
      <c r="V298" s="323">
        <f t="shared" si="162"/>
        <v>0</v>
      </c>
      <c r="W298" s="323">
        <f t="shared" si="162"/>
        <v>0</v>
      </c>
      <c r="X298" s="323">
        <f t="shared" si="162"/>
        <v>10</v>
      </c>
      <c r="Y298" s="323">
        <f t="shared" si="162"/>
        <v>0</v>
      </c>
      <c r="Z298" s="323">
        <f t="shared" si="162"/>
        <v>0</v>
      </c>
    </row>
    <row r="299" spans="1:26" ht="15.75" customHeight="1" x14ac:dyDescent="0.25">
      <c r="A299" s="17"/>
      <c r="B299" s="12" t="s">
        <v>441</v>
      </c>
      <c r="C299" s="251">
        <f t="shared" si="146"/>
        <v>231.9</v>
      </c>
      <c r="D299" s="162">
        <v>221.9</v>
      </c>
      <c r="E299" s="109"/>
      <c r="F299" s="109"/>
      <c r="G299" s="109"/>
      <c r="H299" s="162">
        <v>10</v>
      </c>
      <c r="I299" s="109"/>
      <c r="J299" s="112">
        <f>'[1]4 priedas_ nepanaudotos lėšos'!C101</f>
        <v>0</v>
      </c>
      <c r="K299" s="117">
        <f t="shared" si="156"/>
        <v>0</v>
      </c>
      <c r="L299" s="166"/>
      <c r="M299" s="118"/>
      <c r="N299" s="118"/>
      <c r="O299" s="118"/>
      <c r="P299" s="166"/>
      <c r="Q299" s="118"/>
      <c r="R299" s="257">
        <f>'[1]4 priedas_ nepanaudotos lėšos'!I101</f>
        <v>0</v>
      </c>
      <c r="S299" s="7">
        <f>T299+U299+V299+W299+X299+Y299+Z299</f>
        <v>231.9</v>
      </c>
      <c r="T299" s="227">
        <f t="shared" ref="T299:Z339" si="163">D299+L299</f>
        <v>221.9</v>
      </c>
      <c r="U299" s="227">
        <f t="shared" si="163"/>
        <v>0</v>
      </c>
      <c r="V299" s="227">
        <f t="shared" si="163"/>
        <v>0</v>
      </c>
      <c r="W299" s="227">
        <f t="shared" si="163"/>
        <v>0</v>
      </c>
      <c r="X299" s="227">
        <f t="shared" si="163"/>
        <v>10</v>
      </c>
      <c r="Y299" s="227">
        <f t="shared" si="163"/>
        <v>0</v>
      </c>
      <c r="Z299" s="227">
        <f t="shared" si="163"/>
        <v>0</v>
      </c>
    </row>
    <row r="300" spans="1:26" ht="15.75" customHeight="1" x14ac:dyDescent="0.3">
      <c r="A300" s="16" t="s">
        <v>49</v>
      </c>
      <c r="B300" s="63" t="s">
        <v>275</v>
      </c>
      <c r="C300" s="250">
        <f t="shared" si="146"/>
        <v>217</v>
      </c>
      <c r="D300" s="110">
        <f t="shared" ref="D300:R300" si="164">D301</f>
        <v>212.9</v>
      </c>
      <c r="E300" s="110">
        <f t="shared" si="164"/>
        <v>0</v>
      </c>
      <c r="F300" s="110">
        <f t="shared" si="164"/>
        <v>0</v>
      </c>
      <c r="G300" s="110">
        <f t="shared" si="164"/>
        <v>0</v>
      </c>
      <c r="H300" s="110">
        <f t="shared" si="164"/>
        <v>4.0999999999999996</v>
      </c>
      <c r="I300" s="110">
        <f t="shared" si="164"/>
        <v>0</v>
      </c>
      <c r="J300" s="110">
        <f t="shared" si="164"/>
        <v>0</v>
      </c>
      <c r="K300" s="117">
        <f t="shared" si="156"/>
        <v>0</v>
      </c>
      <c r="L300" s="108">
        <f t="shared" si="164"/>
        <v>0</v>
      </c>
      <c r="M300" s="108">
        <f t="shared" si="164"/>
        <v>0</v>
      </c>
      <c r="N300" s="108">
        <f t="shared" si="164"/>
        <v>0</v>
      </c>
      <c r="O300" s="108">
        <f t="shared" si="164"/>
        <v>0</v>
      </c>
      <c r="P300" s="108">
        <f t="shared" si="164"/>
        <v>0</v>
      </c>
      <c r="Q300" s="108">
        <f t="shared" si="164"/>
        <v>0</v>
      </c>
      <c r="R300" s="328">
        <f t="shared" si="164"/>
        <v>0</v>
      </c>
      <c r="S300" s="235">
        <f>S301</f>
        <v>217</v>
      </c>
      <c r="T300" s="323">
        <f t="shared" ref="T300:Z300" si="165">T301</f>
        <v>212.9</v>
      </c>
      <c r="U300" s="323">
        <f t="shared" si="165"/>
        <v>0</v>
      </c>
      <c r="V300" s="323">
        <f t="shared" si="165"/>
        <v>0</v>
      </c>
      <c r="W300" s="323">
        <f t="shared" si="165"/>
        <v>0</v>
      </c>
      <c r="X300" s="323">
        <f t="shared" si="165"/>
        <v>4.0999999999999996</v>
      </c>
      <c r="Y300" s="323">
        <f t="shared" si="165"/>
        <v>0</v>
      </c>
      <c r="Z300" s="323">
        <f t="shared" si="165"/>
        <v>0</v>
      </c>
    </row>
    <row r="301" spans="1:26" ht="15.75" customHeight="1" x14ac:dyDescent="0.25">
      <c r="A301" s="17"/>
      <c r="B301" s="12" t="s">
        <v>441</v>
      </c>
      <c r="C301" s="251">
        <f t="shared" si="146"/>
        <v>217</v>
      </c>
      <c r="D301" s="162">
        <v>212.9</v>
      </c>
      <c r="E301" s="109"/>
      <c r="F301" s="109"/>
      <c r="G301" s="109"/>
      <c r="H301" s="162">
        <v>4.0999999999999996</v>
      </c>
      <c r="I301" s="109"/>
      <c r="J301" s="112">
        <f>'[1]4 priedas_ nepanaudotos lėšos'!C103</f>
        <v>0</v>
      </c>
      <c r="K301" s="117">
        <f t="shared" si="156"/>
        <v>0</v>
      </c>
      <c r="L301" s="166"/>
      <c r="M301" s="118"/>
      <c r="N301" s="118"/>
      <c r="O301" s="118"/>
      <c r="P301" s="166"/>
      <c r="Q301" s="118"/>
      <c r="R301" s="257">
        <f>'[1]4 priedas_ nepanaudotos lėšos'!I103</f>
        <v>0</v>
      </c>
      <c r="S301" s="7">
        <f>T301+U301+V301+W301+X301+Y301+Z301</f>
        <v>217</v>
      </c>
      <c r="T301" s="227">
        <f t="shared" si="163"/>
        <v>212.9</v>
      </c>
      <c r="U301" s="227">
        <f t="shared" si="163"/>
        <v>0</v>
      </c>
      <c r="V301" s="227">
        <f t="shared" si="163"/>
        <v>0</v>
      </c>
      <c r="W301" s="227">
        <f t="shared" si="163"/>
        <v>0</v>
      </c>
      <c r="X301" s="227">
        <f t="shared" si="163"/>
        <v>4.0999999999999996</v>
      </c>
      <c r="Y301" s="227">
        <f t="shared" si="163"/>
        <v>0</v>
      </c>
      <c r="Z301" s="227">
        <f t="shared" si="163"/>
        <v>0</v>
      </c>
    </row>
    <row r="302" spans="1:26" ht="15.75" customHeight="1" x14ac:dyDescent="0.3">
      <c r="A302" s="16" t="s">
        <v>50</v>
      </c>
      <c r="B302" s="63" t="s">
        <v>276</v>
      </c>
      <c r="C302" s="250">
        <f t="shared" si="146"/>
        <v>119.89999999999999</v>
      </c>
      <c r="D302" s="110">
        <f t="shared" ref="D302:R302" si="166">D303</f>
        <v>114.8</v>
      </c>
      <c r="E302" s="110">
        <f t="shared" si="166"/>
        <v>0</v>
      </c>
      <c r="F302" s="110">
        <f t="shared" si="166"/>
        <v>0</v>
      </c>
      <c r="G302" s="110">
        <f t="shared" si="166"/>
        <v>0</v>
      </c>
      <c r="H302" s="110">
        <f t="shared" si="166"/>
        <v>5.0999999999999996</v>
      </c>
      <c r="I302" s="110">
        <f t="shared" si="166"/>
        <v>0</v>
      </c>
      <c r="J302" s="110">
        <f t="shared" si="166"/>
        <v>0</v>
      </c>
      <c r="K302" s="117">
        <f t="shared" si="156"/>
        <v>0</v>
      </c>
      <c r="L302" s="108">
        <f t="shared" si="166"/>
        <v>0</v>
      </c>
      <c r="M302" s="108">
        <f t="shared" si="166"/>
        <v>0</v>
      </c>
      <c r="N302" s="108">
        <f t="shared" si="166"/>
        <v>0</v>
      </c>
      <c r="O302" s="108">
        <f t="shared" si="166"/>
        <v>0</v>
      </c>
      <c r="P302" s="108">
        <f t="shared" si="166"/>
        <v>0</v>
      </c>
      <c r="Q302" s="108">
        <f t="shared" si="166"/>
        <v>0</v>
      </c>
      <c r="R302" s="328">
        <f t="shared" si="166"/>
        <v>0</v>
      </c>
      <c r="S302" s="235">
        <f>S303</f>
        <v>119.89999999999999</v>
      </c>
      <c r="T302" s="323">
        <f t="shared" ref="T302:Z302" si="167">T303</f>
        <v>114.8</v>
      </c>
      <c r="U302" s="323">
        <f t="shared" si="167"/>
        <v>0</v>
      </c>
      <c r="V302" s="323">
        <f t="shared" si="167"/>
        <v>0</v>
      </c>
      <c r="W302" s="323">
        <f t="shared" si="167"/>
        <v>0</v>
      </c>
      <c r="X302" s="323">
        <f t="shared" si="167"/>
        <v>5.0999999999999996</v>
      </c>
      <c r="Y302" s="323">
        <f t="shared" si="167"/>
        <v>0</v>
      </c>
      <c r="Z302" s="323">
        <f t="shared" si="167"/>
        <v>0</v>
      </c>
    </row>
    <row r="303" spans="1:26" ht="15.75" customHeight="1" x14ac:dyDescent="0.25">
      <c r="A303" s="17"/>
      <c r="B303" s="12" t="s">
        <v>441</v>
      </c>
      <c r="C303" s="251">
        <f t="shared" si="146"/>
        <v>119.89999999999999</v>
      </c>
      <c r="D303" s="162">
        <v>114.8</v>
      </c>
      <c r="E303" s="109"/>
      <c r="F303" s="109"/>
      <c r="G303" s="109"/>
      <c r="H303" s="162">
        <v>5.0999999999999996</v>
      </c>
      <c r="I303" s="109"/>
      <c r="J303" s="112"/>
      <c r="K303" s="117">
        <f t="shared" si="156"/>
        <v>0</v>
      </c>
      <c r="L303" s="166"/>
      <c r="M303" s="118"/>
      <c r="N303" s="118"/>
      <c r="O303" s="118"/>
      <c r="P303" s="166"/>
      <c r="Q303" s="118"/>
      <c r="R303" s="257"/>
      <c r="S303" s="7">
        <f>T303+U303+V303+W303+X303+Y303+Z303</f>
        <v>119.89999999999999</v>
      </c>
      <c r="T303" s="227">
        <f t="shared" si="163"/>
        <v>114.8</v>
      </c>
      <c r="U303" s="227">
        <f t="shared" si="163"/>
        <v>0</v>
      </c>
      <c r="V303" s="227">
        <f t="shared" si="163"/>
        <v>0</v>
      </c>
      <c r="W303" s="227">
        <f t="shared" si="163"/>
        <v>0</v>
      </c>
      <c r="X303" s="227">
        <f t="shared" si="163"/>
        <v>5.0999999999999996</v>
      </c>
      <c r="Y303" s="227">
        <f t="shared" si="163"/>
        <v>0</v>
      </c>
      <c r="Z303" s="227">
        <f t="shared" si="163"/>
        <v>0</v>
      </c>
    </row>
    <row r="304" spans="1:26" ht="15.75" customHeight="1" x14ac:dyDescent="0.3">
      <c r="A304" s="16" t="s">
        <v>43</v>
      </c>
      <c r="B304" s="63" t="s">
        <v>277</v>
      </c>
      <c r="C304" s="250">
        <f t="shared" si="146"/>
        <v>182.14703</v>
      </c>
      <c r="D304" s="110">
        <f t="shared" ref="D304:R304" si="168">D305</f>
        <v>179.6</v>
      </c>
      <c r="E304" s="110">
        <f t="shared" si="168"/>
        <v>0</v>
      </c>
      <c r="F304" s="110">
        <f t="shared" si="168"/>
        <v>0</v>
      </c>
      <c r="G304" s="110">
        <f t="shared" si="168"/>
        <v>0</v>
      </c>
      <c r="H304" s="110">
        <f t="shared" si="168"/>
        <v>2.4</v>
      </c>
      <c r="I304" s="110">
        <f t="shared" si="168"/>
        <v>0</v>
      </c>
      <c r="J304" s="110">
        <f t="shared" si="168"/>
        <v>0.14702999999999999</v>
      </c>
      <c r="K304" s="117">
        <f t="shared" si="156"/>
        <v>0</v>
      </c>
      <c r="L304" s="108">
        <f t="shared" si="168"/>
        <v>0</v>
      </c>
      <c r="M304" s="108">
        <f t="shared" si="168"/>
        <v>0</v>
      </c>
      <c r="N304" s="108">
        <f t="shared" si="168"/>
        <v>0</v>
      </c>
      <c r="O304" s="108">
        <f t="shared" si="168"/>
        <v>0</v>
      </c>
      <c r="P304" s="108">
        <f t="shared" si="168"/>
        <v>0</v>
      </c>
      <c r="Q304" s="108">
        <f t="shared" si="168"/>
        <v>0</v>
      </c>
      <c r="R304" s="328">
        <f t="shared" si="168"/>
        <v>0</v>
      </c>
      <c r="S304" s="174">
        <f>S305</f>
        <v>182.14703</v>
      </c>
      <c r="T304" s="323">
        <f t="shared" ref="T304:Z304" si="169">T305</f>
        <v>179.6</v>
      </c>
      <c r="U304" s="323">
        <f t="shared" si="169"/>
        <v>0</v>
      </c>
      <c r="V304" s="323">
        <f t="shared" si="169"/>
        <v>0</v>
      </c>
      <c r="W304" s="323">
        <f t="shared" si="169"/>
        <v>0</v>
      </c>
      <c r="X304" s="323">
        <f t="shared" si="169"/>
        <v>2.4</v>
      </c>
      <c r="Y304" s="323">
        <f t="shared" si="169"/>
        <v>0</v>
      </c>
      <c r="Z304" s="323">
        <f t="shared" si="169"/>
        <v>0.14702999999999999</v>
      </c>
    </row>
    <row r="305" spans="1:26" ht="15.75" customHeight="1" x14ac:dyDescent="0.25">
      <c r="A305" s="17"/>
      <c r="B305" s="12" t="s">
        <v>441</v>
      </c>
      <c r="C305" s="251">
        <f t="shared" si="146"/>
        <v>182.14703</v>
      </c>
      <c r="D305" s="162">
        <v>179.6</v>
      </c>
      <c r="E305" s="109"/>
      <c r="F305" s="109"/>
      <c r="G305" s="109"/>
      <c r="H305" s="162">
        <v>2.4</v>
      </c>
      <c r="I305" s="109"/>
      <c r="J305" s="112">
        <f>'[1]4 priedas_ nepanaudotos lėšos'!C105</f>
        <v>0.14702999999999999</v>
      </c>
      <c r="K305" s="117">
        <f t="shared" si="156"/>
        <v>0</v>
      </c>
      <c r="L305" s="166"/>
      <c r="M305" s="118"/>
      <c r="N305" s="118"/>
      <c r="O305" s="118"/>
      <c r="P305" s="166"/>
      <c r="Q305" s="118"/>
      <c r="R305" s="257">
        <f>'[1]4 priedas_ nepanaudotos lėšos'!I105</f>
        <v>0</v>
      </c>
      <c r="S305" s="172">
        <f>T305+U305+V305+W305+X305+Y305+Z305</f>
        <v>182.14703</v>
      </c>
      <c r="T305" s="227">
        <f t="shared" si="163"/>
        <v>179.6</v>
      </c>
      <c r="U305" s="227">
        <f t="shared" si="163"/>
        <v>0</v>
      </c>
      <c r="V305" s="227">
        <f t="shared" si="163"/>
        <v>0</v>
      </c>
      <c r="W305" s="227">
        <f t="shared" si="163"/>
        <v>0</v>
      </c>
      <c r="X305" s="227">
        <f t="shared" si="163"/>
        <v>2.4</v>
      </c>
      <c r="Y305" s="227">
        <f t="shared" si="163"/>
        <v>0</v>
      </c>
      <c r="Z305" s="227">
        <f t="shared" si="163"/>
        <v>0.14702999999999999</v>
      </c>
    </row>
    <row r="306" spans="1:26" ht="15.75" customHeight="1" x14ac:dyDescent="0.3">
      <c r="A306" s="16" t="s">
        <v>51</v>
      </c>
      <c r="B306" s="63" t="s">
        <v>278</v>
      </c>
      <c r="C306" s="250">
        <f t="shared" si="146"/>
        <v>163.20000000000002</v>
      </c>
      <c r="D306" s="110">
        <f t="shared" ref="D306:R306" si="170">D307</f>
        <v>161.4</v>
      </c>
      <c r="E306" s="110">
        <f t="shared" si="170"/>
        <v>0</v>
      </c>
      <c r="F306" s="110">
        <f t="shared" si="170"/>
        <v>0</v>
      </c>
      <c r="G306" s="110">
        <f t="shared" si="170"/>
        <v>0</v>
      </c>
      <c r="H306" s="110">
        <f t="shared" si="170"/>
        <v>1.8</v>
      </c>
      <c r="I306" s="110">
        <f t="shared" si="170"/>
        <v>0</v>
      </c>
      <c r="J306" s="110">
        <f t="shared" si="170"/>
        <v>0</v>
      </c>
      <c r="K306" s="117">
        <f t="shared" si="156"/>
        <v>0</v>
      </c>
      <c r="L306" s="108">
        <f t="shared" si="170"/>
        <v>0</v>
      </c>
      <c r="M306" s="108">
        <f t="shared" si="170"/>
        <v>0</v>
      </c>
      <c r="N306" s="108">
        <f t="shared" si="170"/>
        <v>0</v>
      </c>
      <c r="O306" s="108">
        <f t="shared" si="170"/>
        <v>0</v>
      </c>
      <c r="P306" s="108">
        <f t="shared" si="170"/>
        <v>0</v>
      </c>
      <c r="Q306" s="108">
        <f t="shared" si="170"/>
        <v>0</v>
      </c>
      <c r="R306" s="328">
        <f t="shared" si="170"/>
        <v>0</v>
      </c>
      <c r="S306" s="235">
        <f>S307</f>
        <v>163.20000000000002</v>
      </c>
      <c r="T306" s="323">
        <f t="shared" ref="T306:Z306" si="171">T307</f>
        <v>161.4</v>
      </c>
      <c r="U306" s="323">
        <f t="shared" si="171"/>
        <v>0</v>
      </c>
      <c r="V306" s="323">
        <f t="shared" si="171"/>
        <v>0</v>
      </c>
      <c r="W306" s="323">
        <f t="shared" si="171"/>
        <v>0</v>
      </c>
      <c r="X306" s="323">
        <f t="shared" si="171"/>
        <v>1.8</v>
      </c>
      <c r="Y306" s="323">
        <f t="shared" si="171"/>
        <v>0</v>
      </c>
      <c r="Z306" s="323">
        <f t="shared" si="171"/>
        <v>0</v>
      </c>
    </row>
    <row r="307" spans="1:26" ht="15.75" customHeight="1" x14ac:dyDescent="0.25">
      <c r="A307" s="17"/>
      <c r="B307" s="12" t="s">
        <v>441</v>
      </c>
      <c r="C307" s="251">
        <f t="shared" si="146"/>
        <v>163.20000000000002</v>
      </c>
      <c r="D307" s="162">
        <v>161.4</v>
      </c>
      <c r="E307" s="109"/>
      <c r="F307" s="109"/>
      <c r="G307" s="109"/>
      <c r="H307" s="162">
        <v>1.8</v>
      </c>
      <c r="I307" s="109"/>
      <c r="J307" s="112">
        <f>'[1]4 priedas_ nepanaudotos lėšos'!C107</f>
        <v>0</v>
      </c>
      <c r="K307" s="117">
        <f t="shared" si="156"/>
        <v>0</v>
      </c>
      <c r="L307" s="166"/>
      <c r="M307" s="118"/>
      <c r="N307" s="118"/>
      <c r="O307" s="118"/>
      <c r="P307" s="166"/>
      <c r="Q307" s="118"/>
      <c r="R307" s="257">
        <f>'[1]4 priedas_ nepanaudotos lėšos'!I107</f>
        <v>0</v>
      </c>
      <c r="S307" s="7">
        <f>T307+U307+V307+W307+X307+Y307+Z307</f>
        <v>163.20000000000002</v>
      </c>
      <c r="T307" s="227">
        <f t="shared" si="163"/>
        <v>161.4</v>
      </c>
      <c r="U307" s="227">
        <f t="shared" si="163"/>
        <v>0</v>
      </c>
      <c r="V307" s="227">
        <f t="shared" si="163"/>
        <v>0</v>
      </c>
      <c r="W307" s="227">
        <f t="shared" si="163"/>
        <v>0</v>
      </c>
      <c r="X307" s="227">
        <f t="shared" si="163"/>
        <v>1.8</v>
      </c>
      <c r="Y307" s="227">
        <f t="shared" si="163"/>
        <v>0</v>
      </c>
      <c r="Z307" s="227">
        <f t="shared" si="163"/>
        <v>0</v>
      </c>
    </row>
    <row r="308" spans="1:26" ht="15.75" customHeight="1" x14ac:dyDescent="0.3">
      <c r="A308" s="16" t="s">
        <v>52</v>
      </c>
      <c r="B308" s="63" t="s">
        <v>280</v>
      </c>
      <c r="C308" s="250">
        <f t="shared" si="146"/>
        <v>1058.8980000000001</v>
      </c>
      <c r="D308" s="110">
        <f t="shared" ref="D308:R309" si="172">D309</f>
        <v>1002.9</v>
      </c>
      <c r="E308" s="110">
        <f t="shared" si="172"/>
        <v>0</v>
      </c>
      <c r="F308" s="110">
        <f t="shared" si="172"/>
        <v>50.752000000000002</v>
      </c>
      <c r="G308" s="110">
        <f t="shared" si="172"/>
        <v>0</v>
      </c>
      <c r="H308" s="110">
        <f t="shared" si="172"/>
        <v>5</v>
      </c>
      <c r="I308" s="110">
        <f t="shared" si="172"/>
        <v>0</v>
      </c>
      <c r="J308" s="110">
        <f t="shared" si="172"/>
        <v>0.246</v>
      </c>
      <c r="K308" s="117">
        <f t="shared" si="156"/>
        <v>0</v>
      </c>
      <c r="L308" s="108">
        <f t="shared" si="172"/>
        <v>0</v>
      </c>
      <c r="M308" s="108">
        <f t="shared" si="172"/>
        <v>0</v>
      </c>
      <c r="N308" s="108">
        <f t="shared" si="172"/>
        <v>0</v>
      </c>
      <c r="O308" s="108">
        <f t="shared" si="172"/>
        <v>0</v>
      </c>
      <c r="P308" s="108">
        <f t="shared" si="172"/>
        <v>0</v>
      </c>
      <c r="Q308" s="108">
        <f t="shared" si="172"/>
        <v>0</v>
      </c>
      <c r="R308" s="328">
        <f t="shared" si="172"/>
        <v>0</v>
      </c>
      <c r="S308" s="232">
        <f>S309</f>
        <v>1058.8980000000001</v>
      </c>
      <c r="T308" s="323">
        <f t="shared" ref="T308:Z308" si="173">T309</f>
        <v>1002.9</v>
      </c>
      <c r="U308" s="323">
        <f t="shared" si="173"/>
        <v>0</v>
      </c>
      <c r="V308" s="323">
        <f t="shared" si="173"/>
        <v>50.752000000000002</v>
      </c>
      <c r="W308" s="323">
        <f t="shared" si="173"/>
        <v>0</v>
      </c>
      <c r="X308" s="323">
        <f t="shared" si="173"/>
        <v>5</v>
      </c>
      <c r="Y308" s="323">
        <f t="shared" si="173"/>
        <v>0</v>
      </c>
      <c r="Z308" s="323">
        <f t="shared" si="173"/>
        <v>0.246</v>
      </c>
    </row>
    <row r="309" spans="1:26" ht="15.75" customHeight="1" x14ac:dyDescent="0.25">
      <c r="A309" s="17"/>
      <c r="B309" s="12" t="s">
        <v>446</v>
      </c>
      <c r="C309" s="122">
        <f t="shared" si="146"/>
        <v>1058.8980000000001</v>
      </c>
      <c r="D309" s="162">
        <v>1002.9</v>
      </c>
      <c r="E309" s="109"/>
      <c r="F309" s="109">
        <f t="shared" si="172"/>
        <v>50.752000000000002</v>
      </c>
      <c r="G309" s="109"/>
      <c r="H309" s="162">
        <v>5</v>
      </c>
      <c r="I309" s="109"/>
      <c r="J309" s="112">
        <f>'[1]4 priedas_ nepanaudotos lėšos'!C109</f>
        <v>0.246</v>
      </c>
      <c r="K309" s="117">
        <f t="shared" si="156"/>
        <v>0</v>
      </c>
      <c r="L309" s="166"/>
      <c r="M309" s="118"/>
      <c r="N309" s="118">
        <f t="shared" si="172"/>
        <v>0</v>
      </c>
      <c r="O309" s="118"/>
      <c r="P309" s="166"/>
      <c r="Q309" s="118"/>
      <c r="R309" s="257">
        <f>'[1]4 priedas_ nepanaudotos lėšos'!I109</f>
        <v>0</v>
      </c>
      <c r="S309" s="243">
        <f>T309+U309+V309+W309+X309+Y309+Z309</f>
        <v>1058.8980000000001</v>
      </c>
      <c r="T309" s="227">
        <f t="shared" si="163"/>
        <v>1002.9</v>
      </c>
      <c r="U309" s="227">
        <f t="shared" si="163"/>
        <v>0</v>
      </c>
      <c r="V309" s="227">
        <f t="shared" si="163"/>
        <v>50.752000000000002</v>
      </c>
      <c r="W309" s="227">
        <f t="shared" si="163"/>
        <v>0</v>
      </c>
      <c r="X309" s="227">
        <f t="shared" si="163"/>
        <v>5</v>
      </c>
      <c r="Y309" s="227">
        <f t="shared" si="163"/>
        <v>0</v>
      </c>
      <c r="Z309" s="227">
        <f t="shared" si="163"/>
        <v>0.246</v>
      </c>
    </row>
    <row r="310" spans="1:26" ht="15.75" customHeight="1" x14ac:dyDescent="0.25">
      <c r="A310" s="17"/>
      <c r="B310" s="20" t="s">
        <v>325</v>
      </c>
      <c r="C310" s="120">
        <f t="shared" si="146"/>
        <v>50.752000000000002</v>
      </c>
      <c r="D310" s="120"/>
      <c r="E310" s="120"/>
      <c r="F310" s="168">
        <v>50.752000000000002</v>
      </c>
      <c r="G310" s="120"/>
      <c r="H310" s="120"/>
      <c r="I310" s="120"/>
      <c r="J310" s="113"/>
      <c r="K310" s="117">
        <f t="shared" si="156"/>
        <v>0</v>
      </c>
      <c r="L310" s="262"/>
      <c r="M310" s="262"/>
      <c r="N310" s="255"/>
      <c r="O310" s="262"/>
      <c r="P310" s="262"/>
      <c r="Q310" s="262"/>
      <c r="R310" s="258"/>
      <c r="S310" s="239">
        <f>T310+U310+V310+W310+X310+Y310+Z310</f>
        <v>50.752000000000002</v>
      </c>
      <c r="T310" s="227">
        <f t="shared" si="163"/>
        <v>0</v>
      </c>
      <c r="U310" s="227">
        <f t="shared" si="163"/>
        <v>0</v>
      </c>
      <c r="V310" s="227">
        <f t="shared" si="163"/>
        <v>50.752000000000002</v>
      </c>
      <c r="W310" s="227">
        <f t="shared" si="163"/>
        <v>0</v>
      </c>
      <c r="X310" s="227">
        <f t="shared" si="163"/>
        <v>0</v>
      </c>
      <c r="Y310" s="227">
        <f t="shared" si="163"/>
        <v>0</v>
      </c>
      <c r="Z310" s="227">
        <f t="shared" si="163"/>
        <v>0</v>
      </c>
    </row>
    <row r="311" spans="1:26" ht="15.75" customHeight="1" x14ac:dyDescent="0.3">
      <c r="A311" s="16" t="s">
        <v>44</v>
      </c>
      <c r="B311" s="63" t="s">
        <v>279</v>
      </c>
      <c r="C311" s="250">
        <f t="shared" si="146"/>
        <v>467.35262</v>
      </c>
      <c r="D311" s="110">
        <f t="shared" ref="D311:R311" si="174">D312</f>
        <v>406</v>
      </c>
      <c r="E311" s="110">
        <f t="shared" si="174"/>
        <v>0</v>
      </c>
      <c r="F311" s="110">
        <f t="shared" si="174"/>
        <v>0</v>
      </c>
      <c r="G311" s="110">
        <f t="shared" si="174"/>
        <v>0</v>
      </c>
      <c r="H311" s="110">
        <f t="shared" si="174"/>
        <v>47.3</v>
      </c>
      <c r="I311" s="110">
        <f t="shared" si="174"/>
        <v>0</v>
      </c>
      <c r="J311" s="110">
        <f t="shared" si="174"/>
        <v>14.052619999999999</v>
      </c>
      <c r="K311" s="117">
        <f t="shared" si="156"/>
        <v>0</v>
      </c>
      <c r="L311" s="108">
        <f t="shared" si="174"/>
        <v>0</v>
      </c>
      <c r="M311" s="108">
        <f t="shared" si="174"/>
        <v>0</v>
      </c>
      <c r="N311" s="108">
        <f t="shared" si="174"/>
        <v>0</v>
      </c>
      <c r="O311" s="108">
        <f t="shared" si="174"/>
        <v>0</v>
      </c>
      <c r="P311" s="108">
        <f t="shared" si="174"/>
        <v>0</v>
      </c>
      <c r="Q311" s="108">
        <f t="shared" si="174"/>
        <v>0</v>
      </c>
      <c r="R311" s="328">
        <f t="shared" si="174"/>
        <v>0</v>
      </c>
      <c r="S311" s="174">
        <f>S312</f>
        <v>467.35262</v>
      </c>
      <c r="T311" s="323">
        <f t="shared" ref="T311:Z311" si="175">T312</f>
        <v>406</v>
      </c>
      <c r="U311" s="323">
        <f t="shared" si="175"/>
        <v>0</v>
      </c>
      <c r="V311" s="323">
        <f t="shared" si="175"/>
        <v>0</v>
      </c>
      <c r="W311" s="323">
        <f t="shared" si="175"/>
        <v>0</v>
      </c>
      <c r="X311" s="323">
        <f t="shared" si="175"/>
        <v>47.3</v>
      </c>
      <c r="Y311" s="323">
        <f t="shared" si="175"/>
        <v>0</v>
      </c>
      <c r="Z311" s="323">
        <f t="shared" si="175"/>
        <v>14.052619999999999</v>
      </c>
    </row>
    <row r="312" spans="1:26" ht="15.75" customHeight="1" x14ac:dyDescent="0.25">
      <c r="A312" s="17"/>
      <c r="B312" s="12" t="s">
        <v>441</v>
      </c>
      <c r="C312" s="251">
        <f t="shared" si="146"/>
        <v>467.35262</v>
      </c>
      <c r="D312" s="162">
        <v>406</v>
      </c>
      <c r="E312" s="109"/>
      <c r="F312" s="109"/>
      <c r="G312" s="109"/>
      <c r="H312" s="162">
        <v>47.3</v>
      </c>
      <c r="I312" s="109"/>
      <c r="J312" s="112">
        <f>'[1]4 priedas_ nepanaudotos lėšos'!C111</f>
        <v>14.052619999999999</v>
      </c>
      <c r="K312" s="117">
        <f t="shared" si="156"/>
        <v>0</v>
      </c>
      <c r="L312" s="166"/>
      <c r="M312" s="118"/>
      <c r="N312" s="118"/>
      <c r="O312" s="118"/>
      <c r="P312" s="166"/>
      <c r="Q312" s="118"/>
      <c r="R312" s="257">
        <f>'[1]4 priedas_ nepanaudotos lėšos'!I111</f>
        <v>0</v>
      </c>
      <c r="S312" s="172">
        <f>T312+U312+V312+W312+X312+Y312+Z312</f>
        <v>467.35262</v>
      </c>
      <c r="T312" s="227">
        <f t="shared" si="163"/>
        <v>406</v>
      </c>
      <c r="U312" s="227">
        <f t="shared" si="163"/>
        <v>0</v>
      </c>
      <c r="V312" s="227">
        <f t="shared" si="163"/>
        <v>0</v>
      </c>
      <c r="W312" s="227">
        <f t="shared" si="163"/>
        <v>0</v>
      </c>
      <c r="X312" s="227">
        <f t="shared" si="163"/>
        <v>47.3</v>
      </c>
      <c r="Y312" s="227">
        <f t="shared" si="163"/>
        <v>0</v>
      </c>
      <c r="Z312" s="227">
        <f t="shared" si="163"/>
        <v>14.052619999999999</v>
      </c>
    </row>
    <row r="313" spans="1:26" ht="15.75" customHeight="1" x14ac:dyDescent="0.3">
      <c r="A313" s="16" t="s">
        <v>45</v>
      </c>
      <c r="B313" s="63" t="s">
        <v>333</v>
      </c>
      <c r="C313" s="250">
        <f t="shared" si="146"/>
        <v>278.37800000000004</v>
      </c>
      <c r="D313" s="110">
        <f t="shared" ref="D313:R313" si="176">D314</f>
        <v>220.3</v>
      </c>
      <c r="E313" s="110">
        <f t="shared" si="176"/>
        <v>0</v>
      </c>
      <c r="F313" s="110">
        <f t="shared" si="176"/>
        <v>53.078000000000003</v>
      </c>
      <c r="G313" s="110">
        <f t="shared" si="176"/>
        <v>0</v>
      </c>
      <c r="H313" s="110">
        <f t="shared" si="176"/>
        <v>5</v>
      </c>
      <c r="I313" s="110">
        <f t="shared" si="176"/>
        <v>0</v>
      </c>
      <c r="J313" s="110">
        <f t="shared" si="176"/>
        <v>0</v>
      </c>
      <c r="K313" s="117">
        <f t="shared" si="156"/>
        <v>0</v>
      </c>
      <c r="L313" s="108">
        <f t="shared" si="176"/>
        <v>0</v>
      </c>
      <c r="M313" s="108">
        <f t="shared" si="176"/>
        <v>0</v>
      </c>
      <c r="N313" s="108">
        <f t="shared" si="176"/>
        <v>0</v>
      </c>
      <c r="O313" s="108">
        <f t="shared" si="176"/>
        <v>0</v>
      </c>
      <c r="P313" s="108">
        <f t="shared" si="176"/>
        <v>0</v>
      </c>
      <c r="Q313" s="108">
        <f t="shared" si="176"/>
        <v>0</v>
      </c>
      <c r="R313" s="328">
        <f t="shared" si="176"/>
        <v>0</v>
      </c>
      <c r="S313" s="232">
        <f>S314</f>
        <v>278.37800000000004</v>
      </c>
      <c r="T313" s="323">
        <f t="shared" ref="T313:Z313" si="177">T314</f>
        <v>220.3</v>
      </c>
      <c r="U313" s="323">
        <f t="shared" si="177"/>
        <v>0</v>
      </c>
      <c r="V313" s="323">
        <f t="shared" si="177"/>
        <v>53.078000000000003</v>
      </c>
      <c r="W313" s="323">
        <f t="shared" si="177"/>
        <v>0</v>
      </c>
      <c r="X313" s="323">
        <f t="shared" si="177"/>
        <v>5</v>
      </c>
      <c r="Y313" s="323">
        <f t="shared" si="177"/>
        <v>0</v>
      </c>
      <c r="Z313" s="323">
        <f t="shared" si="177"/>
        <v>0</v>
      </c>
    </row>
    <row r="314" spans="1:26" ht="15.75" customHeight="1" x14ac:dyDescent="0.25">
      <c r="A314" s="17"/>
      <c r="B314" s="12" t="s">
        <v>447</v>
      </c>
      <c r="C314" s="122">
        <f t="shared" si="146"/>
        <v>278.37800000000004</v>
      </c>
      <c r="D314" s="162">
        <v>220.3</v>
      </c>
      <c r="E314" s="109"/>
      <c r="F314" s="109">
        <f>F317+F316+F315</f>
        <v>53.078000000000003</v>
      </c>
      <c r="G314" s="109"/>
      <c r="H314" s="162">
        <v>5</v>
      </c>
      <c r="I314" s="109"/>
      <c r="J314" s="112">
        <f>'[1]4 priedas_ nepanaudotos lėšos'!C113</f>
        <v>0</v>
      </c>
      <c r="K314" s="117">
        <f t="shared" si="156"/>
        <v>0</v>
      </c>
      <c r="L314" s="166"/>
      <c r="M314" s="118"/>
      <c r="N314" s="118">
        <f>N317+N316+N315</f>
        <v>0</v>
      </c>
      <c r="O314" s="118"/>
      <c r="P314" s="166"/>
      <c r="Q314" s="118"/>
      <c r="R314" s="257">
        <f>'[1]4 priedas_ nepanaudotos lėšos'!I113</f>
        <v>0</v>
      </c>
      <c r="S314" s="243">
        <f>T314+U314+V314+W314+X314+Y314+Z314</f>
        <v>278.37800000000004</v>
      </c>
      <c r="T314" s="227">
        <f t="shared" si="163"/>
        <v>220.3</v>
      </c>
      <c r="U314" s="227">
        <f t="shared" si="163"/>
        <v>0</v>
      </c>
      <c r="V314" s="227">
        <f t="shared" si="163"/>
        <v>53.078000000000003</v>
      </c>
      <c r="W314" s="227">
        <f t="shared" si="163"/>
        <v>0</v>
      </c>
      <c r="X314" s="227">
        <f t="shared" si="163"/>
        <v>5</v>
      </c>
      <c r="Y314" s="227">
        <f t="shared" si="163"/>
        <v>0</v>
      </c>
      <c r="Z314" s="227">
        <f t="shared" si="163"/>
        <v>0</v>
      </c>
    </row>
    <row r="315" spans="1:26" ht="13.8" x14ac:dyDescent="0.25">
      <c r="A315" s="17"/>
      <c r="B315" s="18" t="s">
        <v>412</v>
      </c>
      <c r="C315" s="122">
        <f t="shared" si="146"/>
        <v>5.8769999999999998</v>
      </c>
      <c r="D315" s="109"/>
      <c r="E315" s="109"/>
      <c r="F315" s="168">
        <v>5.8769999999999998</v>
      </c>
      <c r="G315" s="109"/>
      <c r="H315" s="109"/>
      <c r="I315" s="109"/>
      <c r="J315" s="112"/>
      <c r="K315" s="117">
        <f t="shared" si="156"/>
        <v>0</v>
      </c>
      <c r="L315" s="118"/>
      <c r="M315" s="118"/>
      <c r="N315" s="166"/>
      <c r="O315" s="118"/>
      <c r="P315" s="118"/>
      <c r="Q315" s="118"/>
      <c r="R315" s="257"/>
      <c r="S315" s="239">
        <f>T315+U315+V315+W315+X315+Y315+Z315</f>
        <v>5.8769999999999998</v>
      </c>
      <c r="T315" s="227">
        <f t="shared" si="163"/>
        <v>0</v>
      </c>
      <c r="U315" s="227">
        <f t="shared" si="163"/>
        <v>0</v>
      </c>
      <c r="V315" s="227">
        <f t="shared" si="163"/>
        <v>5.8769999999999998</v>
      </c>
      <c r="W315" s="227">
        <f t="shared" si="163"/>
        <v>0</v>
      </c>
      <c r="X315" s="227">
        <f t="shared" si="163"/>
        <v>0</v>
      </c>
      <c r="Y315" s="227">
        <f t="shared" si="163"/>
        <v>0</v>
      </c>
      <c r="Z315" s="227">
        <f t="shared" si="163"/>
        <v>0</v>
      </c>
    </row>
    <row r="316" spans="1:26" ht="13.8" x14ac:dyDescent="0.25">
      <c r="A316" s="17"/>
      <c r="B316" s="18" t="s">
        <v>348</v>
      </c>
      <c r="C316" s="120">
        <f t="shared" si="146"/>
        <v>25.001000000000001</v>
      </c>
      <c r="D316" s="109"/>
      <c r="E316" s="109"/>
      <c r="F316" s="168">
        <v>25.001000000000001</v>
      </c>
      <c r="G316" s="109"/>
      <c r="H316" s="109"/>
      <c r="I316" s="109"/>
      <c r="J316" s="112"/>
      <c r="K316" s="117">
        <f t="shared" si="156"/>
        <v>0</v>
      </c>
      <c r="L316" s="118"/>
      <c r="M316" s="118"/>
      <c r="N316" s="166"/>
      <c r="O316" s="118"/>
      <c r="P316" s="118"/>
      <c r="Q316" s="118"/>
      <c r="R316" s="257"/>
      <c r="S316" s="239">
        <f>T316+U316+V316+W316+X316+Y316+Z316</f>
        <v>25.001000000000001</v>
      </c>
      <c r="T316" s="227">
        <f t="shared" si="163"/>
        <v>0</v>
      </c>
      <c r="U316" s="227">
        <f t="shared" si="163"/>
        <v>0</v>
      </c>
      <c r="V316" s="227">
        <f t="shared" si="163"/>
        <v>25.001000000000001</v>
      </c>
      <c r="W316" s="227">
        <f t="shared" si="163"/>
        <v>0</v>
      </c>
      <c r="X316" s="227">
        <f t="shared" si="163"/>
        <v>0</v>
      </c>
      <c r="Y316" s="227">
        <f t="shared" si="163"/>
        <v>0</v>
      </c>
      <c r="Z316" s="227">
        <f t="shared" si="163"/>
        <v>0</v>
      </c>
    </row>
    <row r="317" spans="1:26" ht="15.75" customHeight="1" x14ac:dyDescent="0.25">
      <c r="A317" s="17"/>
      <c r="B317" s="20" t="s">
        <v>129</v>
      </c>
      <c r="C317" s="120">
        <f t="shared" si="146"/>
        <v>22.2</v>
      </c>
      <c r="D317" s="120"/>
      <c r="E317" s="120"/>
      <c r="F317" s="168">
        <v>22.2</v>
      </c>
      <c r="G317" s="120"/>
      <c r="H317" s="120"/>
      <c r="I317" s="120"/>
      <c r="J317" s="113"/>
      <c r="K317" s="117">
        <f t="shared" si="156"/>
        <v>0</v>
      </c>
      <c r="L317" s="262"/>
      <c r="M317" s="262"/>
      <c r="N317" s="255"/>
      <c r="O317" s="262"/>
      <c r="P317" s="262"/>
      <c r="Q317" s="262"/>
      <c r="R317" s="258"/>
      <c r="S317" s="241">
        <f>T317+U317+V317+W317+X317+Y317+Z317</f>
        <v>22.2</v>
      </c>
      <c r="T317" s="227">
        <f t="shared" si="163"/>
        <v>0</v>
      </c>
      <c r="U317" s="227">
        <f t="shared" si="163"/>
        <v>0</v>
      </c>
      <c r="V317" s="227">
        <f t="shared" si="163"/>
        <v>22.2</v>
      </c>
      <c r="W317" s="227">
        <f t="shared" si="163"/>
        <v>0</v>
      </c>
      <c r="X317" s="227">
        <f t="shared" si="163"/>
        <v>0</v>
      </c>
      <c r="Y317" s="227">
        <f t="shared" si="163"/>
        <v>0</v>
      </c>
      <c r="Z317" s="227">
        <f t="shared" si="163"/>
        <v>0</v>
      </c>
    </row>
    <row r="318" spans="1:26" ht="15.75" customHeight="1" x14ac:dyDescent="0.3">
      <c r="A318" s="16" t="s">
        <v>46</v>
      </c>
      <c r="B318" s="63" t="s">
        <v>281</v>
      </c>
      <c r="C318" s="250">
        <f t="shared" si="146"/>
        <v>826.65800000000002</v>
      </c>
      <c r="D318" s="110">
        <f t="shared" ref="D318:R318" si="178">D319</f>
        <v>706.1</v>
      </c>
      <c r="E318" s="110">
        <f t="shared" si="178"/>
        <v>0</v>
      </c>
      <c r="F318" s="110">
        <f t="shared" si="178"/>
        <v>30.006</v>
      </c>
      <c r="G318" s="110">
        <f t="shared" si="178"/>
        <v>0</v>
      </c>
      <c r="H318" s="110">
        <f t="shared" si="178"/>
        <v>81</v>
      </c>
      <c r="I318" s="110">
        <f t="shared" si="178"/>
        <v>0</v>
      </c>
      <c r="J318" s="110">
        <f t="shared" si="178"/>
        <v>9.5519999999999996</v>
      </c>
      <c r="K318" s="117">
        <f t="shared" si="156"/>
        <v>0</v>
      </c>
      <c r="L318" s="108">
        <f t="shared" si="178"/>
        <v>0</v>
      </c>
      <c r="M318" s="108">
        <f t="shared" si="178"/>
        <v>0</v>
      </c>
      <c r="N318" s="108">
        <f t="shared" si="178"/>
        <v>0</v>
      </c>
      <c r="O318" s="108">
        <f t="shared" si="178"/>
        <v>0</v>
      </c>
      <c r="P318" s="108">
        <f t="shared" si="178"/>
        <v>0</v>
      </c>
      <c r="Q318" s="108">
        <f t="shared" si="178"/>
        <v>0</v>
      </c>
      <c r="R318" s="328">
        <f t="shared" si="178"/>
        <v>0</v>
      </c>
      <c r="S318" s="232">
        <f>S319</f>
        <v>826.65800000000002</v>
      </c>
      <c r="T318" s="323">
        <f t="shared" ref="T318:Z318" si="179">T319</f>
        <v>706.1</v>
      </c>
      <c r="U318" s="323">
        <f t="shared" si="179"/>
        <v>0</v>
      </c>
      <c r="V318" s="323">
        <f t="shared" si="179"/>
        <v>30.006</v>
      </c>
      <c r="W318" s="323">
        <f t="shared" si="179"/>
        <v>0</v>
      </c>
      <c r="X318" s="323">
        <f t="shared" si="179"/>
        <v>81</v>
      </c>
      <c r="Y318" s="323">
        <f t="shared" si="179"/>
        <v>0</v>
      </c>
      <c r="Z318" s="323">
        <f t="shared" si="179"/>
        <v>9.5519999999999996</v>
      </c>
    </row>
    <row r="319" spans="1:26" ht="15.75" customHeight="1" x14ac:dyDescent="0.25">
      <c r="A319" s="17"/>
      <c r="B319" s="12" t="s">
        <v>447</v>
      </c>
      <c r="C319" s="251">
        <f t="shared" si="146"/>
        <v>826.65800000000002</v>
      </c>
      <c r="D319" s="162">
        <v>706.1</v>
      </c>
      <c r="E319" s="109"/>
      <c r="F319" s="109">
        <f>F320</f>
        <v>30.006</v>
      </c>
      <c r="G319" s="109"/>
      <c r="H319" s="162">
        <v>81</v>
      </c>
      <c r="I319" s="109"/>
      <c r="J319" s="112">
        <f>'[1]4 priedas_ nepanaudotos lėšos'!C115</f>
        <v>9.5519999999999996</v>
      </c>
      <c r="K319" s="117">
        <f t="shared" si="156"/>
        <v>0</v>
      </c>
      <c r="L319" s="166"/>
      <c r="M319" s="118"/>
      <c r="N319" s="118">
        <f>N320</f>
        <v>0</v>
      </c>
      <c r="O319" s="118"/>
      <c r="P319" s="166"/>
      <c r="Q319" s="118"/>
      <c r="R319" s="257">
        <f>'[1]4 priedas_ nepanaudotos lėšos'!I115</f>
        <v>0</v>
      </c>
      <c r="S319" s="233">
        <f>T319+U319+V319+W319+X319+Y319+Z319</f>
        <v>826.65800000000002</v>
      </c>
      <c r="T319" s="227">
        <f t="shared" si="163"/>
        <v>706.1</v>
      </c>
      <c r="U319" s="227">
        <f t="shared" si="163"/>
        <v>0</v>
      </c>
      <c r="V319" s="227">
        <f t="shared" si="163"/>
        <v>30.006</v>
      </c>
      <c r="W319" s="227">
        <f t="shared" si="163"/>
        <v>0</v>
      </c>
      <c r="X319" s="227">
        <f t="shared" si="163"/>
        <v>81</v>
      </c>
      <c r="Y319" s="227">
        <f t="shared" si="163"/>
        <v>0</v>
      </c>
      <c r="Z319" s="227">
        <f t="shared" si="163"/>
        <v>9.5519999999999996</v>
      </c>
    </row>
    <row r="320" spans="1:26" ht="13.8" x14ac:dyDescent="0.25">
      <c r="A320" s="17"/>
      <c r="B320" s="18" t="s">
        <v>412</v>
      </c>
      <c r="C320" s="251">
        <f t="shared" si="146"/>
        <v>30.006</v>
      </c>
      <c r="D320" s="109"/>
      <c r="E320" s="109"/>
      <c r="F320" s="162">
        <v>30.006</v>
      </c>
      <c r="G320" s="109"/>
      <c r="H320" s="109"/>
      <c r="I320" s="109"/>
      <c r="J320" s="112"/>
      <c r="K320" s="117">
        <f t="shared" si="156"/>
        <v>0</v>
      </c>
      <c r="L320" s="118"/>
      <c r="M320" s="118"/>
      <c r="N320" s="166"/>
      <c r="O320" s="118"/>
      <c r="P320" s="118"/>
      <c r="Q320" s="118"/>
      <c r="R320" s="257"/>
      <c r="S320" s="236">
        <f>T320+U320+V320+W320+X320+Y320+Z320</f>
        <v>30.006</v>
      </c>
      <c r="T320" s="227">
        <f t="shared" si="163"/>
        <v>0</v>
      </c>
      <c r="U320" s="227">
        <f t="shared" si="163"/>
        <v>0</v>
      </c>
      <c r="V320" s="227">
        <f t="shared" si="163"/>
        <v>30.006</v>
      </c>
      <c r="W320" s="227">
        <f t="shared" si="163"/>
        <v>0</v>
      </c>
      <c r="X320" s="227">
        <f t="shared" si="163"/>
        <v>0</v>
      </c>
      <c r="Y320" s="227">
        <f t="shared" si="163"/>
        <v>0</v>
      </c>
      <c r="Z320" s="227">
        <f t="shared" si="163"/>
        <v>0</v>
      </c>
    </row>
    <row r="321" spans="1:26" ht="15.75" customHeight="1" x14ac:dyDescent="0.3">
      <c r="A321" s="16" t="s">
        <v>47</v>
      </c>
      <c r="B321" s="63" t="s">
        <v>283</v>
      </c>
      <c r="C321" s="250">
        <f t="shared" si="146"/>
        <v>2275.4894799999997</v>
      </c>
      <c r="D321" s="110">
        <f t="shared" ref="D321:R321" si="180">D322</f>
        <v>1195.8</v>
      </c>
      <c r="E321" s="110">
        <f t="shared" si="180"/>
        <v>832.2</v>
      </c>
      <c r="F321" s="110">
        <f t="shared" si="180"/>
        <v>72.177999999999997</v>
      </c>
      <c r="G321" s="110">
        <f t="shared" si="180"/>
        <v>0</v>
      </c>
      <c r="H321" s="110">
        <f t="shared" si="180"/>
        <v>150</v>
      </c>
      <c r="I321" s="110">
        <f t="shared" si="180"/>
        <v>0</v>
      </c>
      <c r="J321" s="110">
        <f t="shared" si="180"/>
        <v>25.31148</v>
      </c>
      <c r="K321" s="117">
        <f t="shared" si="156"/>
        <v>0</v>
      </c>
      <c r="L321" s="108">
        <f t="shared" si="180"/>
        <v>0</v>
      </c>
      <c r="M321" s="108">
        <f t="shared" si="180"/>
        <v>0</v>
      </c>
      <c r="N321" s="108">
        <f t="shared" si="180"/>
        <v>0</v>
      </c>
      <c r="O321" s="108">
        <f t="shared" si="180"/>
        <v>0</v>
      </c>
      <c r="P321" s="108">
        <f t="shared" si="180"/>
        <v>0</v>
      </c>
      <c r="Q321" s="108">
        <f t="shared" si="180"/>
        <v>0</v>
      </c>
      <c r="R321" s="328">
        <f t="shared" si="180"/>
        <v>0</v>
      </c>
      <c r="S321" s="174">
        <f>S322</f>
        <v>2275.4894799999997</v>
      </c>
      <c r="T321" s="323">
        <f t="shared" ref="T321:Z321" si="181">T322</f>
        <v>1195.8</v>
      </c>
      <c r="U321" s="323">
        <f t="shared" si="181"/>
        <v>832.2</v>
      </c>
      <c r="V321" s="323">
        <f t="shared" si="181"/>
        <v>72.177999999999997</v>
      </c>
      <c r="W321" s="323">
        <f t="shared" si="181"/>
        <v>0</v>
      </c>
      <c r="X321" s="323">
        <f t="shared" si="181"/>
        <v>150</v>
      </c>
      <c r="Y321" s="323">
        <f t="shared" si="181"/>
        <v>0</v>
      </c>
      <c r="Z321" s="323">
        <f t="shared" si="181"/>
        <v>25.31148</v>
      </c>
    </row>
    <row r="322" spans="1:26" ht="15.75" customHeight="1" x14ac:dyDescent="0.25">
      <c r="A322" s="17"/>
      <c r="B322" s="12" t="s">
        <v>447</v>
      </c>
      <c r="C322" s="251">
        <f t="shared" si="146"/>
        <v>2275.4894799999997</v>
      </c>
      <c r="D322" s="162">
        <v>1195.8</v>
      </c>
      <c r="E322" s="109">
        <f>E323+E324</f>
        <v>832.2</v>
      </c>
      <c r="F322" s="109">
        <f>F326+F328+F327+F325</f>
        <v>72.177999999999997</v>
      </c>
      <c r="G322" s="109"/>
      <c r="H322" s="162">
        <v>150</v>
      </c>
      <c r="I322" s="109"/>
      <c r="J322" s="112">
        <f>'[1]4 priedas_ nepanaudotos lėšos'!C117</f>
        <v>25.31148</v>
      </c>
      <c r="K322" s="117">
        <f t="shared" si="156"/>
        <v>0</v>
      </c>
      <c r="L322" s="166"/>
      <c r="M322" s="118">
        <f>M323+M324</f>
        <v>0</v>
      </c>
      <c r="N322" s="118">
        <f>N326+N328+N327+N325</f>
        <v>0</v>
      </c>
      <c r="O322" s="118"/>
      <c r="P322" s="166"/>
      <c r="Q322" s="118"/>
      <c r="R322" s="257">
        <f>'[1]4 priedas_ nepanaudotos lėšos'!I117</f>
        <v>0</v>
      </c>
      <c r="S322" s="119">
        <f t="shared" ref="S322:S328" si="182">T322+U322+V322+W322+X322+Y322+Z322</f>
        <v>2275.4894799999997</v>
      </c>
      <c r="T322" s="227">
        <f t="shared" si="163"/>
        <v>1195.8</v>
      </c>
      <c r="U322" s="227">
        <f t="shared" si="163"/>
        <v>832.2</v>
      </c>
      <c r="V322" s="227">
        <f t="shared" si="163"/>
        <v>72.177999999999997</v>
      </c>
      <c r="W322" s="227">
        <f t="shared" si="163"/>
        <v>0</v>
      </c>
      <c r="X322" s="227">
        <f t="shared" si="163"/>
        <v>150</v>
      </c>
      <c r="Y322" s="227">
        <f t="shared" si="163"/>
        <v>0</v>
      </c>
      <c r="Z322" s="227">
        <f t="shared" si="163"/>
        <v>25.31148</v>
      </c>
    </row>
    <row r="323" spans="1:26" ht="13.8" x14ac:dyDescent="0.25">
      <c r="A323" s="17"/>
      <c r="B323" s="18" t="s">
        <v>349</v>
      </c>
      <c r="C323" s="120">
        <f t="shared" si="146"/>
        <v>677</v>
      </c>
      <c r="D323" s="120"/>
      <c r="E323" s="168">
        <v>677</v>
      </c>
      <c r="F323" s="120"/>
      <c r="G323" s="120"/>
      <c r="H323" s="120"/>
      <c r="I323" s="120"/>
      <c r="J323" s="113"/>
      <c r="K323" s="117">
        <f t="shared" si="156"/>
        <v>0</v>
      </c>
      <c r="L323" s="262"/>
      <c r="M323" s="255"/>
      <c r="N323" s="262"/>
      <c r="O323" s="262"/>
      <c r="P323" s="262"/>
      <c r="Q323" s="262"/>
      <c r="R323" s="258"/>
      <c r="S323" s="241">
        <f t="shared" si="182"/>
        <v>677</v>
      </c>
      <c r="T323" s="227">
        <f t="shared" si="163"/>
        <v>0</v>
      </c>
      <c r="U323" s="227">
        <f t="shared" si="163"/>
        <v>677</v>
      </c>
      <c r="V323" s="227">
        <f t="shared" si="163"/>
        <v>0</v>
      </c>
      <c r="W323" s="227">
        <f t="shared" si="163"/>
        <v>0</v>
      </c>
      <c r="X323" s="227">
        <f t="shared" si="163"/>
        <v>0</v>
      </c>
      <c r="Y323" s="227">
        <f t="shared" si="163"/>
        <v>0</v>
      </c>
      <c r="Z323" s="227">
        <f t="shared" si="163"/>
        <v>0</v>
      </c>
    </row>
    <row r="324" spans="1:26" ht="26.4" x14ac:dyDescent="0.25">
      <c r="A324" s="17"/>
      <c r="B324" s="18" t="s">
        <v>350</v>
      </c>
      <c r="C324" s="120">
        <f t="shared" si="146"/>
        <v>155.19999999999999</v>
      </c>
      <c r="D324" s="120"/>
      <c r="E324" s="168">
        <v>155.19999999999999</v>
      </c>
      <c r="F324" s="120"/>
      <c r="G324" s="120"/>
      <c r="H324" s="120"/>
      <c r="I324" s="120"/>
      <c r="J324" s="113"/>
      <c r="K324" s="117">
        <f t="shared" si="156"/>
        <v>0</v>
      </c>
      <c r="L324" s="262"/>
      <c r="M324" s="255"/>
      <c r="N324" s="262"/>
      <c r="O324" s="262"/>
      <c r="P324" s="262"/>
      <c r="Q324" s="262"/>
      <c r="R324" s="258"/>
      <c r="S324" s="241">
        <f t="shared" si="182"/>
        <v>155.19999999999999</v>
      </c>
      <c r="T324" s="227">
        <f t="shared" si="163"/>
        <v>0</v>
      </c>
      <c r="U324" s="227">
        <f t="shared" si="163"/>
        <v>155.19999999999999</v>
      </c>
      <c r="V324" s="227">
        <f t="shared" si="163"/>
        <v>0</v>
      </c>
      <c r="W324" s="227">
        <f t="shared" si="163"/>
        <v>0</v>
      </c>
      <c r="X324" s="227">
        <f t="shared" si="163"/>
        <v>0</v>
      </c>
      <c r="Y324" s="227">
        <f t="shared" si="163"/>
        <v>0</v>
      </c>
      <c r="Z324" s="227">
        <f t="shared" si="163"/>
        <v>0</v>
      </c>
    </row>
    <row r="325" spans="1:26" ht="15.75" hidden="1" customHeight="1" x14ac:dyDescent="0.25">
      <c r="A325" s="17"/>
      <c r="B325" s="18" t="s">
        <v>340</v>
      </c>
      <c r="C325" s="120">
        <f t="shared" si="146"/>
        <v>0</v>
      </c>
      <c r="D325" s="120"/>
      <c r="E325" s="120"/>
      <c r="F325" s="120"/>
      <c r="G325" s="120"/>
      <c r="H325" s="120"/>
      <c r="I325" s="120"/>
      <c r="J325" s="113"/>
      <c r="K325" s="117">
        <f t="shared" si="156"/>
        <v>0</v>
      </c>
      <c r="L325" s="262"/>
      <c r="M325" s="120"/>
      <c r="N325" s="262"/>
      <c r="O325" s="262"/>
      <c r="P325" s="262"/>
      <c r="Q325" s="262"/>
      <c r="R325" s="258"/>
      <c r="S325" s="241">
        <f t="shared" si="182"/>
        <v>0</v>
      </c>
      <c r="T325" s="227">
        <f t="shared" si="163"/>
        <v>0</v>
      </c>
      <c r="U325" s="227">
        <f t="shared" si="163"/>
        <v>0</v>
      </c>
      <c r="V325" s="227">
        <f t="shared" si="163"/>
        <v>0</v>
      </c>
      <c r="W325" s="227">
        <f t="shared" si="163"/>
        <v>0</v>
      </c>
      <c r="X325" s="227">
        <f t="shared" si="163"/>
        <v>0</v>
      </c>
      <c r="Y325" s="227">
        <f t="shared" si="163"/>
        <v>0</v>
      </c>
      <c r="Z325" s="227">
        <f t="shared" si="163"/>
        <v>0</v>
      </c>
    </row>
    <row r="326" spans="1:26" ht="13.8" x14ac:dyDescent="0.25">
      <c r="A326" s="17"/>
      <c r="B326" s="18" t="s">
        <v>412</v>
      </c>
      <c r="C326" s="120">
        <f t="shared" si="146"/>
        <v>72.177999999999997</v>
      </c>
      <c r="D326" s="120"/>
      <c r="E326" s="120"/>
      <c r="F326" s="168">
        <v>72.177999999999997</v>
      </c>
      <c r="G326" s="120"/>
      <c r="H326" s="120"/>
      <c r="I326" s="120"/>
      <c r="J326" s="113"/>
      <c r="K326" s="117">
        <f t="shared" si="156"/>
        <v>0</v>
      </c>
      <c r="L326" s="262"/>
      <c r="M326" s="262"/>
      <c r="N326" s="255"/>
      <c r="O326" s="262"/>
      <c r="P326" s="262"/>
      <c r="Q326" s="262"/>
      <c r="R326" s="258"/>
      <c r="S326" s="239">
        <f t="shared" si="182"/>
        <v>72.177999999999997</v>
      </c>
      <c r="T326" s="227">
        <f t="shared" si="163"/>
        <v>0</v>
      </c>
      <c r="U326" s="227">
        <f t="shared" si="163"/>
        <v>0</v>
      </c>
      <c r="V326" s="227">
        <f t="shared" si="163"/>
        <v>72.177999999999997</v>
      </c>
      <c r="W326" s="227">
        <f t="shared" si="163"/>
        <v>0</v>
      </c>
      <c r="X326" s="227">
        <f t="shared" si="163"/>
        <v>0</v>
      </c>
      <c r="Y326" s="227">
        <f t="shared" si="163"/>
        <v>0</v>
      </c>
      <c r="Z326" s="227">
        <f t="shared" si="163"/>
        <v>0</v>
      </c>
    </row>
    <row r="327" spans="1:26" ht="39.6" hidden="1" x14ac:dyDescent="0.25">
      <c r="A327" s="17"/>
      <c r="B327" s="18" t="s">
        <v>332</v>
      </c>
      <c r="C327" s="120">
        <f t="shared" si="146"/>
        <v>0</v>
      </c>
      <c r="D327" s="120"/>
      <c r="E327" s="120"/>
      <c r="F327" s="120"/>
      <c r="G327" s="120"/>
      <c r="H327" s="120"/>
      <c r="I327" s="120"/>
      <c r="J327" s="113"/>
      <c r="K327" s="117">
        <f t="shared" si="156"/>
        <v>0</v>
      </c>
      <c r="L327" s="262"/>
      <c r="M327" s="262"/>
      <c r="N327" s="262"/>
      <c r="O327" s="262"/>
      <c r="P327" s="262"/>
      <c r="Q327" s="262"/>
      <c r="R327" s="258"/>
      <c r="S327" s="127">
        <f t="shared" si="182"/>
        <v>0</v>
      </c>
      <c r="T327" s="227">
        <f t="shared" si="163"/>
        <v>0</v>
      </c>
      <c r="U327" s="227">
        <f t="shared" si="163"/>
        <v>0</v>
      </c>
      <c r="V327" s="227">
        <f t="shared" si="163"/>
        <v>0</v>
      </c>
      <c r="W327" s="227">
        <f t="shared" si="163"/>
        <v>0</v>
      </c>
      <c r="X327" s="227">
        <f t="shared" si="163"/>
        <v>0</v>
      </c>
      <c r="Y327" s="227">
        <f t="shared" si="163"/>
        <v>0</v>
      </c>
      <c r="Z327" s="227">
        <f t="shared" si="163"/>
        <v>0</v>
      </c>
    </row>
    <row r="328" spans="1:26" ht="15.75" hidden="1" customHeight="1" x14ac:dyDescent="0.25">
      <c r="A328" s="17"/>
      <c r="B328" s="20" t="s">
        <v>142</v>
      </c>
      <c r="C328" s="120">
        <f t="shared" si="146"/>
        <v>0</v>
      </c>
      <c r="D328" s="109"/>
      <c r="E328" s="120"/>
      <c r="F328" s="120"/>
      <c r="G328" s="109"/>
      <c r="H328" s="109"/>
      <c r="I328" s="109"/>
      <c r="J328" s="112"/>
      <c r="K328" s="117">
        <f t="shared" si="156"/>
        <v>0</v>
      </c>
      <c r="L328" s="118"/>
      <c r="M328" s="118"/>
      <c r="N328" s="118"/>
      <c r="O328" s="118"/>
      <c r="P328" s="118"/>
      <c r="Q328" s="118"/>
      <c r="R328" s="257"/>
      <c r="S328" s="127">
        <f t="shared" si="182"/>
        <v>0</v>
      </c>
      <c r="T328" s="227">
        <f t="shared" si="163"/>
        <v>0</v>
      </c>
      <c r="U328" s="227">
        <f t="shared" si="163"/>
        <v>0</v>
      </c>
      <c r="V328" s="227">
        <f t="shared" si="163"/>
        <v>0</v>
      </c>
      <c r="W328" s="227">
        <f t="shared" si="163"/>
        <v>0</v>
      </c>
      <c r="X328" s="227">
        <f t="shared" si="163"/>
        <v>0</v>
      </c>
      <c r="Y328" s="227">
        <f t="shared" si="163"/>
        <v>0</v>
      </c>
      <c r="Z328" s="227">
        <f t="shared" si="163"/>
        <v>0</v>
      </c>
    </row>
    <row r="329" spans="1:26" ht="15.75" customHeight="1" x14ac:dyDescent="0.3">
      <c r="A329" s="16" t="s">
        <v>48</v>
      </c>
      <c r="B329" s="63" t="s">
        <v>282</v>
      </c>
      <c r="C329" s="250">
        <f t="shared" si="146"/>
        <v>1065.7889200000002</v>
      </c>
      <c r="D329" s="110">
        <f>D330</f>
        <v>512.6</v>
      </c>
      <c r="E329" s="110">
        <f t="shared" ref="E329:R329" si="183">E330</f>
        <v>0</v>
      </c>
      <c r="F329" s="110">
        <f t="shared" si="183"/>
        <v>28.045999999999999</v>
      </c>
      <c r="G329" s="110">
        <f t="shared" si="183"/>
        <v>0</v>
      </c>
      <c r="H329" s="110">
        <f t="shared" si="183"/>
        <v>500</v>
      </c>
      <c r="I329" s="110">
        <f t="shared" si="183"/>
        <v>0</v>
      </c>
      <c r="J329" s="110">
        <f t="shared" si="183"/>
        <v>25.14292</v>
      </c>
      <c r="K329" s="117">
        <f t="shared" si="156"/>
        <v>0</v>
      </c>
      <c r="L329" s="108">
        <f>L330</f>
        <v>0</v>
      </c>
      <c r="M329" s="108">
        <f t="shared" si="183"/>
        <v>0</v>
      </c>
      <c r="N329" s="108">
        <f t="shared" si="183"/>
        <v>0</v>
      </c>
      <c r="O329" s="108">
        <f t="shared" si="183"/>
        <v>0</v>
      </c>
      <c r="P329" s="108">
        <f t="shared" si="183"/>
        <v>0</v>
      </c>
      <c r="Q329" s="108">
        <f t="shared" si="183"/>
        <v>0</v>
      </c>
      <c r="R329" s="328">
        <f t="shared" si="183"/>
        <v>0</v>
      </c>
      <c r="S329" s="174">
        <f>S330</f>
        <v>1065.7889200000002</v>
      </c>
      <c r="T329" s="323">
        <f t="shared" ref="T329:Z329" si="184">T330</f>
        <v>512.6</v>
      </c>
      <c r="U329" s="323">
        <f t="shared" si="184"/>
        <v>0</v>
      </c>
      <c r="V329" s="323">
        <f t="shared" si="184"/>
        <v>28.045999999999999</v>
      </c>
      <c r="W329" s="323">
        <f t="shared" si="184"/>
        <v>0</v>
      </c>
      <c r="X329" s="323">
        <f t="shared" si="184"/>
        <v>500</v>
      </c>
      <c r="Y329" s="323">
        <f t="shared" si="184"/>
        <v>0</v>
      </c>
      <c r="Z329" s="323">
        <f t="shared" si="184"/>
        <v>25.14292</v>
      </c>
    </row>
    <row r="330" spans="1:26" ht="15.75" customHeight="1" x14ac:dyDescent="0.25">
      <c r="A330" s="17"/>
      <c r="B330" s="12" t="s">
        <v>447</v>
      </c>
      <c r="C330" s="251">
        <f t="shared" si="146"/>
        <v>1065.7889200000002</v>
      </c>
      <c r="D330" s="162">
        <v>512.6</v>
      </c>
      <c r="E330" s="109"/>
      <c r="F330" s="109">
        <f>F331</f>
        <v>28.045999999999999</v>
      </c>
      <c r="G330" s="109"/>
      <c r="H330" s="162">
        <v>500</v>
      </c>
      <c r="I330" s="109"/>
      <c r="J330" s="112">
        <f>'[1]4 priedas_ nepanaudotos lėšos'!C119</f>
        <v>25.14292</v>
      </c>
      <c r="K330" s="117">
        <f t="shared" si="156"/>
        <v>0</v>
      </c>
      <c r="L330" s="166"/>
      <c r="M330" s="118"/>
      <c r="N330" s="118">
        <f>N331</f>
        <v>0</v>
      </c>
      <c r="O330" s="118"/>
      <c r="P330" s="166"/>
      <c r="Q330" s="118"/>
      <c r="R330" s="257">
        <f>'[1]4 priedas_ nepanaudotos lėšos'!I119</f>
        <v>0</v>
      </c>
      <c r="S330" s="172">
        <f>T330+U330+V330+W330+X330+Y330+Z330</f>
        <v>1065.7889200000002</v>
      </c>
      <c r="T330" s="227">
        <f t="shared" si="163"/>
        <v>512.6</v>
      </c>
      <c r="U330" s="227">
        <f t="shared" si="163"/>
        <v>0</v>
      </c>
      <c r="V330" s="227">
        <f t="shared" si="163"/>
        <v>28.045999999999999</v>
      </c>
      <c r="W330" s="227">
        <f t="shared" si="163"/>
        <v>0</v>
      </c>
      <c r="X330" s="227">
        <f t="shared" si="163"/>
        <v>500</v>
      </c>
      <c r="Y330" s="227">
        <f t="shared" si="163"/>
        <v>0</v>
      </c>
      <c r="Z330" s="227">
        <f t="shared" si="163"/>
        <v>25.14292</v>
      </c>
    </row>
    <row r="331" spans="1:26" ht="13.8" x14ac:dyDescent="0.25">
      <c r="A331" s="17"/>
      <c r="B331" s="18" t="s">
        <v>412</v>
      </c>
      <c r="C331" s="251">
        <f t="shared" si="146"/>
        <v>28.045999999999999</v>
      </c>
      <c r="D331" s="109"/>
      <c r="E331" s="109"/>
      <c r="F331" s="162">
        <v>28.045999999999999</v>
      </c>
      <c r="G331" s="109"/>
      <c r="H331" s="109"/>
      <c r="I331" s="109"/>
      <c r="J331" s="112"/>
      <c r="K331" s="117">
        <f t="shared" si="156"/>
        <v>0</v>
      </c>
      <c r="L331" s="118"/>
      <c r="M331" s="118"/>
      <c r="N331" s="166"/>
      <c r="O331" s="118"/>
      <c r="P331" s="118"/>
      <c r="Q331" s="118"/>
      <c r="R331" s="257"/>
      <c r="S331" s="236">
        <f>T331+U331+V331+W331+X331+Y331+Z331</f>
        <v>28.045999999999999</v>
      </c>
      <c r="T331" s="227">
        <f t="shared" si="163"/>
        <v>0</v>
      </c>
      <c r="U331" s="227">
        <f t="shared" si="163"/>
        <v>0</v>
      </c>
      <c r="V331" s="227">
        <f t="shared" si="163"/>
        <v>28.045999999999999</v>
      </c>
      <c r="W331" s="227">
        <f t="shared" si="163"/>
        <v>0</v>
      </c>
      <c r="X331" s="227">
        <f t="shared" si="163"/>
        <v>0</v>
      </c>
      <c r="Y331" s="227">
        <f t="shared" si="163"/>
        <v>0</v>
      </c>
      <c r="Z331" s="227">
        <f t="shared" si="163"/>
        <v>0</v>
      </c>
    </row>
    <row r="332" spans="1:26" ht="15.9" customHeight="1" x14ac:dyDescent="0.25">
      <c r="A332" s="180" t="s">
        <v>53</v>
      </c>
      <c r="B332" s="181" t="s">
        <v>435</v>
      </c>
      <c r="C332" s="253">
        <f t="shared" si="146"/>
        <v>81357.696240000005</v>
      </c>
      <c r="D332" s="163">
        <f t="shared" ref="D332:J332" si="185">D14+D16+D95+D100+D107+D114+D121+D128+D135+D142+D149+D156+D163+D170+D172+D175+D180+D184+D191+D195+D204+D207+D213+D220+D226+D232+D240+D245+D251+D257+D262+D268+D274+D279+D285+D288+D290+D294+D296+D298+D300+D302+D304+D306+D308+D311+D313+D318+D321+D329</f>
        <v>44805.999999999993</v>
      </c>
      <c r="E332" s="163">
        <f t="shared" si="185"/>
        <v>6290.7300000000005</v>
      </c>
      <c r="F332" s="163">
        <f t="shared" si="185"/>
        <v>5018.1426100000017</v>
      </c>
      <c r="G332" s="163">
        <f t="shared" si="185"/>
        <v>16927.300000000003</v>
      </c>
      <c r="H332" s="163">
        <f t="shared" si="185"/>
        <v>2592.1999999999998</v>
      </c>
      <c r="I332" s="163">
        <f t="shared" si="185"/>
        <v>1023</v>
      </c>
      <c r="J332" s="171">
        <f t="shared" si="185"/>
        <v>4700.3236300000017</v>
      </c>
      <c r="K332" s="309">
        <f t="shared" si="156"/>
        <v>409.50557999999995</v>
      </c>
      <c r="L332" s="310">
        <f t="shared" ref="L332:R332" si="186">L14+L16+L95+L100+L107+L114+L121+L128+L135+L142+L149+L156+L163+L170+L172+L175+L180+L184+L191+L195+L204+L207+L213+L220+L226+L232+L240+L245+L251+L257+L262+L268+L274+L279+L285+L288+L290+L294+L296+L298+L300+L302+L304+L306+L308+L311+L313+L318+L321+L329</f>
        <v>0</v>
      </c>
      <c r="M332" s="310">
        <f t="shared" si="186"/>
        <v>-19</v>
      </c>
      <c r="N332" s="310">
        <f t="shared" si="186"/>
        <v>394.60557999999997</v>
      </c>
      <c r="O332" s="310">
        <f t="shared" si="186"/>
        <v>0</v>
      </c>
      <c r="P332" s="310">
        <f t="shared" si="186"/>
        <v>33.9</v>
      </c>
      <c r="Q332" s="310">
        <f t="shared" si="186"/>
        <v>0</v>
      </c>
      <c r="R332" s="329">
        <f t="shared" si="186"/>
        <v>0</v>
      </c>
      <c r="S332" s="126">
        <f>T332+U332+V332+W332+X332+Y332+Z332</f>
        <v>81767.201820000002</v>
      </c>
      <c r="T332" s="325">
        <f>D332+L332</f>
        <v>44805.999999999993</v>
      </c>
      <c r="U332" s="325">
        <f t="shared" si="163"/>
        <v>6271.7300000000005</v>
      </c>
      <c r="V332" s="325">
        <f t="shared" si="163"/>
        <v>5412.7481900000021</v>
      </c>
      <c r="W332" s="325">
        <f t="shared" si="163"/>
        <v>16927.300000000003</v>
      </c>
      <c r="X332" s="325">
        <f t="shared" si="163"/>
        <v>2626.1</v>
      </c>
      <c r="Y332" s="325">
        <f t="shared" si="163"/>
        <v>1023</v>
      </c>
      <c r="Z332" s="325">
        <f t="shared" si="163"/>
        <v>4700.3236300000017</v>
      </c>
    </row>
    <row r="333" spans="1:26" ht="13.8" x14ac:dyDescent="0.25">
      <c r="A333" s="180" t="s">
        <v>413</v>
      </c>
      <c r="B333" s="5" t="s">
        <v>436</v>
      </c>
      <c r="C333" s="254">
        <f t="shared" si="146"/>
        <v>12976.94881</v>
      </c>
      <c r="D333" s="109">
        <f t="shared" ref="D333:J333" si="187">D15+D17+D96+D101+D108+D115+D122+D129+D136+D143+D150+D157+D164+D171</f>
        <v>11833.4</v>
      </c>
      <c r="E333" s="109">
        <f t="shared" si="187"/>
        <v>644.36400000000003</v>
      </c>
      <c r="F333" s="109">
        <f t="shared" si="187"/>
        <v>33.205879999999993</v>
      </c>
      <c r="G333" s="109">
        <f t="shared" si="187"/>
        <v>0</v>
      </c>
      <c r="H333" s="109">
        <f t="shared" si="187"/>
        <v>35.6</v>
      </c>
      <c r="I333" s="109">
        <f t="shared" si="187"/>
        <v>0</v>
      </c>
      <c r="J333" s="109">
        <f t="shared" si="187"/>
        <v>430.37893000000003</v>
      </c>
      <c r="K333" s="117">
        <f t="shared" si="156"/>
        <v>8.4228000000000023</v>
      </c>
      <c r="L333" s="118">
        <f t="shared" ref="L333:R333" si="188">L15+L17+L96+L101+L108+L115+L122+L129+L136+L143+L150+L157+L164+L171</f>
        <v>0</v>
      </c>
      <c r="M333" s="118">
        <f t="shared" si="188"/>
        <v>-0.55300000000000005</v>
      </c>
      <c r="N333" s="118">
        <f t="shared" si="188"/>
        <v>-4.3241999999999994</v>
      </c>
      <c r="O333" s="118">
        <f t="shared" si="188"/>
        <v>0</v>
      </c>
      <c r="P333" s="118">
        <f t="shared" si="188"/>
        <v>13.3</v>
      </c>
      <c r="Q333" s="118">
        <f t="shared" si="188"/>
        <v>0</v>
      </c>
      <c r="R333" s="257">
        <f t="shared" si="188"/>
        <v>0</v>
      </c>
      <c r="S333" s="172">
        <f>T333+U333+V333+W333+X333+Y333+Z333</f>
        <v>12985.37161</v>
      </c>
      <c r="T333" s="227">
        <f>D333+L333</f>
        <v>11833.4</v>
      </c>
      <c r="U333" s="227">
        <f t="shared" si="163"/>
        <v>643.81100000000004</v>
      </c>
      <c r="V333" s="227">
        <f t="shared" si="163"/>
        <v>28.881679999999996</v>
      </c>
      <c r="W333" s="227">
        <f t="shared" si="163"/>
        <v>0</v>
      </c>
      <c r="X333" s="227">
        <f t="shared" si="163"/>
        <v>48.900000000000006</v>
      </c>
      <c r="Y333" s="227">
        <f t="shared" si="163"/>
        <v>0</v>
      </c>
      <c r="Z333" s="227">
        <f t="shared" si="163"/>
        <v>430.37893000000003</v>
      </c>
    </row>
    <row r="334" spans="1:26" ht="13.8" x14ac:dyDescent="0.25">
      <c r="A334" s="180" t="s">
        <v>414</v>
      </c>
      <c r="B334" s="5" t="s">
        <v>437</v>
      </c>
      <c r="C334" s="254">
        <f t="shared" si="146"/>
        <v>12195.793350000002</v>
      </c>
      <c r="D334" s="109">
        <f t="shared" ref="D334:J334" si="189">D46+D99+D104+D111+D118+D125+D132+D139+D146+D153+D160+D167+D173</f>
        <v>5913.43</v>
      </c>
      <c r="E334" s="109">
        <f t="shared" si="189"/>
        <v>824.2</v>
      </c>
      <c r="F334" s="109">
        <f t="shared" si="189"/>
        <v>2983.4650000000001</v>
      </c>
      <c r="G334" s="109">
        <f t="shared" si="189"/>
        <v>0</v>
      </c>
      <c r="H334" s="109">
        <f t="shared" si="189"/>
        <v>541.20000000000005</v>
      </c>
      <c r="I334" s="109">
        <f t="shared" si="189"/>
        <v>45</v>
      </c>
      <c r="J334" s="109">
        <f t="shared" si="189"/>
        <v>1888.4983499999998</v>
      </c>
      <c r="K334" s="117">
        <f t="shared" si="156"/>
        <v>234.89682999999999</v>
      </c>
      <c r="L334" s="118">
        <f t="shared" ref="L334:R334" si="190">L46+L99+L104+L111+L118+L125+L132+L139+L146+L153+L160+L167+L173</f>
        <v>-30</v>
      </c>
      <c r="M334" s="118">
        <f t="shared" si="190"/>
        <v>0</v>
      </c>
      <c r="N334" s="118">
        <f t="shared" si="190"/>
        <v>46.896830000000001</v>
      </c>
      <c r="O334" s="118">
        <f t="shared" si="190"/>
        <v>0</v>
      </c>
      <c r="P334" s="118">
        <f t="shared" si="190"/>
        <v>18</v>
      </c>
      <c r="Q334" s="118">
        <f t="shared" si="190"/>
        <v>200</v>
      </c>
      <c r="R334" s="257">
        <f t="shared" si="190"/>
        <v>0</v>
      </c>
      <c r="S334" s="172">
        <f t="shared" ref="S334:S339" si="191">T334+U334+V334+W334+X334+Y334+Z334</f>
        <v>12430.690180000001</v>
      </c>
      <c r="T334" s="227">
        <f t="shared" si="163"/>
        <v>5883.43</v>
      </c>
      <c r="U334" s="227">
        <f t="shared" si="163"/>
        <v>824.2</v>
      </c>
      <c r="V334" s="227">
        <f t="shared" si="163"/>
        <v>3030.3618300000003</v>
      </c>
      <c r="W334" s="227">
        <f t="shared" si="163"/>
        <v>0</v>
      </c>
      <c r="X334" s="227">
        <f t="shared" si="163"/>
        <v>559.20000000000005</v>
      </c>
      <c r="Y334" s="227">
        <f t="shared" si="163"/>
        <v>245</v>
      </c>
      <c r="Z334" s="227">
        <f t="shared" si="163"/>
        <v>1888.4983499999998</v>
      </c>
    </row>
    <row r="335" spans="1:26" ht="13.8" x14ac:dyDescent="0.25">
      <c r="A335" s="180" t="s">
        <v>415</v>
      </c>
      <c r="B335" s="5" t="s">
        <v>438</v>
      </c>
      <c r="C335" s="254">
        <f t="shared" si="146"/>
        <v>979.9254699999999</v>
      </c>
      <c r="D335" s="109">
        <f t="shared" ref="D335:J335" si="192">D55+D176</f>
        <v>345.79999999999995</v>
      </c>
      <c r="E335" s="109">
        <f t="shared" si="192"/>
        <v>481.83</v>
      </c>
      <c r="F335" s="109">
        <f t="shared" si="192"/>
        <v>0</v>
      </c>
      <c r="G335" s="109">
        <f t="shared" si="192"/>
        <v>0</v>
      </c>
      <c r="H335" s="109">
        <f t="shared" si="192"/>
        <v>147.1</v>
      </c>
      <c r="I335" s="109">
        <f t="shared" si="192"/>
        <v>0</v>
      </c>
      <c r="J335" s="109">
        <f t="shared" si="192"/>
        <v>5.1954700000000003</v>
      </c>
      <c r="K335" s="117">
        <f t="shared" si="156"/>
        <v>0.7</v>
      </c>
      <c r="L335" s="118">
        <f t="shared" ref="L335:R335" si="193">L55+L176</f>
        <v>0</v>
      </c>
      <c r="M335" s="118">
        <f t="shared" si="193"/>
        <v>0</v>
      </c>
      <c r="N335" s="118">
        <f t="shared" si="193"/>
        <v>0</v>
      </c>
      <c r="O335" s="118">
        <f t="shared" si="193"/>
        <v>0</v>
      </c>
      <c r="P335" s="118">
        <f t="shared" si="193"/>
        <v>0.7</v>
      </c>
      <c r="Q335" s="118">
        <f t="shared" si="193"/>
        <v>0</v>
      </c>
      <c r="R335" s="257">
        <f t="shared" si="193"/>
        <v>0</v>
      </c>
      <c r="S335" s="172">
        <f t="shared" si="191"/>
        <v>980.62546999999984</v>
      </c>
      <c r="T335" s="227">
        <f t="shared" si="163"/>
        <v>345.79999999999995</v>
      </c>
      <c r="U335" s="227">
        <f t="shared" si="163"/>
        <v>481.83</v>
      </c>
      <c r="V335" s="227">
        <f t="shared" si="163"/>
        <v>0</v>
      </c>
      <c r="W335" s="227">
        <f t="shared" si="163"/>
        <v>0</v>
      </c>
      <c r="X335" s="227">
        <f t="shared" si="163"/>
        <v>147.79999999999998</v>
      </c>
      <c r="Y335" s="227">
        <f t="shared" si="163"/>
        <v>0</v>
      </c>
      <c r="Z335" s="227">
        <f t="shared" si="163"/>
        <v>5.1954700000000003</v>
      </c>
    </row>
    <row r="336" spans="1:26" ht="13.8" x14ac:dyDescent="0.25">
      <c r="A336" s="180" t="s">
        <v>416</v>
      </c>
      <c r="B336" s="5" t="s">
        <v>439</v>
      </c>
      <c r="C336" s="254">
        <f t="shared" si="146"/>
        <v>33724.862660000006</v>
      </c>
      <c r="D336" s="109">
        <f t="shared" ref="D336:J336" si="194">D56+D181+D185+D192+D196+D205+D208+D214+D221+D227+D233+D241+D246+D252+D258+D263+D275+D269+D280+D286+D289+D291</f>
        <v>13633.400000000003</v>
      </c>
      <c r="E336" s="109">
        <f t="shared" si="194"/>
        <v>0</v>
      </c>
      <c r="F336" s="109">
        <f t="shared" si="194"/>
        <v>967.21300000000019</v>
      </c>
      <c r="G336" s="109">
        <f t="shared" si="194"/>
        <v>16927.300000000003</v>
      </c>
      <c r="H336" s="109">
        <f t="shared" si="194"/>
        <v>869.6</v>
      </c>
      <c r="I336" s="109">
        <f t="shared" si="194"/>
        <v>601</v>
      </c>
      <c r="J336" s="109">
        <f t="shared" si="194"/>
        <v>726.34965999999997</v>
      </c>
      <c r="K336" s="117">
        <f t="shared" si="156"/>
        <v>-168.5</v>
      </c>
      <c r="L336" s="118">
        <f t="shared" ref="L336:R336" si="195">L56+L181+L185+L192+L196+L205+L208+L214+L221+L227+L233+L241+L246+L252+L258+L263+L275+L269+L280+L286+L289+L291</f>
        <v>30</v>
      </c>
      <c r="M336" s="118">
        <f t="shared" si="195"/>
        <v>0</v>
      </c>
      <c r="N336" s="118">
        <f t="shared" si="195"/>
        <v>0</v>
      </c>
      <c r="O336" s="118">
        <f t="shared" si="195"/>
        <v>0</v>
      </c>
      <c r="P336" s="118">
        <f t="shared" si="195"/>
        <v>1.5</v>
      </c>
      <c r="Q336" s="118">
        <f t="shared" si="195"/>
        <v>-200</v>
      </c>
      <c r="R336" s="257">
        <f t="shared" si="195"/>
        <v>0</v>
      </c>
      <c r="S336" s="172">
        <f t="shared" si="191"/>
        <v>33556.362660000006</v>
      </c>
      <c r="T336" s="227">
        <f t="shared" si="163"/>
        <v>13663.400000000003</v>
      </c>
      <c r="U336" s="227">
        <f t="shared" si="163"/>
        <v>0</v>
      </c>
      <c r="V336" s="227">
        <f t="shared" si="163"/>
        <v>967.21300000000019</v>
      </c>
      <c r="W336" s="227">
        <f t="shared" si="163"/>
        <v>16927.300000000003</v>
      </c>
      <c r="X336" s="227">
        <f t="shared" si="163"/>
        <v>871.1</v>
      </c>
      <c r="Y336" s="227">
        <f t="shared" si="163"/>
        <v>401</v>
      </c>
      <c r="Z336" s="227">
        <f t="shared" si="163"/>
        <v>726.34965999999997</v>
      </c>
    </row>
    <row r="337" spans="1:26" ht="13.8" x14ac:dyDescent="0.25">
      <c r="A337" s="180" t="s">
        <v>417</v>
      </c>
      <c r="B337" s="5" t="s">
        <v>449</v>
      </c>
      <c r="C337" s="254">
        <f t="shared" si="146"/>
        <v>1038.53</v>
      </c>
      <c r="D337" s="109">
        <f t="shared" ref="D337:J337" si="196">D64</f>
        <v>667.53</v>
      </c>
      <c r="E337" s="109">
        <f t="shared" si="196"/>
        <v>221</v>
      </c>
      <c r="F337" s="109">
        <f t="shared" si="196"/>
        <v>0</v>
      </c>
      <c r="G337" s="109">
        <f t="shared" si="196"/>
        <v>0</v>
      </c>
      <c r="H337" s="109">
        <f t="shared" si="196"/>
        <v>0</v>
      </c>
      <c r="I337" s="109">
        <f t="shared" si="196"/>
        <v>150</v>
      </c>
      <c r="J337" s="109">
        <f t="shared" si="196"/>
        <v>0</v>
      </c>
      <c r="K337" s="117">
        <f t="shared" si="156"/>
        <v>0</v>
      </c>
      <c r="L337" s="118">
        <f t="shared" ref="L337:R337" si="197">L64</f>
        <v>0</v>
      </c>
      <c r="M337" s="118">
        <f t="shared" si="197"/>
        <v>0</v>
      </c>
      <c r="N337" s="118">
        <f t="shared" si="197"/>
        <v>0</v>
      </c>
      <c r="O337" s="118">
        <f t="shared" si="197"/>
        <v>0</v>
      </c>
      <c r="P337" s="118">
        <f t="shared" si="197"/>
        <v>0</v>
      </c>
      <c r="Q337" s="118">
        <f t="shared" si="197"/>
        <v>0</v>
      </c>
      <c r="R337" s="257">
        <f t="shared" si="197"/>
        <v>0</v>
      </c>
      <c r="S337" s="234">
        <f t="shared" si="191"/>
        <v>1038.53</v>
      </c>
      <c r="T337" s="227">
        <f t="shared" si="163"/>
        <v>667.53</v>
      </c>
      <c r="U337" s="227">
        <f t="shared" si="163"/>
        <v>221</v>
      </c>
      <c r="V337" s="227">
        <f t="shared" si="163"/>
        <v>0</v>
      </c>
      <c r="W337" s="227">
        <f t="shared" si="163"/>
        <v>0</v>
      </c>
      <c r="X337" s="227">
        <f t="shared" si="163"/>
        <v>0</v>
      </c>
      <c r="Y337" s="227">
        <f t="shared" si="163"/>
        <v>150</v>
      </c>
      <c r="Z337" s="227">
        <f t="shared" si="163"/>
        <v>0</v>
      </c>
    </row>
    <row r="338" spans="1:26" ht="13.8" x14ac:dyDescent="0.25">
      <c r="A338" s="180" t="s">
        <v>418</v>
      </c>
      <c r="B338" s="5" t="s">
        <v>441</v>
      </c>
      <c r="C338" s="254">
        <f t="shared" si="146"/>
        <v>5495.5285100000001</v>
      </c>
      <c r="D338" s="109">
        <f t="shared" ref="D338:J338" si="198">D67+D295+D297+D299+D301+D303+D305+D307+D309+D312</f>
        <v>5110.2</v>
      </c>
      <c r="E338" s="109">
        <f t="shared" si="198"/>
        <v>0</v>
      </c>
      <c r="F338" s="109">
        <f t="shared" si="198"/>
        <v>77.837000000000003</v>
      </c>
      <c r="G338" s="109">
        <f t="shared" si="198"/>
        <v>0</v>
      </c>
      <c r="H338" s="109">
        <f t="shared" si="198"/>
        <v>262.7</v>
      </c>
      <c r="I338" s="109">
        <f t="shared" si="198"/>
        <v>27</v>
      </c>
      <c r="J338" s="109">
        <f t="shared" si="198"/>
        <v>17.791509999999999</v>
      </c>
      <c r="K338" s="117">
        <f t="shared" si="156"/>
        <v>0.4</v>
      </c>
      <c r="L338" s="118">
        <f t="shared" ref="L338:R338" si="199">L67+L295+L297+L299+L301+L303+L305+L307+L309+L312</f>
        <v>0</v>
      </c>
      <c r="M338" s="118">
        <f t="shared" si="199"/>
        <v>0</v>
      </c>
      <c r="N338" s="118">
        <f t="shared" si="199"/>
        <v>0</v>
      </c>
      <c r="O338" s="118">
        <f t="shared" si="199"/>
        <v>0</v>
      </c>
      <c r="P338" s="118">
        <f t="shared" si="199"/>
        <v>0.4</v>
      </c>
      <c r="Q338" s="118">
        <f t="shared" si="199"/>
        <v>0</v>
      </c>
      <c r="R338" s="257">
        <f t="shared" si="199"/>
        <v>0</v>
      </c>
      <c r="S338" s="172">
        <f t="shared" si="191"/>
        <v>5495.9285100000006</v>
      </c>
      <c r="T338" s="227">
        <f t="shared" si="163"/>
        <v>5110.2</v>
      </c>
      <c r="U338" s="227">
        <f t="shared" si="163"/>
        <v>0</v>
      </c>
      <c r="V338" s="227">
        <f t="shared" si="163"/>
        <v>77.837000000000003</v>
      </c>
      <c r="W338" s="227">
        <f t="shared" si="163"/>
        <v>0</v>
      </c>
      <c r="X338" s="227">
        <f t="shared" si="163"/>
        <v>263.09999999999997</v>
      </c>
      <c r="Y338" s="227">
        <f t="shared" si="163"/>
        <v>27</v>
      </c>
      <c r="Z338" s="227">
        <f t="shared" si="163"/>
        <v>17.791509999999999</v>
      </c>
    </row>
    <row r="339" spans="1:26" ht="13.8" x14ac:dyDescent="0.25">
      <c r="A339" s="180" t="s">
        <v>419</v>
      </c>
      <c r="B339" s="5" t="s">
        <v>440</v>
      </c>
      <c r="C339" s="254">
        <f t="shared" si="146"/>
        <v>14946.107440000002</v>
      </c>
      <c r="D339" s="109">
        <f t="shared" ref="D339:J339" si="200">D70+D314+D319+D322+D330</f>
        <v>7302.2400000000007</v>
      </c>
      <c r="E339" s="109">
        <f t="shared" si="200"/>
        <v>4119.3360000000002</v>
      </c>
      <c r="F339" s="109">
        <f t="shared" si="200"/>
        <v>956.42173000000025</v>
      </c>
      <c r="G339" s="109">
        <f t="shared" si="200"/>
        <v>0</v>
      </c>
      <c r="H339" s="109">
        <f t="shared" si="200"/>
        <v>736</v>
      </c>
      <c r="I339" s="109">
        <f t="shared" si="200"/>
        <v>200</v>
      </c>
      <c r="J339" s="109">
        <f t="shared" si="200"/>
        <v>1632.10971</v>
      </c>
      <c r="K339" s="117">
        <f t="shared" si="156"/>
        <v>333.58594999999997</v>
      </c>
      <c r="L339" s="118">
        <f t="shared" ref="L339:R339" si="201">L70+L314+L319+L322+L330</f>
        <v>0</v>
      </c>
      <c r="M339" s="118">
        <f t="shared" si="201"/>
        <v>-18.446999999999999</v>
      </c>
      <c r="N339" s="118">
        <f t="shared" si="201"/>
        <v>352.03294999999997</v>
      </c>
      <c r="O339" s="118">
        <f t="shared" si="201"/>
        <v>0</v>
      </c>
      <c r="P339" s="118">
        <f t="shared" si="201"/>
        <v>0</v>
      </c>
      <c r="Q339" s="118">
        <f t="shared" si="201"/>
        <v>0</v>
      </c>
      <c r="R339" s="257">
        <f t="shared" si="201"/>
        <v>0</v>
      </c>
      <c r="S339" s="172">
        <f t="shared" si="191"/>
        <v>15279.693390000002</v>
      </c>
      <c r="T339" s="227">
        <f t="shared" si="163"/>
        <v>7302.2400000000007</v>
      </c>
      <c r="U339" s="227">
        <f t="shared" si="163"/>
        <v>4100.8890000000001</v>
      </c>
      <c r="V339" s="227">
        <f t="shared" si="163"/>
        <v>1308.4546800000003</v>
      </c>
      <c r="W339" s="227">
        <f t="shared" si="163"/>
        <v>0</v>
      </c>
      <c r="X339" s="227">
        <f t="shared" si="163"/>
        <v>736</v>
      </c>
      <c r="Y339" s="227">
        <f t="shared" si="163"/>
        <v>200</v>
      </c>
      <c r="Z339" s="227">
        <f t="shared" si="163"/>
        <v>1632.10971</v>
      </c>
    </row>
    <row r="340" spans="1:26" hidden="1" x14ac:dyDescent="0.3">
      <c r="D340" s="104"/>
      <c r="E340" s="104"/>
      <c r="F340" s="104"/>
      <c r="G340" s="104"/>
      <c r="H340" s="104"/>
      <c r="I340" s="104"/>
      <c r="J340" s="104"/>
    </row>
    <row r="341" spans="1:26" hidden="1" x14ac:dyDescent="0.3"/>
    <row r="342" spans="1:26" hidden="1" x14ac:dyDescent="0.3">
      <c r="B342" s="179"/>
      <c r="D342" s="104"/>
      <c r="E342" s="104"/>
      <c r="F342" s="104"/>
      <c r="G342" s="104"/>
      <c r="H342" s="104"/>
      <c r="I342" s="104"/>
      <c r="J342" s="104"/>
    </row>
    <row r="343" spans="1:26" hidden="1" x14ac:dyDescent="0.3">
      <c r="B343" s="431" t="s">
        <v>409</v>
      </c>
      <c r="C343" s="188">
        <v>81357.696240000005</v>
      </c>
      <c r="D343" s="99">
        <v>44806</v>
      </c>
      <c r="E343" s="99">
        <v>6290.73</v>
      </c>
      <c r="F343" s="99">
        <v>5018.1426100000008</v>
      </c>
      <c r="G343" s="99">
        <v>16927.300000000003</v>
      </c>
      <c r="H343" s="99">
        <v>2592.1999999999994</v>
      </c>
      <c r="I343" s="99">
        <v>1023</v>
      </c>
      <c r="J343" s="111">
        <v>4700.3236300000017</v>
      </c>
    </row>
    <row r="344" spans="1:26" hidden="1" x14ac:dyDescent="0.3">
      <c r="B344" s="431"/>
      <c r="C344" s="189">
        <f t="shared" ref="C344:J344" si="202">C343-C332</f>
        <v>0</v>
      </c>
      <c r="D344" s="176">
        <f t="shared" si="202"/>
        <v>0</v>
      </c>
      <c r="E344" s="176">
        <f t="shared" si="202"/>
        <v>0</v>
      </c>
      <c r="F344" s="176">
        <f t="shared" si="202"/>
        <v>0</v>
      </c>
      <c r="G344" s="192">
        <f t="shared" si="202"/>
        <v>0</v>
      </c>
      <c r="H344" s="176">
        <f t="shared" si="202"/>
        <v>0</v>
      </c>
      <c r="I344" s="176">
        <f t="shared" si="202"/>
        <v>0</v>
      </c>
      <c r="J344" s="176">
        <f t="shared" si="202"/>
        <v>0</v>
      </c>
      <c r="K344" s="104"/>
      <c r="L344" s="104"/>
      <c r="M344" s="104"/>
      <c r="N344" s="104"/>
      <c r="O344" s="104"/>
      <c r="P344" s="104"/>
      <c r="Q344" s="104"/>
      <c r="R344" s="330"/>
      <c r="T344" s="104"/>
      <c r="U344" s="104"/>
      <c r="V344" s="104"/>
      <c r="W344" s="104"/>
      <c r="X344" s="104"/>
      <c r="Y344" s="104"/>
      <c r="Z344" s="104"/>
    </row>
    <row r="345" spans="1:26" hidden="1" x14ac:dyDescent="0.3">
      <c r="B345" s="179"/>
    </row>
    <row r="346" spans="1:26" hidden="1" x14ac:dyDescent="0.3">
      <c r="B346" s="431" t="s">
        <v>420</v>
      </c>
      <c r="C346" s="188">
        <f t="shared" ref="C346:Z346" si="203">C14+C16+C95+C100+C107+C114+C121+C128+C135+C142+C149+C156+C163+C170+C172+C175+C180+C184+C191+C195+C204+C207+C213+C220+C226+C232+C240+C245+C251+C257+C262+C268+C274+C279+C285+C288+C290+C294+C296+C298+C300+C302+C304+C306+C308+C311+C313+C318+C321+C329</f>
        <v>81357.69623999999</v>
      </c>
      <c r="D346" s="104">
        <f t="shared" si="203"/>
        <v>44805.999999999993</v>
      </c>
      <c r="E346" s="104">
        <f t="shared" si="203"/>
        <v>6290.7300000000005</v>
      </c>
      <c r="F346" s="104">
        <f t="shared" si="203"/>
        <v>5018.1426100000017</v>
      </c>
      <c r="G346" s="104">
        <f t="shared" si="203"/>
        <v>16927.300000000003</v>
      </c>
      <c r="H346" s="104">
        <f t="shared" si="203"/>
        <v>2592.1999999999998</v>
      </c>
      <c r="I346" s="104">
        <f t="shared" si="203"/>
        <v>1023</v>
      </c>
      <c r="J346" s="104">
        <f t="shared" si="203"/>
        <v>4700.3236300000017</v>
      </c>
      <c r="K346" s="104">
        <f t="shared" si="203"/>
        <v>409.50557999999995</v>
      </c>
      <c r="L346" s="104">
        <f t="shared" si="203"/>
        <v>0</v>
      </c>
      <c r="M346" s="104">
        <f t="shared" si="203"/>
        <v>-19</v>
      </c>
      <c r="N346" s="104">
        <f>N14+N16+N95+N100+N107+N114+N121+N128+N135+N142+N149+N156+N163+N170+N172+N175+N180+N184+N191+N195+N204+N207+N213+N220+N226+N232+N240+N245+N251+N257+N262+N268+N274+N279+N285+N288+N290+N294+N296+N298+N300+N302+N304+N306+N308+N311+N313+N318+N321+N329</f>
        <v>394.60557999999997</v>
      </c>
      <c r="O346" s="104">
        <f t="shared" si="203"/>
        <v>0</v>
      </c>
      <c r="P346" s="104">
        <f t="shared" si="203"/>
        <v>33.9</v>
      </c>
      <c r="Q346" s="104">
        <f t="shared" si="203"/>
        <v>0</v>
      </c>
      <c r="R346" s="330">
        <f t="shared" si="203"/>
        <v>0</v>
      </c>
      <c r="S346" s="104">
        <f t="shared" si="203"/>
        <v>81767.201819999987</v>
      </c>
      <c r="T346" s="104">
        <f t="shared" si="203"/>
        <v>44805.999999999993</v>
      </c>
      <c r="U346" s="104">
        <f t="shared" si="203"/>
        <v>6271.73</v>
      </c>
      <c r="V346" s="104">
        <f t="shared" si="203"/>
        <v>5412.7481900000021</v>
      </c>
      <c r="W346" s="104">
        <f t="shared" si="203"/>
        <v>16927.300000000003</v>
      </c>
      <c r="X346" s="104">
        <f t="shared" si="203"/>
        <v>2626.0999999999995</v>
      </c>
      <c r="Y346" s="104">
        <f t="shared" si="203"/>
        <v>1023</v>
      </c>
      <c r="Z346" s="104">
        <f t="shared" si="203"/>
        <v>4700.3236300000017</v>
      </c>
    </row>
    <row r="347" spans="1:26" hidden="1" x14ac:dyDescent="0.3">
      <c r="B347" s="431"/>
      <c r="C347" s="189">
        <f t="shared" ref="C347:Z347" si="204">C346-C332</f>
        <v>0</v>
      </c>
      <c r="D347" s="176">
        <f t="shared" si="204"/>
        <v>0</v>
      </c>
      <c r="E347" s="176">
        <f t="shared" si="204"/>
        <v>0</v>
      </c>
      <c r="F347" s="176">
        <f t="shared" si="204"/>
        <v>0</v>
      </c>
      <c r="G347" s="176">
        <f t="shared" si="204"/>
        <v>0</v>
      </c>
      <c r="H347" s="176">
        <f t="shared" si="204"/>
        <v>0</v>
      </c>
      <c r="I347" s="176">
        <f t="shared" si="204"/>
        <v>0</v>
      </c>
      <c r="J347" s="176">
        <f t="shared" si="204"/>
        <v>0</v>
      </c>
      <c r="K347" s="176">
        <f t="shared" si="204"/>
        <v>0</v>
      </c>
      <c r="L347" s="176">
        <f t="shared" si="204"/>
        <v>0</v>
      </c>
      <c r="M347" s="176">
        <f t="shared" si="204"/>
        <v>0</v>
      </c>
      <c r="N347" s="176">
        <f t="shared" si="204"/>
        <v>0</v>
      </c>
      <c r="O347" s="176">
        <f t="shared" si="204"/>
        <v>0</v>
      </c>
      <c r="P347" s="176">
        <f t="shared" si="204"/>
        <v>0</v>
      </c>
      <c r="Q347" s="176">
        <f t="shared" si="204"/>
        <v>0</v>
      </c>
      <c r="R347" s="331">
        <f t="shared" si="204"/>
        <v>0</v>
      </c>
      <c r="S347" s="176">
        <f t="shared" si="204"/>
        <v>0</v>
      </c>
      <c r="T347" s="176">
        <f t="shared" si="204"/>
        <v>0</v>
      </c>
      <c r="U347" s="176">
        <f t="shared" si="204"/>
        <v>0</v>
      </c>
      <c r="V347" s="176">
        <f t="shared" si="204"/>
        <v>0</v>
      </c>
      <c r="W347" s="176">
        <f t="shared" si="204"/>
        <v>0</v>
      </c>
      <c r="X347" s="176">
        <f t="shared" si="204"/>
        <v>0</v>
      </c>
      <c r="Y347" s="176">
        <f t="shared" si="204"/>
        <v>0</v>
      </c>
      <c r="Z347" s="176">
        <f t="shared" si="204"/>
        <v>0</v>
      </c>
    </row>
    <row r="348" spans="1:26" hidden="1" x14ac:dyDescent="0.3"/>
    <row r="349" spans="1:26" hidden="1" x14ac:dyDescent="0.3"/>
    <row r="350" spans="1:26" hidden="1" x14ac:dyDescent="0.3"/>
  </sheetData>
  <sheetProtection formatCells="0" formatColumns="0" formatRows="0" insertColumns="0" insertRows="0" insertHyperlinks="0" deleteColumns="0" deleteRows="0" sort="0" autoFilter="0" pivotTables="0"/>
  <mergeCells count="27">
    <mergeCell ref="L12:R12"/>
    <mergeCell ref="S12:S13"/>
    <mergeCell ref="T12:Z12"/>
    <mergeCell ref="B343:B344"/>
    <mergeCell ref="B346:B347"/>
    <mergeCell ref="A12:A13"/>
    <mergeCell ref="B12:B13"/>
    <mergeCell ref="C12:C13"/>
    <mergeCell ref="D12:J12"/>
    <mergeCell ref="K12:K13"/>
    <mergeCell ref="Y1:Z1"/>
    <mergeCell ref="Y2:Z2"/>
    <mergeCell ref="Y3:Z3"/>
    <mergeCell ref="Y4:Z4"/>
    <mergeCell ref="Y5:Z5"/>
    <mergeCell ref="A1:U1"/>
    <mergeCell ref="A2:U2"/>
    <mergeCell ref="A3:U3"/>
    <mergeCell ref="A4:U4"/>
    <mergeCell ref="A5:U5"/>
    <mergeCell ref="A6:U6"/>
    <mergeCell ref="Y6:Z6"/>
    <mergeCell ref="A7:U7"/>
    <mergeCell ref="Y7:Z7"/>
    <mergeCell ref="A8:U8"/>
    <mergeCell ref="Y8:Z8"/>
    <mergeCell ref="A10:Z10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4">
    <pageSetUpPr fitToPage="1"/>
  </sheetPr>
  <dimension ref="A1:Y211"/>
  <sheetViews>
    <sheetView showZeros="0" zoomScaleNormal="100" workbookViewId="0">
      <pane xSplit="2" ySplit="11" topLeftCell="C12" activePane="bottomRight" state="frozen"/>
      <selection activeCell="A6" sqref="A6:O6"/>
      <selection pane="topRight" activeCell="A6" sqref="A6:O6"/>
      <selection pane="bottomLeft" activeCell="A6" sqref="A6:O6"/>
      <selection pane="bottomRight" activeCell="A6" sqref="A6:O6"/>
    </sheetView>
  </sheetViews>
  <sheetFormatPr defaultColWidth="9.109375" defaultRowHeight="13.8" x14ac:dyDescent="0.25"/>
  <cols>
    <col min="1" max="1" width="5.6640625" style="1" customWidth="1"/>
    <col min="2" max="2" width="76.6640625" style="1" customWidth="1"/>
    <col min="3" max="3" width="13.6640625" style="104" hidden="1" customWidth="1"/>
    <col min="4" max="8" width="13.6640625" style="99" hidden="1" customWidth="1"/>
    <col min="9" max="9" width="12.44140625" style="14" hidden="1" customWidth="1"/>
    <col min="10" max="14" width="12.44140625" style="1" hidden="1" customWidth="1"/>
    <col min="15" max="15" width="14.6640625" style="104" customWidth="1"/>
    <col min="16" max="20" width="13.6640625" style="99" hidden="1" customWidth="1"/>
    <col min="21" max="21" width="9.109375" style="1" hidden="1" customWidth="1"/>
    <col min="22" max="22" width="9.109375" style="354" hidden="1" customWidth="1"/>
    <col min="23" max="24" width="9.109375" style="1" hidden="1" customWidth="1"/>
    <col min="25" max="25" width="0" style="1" hidden="1" customWidth="1"/>
    <col min="26" max="16384" width="9.109375" style="1"/>
  </cols>
  <sheetData>
    <row r="1" spans="1:22" s="23" customFormat="1" x14ac:dyDescent="0.25">
      <c r="A1" s="439" t="s">
        <v>124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100"/>
      <c r="Q1" s="167"/>
      <c r="R1" s="100"/>
      <c r="S1" s="434"/>
      <c r="T1" s="434"/>
      <c r="V1" s="353"/>
    </row>
    <row r="2" spans="1:22" s="23" customFormat="1" x14ac:dyDescent="0.25">
      <c r="A2" s="439" t="s">
        <v>383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100"/>
      <c r="Q2" s="167"/>
      <c r="R2" s="100"/>
      <c r="S2" s="101"/>
      <c r="T2" s="101"/>
      <c r="V2" s="353"/>
    </row>
    <row r="3" spans="1:22" s="23" customFormat="1" x14ac:dyDescent="0.25">
      <c r="A3" s="439" t="s">
        <v>451</v>
      </c>
      <c r="B3" s="439"/>
      <c r="C3" s="439"/>
      <c r="D3" s="439"/>
      <c r="E3" s="439"/>
      <c r="F3" s="439"/>
      <c r="G3" s="439"/>
      <c r="H3" s="439"/>
      <c r="I3" s="439"/>
      <c r="J3" s="439"/>
      <c r="K3" s="439"/>
      <c r="L3" s="439"/>
      <c r="M3" s="439"/>
      <c r="N3" s="439"/>
      <c r="O3" s="439"/>
      <c r="P3" s="100"/>
      <c r="Q3" s="167"/>
      <c r="R3" s="100"/>
      <c r="S3" s="434"/>
      <c r="T3" s="434"/>
      <c r="V3" s="353"/>
    </row>
    <row r="4" spans="1:22" s="23" customFormat="1" x14ac:dyDescent="0.25">
      <c r="A4" s="439" t="s">
        <v>432</v>
      </c>
      <c r="B4" s="439"/>
      <c r="C4" s="439"/>
      <c r="D4" s="439"/>
      <c r="E4" s="439"/>
      <c r="F4" s="439"/>
      <c r="G4" s="439"/>
      <c r="H4" s="439"/>
      <c r="I4" s="439"/>
      <c r="J4" s="439"/>
      <c r="K4" s="439"/>
      <c r="L4" s="439"/>
      <c r="M4" s="439"/>
      <c r="N4" s="439"/>
      <c r="O4" s="439"/>
      <c r="P4" s="100"/>
      <c r="Q4" s="167"/>
      <c r="R4" s="100"/>
      <c r="S4" s="434"/>
      <c r="T4" s="434"/>
      <c r="V4" s="353"/>
    </row>
    <row r="5" spans="1:22" s="23" customFormat="1" x14ac:dyDescent="0.25">
      <c r="A5" s="439" t="s">
        <v>474</v>
      </c>
      <c r="B5" s="439"/>
      <c r="C5" s="439"/>
      <c r="D5" s="439"/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100"/>
      <c r="Q5" s="167"/>
      <c r="R5" s="100"/>
      <c r="S5" s="101"/>
      <c r="T5" s="101"/>
      <c r="V5" s="353"/>
    </row>
    <row r="6" spans="1:22" s="23" customFormat="1" x14ac:dyDescent="0.25">
      <c r="A6" s="439" t="s">
        <v>479</v>
      </c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100"/>
      <c r="Q6" s="167"/>
      <c r="R6" s="100"/>
      <c r="S6" s="434"/>
      <c r="T6" s="434"/>
      <c r="V6" s="353"/>
    </row>
    <row r="7" spans="1:22" s="23" customFormat="1" ht="12" customHeight="1" x14ac:dyDescent="0.25">
      <c r="B7" s="24"/>
      <c r="C7" s="102"/>
      <c r="D7" s="103"/>
      <c r="E7" s="100"/>
      <c r="F7" s="100"/>
      <c r="G7" s="100"/>
      <c r="H7" s="100"/>
      <c r="I7" s="74"/>
      <c r="J7" s="24"/>
      <c r="O7" s="102"/>
      <c r="P7" s="103"/>
      <c r="Q7" s="100"/>
      <c r="R7" s="100"/>
      <c r="S7" s="100"/>
      <c r="T7" s="100"/>
      <c r="V7" s="353"/>
    </row>
    <row r="8" spans="1:22" ht="15" customHeight="1" x14ac:dyDescent="0.25">
      <c r="A8" s="407" t="s">
        <v>303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  <c r="U8" s="61"/>
    </row>
    <row r="9" spans="1:22" x14ac:dyDescent="0.25">
      <c r="F9" s="105"/>
      <c r="G9" s="105"/>
      <c r="L9" s="2"/>
      <c r="M9" s="2"/>
      <c r="O9" s="2" t="s">
        <v>139</v>
      </c>
      <c r="R9" s="105"/>
      <c r="S9" s="2" t="s">
        <v>139</v>
      </c>
    </row>
    <row r="10" spans="1:22" ht="15" customHeight="1" x14ac:dyDescent="0.25">
      <c r="A10" s="392" t="s">
        <v>1</v>
      </c>
      <c r="B10" s="425" t="s">
        <v>287</v>
      </c>
      <c r="C10" s="444" t="s">
        <v>0</v>
      </c>
      <c r="D10" s="426" t="s">
        <v>219</v>
      </c>
      <c r="E10" s="426"/>
      <c r="F10" s="426"/>
      <c r="G10" s="426"/>
      <c r="H10" s="426"/>
      <c r="I10" s="441" t="s">
        <v>470</v>
      </c>
      <c r="J10" s="443" t="s">
        <v>219</v>
      </c>
      <c r="K10" s="443"/>
      <c r="L10" s="443"/>
      <c r="M10" s="443"/>
      <c r="N10" s="443"/>
      <c r="O10" s="429" t="s">
        <v>0</v>
      </c>
      <c r="P10" s="319" t="s">
        <v>219</v>
      </c>
      <c r="Q10" s="320"/>
      <c r="R10" s="320"/>
      <c r="S10" s="321"/>
      <c r="T10" s="319"/>
    </row>
    <row r="11" spans="1:22" ht="45.75" customHeight="1" x14ac:dyDescent="0.25">
      <c r="A11" s="392"/>
      <c r="B11" s="425"/>
      <c r="C11" s="445"/>
      <c r="D11" s="312" t="s">
        <v>193</v>
      </c>
      <c r="E11" s="312" t="s">
        <v>284</v>
      </c>
      <c r="F11" s="312" t="s">
        <v>285</v>
      </c>
      <c r="G11" s="312" t="s">
        <v>406</v>
      </c>
      <c r="H11" s="312" t="s">
        <v>142</v>
      </c>
      <c r="I11" s="442"/>
      <c r="J11" s="332" t="s">
        <v>193</v>
      </c>
      <c r="K11" s="332" t="s">
        <v>284</v>
      </c>
      <c r="L11" s="332" t="s">
        <v>285</v>
      </c>
      <c r="M11" s="332" t="s">
        <v>406</v>
      </c>
      <c r="N11" s="332" t="s">
        <v>142</v>
      </c>
      <c r="O11" s="430"/>
      <c r="P11" s="315" t="s">
        <v>193</v>
      </c>
      <c r="Q11" s="315" t="s">
        <v>284</v>
      </c>
      <c r="R11" s="315" t="s">
        <v>285</v>
      </c>
      <c r="S11" s="315" t="s">
        <v>406</v>
      </c>
      <c r="T11" s="315" t="s">
        <v>142</v>
      </c>
    </row>
    <row r="12" spans="1:22" ht="15" customHeight="1" x14ac:dyDescent="0.25">
      <c r="A12" s="17" t="s">
        <v>5</v>
      </c>
      <c r="B12" s="71" t="s">
        <v>218</v>
      </c>
      <c r="C12" s="107">
        <f t="shared" ref="C12:C44" si="0">D12+E12+F12+G12+H12</f>
        <v>4452.7384500000007</v>
      </c>
      <c r="D12" s="107">
        <f>D13+D14+D15+D16+D17+D18+D19</f>
        <v>4337.9358200000006</v>
      </c>
      <c r="E12" s="107">
        <f t="shared" ref="E12:T12" si="1">E13+E14+E15+E16+E17+E18+E19</f>
        <v>0.86904000000000003</v>
      </c>
      <c r="F12" s="107">
        <f t="shared" si="1"/>
        <v>24.438960000000002</v>
      </c>
      <c r="G12" s="107">
        <f t="shared" si="1"/>
        <v>89.494630000000001</v>
      </c>
      <c r="H12" s="107">
        <f t="shared" si="1"/>
        <v>0</v>
      </c>
      <c r="I12" s="106">
        <f t="shared" ref="I12:I75" si="2">J12+K12+L12+M12+N12</f>
        <v>0</v>
      </c>
      <c r="J12" s="106">
        <f>J13+J14+J15+J16+J17+J18+J19</f>
        <v>0</v>
      </c>
      <c r="K12" s="106">
        <f>K13+K14+K15+K16+K17+K18+K19</f>
        <v>0</v>
      </c>
      <c r="L12" s="106">
        <f t="shared" ref="L12:N12" si="3">L13+L14+L15+L16+L17+L18+L19</f>
        <v>0</v>
      </c>
      <c r="M12" s="106">
        <f t="shared" si="3"/>
        <v>0</v>
      </c>
      <c r="N12" s="106">
        <f t="shared" si="3"/>
        <v>0</v>
      </c>
      <c r="O12" s="164">
        <f t="shared" si="1"/>
        <v>4452.7384499999998</v>
      </c>
      <c r="P12" s="228">
        <f t="shared" si="1"/>
        <v>4337.9358200000006</v>
      </c>
      <c r="Q12" s="228">
        <f t="shared" si="1"/>
        <v>0.86904000000000003</v>
      </c>
      <c r="R12" s="228">
        <f t="shared" si="1"/>
        <v>24.438960000000002</v>
      </c>
      <c r="S12" s="228">
        <f t="shared" si="1"/>
        <v>89.494630000000001</v>
      </c>
      <c r="T12" s="228">
        <f t="shared" si="1"/>
        <v>0</v>
      </c>
      <c r="V12" s="355">
        <f>O12-'3 priedas_asignavimai'!Z14</f>
        <v>4452.7384499999998</v>
      </c>
    </row>
    <row r="13" spans="1:22" ht="15" customHeight="1" x14ac:dyDescent="0.25">
      <c r="A13" s="17"/>
      <c r="B13" s="9" t="s">
        <v>436</v>
      </c>
      <c r="C13" s="109">
        <f t="shared" si="0"/>
        <v>429.78361000000001</v>
      </c>
      <c r="D13" s="162">
        <v>429.78361000000001</v>
      </c>
      <c r="E13" s="162"/>
      <c r="F13" s="162"/>
      <c r="G13" s="162"/>
      <c r="H13" s="162"/>
      <c r="I13" s="118">
        <f t="shared" si="2"/>
        <v>0</v>
      </c>
      <c r="J13" s="166"/>
      <c r="K13" s="166"/>
      <c r="L13" s="166"/>
      <c r="M13" s="166"/>
      <c r="N13" s="166"/>
      <c r="O13" s="119">
        <f>P13+Q13+R13+S13+T13</f>
        <v>429.78361000000001</v>
      </c>
      <c r="P13" s="227">
        <f>D13+J13</f>
        <v>429.78361000000001</v>
      </c>
      <c r="Q13" s="227">
        <f t="shared" ref="Q13:S13" si="4">E13+K13</f>
        <v>0</v>
      </c>
      <c r="R13" s="227">
        <f t="shared" si="4"/>
        <v>0</v>
      </c>
      <c r="S13" s="227">
        <f t="shared" si="4"/>
        <v>0</v>
      </c>
      <c r="T13" s="227">
        <f>H13+N13</f>
        <v>0</v>
      </c>
      <c r="V13" s="355">
        <f>O13-'3 priedas_asignavimai'!Z15</f>
        <v>429.78361000000001</v>
      </c>
    </row>
    <row r="14" spans="1:22" ht="15" customHeight="1" x14ac:dyDescent="0.25">
      <c r="A14" s="17"/>
      <c r="B14" s="9" t="s">
        <v>437</v>
      </c>
      <c r="C14" s="109">
        <f t="shared" si="0"/>
        <v>1686.7634899999998</v>
      </c>
      <c r="D14" s="162">
        <v>1577.0489</v>
      </c>
      <c r="E14" s="162"/>
      <c r="F14" s="162">
        <v>20.21996</v>
      </c>
      <c r="G14" s="162">
        <v>89.494630000000001</v>
      </c>
      <c r="H14" s="162"/>
      <c r="I14" s="118">
        <f t="shared" si="2"/>
        <v>150</v>
      </c>
      <c r="J14" s="166">
        <v>150</v>
      </c>
      <c r="K14" s="166"/>
      <c r="L14" s="166"/>
      <c r="M14" s="166"/>
      <c r="N14" s="166"/>
      <c r="O14" s="119">
        <f t="shared" ref="O14:O38" si="5">P14+Q14+R14+S14+T14</f>
        <v>1836.7634899999998</v>
      </c>
      <c r="P14" s="227">
        <f t="shared" ref="P14:P19" si="6">D14+J14</f>
        <v>1727.0489</v>
      </c>
      <c r="Q14" s="227">
        <f t="shared" ref="Q14:Q19" si="7">E14+K14</f>
        <v>0</v>
      </c>
      <c r="R14" s="227">
        <f t="shared" ref="R14:R19" si="8">F14+L14</f>
        <v>20.21996</v>
      </c>
      <c r="S14" s="227">
        <f t="shared" ref="S14:S19" si="9">G14+M14</f>
        <v>89.494630000000001</v>
      </c>
      <c r="T14" s="227">
        <f t="shared" ref="T14:T19" si="10">H14+N14</f>
        <v>0</v>
      </c>
      <c r="V14" s="355">
        <f>O14-'3 priedas_asignavimai'!Z44</f>
        <v>1836.7634899999998</v>
      </c>
    </row>
    <row r="15" spans="1:22" ht="15" customHeight="1" x14ac:dyDescent="0.25">
      <c r="A15" s="17"/>
      <c r="B15" s="9" t="s">
        <v>438</v>
      </c>
      <c r="C15" s="109">
        <f t="shared" si="0"/>
        <v>5.0880400000000003</v>
      </c>
      <c r="D15" s="162"/>
      <c r="E15" s="162">
        <v>0.86904000000000003</v>
      </c>
      <c r="F15" s="162">
        <v>4.2190000000000003</v>
      </c>
      <c r="G15" s="162"/>
      <c r="H15" s="162"/>
      <c r="I15" s="118">
        <f t="shared" si="2"/>
        <v>0</v>
      </c>
      <c r="J15" s="166"/>
      <c r="K15" s="166"/>
      <c r="L15" s="166"/>
      <c r="M15" s="166"/>
      <c r="N15" s="166"/>
      <c r="O15" s="119">
        <f t="shared" si="5"/>
        <v>5.0880400000000003</v>
      </c>
      <c r="P15" s="227">
        <f t="shared" si="6"/>
        <v>0</v>
      </c>
      <c r="Q15" s="227">
        <f t="shared" si="7"/>
        <v>0.86904000000000003</v>
      </c>
      <c r="R15" s="227">
        <f t="shared" si="8"/>
        <v>4.2190000000000003</v>
      </c>
      <c r="S15" s="227">
        <f t="shared" si="9"/>
        <v>0</v>
      </c>
      <c r="T15" s="227">
        <f t="shared" si="10"/>
        <v>0</v>
      </c>
      <c r="V15" s="355">
        <f>O15-'3 priedas_asignavimai'!Z53</f>
        <v>5.0880400000000003</v>
      </c>
    </row>
    <row r="16" spans="1:22" x14ac:dyDescent="0.25">
      <c r="A16" s="17"/>
      <c r="B16" s="69" t="s">
        <v>439</v>
      </c>
      <c r="C16" s="109">
        <f t="shared" si="0"/>
        <v>759</v>
      </c>
      <c r="D16" s="162">
        <v>759</v>
      </c>
      <c r="E16" s="162"/>
      <c r="F16" s="162"/>
      <c r="G16" s="162"/>
      <c r="H16" s="162"/>
      <c r="I16" s="118">
        <f t="shared" si="2"/>
        <v>-150</v>
      </c>
      <c r="J16" s="166">
        <v>-150</v>
      </c>
      <c r="K16" s="166"/>
      <c r="L16" s="166"/>
      <c r="M16" s="166"/>
      <c r="N16" s="166"/>
      <c r="O16" s="5">
        <f t="shared" si="5"/>
        <v>609</v>
      </c>
      <c r="P16" s="227">
        <f t="shared" si="6"/>
        <v>609</v>
      </c>
      <c r="Q16" s="227">
        <f t="shared" si="7"/>
        <v>0</v>
      </c>
      <c r="R16" s="227">
        <f t="shared" si="8"/>
        <v>0</v>
      </c>
      <c r="S16" s="227">
        <f t="shared" si="9"/>
        <v>0</v>
      </c>
      <c r="T16" s="227">
        <f t="shared" si="10"/>
        <v>0</v>
      </c>
      <c r="V16" s="355">
        <f>O16-'3 priedas_asignavimai'!Z54</f>
        <v>609</v>
      </c>
    </row>
    <row r="17" spans="1:24" ht="15" hidden="1" customHeight="1" x14ac:dyDescent="0.25">
      <c r="A17" s="17"/>
      <c r="B17" s="9" t="s">
        <v>56</v>
      </c>
      <c r="C17" s="109">
        <f t="shared" si="0"/>
        <v>0</v>
      </c>
      <c r="D17" s="162"/>
      <c r="E17" s="162"/>
      <c r="F17" s="162"/>
      <c r="G17" s="162"/>
      <c r="H17" s="162"/>
      <c r="I17" s="118">
        <f t="shared" si="2"/>
        <v>0</v>
      </c>
      <c r="J17" s="166"/>
      <c r="K17" s="166"/>
      <c r="L17" s="166"/>
      <c r="M17" s="166"/>
      <c r="N17" s="166"/>
      <c r="O17" s="119">
        <f t="shared" si="5"/>
        <v>0</v>
      </c>
      <c r="P17" s="227">
        <f t="shared" si="6"/>
        <v>0</v>
      </c>
      <c r="Q17" s="227">
        <f t="shared" si="7"/>
        <v>0</v>
      </c>
      <c r="R17" s="227">
        <f t="shared" si="8"/>
        <v>0</v>
      </c>
      <c r="S17" s="227">
        <f t="shared" si="9"/>
        <v>0</v>
      </c>
      <c r="T17" s="227">
        <f t="shared" si="10"/>
        <v>0</v>
      </c>
      <c r="V17" s="355">
        <f>O17-'3 priedas_asignavimai'!Z64</f>
        <v>0</v>
      </c>
    </row>
    <row r="18" spans="1:24" ht="15" hidden="1" customHeight="1" x14ac:dyDescent="0.25">
      <c r="A18" s="17"/>
      <c r="B18" s="9" t="s">
        <v>3</v>
      </c>
      <c r="C18" s="109">
        <f t="shared" si="0"/>
        <v>0</v>
      </c>
      <c r="D18" s="162"/>
      <c r="E18" s="162"/>
      <c r="F18" s="162"/>
      <c r="G18" s="162"/>
      <c r="H18" s="162"/>
      <c r="I18" s="118">
        <f t="shared" si="2"/>
        <v>0</v>
      </c>
      <c r="J18" s="166"/>
      <c r="K18" s="166"/>
      <c r="L18" s="166"/>
      <c r="M18" s="166"/>
      <c r="N18" s="166"/>
      <c r="O18" s="119">
        <f t="shared" si="5"/>
        <v>0</v>
      </c>
      <c r="P18" s="227">
        <f t="shared" si="6"/>
        <v>0</v>
      </c>
      <c r="Q18" s="227">
        <f t="shared" si="7"/>
        <v>0</v>
      </c>
      <c r="R18" s="227">
        <f t="shared" si="8"/>
        <v>0</v>
      </c>
      <c r="S18" s="227">
        <f t="shared" si="9"/>
        <v>0</v>
      </c>
      <c r="T18" s="227">
        <f t="shared" si="10"/>
        <v>0</v>
      </c>
      <c r="V18" s="355">
        <f>O18-'3 priedas_asignavimai'!Z65</f>
        <v>0</v>
      </c>
    </row>
    <row r="19" spans="1:24" ht="15" customHeight="1" x14ac:dyDescent="0.25">
      <c r="A19" s="17"/>
      <c r="B19" s="70" t="s">
        <v>440</v>
      </c>
      <c r="C19" s="109">
        <f t="shared" si="0"/>
        <v>1572.10331</v>
      </c>
      <c r="D19" s="162">
        <v>1572.10331</v>
      </c>
      <c r="E19" s="162"/>
      <c r="F19" s="162"/>
      <c r="G19" s="162"/>
      <c r="H19" s="162"/>
      <c r="I19" s="118">
        <f t="shared" si="2"/>
        <v>0</v>
      </c>
      <c r="J19" s="166"/>
      <c r="K19" s="166"/>
      <c r="L19" s="166"/>
      <c r="M19" s="166"/>
      <c r="N19" s="166"/>
      <c r="O19" s="119">
        <f t="shared" si="5"/>
        <v>1572.10331</v>
      </c>
      <c r="P19" s="227">
        <f t="shared" si="6"/>
        <v>1572.10331</v>
      </c>
      <c r="Q19" s="227">
        <f t="shared" si="7"/>
        <v>0</v>
      </c>
      <c r="R19" s="227">
        <f t="shared" si="8"/>
        <v>0</v>
      </c>
      <c r="S19" s="227">
        <f t="shared" si="9"/>
        <v>0</v>
      </c>
      <c r="T19" s="227">
        <f t="shared" si="10"/>
        <v>0</v>
      </c>
      <c r="V19" s="355">
        <f>O19-'3 priedas_asignavimai'!Z68</f>
        <v>1572.10331</v>
      </c>
    </row>
    <row r="20" spans="1:24" ht="15" customHeight="1" x14ac:dyDescent="0.25">
      <c r="A20" s="16" t="s">
        <v>57</v>
      </c>
      <c r="B20" s="62" t="s">
        <v>232</v>
      </c>
      <c r="C20" s="110">
        <f t="shared" si="0"/>
        <v>2.26464</v>
      </c>
      <c r="D20" s="110">
        <f>D21+D22</f>
        <v>0.105</v>
      </c>
      <c r="E20" s="110">
        <f t="shared" ref="E20:T20" si="11">E21+E22</f>
        <v>2.15964</v>
      </c>
      <c r="F20" s="110">
        <f t="shared" si="11"/>
        <v>0</v>
      </c>
      <c r="G20" s="110">
        <f t="shared" si="11"/>
        <v>0</v>
      </c>
      <c r="H20" s="110">
        <f t="shared" si="11"/>
        <v>0</v>
      </c>
      <c r="I20" s="108">
        <f t="shared" si="2"/>
        <v>0</v>
      </c>
      <c r="J20" s="108">
        <f>J21+J22</f>
        <v>0</v>
      </c>
      <c r="K20" s="108">
        <f t="shared" ref="K20:N20" si="12">K21+K22</f>
        <v>0</v>
      </c>
      <c r="L20" s="108">
        <f t="shared" si="12"/>
        <v>0</v>
      </c>
      <c r="M20" s="108">
        <f t="shared" si="12"/>
        <v>0</v>
      </c>
      <c r="N20" s="108">
        <f t="shared" si="12"/>
        <v>0</v>
      </c>
      <c r="O20" s="126">
        <f t="shared" si="11"/>
        <v>2.26464</v>
      </c>
      <c r="P20" s="226">
        <f t="shared" si="11"/>
        <v>0.105</v>
      </c>
      <c r="Q20" s="226">
        <f t="shared" si="11"/>
        <v>2.15964</v>
      </c>
      <c r="R20" s="226">
        <f t="shared" si="11"/>
        <v>0</v>
      </c>
      <c r="S20" s="226">
        <f t="shared" si="11"/>
        <v>0</v>
      </c>
      <c r="T20" s="226">
        <f t="shared" si="11"/>
        <v>0</v>
      </c>
      <c r="V20" s="355">
        <f>O20-'3 priedas_asignavimai'!Z92</f>
        <v>2.26464</v>
      </c>
    </row>
    <row r="21" spans="1:24" s="339" customFormat="1" ht="15" hidden="1" customHeight="1" x14ac:dyDescent="0.25">
      <c r="A21" s="340"/>
      <c r="B21" s="341" t="s">
        <v>2</v>
      </c>
      <c r="C21" s="335">
        <f t="shared" si="0"/>
        <v>0</v>
      </c>
      <c r="D21" s="343"/>
      <c r="E21" s="343"/>
      <c r="F21" s="343"/>
      <c r="G21" s="343"/>
      <c r="H21" s="343"/>
      <c r="I21" s="336">
        <f t="shared" si="2"/>
        <v>0</v>
      </c>
      <c r="J21" s="343"/>
      <c r="K21" s="343"/>
      <c r="L21" s="343"/>
      <c r="M21" s="343"/>
      <c r="N21" s="343"/>
      <c r="O21" s="337">
        <f t="shared" si="5"/>
        <v>0</v>
      </c>
      <c r="P21" s="346">
        <f>D21+J21</f>
        <v>0</v>
      </c>
      <c r="Q21" s="346">
        <f>E21+K21</f>
        <v>0</v>
      </c>
      <c r="R21" s="346">
        <f>F21+L21</f>
        <v>0</v>
      </c>
      <c r="S21" s="346">
        <f>G21+M21</f>
        <v>0</v>
      </c>
      <c r="T21" s="346">
        <f>H21+N21</f>
        <v>0</v>
      </c>
      <c r="V21" s="356">
        <f>O21-'3 priedas_asignavimai'!Z93</f>
        <v>0</v>
      </c>
    </row>
    <row r="22" spans="1:24" ht="15" customHeight="1" x14ac:dyDescent="0.25">
      <c r="A22" s="17"/>
      <c r="B22" s="4" t="s">
        <v>437</v>
      </c>
      <c r="C22" s="109">
        <f t="shared" si="0"/>
        <v>2.26464</v>
      </c>
      <c r="D22" s="162">
        <v>0.105</v>
      </c>
      <c r="E22" s="162">
        <v>2.15964</v>
      </c>
      <c r="F22" s="162"/>
      <c r="G22" s="162"/>
      <c r="H22" s="162"/>
      <c r="I22" s="118">
        <f t="shared" si="2"/>
        <v>0</v>
      </c>
      <c r="J22" s="166"/>
      <c r="K22" s="166"/>
      <c r="L22" s="166"/>
      <c r="M22" s="166"/>
      <c r="N22" s="166"/>
      <c r="O22" s="119">
        <f t="shared" ref="O22" si="13">P22+Q22+R22+S22+T22</f>
        <v>2.26464</v>
      </c>
      <c r="P22" s="227">
        <f t="shared" ref="P22" si="14">D22+J22</f>
        <v>0.105</v>
      </c>
      <c r="Q22" s="227">
        <f t="shared" ref="Q22" si="15">E22+K22</f>
        <v>2.15964</v>
      </c>
      <c r="R22" s="227">
        <f t="shared" ref="R22" si="16">F22+L22</f>
        <v>0</v>
      </c>
      <c r="S22" s="227">
        <f t="shared" ref="S22" si="17">G22+M22</f>
        <v>0</v>
      </c>
      <c r="T22" s="227">
        <f t="shared" ref="T22" si="18">H22+N22</f>
        <v>0</v>
      </c>
      <c r="V22" s="355">
        <f>O22-'3 priedas_asignavimai'!Z96</f>
        <v>2.26464</v>
      </c>
    </row>
    <row r="23" spans="1:24" ht="15" customHeight="1" x14ac:dyDescent="0.25">
      <c r="A23" s="3" t="s">
        <v>6</v>
      </c>
      <c r="B23" s="68" t="s">
        <v>234</v>
      </c>
      <c r="C23" s="110">
        <f t="shared" si="0"/>
        <v>0.50814999999999999</v>
      </c>
      <c r="D23" s="110">
        <f>D24</f>
        <v>0.21</v>
      </c>
      <c r="E23" s="110">
        <f t="shared" ref="E23:X23" si="19">E24</f>
        <v>0.29815000000000003</v>
      </c>
      <c r="F23" s="110">
        <f t="shared" si="19"/>
        <v>0</v>
      </c>
      <c r="G23" s="110">
        <f t="shared" si="19"/>
        <v>0</v>
      </c>
      <c r="H23" s="110">
        <f t="shared" si="19"/>
        <v>0</v>
      </c>
      <c r="I23" s="108">
        <f t="shared" si="2"/>
        <v>0</v>
      </c>
      <c r="J23" s="108">
        <f>J24</f>
        <v>0</v>
      </c>
      <c r="K23" s="108">
        <f t="shared" si="19"/>
        <v>0</v>
      </c>
      <c r="L23" s="108">
        <f t="shared" si="19"/>
        <v>0</v>
      </c>
      <c r="M23" s="108">
        <f t="shared" si="19"/>
        <v>0</v>
      </c>
      <c r="N23" s="108">
        <f t="shared" si="19"/>
        <v>0</v>
      </c>
      <c r="O23" s="126">
        <f t="shared" si="19"/>
        <v>0.50814999999999999</v>
      </c>
      <c r="P23" s="226">
        <f t="shared" si="19"/>
        <v>0.21</v>
      </c>
      <c r="Q23" s="226">
        <f t="shared" si="19"/>
        <v>0.29815000000000003</v>
      </c>
      <c r="R23" s="226">
        <f t="shared" si="19"/>
        <v>0</v>
      </c>
      <c r="S23" s="226">
        <f t="shared" si="19"/>
        <v>0</v>
      </c>
      <c r="T23" s="226">
        <f t="shared" si="19"/>
        <v>0</v>
      </c>
      <c r="U23" s="110">
        <f t="shared" si="19"/>
        <v>0</v>
      </c>
      <c r="V23" s="357">
        <f t="shared" si="19"/>
        <v>0.50814999999999999</v>
      </c>
      <c r="W23" s="110">
        <f t="shared" si="19"/>
        <v>0</v>
      </c>
      <c r="X23" s="110">
        <f t="shared" si="19"/>
        <v>0</v>
      </c>
    </row>
    <row r="24" spans="1:24" ht="15" customHeight="1" x14ac:dyDescent="0.25">
      <c r="A24" s="8"/>
      <c r="B24" s="1" t="s">
        <v>437</v>
      </c>
      <c r="C24" s="109">
        <f t="shared" si="0"/>
        <v>0.50814999999999999</v>
      </c>
      <c r="D24" s="162">
        <v>0.21</v>
      </c>
      <c r="E24" s="162">
        <v>0.29815000000000003</v>
      </c>
      <c r="F24" s="162"/>
      <c r="G24" s="162"/>
      <c r="H24" s="162"/>
      <c r="I24" s="118">
        <f t="shared" si="2"/>
        <v>0</v>
      </c>
      <c r="J24" s="166"/>
      <c r="K24" s="166"/>
      <c r="L24" s="166"/>
      <c r="M24" s="166"/>
      <c r="N24" s="166"/>
      <c r="O24" s="119">
        <f t="shared" ref="O24" si="20">P24+Q24+R24+S24+T24</f>
        <v>0.50814999999999999</v>
      </c>
      <c r="P24" s="227">
        <f t="shared" ref="P24" si="21">D24+J24</f>
        <v>0.21</v>
      </c>
      <c r="Q24" s="227">
        <f t="shared" ref="Q24" si="22">E24+K24</f>
        <v>0.29815000000000003</v>
      </c>
      <c r="R24" s="227">
        <f t="shared" ref="R24" si="23">F24+L24</f>
        <v>0</v>
      </c>
      <c r="S24" s="227">
        <f t="shared" ref="S24" si="24">G24+M24</f>
        <v>0</v>
      </c>
      <c r="T24" s="227">
        <f t="shared" ref="T24" si="25">H24+N24</f>
        <v>0</v>
      </c>
      <c r="V24" s="355">
        <f>O24-'3 priedas_asignavimai'!Z101</f>
        <v>0.50814999999999999</v>
      </c>
    </row>
    <row r="25" spans="1:24" ht="15" customHeight="1" x14ac:dyDescent="0.25">
      <c r="A25" s="3" t="s">
        <v>7</v>
      </c>
      <c r="B25" s="68" t="s">
        <v>235</v>
      </c>
      <c r="C25" s="110">
        <f t="shared" si="0"/>
        <v>13.790740000000001</v>
      </c>
      <c r="D25" s="110">
        <f>D26+D27</f>
        <v>0.79549999999999998</v>
      </c>
      <c r="E25" s="110">
        <f t="shared" ref="E25:T25" si="26">E26+E27</f>
        <v>12.995240000000001</v>
      </c>
      <c r="F25" s="110">
        <f t="shared" si="26"/>
        <v>0</v>
      </c>
      <c r="G25" s="110">
        <f t="shared" si="26"/>
        <v>0</v>
      </c>
      <c r="H25" s="110">
        <f t="shared" si="26"/>
        <v>0</v>
      </c>
      <c r="I25" s="108">
        <f t="shared" si="2"/>
        <v>0</v>
      </c>
      <c r="J25" s="108">
        <f>J26+J27</f>
        <v>0</v>
      </c>
      <c r="K25" s="108">
        <f t="shared" ref="K25:N25" si="27">K26+K27</f>
        <v>0</v>
      </c>
      <c r="L25" s="108">
        <f t="shared" si="27"/>
        <v>0</v>
      </c>
      <c r="M25" s="108">
        <f t="shared" si="27"/>
        <v>0</v>
      </c>
      <c r="N25" s="108">
        <f t="shared" si="27"/>
        <v>0</v>
      </c>
      <c r="O25" s="126">
        <f t="shared" si="26"/>
        <v>13.790740000000001</v>
      </c>
      <c r="P25" s="226">
        <f t="shared" si="26"/>
        <v>0.79549999999999998</v>
      </c>
      <c r="Q25" s="226">
        <f t="shared" si="26"/>
        <v>12.995240000000001</v>
      </c>
      <c r="R25" s="226">
        <f t="shared" si="26"/>
        <v>0</v>
      </c>
      <c r="S25" s="226">
        <f t="shared" si="26"/>
        <v>0</v>
      </c>
      <c r="T25" s="226">
        <f t="shared" si="26"/>
        <v>0</v>
      </c>
      <c r="V25" s="355">
        <f>O25-'3 priedas_asignavimai'!Z104</f>
        <v>13.282590000000001</v>
      </c>
    </row>
    <row r="26" spans="1:24" s="339" customFormat="1" ht="15" hidden="1" customHeight="1" x14ac:dyDescent="0.25">
      <c r="A26" s="351"/>
      <c r="B26" s="352" t="s">
        <v>2</v>
      </c>
      <c r="C26" s="335">
        <f t="shared" si="0"/>
        <v>0</v>
      </c>
      <c r="D26" s="343"/>
      <c r="E26" s="343"/>
      <c r="F26" s="343"/>
      <c r="G26" s="343"/>
      <c r="H26" s="343"/>
      <c r="I26" s="108">
        <f t="shared" si="2"/>
        <v>0</v>
      </c>
      <c r="J26" s="343"/>
      <c r="K26" s="343"/>
      <c r="L26" s="343"/>
      <c r="M26" s="343"/>
      <c r="N26" s="343"/>
      <c r="O26" s="337">
        <f t="shared" si="5"/>
        <v>0</v>
      </c>
      <c r="P26" s="346">
        <f>D26+J26</f>
        <v>0</v>
      </c>
      <c r="Q26" s="346">
        <f>E26+K26</f>
        <v>0</v>
      </c>
      <c r="R26" s="346">
        <f>F26+L26</f>
        <v>0</v>
      </c>
      <c r="S26" s="346">
        <f>G26+M26</f>
        <v>0</v>
      </c>
      <c r="T26" s="346">
        <f>H26+N26</f>
        <v>0</v>
      </c>
      <c r="V26" s="356">
        <f>O26-'3 priedas_asignavimai'!Z105</f>
        <v>0</v>
      </c>
    </row>
    <row r="27" spans="1:24" ht="15" customHeight="1" x14ac:dyDescent="0.25">
      <c r="A27" s="8"/>
      <c r="B27" s="1" t="s">
        <v>437</v>
      </c>
      <c r="C27" s="109">
        <f t="shared" si="0"/>
        <v>13.790740000000001</v>
      </c>
      <c r="D27" s="162">
        <v>0.79549999999999998</v>
      </c>
      <c r="E27" s="162">
        <v>12.995240000000001</v>
      </c>
      <c r="F27" s="162"/>
      <c r="G27" s="162"/>
      <c r="H27" s="162"/>
      <c r="I27" s="108">
        <f t="shared" si="2"/>
        <v>0</v>
      </c>
      <c r="J27" s="166"/>
      <c r="K27" s="166"/>
      <c r="L27" s="166"/>
      <c r="M27" s="166"/>
      <c r="N27" s="166"/>
      <c r="O27" s="119">
        <f t="shared" ref="O27" si="28">P27+Q27+R27+S27+T27</f>
        <v>13.790740000000001</v>
      </c>
      <c r="P27" s="227">
        <f t="shared" ref="P27" si="29">D27+J27</f>
        <v>0.79549999999999998</v>
      </c>
      <c r="Q27" s="227">
        <f t="shared" ref="Q27" si="30">E27+K27</f>
        <v>12.995240000000001</v>
      </c>
      <c r="R27" s="227">
        <f t="shared" ref="R27" si="31">F27+L27</f>
        <v>0</v>
      </c>
      <c r="S27" s="227">
        <f t="shared" ref="S27" si="32">G27+M27</f>
        <v>0</v>
      </c>
      <c r="T27" s="227">
        <f t="shared" ref="T27" si="33">H27+N27</f>
        <v>0</v>
      </c>
      <c r="V27" s="355">
        <f>O27-'3 priedas_asignavimai'!Z108</f>
        <v>13.790740000000001</v>
      </c>
    </row>
    <row r="28" spans="1:24" ht="15" customHeight="1" x14ac:dyDescent="0.25">
      <c r="A28" s="3" t="s">
        <v>286</v>
      </c>
      <c r="B28" s="68" t="s">
        <v>236</v>
      </c>
      <c r="C28" s="110">
        <f t="shared" si="0"/>
        <v>1.0786100000000001</v>
      </c>
      <c r="D28" s="110">
        <f>D29+D30</f>
        <v>0.21099999999999999</v>
      </c>
      <c r="E28" s="110">
        <f t="shared" ref="E28:T28" si="34">E29+E30</f>
        <v>0.86760999999999999</v>
      </c>
      <c r="F28" s="110">
        <f t="shared" si="34"/>
        <v>0</v>
      </c>
      <c r="G28" s="110">
        <f t="shared" si="34"/>
        <v>0</v>
      </c>
      <c r="H28" s="110">
        <f t="shared" si="34"/>
        <v>0</v>
      </c>
      <c r="I28" s="108">
        <f t="shared" si="2"/>
        <v>0</v>
      </c>
      <c r="J28" s="108">
        <f>J29+J30</f>
        <v>0</v>
      </c>
      <c r="K28" s="108">
        <f t="shared" ref="K28:N28" si="35">K29+K30</f>
        <v>0</v>
      </c>
      <c r="L28" s="108">
        <f t="shared" si="35"/>
        <v>0</v>
      </c>
      <c r="M28" s="108">
        <f t="shared" si="35"/>
        <v>0</v>
      </c>
      <c r="N28" s="108">
        <f t="shared" si="35"/>
        <v>0</v>
      </c>
      <c r="O28" s="126">
        <f t="shared" si="34"/>
        <v>1.0786100000000001</v>
      </c>
      <c r="P28" s="226">
        <f t="shared" si="34"/>
        <v>0.21099999999999999</v>
      </c>
      <c r="Q28" s="226">
        <f t="shared" si="34"/>
        <v>0.86760999999999999</v>
      </c>
      <c r="R28" s="226">
        <f t="shared" si="34"/>
        <v>0</v>
      </c>
      <c r="S28" s="226">
        <f t="shared" si="34"/>
        <v>0</v>
      </c>
      <c r="T28" s="226">
        <f t="shared" si="34"/>
        <v>0</v>
      </c>
      <c r="V28" s="355">
        <f>O28-'3 priedas_asignavimai'!Z111</f>
        <v>-12.712130000000002</v>
      </c>
    </row>
    <row r="29" spans="1:24" s="339" customFormat="1" ht="15" hidden="1" customHeight="1" x14ac:dyDescent="0.25">
      <c r="A29" s="351"/>
      <c r="B29" s="352" t="s">
        <v>2</v>
      </c>
      <c r="C29" s="335">
        <f t="shared" si="0"/>
        <v>0</v>
      </c>
      <c r="D29" s="343"/>
      <c r="E29" s="343"/>
      <c r="F29" s="343"/>
      <c r="G29" s="343"/>
      <c r="H29" s="343"/>
      <c r="I29" s="108">
        <f t="shared" si="2"/>
        <v>0</v>
      </c>
      <c r="J29" s="343"/>
      <c r="K29" s="343"/>
      <c r="L29" s="343"/>
      <c r="M29" s="343"/>
      <c r="N29" s="343"/>
      <c r="O29" s="337">
        <f t="shared" si="5"/>
        <v>0</v>
      </c>
      <c r="P29" s="346">
        <f>D29+J29</f>
        <v>0</v>
      </c>
      <c r="Q29" s="346">
        <f>E29+K29</f>
        <v>0</v>
      </c>
      <c r="R29" s="346">
        <f>F29+L29</f>
        <v>0</v>
      </c>
      <c r="S29" s="346">
        <f>G29+M29</f>
        <v>0</v>
      </c>
      <c r="T29" s="346">
        <f>H29+N29</f>
        <v>0</v>
      </c>
      <c r="V29" s="356">
        <f>O29-'3 priedas_asignavimai'!Z112</f>
        <v>0</v>
      </c>
    </row>
    <row r="30" spans="1:24" ht="15" customHeight="1" x14ac:dyDescent="0.25">
      <c r="A30" s="8"/>
      <c r="B30" s="1" t="s">
        <v>437</v>
      </c>
      <c r="C30" s="109">
        <f t="shared" si="0"/>
        <v>1.0786100000000001</v>
      </c>
      <c r="D30" s="162">
        <v>0.21099999999999999</v>
      </c>
      <c r="E30" s="162">
        <v>0.86760999999999999</v>
      </c>
      <c r="F30" s="162"/>
      <c r="G30" s="162"/>
      <c r="H30" s="162"/>
      <c r="I30" s="108">
        <f t="shared" si="2"/>
        <v>0</v>
      </c>
      <c r="J30" s="166"/>
      <c r="K30" s="166"/>
      <c r="L30" s="166"/>
      <c r="M30" s="166"/>
      <c r="N30" s="166"/>
      <c r="O30" s="119">
        <f t="shared" ref="O30" si="36">P30+Q30+R30+S30+T30</f>
        <v>1.0786100000000001</v>
      </c>
      <c r="P30" s="227">
        <f t="shared" ref="P30" si="37">D30+J30</f>
        <v>0.21099999999999999</v>
      </c>
      <c r="Q30" s="227">
        <f t="shared" ref="Q30" si="38">E30+K30</f>
        <v>0.86760999999999999</v>
      </c>
      <c r="R30" s="227">
        <f t="shared" ref="R30" si="39">F30+L30</f>
        <v>0</v>
      </c>
      <c r="S30" s="227">
        <f t="shared" ref="S30" si="40">G30+M30</f>
        <v>0</v>
      </c>
      <c r="T30" s="227">
        <f t="shared" ref="T30" si="41">H30+N30</f>
        <v>0</v>
      </c>
      <c r="V30" s="355">
        <f>O30-'3 priedas_asignavimai'!Z115</f>
        <v>1.0786100000000001</v>
      </c>
    </row>
    <row r="31" spans="1:24" ht="15" customHeight="1" x14ac:dyDescent="0.25">
      <c r="A31" s="3" t="s">
        <v>9</v>
      </c>
      <c r="B31" s="68" t="s">
        <v>237</v>
      </c>
      <c r="C31" s="110">
        <f t="shared" si="0"/>
        <v>0.25015999999999999</v>
      </c>
      <c r="D31" s="110">
        <f>D32+D33</f>
        <v>0.09</v>
      </c>
      <c r="E31" s="110">
        <f t="shared" ref="E31:T31" si="42">E32+E33</f>
        <v>0.16016</v>
      </c>
      <c r="F31" s="110">
        <f t="shared" si="42"/>
        <v>0</v>
      </c>
      <c r="G31" s="110">
        <f t="shared" si="42"/>
        <v>0</v>
      </c>
      <c r="H31" s="110">
        <f t="shared" si="42"/>
        <v>0</v>
      </c>
      <c r="I31" s="108">
        <f t="shared" si="2"/>
        <v>0</v>
      </c>
      <c r="J31" s="108">
        <f>J32+J33</f>
        <v>0</v>
      </c>
      <c r="K31" s="108">
        <f t="shared" ref="K31:N31" si="43">K32+K33</f>
        <v>0</v>
      </c>
      <c r="L31" s="108">
        <f t="shared" si="43"/>
        <v>0</v>
      </c>
      <c r="M31" s="108">
        <f t="shared" si="43"/>
        <v>0</v>
      </c>
      <c r="N31" s="108">
        <f t="shared" si="43"/>
        <v>0</v>
      </c>
      <c r="O31" s="126">
        <f t="shared" si="42"/>
        <v>0.25015999999999999</v>
      </c>
      <c r="P31" s="226">
        <f t="shared" si="42"/>
        <v>0.09</v>
      </c>
      <c r="Q31" s="226">
        <f t="shared" si="42"/>
        <v>0.16016</v>
      </c>
      <c r="R31" s="226">
        <f t="shared" si="42"/>
        <v>0</v>
      </c>
      <c r="S31" s="226">
        <f t="shared" si="42"/>
        <v>0</v>
      </c>
      <c r="T31" s="226">
        <f t="shared" si="42"/>
        <v>0</v>
      </c>
      <c r="V31" s="355">
        <f>O31-'3 priedas_asignavimai'!Z118</f>
        <v>-0.82845000000000013</v>
      </c>
    </row>
    <row r="32" spans="1:24" s="339" customFormat="1" ht="15" hidden="1" customHeight="1" x14ac:dyDescent="0.25">
      <c r="A32" s="351"/>
      <c r="B32" s="352" t="s">
        <v>2</v>
      </c>
      <c r="C32" s="335">
        <f t="shared" si="0"/>
        <v>0</v>
      </c>
      <c r="D32" s="343"/>
      <c r="E32" s="343"/>
      <c r="F32" s="343"/>
      <c r="G32" s="343"/>
      <c r="H32" s="343"/>
      <c r="I32" s="336">
        <f t="shared" si="2"/>
        <v>0</v>
      </c>
      <c r="J32" s="343"/>
      <c r="K32" s="343"/>
      <c r="L32" s="343"/>
      <c r="M32" s="343"/>
      <c r="N32" s="343"/>
      <c r="O32" s="337">
        <f t="shared" si="5"/>
        <v>0</v>
      </c>
      <c r="P32" s="346">
        <f>D32+J32</f>
        <v>0</v>
      </c>
      <c r="Q32" s="346">
        <f>E32+K32</f>
        <v>0</v>
      </c>
      <c r="R32" s="346">
        <f>F32+L32</f>
        <v>0</v>
      </c>
      <c r="S32" s="346">
        <f>G32+M32</f>
        <v>0</v>
      </c>
      <c r="T32" s="346">
        <f>H32+N32</f>
        <v>0</v>
      </c>
      <c r="V32" s="356">
        <f>O32-'3 priedas_asignavimai'!Z119</f>
        <v>0</v>
      </c>
    </row>
    <row r="33" spans="1:22" ht="15" customHeight="1" x14ac:dyDescent="0.25">
      <c r="A33" s="8"/>
      <c r="B33" s="1" t="s">
        <v>437</v>
      </c>
      <c r="C33" s="109">
        <f t="shared" si="0"/>
        <v>0.25015999999999999</v>
      </c>
      <c r="D33" s="162">
        <v>0.09</v>
      </c>
      <c r="E33" s="162">
        <v>0.16016</v>
      </c>
      <c r="F33" s="162"/>
      <c r="G33" s="162"/>
      <c r="H33" s="162"/>
      <c r="I33" s="118">
        <f t="shared" si="2"/>
        <v>0</v>
      </c>
      <c r="J33" s="166"/>
      <c r="K33" s="166"/>
      <c r="L33" s="166"/>
      <c r="M33" s="166"/>
      <c r="N33" s="166"/>
      <c r="O33" s="119">
        <f t="shared" ref="O33" si="44">P33+Q33+R33+S33+T33</f>
        <v>0.25015999999999999</v>
      </c>
      <c r="P33" s="227">
        <f t="shared" ref="P33" si="45">D33+J33</f>
        <v>0.09</v>
      </c>
      <c r="Q33" s="227">
        <f t="shared" ref="Q33" si="46">E33+K33</f>
        <v>0.16016</v>
      </c>
      <c r="R33" s="227">
        <f t="shared" ref="R33" si="47">F33+L33</f>
        <v>0</v>
      </c>
      <c r="S33" s="227">
        <f t="shared" ref="S33" si="48">G33+M33</f>
        <v>0</v>
      </c>
      <c r="T33" s="227">
        <f t="shared" ref="T33" si="49">H33+N33</f>
        <v>0</v>
      </c>
      <c r="V33" s="355">
        <f>O33-'3 priedas_asignavimai'!Z122</f>
        <v>0.25015999999999999</v>
      </c>
    </row>
    <row r="34" spans="1:22" ht="15" customHeight="1" x14ac:dyDescent="0.25">
      <c r="A34" s="3" t="s">
        <v>10</v>
      </c>
      <c r="B34" s="68" t="s">
        <v>238</v>
      </c>
      <c r="C34" s="110">
        <f t="shared" si="0"/>
        <v>8.9557500000000001</v>
      </c>
      <c r="D34" s="110">
        <f>D36+D35</f>
        <v>0.86250000000000004</v>
      </c>
      <c r="E34" s="110">
        <f t="shared" ref="E34:H34" si="50">E36+E35</f>
        <v>8.0932499999999994</v>
      </c>
      <c r="F34" s="110">
        <f t="shared" si="50"/>
        <v>0</v>
      </c>
      <c r="G34" s="110">
        <f t="shared" si="50"/>
        <v>0</v>
      </c>
      <c r="H34" s="110">
        <f t="shared" si="50"/>
        <v>0</v>
      </c>
      <c r="I34" s="108">
        <f t="shared" si="2"/>
        <v>0</v>
      </c>
      <c r="J34" s="108">
        <f>J36+J35</f>
        <v>0</v>
      </c>
      <c r="K34" s="108">
        <f t="shared" ref="K34:N34" si="51">K36+K35</f>
        <v>0</v>
      </c>
      <c r="L34" s="108">
        <f t="shared" si="51"/>
        <v>0</v>
      </c>
      <c r="M34" s="108">
        <f t="shared" si="51"/>
        <v>0</v>
      </c>
      <c r="N34" s="108">
        <f t="shared" si="51"/>
        <v>0</v>
      </c>
      <c r="O34" s="126">
        <f t="shared" ref="O34" si="52">O36+O35</f>
        <v>8.9557500000000001</v>
      </c>
      <c r="P34" s="226">
        <f t="shared" ref="P34" si="53">P36+P35</f>
        <v>0.86250000000000004</v>
      </c>
      <c r="Q34" s="226">
        <f t="shared" ref="Q34" si="54">Q36+Q35</f>
        <v>8.0932499999999994</v>
      </c>
      <c r="R34" s="226">
        <f t="shared" ref="R34" si="55">R36+R35</f>
        <v>0</v>
      </c>
      <c r="S34" s="226">
        <f t="shared" ref="S34" si="56">S36+S35</f>
        <v>0</v>
      </c>
      <c r="T34" s="226">
        <f t="shared" ref="T34" si="57">T36+T35</f>
        <v>0</v>
      </c>
      <c r="V34" s="355">
        <f>O34-'3 priedas_asignavimai'!Z125</f>
        <v>8.7055900000000008</v>
      </c>
    </row>
    <row r="35" spans="1:22" ht="15" customHeight="1" x14ac:dyDescent="0.25">
      <c r="A35" s="8"/>
      <c r="B35" s="67" t="s">
        <v>436</v>
      </c>
      <c r="C35" s="109">
        <f t="shared" si="0"/>
        <v>0.59531999999999996</v>
      </c>
      <c r="D35" s="162"/>
      <c r="E35" s="162">
        <v>0.59531999999999996</v>
      </c>
      <c r="F35" s="162"/>
      <c r="G35" s="162"/>
      <c r="H35" s="162"/>
      <c r="I35" s="118">
        <f t="shared" si="2"/>
        <v>0</v>
      </c>
      <c r="J35" s="166"/>
      <c r="K35" s="166"/>
      <c r="L35" s="166"/>
      <c r="M35" s="166"/>
      <c r="N35" s="166"/>
      <c r="O35" s="119">
        <f t="shared" ref="O35:O36" si="58">P35+Q35+R35+S35+T35</f>
        <v>0.59531999999999996</v>
      </c>
      <c r="P35" s="227">
        <f t="shared" ref="P35:P36" si="59">D35+J35</f>
        <v>0</v>
      </c>
      <c r="Q35" s="227">
        <f t="shared" ref="Q35:Q36" si="60">E35+K35</f>
        <v>0.59531999999999996</v>
      </c>
      <c r="R35" s="227">
        <f t="shared" ref="R35:R36" si="61">F35+L35</f>
        <v>0</v>
      </c>
      <c r="S35" s="227">
        <f t="shared" ref="S35:S36" si="62">G35+M35</f>
        <v>0</v>
      </c>
      <c r="T35" s="227">
        <f t="shared" ref="T35:T36" si="63">H35+N35</f>
        <v>0</v>
      </c>
      <c r="V35" s="355"/>
    </row>
    <row r="36" spans="1:22" ht="15" customHeight="1" x14ac:dyDescent="0.25">
      <c r="A36" s="8"/>
      <c r="B36" s="1" t="s">
        <v>437</v>
      </c>
      <c r="C36" s="109">
        <f t="shared" si="0"/>
        <v>8.3604300000000009</v>
      </c>
      <c r="D36" s="162">
        <v>0.86250000000000004</v>
      </c>
      <c r="E36" s="162">
        <v>7.4979300000000002</v>
      </c>
      <c r="F36" s="162"/>
      <c r="G36" s="162"/>
      <c r="H36" s="162"/>
      <c r="I36" s="118">
        <f t="shared" si="2"/>
        <v>0</v>
      </c>
      <c r="J36" s="166"/>
      <c r="K36" s="166"/>
      <c r="L36" s="166"/>
      <c r="M36" s="166"/>
      <c r="N36" s="166"/>
      <c r="O36" s="119">
        <f t="shared" si="58"/>
        <v>8.3604300000000009</v>
      </c>
      <c r="P36" s="227">
        <f t="shared" si="59"/>
        <v>0.86250000000000004</v>
      </c>
      <c r="Q36" s="227">
        <f t="shared" si="60"/>
        <v>7.4979300000000002</v>
      </c>
      <c r="R36" s="227">
        <f t="shared" si="61"/>
        <v>0</v>
      </c>
      <c r="S36" s="227">
        <f t="shared" si="62"/>
        <v>0</v>
      </c>
      <c r="T36" s="227">
        <f t="shared" si="63"/>
        <v>0</v>
      </c>
      <c r="V36" s="355">
        <f>O36-'3 priedas_asignavimai'!Z129</f>
        <v>7.7651100000000008</v>
      </c>
    </row>
    <row r="37" spans="1:22" ht="15" customHeight="1" x14ac:dyDescent="0.25">
      <c r="A37" s="3" t="s">
        <v>11</v>
      </c>
      <c r="B37" s="68" t="s">
        <v>239</v>
      </c>
      <c r="C37" s="110">
        <f t="shared" si="0"/>
        <v>8.7545199999999994</v>
      </c>
      <c r="D37" s="110">
        <f>D38+D39</f>
        <v>8.24</v>
      </c>
      <c r="E37" s="110">
        <f t="shared" ref="E37:T37" si="64">E38+E39</f>
        <v>0.51451999999999998</v>
      </c>
      <c r="F37" s="110">
        <f t="shared" si="64"/>
        <v>0</v>
      </c>
      <c r="G37" s="110">
        <f t="shared" si="64"/>
        <v>0</v>
      </c>
      <c r="H37" s="110">
        <f t="shared" si="64"/>
        <v>0</v>
      </c>
      <c r="I37" s="108">
        <f t="shared" si="2"/>
        <v>0</v>
      </c>
      <c r="J37" s="108">
        <f>J38+J39</f>
        <v>0</v>
      </c>
      <c r="K37" s="108">
        <f t="shared" ref="K37:N37" si="65">K38+K39</f>
        <v>0</v>
      </c>
      <c r="L37" s="108">
        <f t="shared" si="65"/>
        <v>0</v>
      </c>
      <c r="M37" s="108">
        <f t="shared" si="65"/>
        <v>0</v>
      </c>
      <c r="N37" s="108">
        <f t="shared" si="65"/>
        <v>0</v>
      </c>
      <c r="O37" s="126">
        <f t="shared" si="64"/>
        <v>8.7545199999999994</v>
      </c>
      <c r="P37" s="226">
        <f t="shared" si="64"/>
        <v>8.24</v>
      </c>
      <c r="Q37" s="226">
        <f t="shared" si="64"/>
        <v>0.51451999999999998</v>
      </c>
      <c r="R37" s="226">
        <f t="shared" si="64"/>
        <v>0</v>
      </c>
      <c r="S37" s="226">
        <f t="shared" si="64"/>
        <v>0</v>
      </c>
      <c r="T37" s="226">
        <f t="shared" si="64"/>
        <v>0</v>
      </c>
      <c r="V37" s="355">
        <f>O37-'3 priedas_asignavimai'!Z132</f>
        <v>0.3940899999999985</v>
      </c>
    </row>
    <row r="38" spans="1:22" s="339" customFormat="1" ht="15" hidden="1" customHeight="1" x14ac:dyDescent="0.25">
      <c r="A38" s="351"/>
      <c r="B38" s="352" t="s">
        <v>2</v>
      </c>
      <c r="C38" s="335">
        <f t="shared" si="0"/>
        <v>0</v>
      </c>
      <c r="D38" s="347"/>
      <c r="E38" s="347"/>
      <c r="F38" s="347"/>
      <c r="G38" s="347"/>
      <c r="H38" s="347"/>
      <c r="I38" s="336">
        <f t="shared" si="2"/>
        <v>0</v>
      </c>
      <c r="J38" s="347"/>
      <c r="K38" s="347"/>
      <c r="L38" s="347"/>
      <c r="M38" s="347"/>
      <c r="N38" s="347"/>
      <c r="O38" s="337">
        <f t="shared" si="5"/>
        <v>0</v>
      </c>
      <c r="P38" s="346">
        <f>D38+J38</f>
        <v>0</v>
      </c>
      <c r="Q38" s="346">
        <f>E38+K38</f>
        <v>0</v>
      </c>
      <c r="R38" s="346">
        <f>F38+L38</f>
        <v>0</v>
      </c>
      <c r="S38" s="346">
        <f>G38+M38</f>
        <v>0</v>
      </c>
      <c r="T38" s="346">
        <f>H38+N38</f>
        <v>0</v>
      </c>
      <c r="V38" s="356"/>
    </row>
    <row r="39" spans="1:22" ht="15" customHeight="1" x14ac:dyDescent="0.25">
      <c r="A39" s="8"/>
      <c r="B39" s="1" t="s">
        <v>437</v>
      </c>
      <c r="C39" s="109">
        <f t="shared" si="0"/>
        <v>8.7545199999999994</v>
      </c>
      <c r="D39" s="162">
        <v>8.24</v>
      </c>
      <c r="E39" s="162">
        <v>0.51451999999999998</v>
      </c>
      <c r="F39" s="162"/>
      <c r="G39" s="162"/>
      <c r="H39" s="162"/>
      <c r="I39" s="118">
        <f t="shared" si="2"/>
        <v>0</v>
      </c>
      <c r="J39" s="166"/>
      <c r="K39" s="166"/>
      <c r="L39" s="166"/>
      <c r="M39" s="166"/>
      <c r="N39" s="166"/>
      <c r="O39" s="119">
        <f t="shared" ref="O39" si="66">P39+Q39+R39+S39+T39</f>
        <v>8.7545199999999994</v>
      </c>
      <c r="P39" s="227">
        <f t="shared" ref="P39" si="67">D39+J39</f>
        <v>8.24</v>
      </c>
      <c r="Q39" s="227">
        <f t="shared" ref="Q39" si="68">E39+K39</f>
        <v>0.51451999999999998</v>
      </c>
      <c r="R39" s="227">
        <f t="shared" ref="R39" si="69">F39+L39</f>
        <v>0</v>
      </c>
      <c r="S39" s="227">
        <f t="shared" ref="S39" si="70">G39+M39</f>
        <v>0</v>
      </c>
      <c r="T39" s="227">
        <f t="shared" ref="T39" si="71">H39+N39</f>
        <v>0</v>
      </c>
      <c r="V39" s="355">
        <f>O39-'3 priedas_asignavimai'!Z136</f>
        <v>8.7545199999999994</v>
      </c>
    </row>
    <row r="40" spans="1:22" ht="15" customHeight="1" x14ac:dyDescent="0.25">
      <c r="A40" s="3" t="s">
        <v>12</v>
      </c>
      <c r="B40" s="68" t="s">
        <v>240</v>
      </c>
      <c r="C40" s="110">
        <f t="shared" si="0"/>
        <v>8.0794899999999998</v>
      </c>
      <c r="D40" s="110">
        <f t="shared" ref="D40:T40" si="72">D41</f>
        <v>3.4544999999999999</v>
      </c>
      <c r="E40" s="110">
        <f t="shared" si="72"/>
        <v>4.6249900000000004</v>
      </c>
      <c r="F40" s="110">
        <f t="shared" si="72"/>
        <v>0</v>
      </c>
      <c r="G40" s="110">
        <f t="shared" si="72"/>
        <v>0</v>
      </c>
      <c r="H40" s="110">
        <f t="shared" si="72"/>
        <v>0</v>
      </c>
      <c r="I40" s="108">
        <f t="shared" si="2"/>
        <v>0</v>
      </c>
      <c r="J40" s="108">
        <f t="shared" si="72"/>
        <v>0</v>
      </c>
      <c r="K40" s="108">
        <f t="shared" si="72"/>
        <v>0</v>
      </c>
      <c r="L40" s="108">
        <f t="shared" si="72"/>
        <v>0</v>
      </c>
      <c r="M40" s="108">
        <f t="shared" si="72"/>
        <v>0</v>
      </c>
      <c r="N40" s="108">
        <f t="shared" si="72"/>
        <v>0</v>
      </c>
      <c r="O40" s="126">
        <f t="shared" si="72"/>
        <v>8.0794899999999998</v>
      </c>
      <c r="P40" s="226">
        <f t="shared" si="72"/>
        <v>3.4544999999999999</v>
      </c>
      <c r="Q40" s="226">
        <f t="shared" si="72"/>
        <v>4.6249900000000004</v>
      </c>
      <c r="R40" s="226">
        <f t="shared" si="72"/>
        <v>0</v>
      </c>
      <c r="S40" s="226">
        <f t="shared" si="72"/>
        <v>0</v>
      </c>
      <c r="T40" s="226">
        <f t="shared" si="72"/>
        <v>0</v>
      </c>
      <c r="V40" s="355">
        <f>O40-'3 priedas_asignavimai'!Z139</f>
        <v>-0.67502999999999957</v>
      </c>
    </row>
    <row r="41" spans="1:22" ht="15" customHeight="1" x14ac:dyDescent="0.25">
      <c r="A41" s="8"/>
      <c r="B41" s="1" t="s">
        <v>437</v>
      </c>
      <c r="C41" s="109">
        <f t="shared" si="0"/>
        <v>8.0794899999999998</v>
      </c>
      <c r="D41" s="162">
        <v>3.4544999999999999</v>
      </c>
      <c r="E41" s="162">
        <v>4.6249900000000004</v>
      </c>
      <c r="F41" s="162"/>
      <c r="G41" s="162"/>
      <c r="H41" s="162"/>
      <c r="I41" s="118">
        <f t="shared" si="2"/>
        <v>0</v>
      </c>
      <c r="J41" s="166"/>
      <c r="K41" s="166"/>
      <c r="L41" s="166"/>
      <c r="M41" s="166"/>
      <c r="N41" s="166"/>
      <c r="O41" s="119">
        <f t="shared" ref="O41" si="73">P41+Q41+R41+S41+T41</f>
        <v>8.0794899999999998</v>
      </c>
      <c r="P41" s="227">
        <f t="shared" ref="P41" si="74">D41+J41</f>
        <v>3.4544999999999999</v>
      </c>
      <c r="Q41" s="227">
        <f t="shared" ref="Q41" si="75">E41+K41</f>
        <v>4.6249900000000004</v>
      </c>
      <c r="R41" s="227">
        <f t="shared" ref="R41" si="76">F41+L41</f>
        <v>0</v>
      </c>
      <c r="S41" s="227">
        <f t="shared" ref="S41" si="77">G41+M41</f>
        <v>0</v>
      </c>
      <c r="T41" s="227">
        <f t="shared" ref="T41" si="78">H41+N41</f>
        <v>0</v>
      </c>
      <c r="V41" s="355">
        <f>O41-'3 priedas_asignavimai'!Z143</f>
        <v>8.0794899999999998</v>
      </c>
    </row>
    <row r="42" spans="1:22" ht="15" customHeight="1" x14ac:dyDescent="0.25">
      <c r="A42" s="3" t="s">
        <v>13</v>
      </c>
      <c r="B42" s="68" t="s">
        <v>241</v>
      </c>
      <c r="C42" s="110">
        <f t="shared" si="0"/>
        <v>0.21307000000000001</v>
      </c>
      <c r="D42" s="110">
        <f t="shared" ref="D42:T42" si="79">D43</f>
        <v>6.5000000000000002E-2</v>
      </c>
      <c r="E42" s="110">
        <f t="shared" si="79"/>
        <v>0.14807000000000001</v>
      </c>
      <c r="F42" s="110">
        <f t="shared" si="79"/>
        <v>0</v>
      </c>
      <c r="G42" s="110">
        <f t="shared" si="79"/>
        <v>0</v>
      </c>
      <c r="H42" s="110">
        <f t="shared" si="79"/>
        <v>0</v>
      </c>
      <c r="I42" s="108">
        <f t="shared" si="2"/>
        <v>0</v>
      </c>
      <c r="J42" s="108">
        <f t="shared" si="79"/>
        <v>0</v>
      </c>
      <c r="K42" s="108">
        <f t="shared" si="79"/>
        <v>0</v>
      </c>
      <c r="L42" s="108">
        <f t="shared" si="79"/>
        <v>0</v>
      </c>
      <c r="M42" s="108">
        <f t="shared" si="79"/>
        <v>0</v>
      </c>
      <c r="N42" s="108">
        <f t="shared" si="79"/>
        <v>0</v>
      </c>
      <c r="O42" s="126">
        <f t="shared" si="79"/>
        <v>0.21307000000000001</v>
      </c>
      <c r="P42" s="226">
        <f t="shared" si="79"/>
        <v>6.5000000000000002E-2</v>
      </c>
      <c r="Q42" s="226">
        <f t="shared" si="79"/>
        <v>0.14807000000000001</v>
      </c>
      <c r="R42" s="226">
        <f t="shared" si="79"/>
        <v>0</v>
      </c>
      <c r="S42" s="226">
        <f t="shared" si="79"/>
        <v>0</v>
      </c>
      <c r="T42" s="226">
        <f t="shared" si="79"/>
        <v>0</v>
      </c>
      <c r="V42" s="355"/>
    </row>
    <row r="43" spans="1:22" ht="15" customHeight="1" x14ac:dyDescent="0.25">
      <c r="A43" s="8"/>
      <c r="B43" s="1" t="s">
        <v>437</v>
      </c>
      <c r="C43" s="109">
        <f t="shared" si="0"/>
        <v>0.21307000000000001</v>
      </c>
      <c r="D43" s="162">
        <v>6.5000000000000002E-2</v>
      </c>
      <c r="E43" s="162">
        <v>0.14807000000000001</v>
      </c>
      <c r="F43" s="162"/>
      <c r="G43" s="162"/>
      <c r="H43" s="162"/>
      <c r="I43" s="118">
        <f t="shared" si="2"/>
        <v>0</v>
      </c>
      <c r="J43" s="166"/>
      <c r="K43" s="166"/>
      <c r="L43" s="166"/>
      <c r="M43" s="166"/>
      <c r="N43" s="166"/>
      <c r="O43" s="119">
        <f t="shared" ref="O43" si="80">P43+Q43+R43+S43+T43</f>
        <v>0.21307000000000001</v>
      </c>
      <c r="P43" s="227">
        <f t="shared" ref="P43" si="81">D43+J43</f>
        <v>6.5000000000000002E-2</v>
      </c>
      <c r="Q43" s="227">
        <f t="shared" ref="Q43" si="82">E43+K43</f>
        <v>0.14807000000000001</v>
      </c>
      <c r="R43" s="227">
        <f t="shared" ref="R43" si="83">F43+L43</f>
        <v>0</v>
      </c>
      <c r="S43" s="227">
        <f t="shared" ref="S43" si="84">G43+M43</f>
        <v>0</v>
      </c>
      <c r="T43" s="227">
        <f t="shared" ref="T43" si="85">H43+N43</f>
        <v>0</v>
      </c>
      <c r="V43" s="355"/>
    </row>
    <row r="44" spans="1:22" ht="15" customHeight="1" x14ac:dyDescent="0.25">
      <c r="A44" s="3" t="s">
        <v>14</v>
      </c>
      <c r="B44" s="68" t="s">
        <v>242</v>
      </c>
      <c r="C44" s="110">
        <f t="shared" si="0"/>
        <v>1.3348599999999999</v>
      </c>
      <c r="D44" s="110">
        <f t="shared" ref="D44:T44" si="86">D45</f>
        <v>0.245</v>
      </c>
      <c r="E44" s="110">
        <f t="shared" si="86"/>
        <v>1.0898600000000001</v>
      </c>
      <c r="F44" s="110">
        <f t="shared" si="86"/>
        <v>0</v>
      </c>
      <c r="G44" s="110">
        <f t="shared" si="86"/>
        <v>0</v>
      </c>
      <c r="H44" s="110">
        <f t="shared" si="86"/>
        <v>0</v>
      </c>
      <c r="I44" s="108">
        <f t="shared" si="2"/>
        <v>0</v>
      </c>
      <c r="J44" s="108">
        <f t="shared" si="86"/>
        <v>0</v>
      </c>
      <c r="K44" s="108">
        <f t="shared" si="86"/>
        <v>0</v>
      </c>
      <c r="L44" s="108">
        <f t="shared" si="86"/>
        <v>0</v>
      </c>
      <c r="M44" s="108">
        <f t="shared" si="86"/>
        <v>0</v>
      </c>
      <c r="N44" s="108">
        <f t="shared" si="86"/>
        <v>0</v>
      </c>
      <c r="O44" s="126">
        <f t="shared" si="86"/>
        <v>1.3348599999999999</v>
      </c>
      <c r="P44" s="226">
        <f t="shared" si="86"/>
        <v>0.245</v>
      </c>
      <c r="Q44" s="226">
        <f t="shared" si="86"/>
        <v>1.0898600000000001</v>
      </c>
      <c r="R44" s="226">
        <f t="shared" si="86"/>
        <v>0</v>
      </c>
      <c r="S44" s="226">
        <f t="shared" si="86"/>
        <v>0</v>
      </c>
      <c r="T44" s="226">
        <f t="shared" si="86"/>
        <v>0</v>
      </c>
      <c r="V44" s="355">
        <f>O44-'3 priedas_asignavimai'!Z153</f>
        <v>1.1217899999999998</v>
      </c>
    </row>
    <row r="45" spans="1:22" ht="15" customHeight="1" x14ac:dyDescent="0.25">
      <c r="A45" s="8"/>
      <c r="B45" s="1" t="s">
        <v>437</v>
      </c>
      <c r="C45" s="109">
        <f t="shared" ref="C45:C76" si="87">D45+E45+F45+G45+H45</f>
        <v>1.3348599999999999</v>
      </c>
      <c r="D45" s="162">
        <v>0.245</v>
      </c>
      <c r="E45" s="162">
        <v>1.0898600000000001</v>
      </c>
      <c r="F45" s="162"/>
      <c r="G45" s="162"/>
      <c r="H45" s="162"/>
      <c r="I45" s="118">
        <f t="shared" si="2"/>
        <v>0</v>
      </c>
      <c r="J45" s="166"/>
      <c r="K45" s="166"/>
      <c r="L45" s="166"/>
      <c r="M45" s="166"/>
      <c r="N45" s="166"/>
      <c r="O45" s="119">
        <f t="shared" ref="O45" si="88">P45+Q45+R45+S45+T45</f>
        <v>1.3348599999999999</v>
      </c>
      <c r="P45" s="227">
        <f t="shared" ref="P45" si="89">D45+J45</f>
        <v>0.245</v>
      </c>
      <c r="Q45" s="227">
        <f t="shared" ref="Q45" si="90">E45+K45</f>
        <v>1.0898600000000001</v>
      </c>
      <c r="R45" s="227">
        <f t="shared" ref="R45" si="91">F45+L45</f>
        <v>0</v>
      </c>
      <c r="S45" s="227">
        <f t="shared" ref="S45" si="92">G45+M45</f>
        <v>0</v>
      </c>
      <c r="T45" s="227">
        <f t="shared" ref="T45" si="93">H45+N45</f>
        <v>0</v>
      </c>
      <c r="V45" s="355">
        <f>O45-'3 priedas_asignavimai'!Z157</f>
        <v>1.3348599999999999</v>
      </c>
    </row>
    <row r="46" spans="1:22" ht="15" customHeight="1" x14ac:dyDescent="0.25">
      <c r="A46" s="3" t="s">
        <v>15</v>
      </c>
      <c r="B46" s="68" t="s">
        <v>243</v>
      </c>
      <c r="C46" s="110">
        <f t="shared" si="87"/>
        <v>6.5225</v>
      </c>
      <c r="D46" s="110">
        <f t="shared" ref="D46:N48" si="94">D47</f>
        <v>6.5225</v>
      </c>
      <c r="E46" s="110">
        <f t="shared" si="94"/>
        <v>0</v>
      </c>
      <c r="F46" s="110">
        <f t="shared" si="94"/>
        <v>0</v>
      </c>
      <c r="G46" s="110">
        <f t="shared" si="94"/>
        <v>0</v>
      </c>
      <c r="H46" s="110">
        <f t="shared" si="94"/>
        <v>0</v>
      </c>
      <c r="I46" s="108">
        <f t="shared" si="2"/>
        <v>0</v>
      </c>
      <c r="J46" s="108">
        <f t="shared" si="94"/>
        <v>0</v>
      </c>
      <c r="K46" s="108">
        <f t="shared" si="94"/>
        <v>0</v>
      </c>
      <c r="L46" s="108">
        <f t="shared" si="94"/>
        <v>0</v>
      </c>
      <c r="M46" s="108">
        <f t="shared" si="94"/>
        <v>0</v>
      </c>
      <c r="N46" s="108">
        <f t="shared" si="94"/>
        <v>0</v>
      </c>
      <c r="O46" s="245">
        <f t="shared" ref="O46:T46" si="95">O47</f>
        <v>6.5225</v>
      </c>
      <c r="P46" s="226">
        <f t="shared" si="95"/>
        <v>6.5225</v>
      </c>
      <c r="Q46" s="226">
        <f t="shared" si="95"/>
        <v>0</v>
      </c>
      <c r="R46" s="226">
        <f t="shared" si="95"/>
        <v>0</v>
      </c>
      <c r="S46" s="226">
        <f t="shared" si="95"/>
        <v>0</v>
      </c>
      <c r="T46" s="226">
        <f t="shared" si="95"/>
        <v>0</v>
      </c>
      <c r="V46" s="355">
        <f>O46-'3 priedas_asignavimai'!Z160</f>
        <v>5.18764</v>
      </c>
    </row>
    <row r="47" spans="1:22" ht="15" customHeight="1" x14ac:dyDescent="0.25">
      <c r="A47" s="15"/>
      <c r="B47" s="1" t="s">
        <v>437</v>
      </c>
      <c r="C47" s="109">
        <f t="shared" si="87"/>
        <v>6.5225</v>
      </c>
      <c r="D47" s="162">
        <v>6.5225</v>
      </c>
      <c r="E47" s="162"/>
      <c r="F47" s="162"/>
      <c r="G47" s="162"/>
      <c r="H47" s="162"/>
      <c r="I47" s="118">
        <f t="shared" si="2"/>
        <v>0</v>
      </c>
      <c r="J47" s="166"/>
      <c r="K47" s="166"/>
      <c r="L47" s="166"/>
      <c r="M47" s="166"/>
      <c r="N47" s="166"/>
      <c r="O47" s="242">
        <f t="shared" ref="O47" si="96">P47+Q47+R47+S47+T47</f>
        <v>6.5225</v>
      </c>
      <c r="P47" s="227">
        <f t="shared" ref="P47" si="97">D47+J47</f>
        <v>6.5225</v>
      </c>
      <c r="Q47" s="227">
        <f t="shared" ref="Q47" si="98">E47+K47</f>
        <v>0</v>
      </c>
      <c r="R47" s="227">
        <f t="shared" ref="R47" si="99">F47+L47</f>
        <v>0</v>
      </c>
      <c r="S47" s="227">
        <f t="shared" ref="S47" si="100">G47+M47</f>
        <v>0</v>
      </c>
      <c r="T47" s="227">
        <f t="shared" ref="T47" si="101">H47+N47</f>
        <v>0</v>
      </c>
      <c r="V47" s="355">
        <f>O47-'3 priedas_asignavimai'!Z164</f>
        <v>6.5225</v>
      </c>
    </row>
    <row r="48" spans="1:22" ht="15" customHeight="1" x14ac:dyDescent="0.25">
      <c r="A48" s="3" t="s">
        <v>16</v>
      </c>
      <c r="B48" s="66" t="s">
        <v>245</v>
      </c>
      <c r="C48" s="110">
        <f t="shared" si="87"/>
        <v>0.57769000000000004</v>
      </c>
      <c r="D48" s="110">
        <f t="shared" si="94"/>
        <v>0</v>
      </c>
      <c r="E48" s="110">
        <f t="shared" si="94"/>
        <v>0.57769000000000004</v>
      </c>
      <c r="F48" s="110">
        <f t="shared" si="94"/>
        <v>0</v>
      </c>
      <c r="G48" s="110">
        <f t="shared" si="94"/>
        <v>0</v>
      </c>
      <c r="H48" s="110">
        <f t="shared" si="94"/>
        <v>0</v>
      </c>
      <c r="I48" s="108">
        <f t="shared" si="2"/>
        <v>0</v>
      </c>
      <c r="J48" s="108">
        <f t="shared" si="94"/>
        <v>0</v>
      </c>
      <c r="K48" s="108">
        <f t="shared" si="94"/>
        <v>0</v>
      </c>
      <c r="L48" s="108">
        <f t="shared" si="94"/>
        <v>0</v>
      </c>
      <c r="M48" s="108">
        <f t="shared" si="94"/>
        <v>0</v>
      </c>
      <c r="N48" s="108">
        <f t="shared" si="94"/>
        <v>0</v>
      </c>
      <c r="O48" s="126">
        <f t="shared" ref="O48:T48" si="102">O49</f>
        <v>0.57769000000000004</v>
      </c>
      <c r="P48" s="226">
        <f t="shared" si="102"/>
        <v>0</v>
      </c>
      <c r="Q48" s="226">
        <f t="shared" si="102"/>
        <v>0.57769000000000004</v>
      </c>
      <c r="R48" s="226">
        <f t="shared" si="102"/>
        <v>0</v>
      </c>
      <c r="S48" s="226">
        <f t="shared" si="102"/>
        <v>0</v>
      </c>
      <c r="T48" s="226">
        <f t="shared" si="102"/>
        <v>0</v>
      </c>
      <c r="V48" s="355">
        <f>O48-'3 priedas_asignavimai'!Z169</f>
        <v>0.57769000000000004</v>
      </c>
    </row>
    <row r="49" spans="1:22" ht="15" customHeight="1" x14ac:dyDescent="0.25">
      <c r="A49" s="15"/>
      <c r="B49" s="1" t="s">
        <v>437</v>
      </c>
      <c r="C49" s="109">
        <f t="shared" si="87"/>
        <v>0.57769000000000004</v>
      </c>
      <c r="D49" s="162"/>
      <c r="E49" s="162">
        <v>0.57769000000000004</v>
      </c>
      <c r="F49" s="162"/>
      <c r="G49" s="162"/>
      <c r="H49" s="162"/>
      <c r="I49" s="118">
        <f t="shared" si="2"/>
        <v>0</v>
      </c>
      <c r="J49" s="166"/>
      <c r="K49" s="166"/>
      <c r="L49" s="166"/>
      <c r="M49" s="166"/>
      <c r="N49" s="166"/>
      <c r="O49" s="119">
        <f t="shared" ref="O49" si="103">P49+Q49+R49+S49+T49</f>
        <v>0.57769000000000004</v>
      </c>
      <c r="P49" s="227">
        <f t="shared" ref="P49" si="104">D49+J49</f>
        <v>0</v>
      </c>
      <c r="Q49" s="227">
        <f t="shared" ref="Q49" si="105">E49+K49</f>
        <v>0.57769000000000004</v>
      </c>
      <c r="R49" s="227">
        <f t="shared" ref="R49" si="106">F49+L49</f>
        <v>0</v>
      </c>
      <c r="S49" s="227">
        <f t="shared" ref="S49" si="107">G49+M49</f>
        <v>0</v>
      </c>
      <c r="T49" s="227">
        <f t="shared" ref="T49" si="108">H49+N49</f>
        <v>0</v>
      </c>
      <c r="V49" s="355">
        <f>O49-'3 priedas_asignavimai'!Z170</f>
        <v>0.57769000000000004</v>
      </c>
    </row>
    <row r="50" spans="1:22" s="14" customFormat="1" ht="15" customHeight="1" x14ac:dyDescent="0.25">
      <c r="A50" s="16" t="s">
        <v>17</v>
      </c>
      <c r="B50" s="62" t="s">
        <v>246</v>
      </c>
      <c r="C50" s="110">
        <f t="shared" si="87"/>
        <v>0.10743</v>
      </c>
      <c r="D50" s="110">
        <f t="shared" ref="D50:T50" si="109">D51</f>
        <v>0</v>
      </c>
      <c r="E50" s="110">
        <f t="shared" si="109"/>
        <v>0.10743</v>
      </c>
      <c r="F50" s="110">
        <f t="shared" si="109"/>
        <v>0</v>
      </c>
      <c r="G50" s="110">
        <f t="shared" si="109"/>
        <v>0</v>
      </c>
      <c r="H50" s="110">
        <f t="shared" si="109"/>
        <v>0</v>
      </c>
      <c r="I50" s="108">
        <f t="shared" si="2"/>
        <v>0</v>
      </c>
      <c r="J50" s="108">
        <f t="shared" si="109"/>
        <v>0</v>
      </c>
      <c r="K50" s="108">
        <f t="shared" si="109"/>
        <v>0</v>
      </c>
      <c r="L50" s="108">
        <f t="shared" si="109"/>
        <v>0</v>
      </c>
      <c r="M50" s="108">
        <f t="shared" si="109"/>
        <v>0</v>
      </c>
      <c r="N50" s="108">
        <f t="shared" si="109"/>
        <v>0</v>
      </c>
      <c r="O50" s="126">
        <f t="shared" si="109"/>
        <v>0.10743</v>
      </c>
      <c r="P50" s="226">
        <f t="shared" si="109"/>
        <v>0</v>
      </c>
      <c r="Q50" s="226">
        <f t="shared" si="109"/>
        <v>0.10743</v>
      </c>
      <c r="R50" s="226">
        <f t="shared" si="109"/>
        <v>0</v>
      </c>
      <c r="S50" s="226">
        <f t="shared" si="109"/>
        <v>0</v>
      </c>
      <c r="T50" s="226">
        <f t="shared" si="109"/>
        <v>0</v>
      </c>
      <c r="V50" s="358">
        <f>O50-'3 priedas_asignavimai'!Z172</f>
        <v>-0.47026000000000001</v>
      </c>
    </row>
    <row r="51" spans="1:22" s="14" customFormat="1" ht="15" customHeight="1" x14ac:dyDescent="0.25">
      <c r="A51" s="17"/>
      <c r="B51" s="4" t="s">
        <v>438</v>
      </c>
      <c r="C51" s="109">
        <f t="shared" si="87"/>
        <v>0.10743</v>
      </c>
      <c r="D51" s="162"/>
      <c r="E51" s="162">
        <v>0.10743</v>
      </c>
      <c r="F51" s="162"/>
      <c r="G51" s="162"/>
      <c r="H51" s="162"/>
      <c r="I51" s="118">
        <f t="shared" si="2"/>
        <v>0</v>
      </c>
      <c r="J51" s="166"/>
      <c r="K51" s="166"/>
      <c r="L51" s="166"/>
      <c r="M51" s="166"/>
      <c r="N51" s="166"/>
      <c r="O51" s="119">
        <f t="shared" ref="O51" si="110">P51+Q51+R51+S51+T51</f>
        <v>0.10743</v>
      </c>
      <c r="P51" s="227">
        <f t="shared" ref="P51" si="111">D51+J51</f>
        <v>0</v>
      </c>
      <c r="Q51" s="227">
        <f t="shared" ref="Q51" si="112">E51+K51</f>
        <v>0.10743</v>
      </c>
      <c r="R51" s="227">
        <f t="shared" ref="R51" si="113">F51+L51</f>
        <v>0</v>
      </c>
      <c r="S51" s="227">
        <f t="shared" ref="S51" si="114">G51+M51</f>
        <v>0</v>
      </c>
      <c r="T51" s="227">
        <f t="shared" ref="T51" si="115">H51+N51</f>
        <v>0</v>
      </c>
      <c r="V51" s="358">
        <f>O51-'3 priedas_asignavimai'!Z173</f>
        <v>-0.47026000000000001</v>
      </c>
    </row>
    <row r="52" spans="1:22" s="339" customFormat="1" ht="15" hidden="1" customHeight="1" x14ac:dyDescent="0.25">
      <c r="A52" s="348" t="s">
        <v>18</v>
      </c>
      <c r="B52" s="334" t="s">
        <v>249</v>
      </c>
      <c r="C52" s="335">
        <f t="shared" si="87"/>
        <v>0</v>
      </c>
      <c r="D52" s="347">
        <f t="shared" ref="D52" si="116">D53</f>
        <v>0</v>
      </c>
      <c r="E52" s="347">
        <f t="shared" ref="E52" si="117">E53</f>
        <v>0</v>
      </c>
      <c r="F52" s="347">
        <f t="shared" ref="F52" si="118">F53</f>
        <v>0</v>
      </c>
      <c r="G52" s="347">
        <f t="shared" ref="G52" si="119">G53</f>
        <v>0</v>
      </c>
      <c r="H52" s="347">
        <f t="shared" ref="H52" si="120">H53</f>
        <v>0</v>
      </c>
      <c r="I52" s="336">
        <f t="shared" si="2"/>
        <v>0</v>
      </c>
      <c r="J52" s="347">
        <f t="shared" ref="J52:N52" si="121">J53</f>
        <v>0</v>
      </c>
      <c r="K52" s="347">
        <f t="shared" si="121"/>
        <v>0</v>
      </c>
      <c r="L52" s="347">
        <f t="shared" si="121"/>
        <v>0</v>
      </c>
      <c r="M52" s="347">
        <f t="shared" si="121"/>
        <v>0</v>
      </c>
      <c r="N52" s="347">
        <f t="shared" si="121"/>
        <v>0</v>
      </c>
      <c r="O52" s="337">
        <f t="shared" ref="O52:O63" si="122">P52+Q52+R52+S52+T52</f>
        <v>0</v>
      </c>
      <c r="P52" s="338">
        <f t="shared" ref="P52" si="123">P53</f>
        <v>0</v>
      </c>
      <c r="Q52" s="338">
        <f t="shared" ref="Q52" si="124">Q53</f>
        <v>0</v>
      </c>
      <c r="R52" s="338">
        <f t="shared" ref="R52" si="125">R53</f>
        <v>0</v>
      </c>
      <c r="S52" s="338">
        <f t="shared" ref="S52" si="126">S53</f>
        <v>0</v>
      </c>
      <c r="T52" s="338">
        <f t="shared" ref="T52" si="127">T53</f>
        <v>0</v>
      </c>
      <c r="V52" s="356">
        <f>O52-'3 priedas_asignavimai'!Z177</f>
        <v>0</v>
      </c>
    </row>
    <row r="53" spans="1:22" s="339" customFormat="1" ht="15" hidden="1" customHeight="1" x14ac:dyDescent="0.25">
      <c r="A53" s="349"/>
      <c r="B53" s="350" t="s">
        <v>54</v>
      </c>
      <c r="C53" s="335">
        <f t="shared" si="87"/>
        <v>0</v>
      </c>
      <c r="D53" s="343"/>
      <c r="E53" s="343"/>
      <c r="F53" s="343"/>
      <c r="G53" s="343"/>
      <c r="H53" s="343"/>
      <c r="I53" s="336">
        <f t="shared" si="2"/>
        <v>0</v>
      </c>
      <c r="J53" s="343"/>
      <c r="K53" s="343"/>
      <c r="L53" s="343"/>
      <c r="M53" s="343"/>
      <c r="N53" s="343"/>
      <c r="O53" s="337">
        <f t="shared" si="122"/>
        <v>0</v>
      </c>
      <c r="P53" s="346">
        <f>D53+J53</f>
        <v>0</v>
      </c>
      <c r="Q53" s="346">
        <f>E53+K53</f>
        <v>0</v>
      </c>
      <c r="R53" s="346">
        <f>F53+L53</f>
        <v>0</v>
      </c>
      <c r="S53" s="346">
        <f>G53+M53</f>
        <v>0</v>
      </c>
      <c r="T53" s="346">
        <f>H53+N53</f>
        <v>0</v>
      </c>
      <c r="V53" s="356">
        <f>O53-'3 priedas_asignavimai'!Z178</f>
        <v>0</v>
      </c>
    </row>
    <row r="54" spans="1:22" ht="15" customHeight="1" x14ac:dyDescent="0.25">
      <c r="A54" s="3" t="s">
        <v>18</v>
      </c>
      <c r="B54" s="63" t="s">
        <v>250</v>
      </c>
      <c r="C54" s="110">
        <f t="shared" si="87"/>
        <v>1.68164</v>
      </c>
      <c r="D54" s="110">
        <f t="shared" ref="D54:T54" si="128">D55</f>
        <v>0</v>
      </c>
      <c r="E54" s="110">
        <f t="shared" si="128"/>
        <v>1.68164</v>
      </c>
      <c r="F54" s="110">
        <f t="shared" si="128"/>
        <v>0</v>
      </c>
      <c r="G54" s="110">
        <f t="shared" si="128"/>
        <v>0</v>
      </c>
      <c r="H54" s="110">
        <f t="shared" si="128"/>
        <v>0</v>
      </c>
      <c r="I54" s="108">
        <f t="shared" si="2"/>
        <v>0</v>
      </c>
      <c r="J54" s="108">
        <f t="shared" si="128"/>
        <v>0</v>
      </c>
      <c r="K54" s="108">
        <f t="shared" si="128"/>
        <v>0</v>
      </c>
      <c r="L54" s="108">
        <f t="shared" si="128"/>
        <v>0</v>
      </c>
      <c r="M54" s="108">
        <f t="shared" si="128"/>
        <v>0</v>
      </c>
      <c r="N54" s="108">
        <f t="shared" si="128"/>
        <v>0</v>
      </c>
      <c r="O54" s="126">
        <f t="shared" si="128"/>
        <v>1.68164</v>
      </c>
      <c r="P54" s="226">
        <f t="shared" si="128"/>
        <v>0</v>
      </c>
      <c r="Q54" s="226">
        <f t="shared" si="128"/>
        <v>1.68164</v>
      </c>
      <c r="R54" s="226">
        <f t="shared" si="128"/>
        <v>0</v>
      </c>
      <c r="S54" s="226">
        <f t="shared" si="128"/>
        <v>0</v>
      </c>
      <c r="T54" s="226">
        <f t="shared" si="128"/>
        <v>0</v>
      </c>
      <c r="V54" s="355">
        <f>O54-'3 priedas_asignavimai'!Z181</f>
        <v>1.68164</v>
      </c>
    </row>
    <row r="55" spans="1:22" x14ac:dyDescent="0.25">
      <c r="A55" s="15"/>
      <c r="B55" s="12" t="s">
        <v>439</v>
      </c>
      <c r="C55" s="109">
        <f t="shared" si="87"/>
        <v>1.68164</v>
      </c>
      <c r="D55" s="162"/>
      <c r="E55" s="162">
        <v>1.68164</v>
      </c>
      <c r="F55" s="162"/>
      <c r="G55" s="162"/>
      <c r="H55" s="162"/>
      <c r="I55" s="118">
        <f t="shared" si="2"/>
        <v>0</v>
      </c>
      <c r="J55" s="166"/>
      <c r="K55" s="166"/>
      <c r="L55" s="166"/>
      <c r="M55" s="166"/>
      <c r="N55" s="166"/>
      <c r="O55" s="119">
        <f t="shared" ref="O55" si="129">P55+Q55+R55+S55+T55</f>
        <v>1.68164</v>
      </c>
      <c r="P55" s="227">
        <f t="shared" ref="P55" si="130">D55+J55</f>
        <v>0</v>
      </c>
      <c r="Q55" s="227">
        <f t="shared" ref="Q55" si="131">E55+K55</f>
        <v>1.68164</v>
      </c>
      <c r="R55" s="227">
        <f t="shared" ref="R55" si="132">F55+L55</f>
        <v>0</v>
      </c>
      <c r="S55" s="227">
        <f t="shared" ref="S55" si="133">G55+M55</f>
        <v>0</v>
      </c>
      <c r="T55" s="227">
        <f t="shared" ref="T55" si="134">H55+N55</f>
        <v>0</v>
      </c>
      <c r="V55" s="355">
        <f>O55-'3 priedas_asignavimai'!Z182</f>
        <v>1.68164</v>
      </c>
    </row>
    <row r="56" spans="1:22" s="339" customFormat="1" ht="15" hidden="1" customHeight="1" x14ac:dyDescent="0.25">
      <c r="A56" s="333"/>
      <c r="B56" s="334" t="s">
        <v>251</v>
      </c>
      <c r="C56" s="335">
        <f t="shared" si="87"/>
        <v>0</v>
      </c>
      <c r="D56" s="347">
        <f t="shared" ref="D56" si="135">D57</f>
        <v>0</v>
      </c>
      <c r="E56" s="347">
        <f t="shared" ref="E56" si="136">E57</f>
        <v>0</v>
      </c>
      <c r="F56" s="347">
        <f t="shared" ref="F56" si="137">F57</f>
        <v>0</v>
      </c>
      <c r="G56" s="347">
        <f t="shared" ref="G56" si="138">G57</f>
        <v>0</v>
      </c>
      <c r="H56" s="347">
        <f t="shared" ref="H56" si="139">H57</f>
        <v>0</v>
      </c>
      <c r="I56" s="336">
        <f t="shared" si="2"/>
        <v>0</v>
      </c>
      <c r="J56" s="347">
        <f t="shared" ref="J56:N56" si="140">J57</f>
        <v>0</v>
      </c>
      <c r="K56" s="347">
        <f t="shared" si="140"/>
        <v>0</v>
      </c>
      <c r="L56" s="347">
        <f t="shared" si="140"/>
        <v>0</v>
      </c>
      <c r="M56" s="347">
        <f t="shared" si="140"/>
        <v>0</v>
      </c>
      <c r="N56" s="347">
        <f t="shared" si="140"/>
        <v>0</v>
      </c>
      <c r="O56" s="337">
        <f t="shared" si="122"/>
        <v>0</v>
      </c>
      <c r="P56" s="338">
        <f t="shared" ref="P56" si="141">P57</f>
        <v>0</v>
      </c>
      <c r="Q56" s="338">
        <f t="shared" ref="Q56" si="142">Q57</f>
        <v>0</v>
      </c>
      <c r="R56" s="338">
        <f t="shared" ref="R56" si="143">R57</f>
        <v>0</v>
      </c>
      <c r="S56" s="338">
        <f t="shared" ref="S56" si="144">S57</f>
        <v>0</v>
      </c>
      <c r="T56" s="338">
        <f t="shared" ref="T56" si="145">T57</f>
        <v>0</v>
      </c>
      <c r="V56" s="356">
        <f>O56-'3 priedas_asignavimai'!Z188</f>
        <v>0</v>
      </c>
    </row>
    <row r="57" spans="1:22" s="339" customFormat="1" ht="15" hidden="1" customHeight="1" x14ac:dyDescent="0.25">
      <c r="A57" s="340"/>
      <c r="B57" s="341" t="s">
        <v>54</v>
      </c>
      <c r="C57" s="335">
        <f t="shared" si="87"/>
        <v>0</v>
      </c>
      <c r="D57" s="343"/>
      <c r="E57" s="343"/>
      <c r="F57" s="343"/>
      <c r="G57" s="343"/>
      <c r="H57" s="343"/>
      <c r="I57" s="336">
        <f t="shared" si="2"/>
        <v>0</v>
      </c>
      <c r="J57" s="343"/>
      <c r="K57" s="343"/>
      <c r="L57" s="343"/>
      <c r="M57" s="343"/>
      <c r="N57" s="343"/>
      <c r="O57" s="337">
        <f t="shared" si="122"/>
        <v>0</v>
      </c>
      <c r="P57" s="346">
        <f>D57+J57</f>
        <v>0</v>
      </c>
      <c r="Q57" s="346">
        <f>E57+K57</f>
        <v>0</v>
      </c>
      <c r="R57" s="346">
        <f>F57+L57</f>
        <v>0</v>
      </c>
      <c r="S57" s="346">
        <f>G57+M57</f>
        <v>0</v>
      </c>
      <c r="T57" s="346">
        <f>H57+N57</f>
        <v>0</v>
      </c>
      <c r="V57" s="356">
        <f>O57-'3 priedas_asignavimai'!Z189</f>
        <v>0</v>
      </c>
    </row>
    <row r="58" spans="1:22" ht="15" customHeight="1" x14ac:dyDescent="0.25">
      <c r="A58" s="16" t="s">
        <v>19</v>
      </c>
      <c r="B58" s="63" t="s">
        <v>252</v>
      </c>
      <c r="C58" s="110">
        <f t="shared" si="87"/>
        <v>3.8631199999999999</v>
      </c>
      <c r="D58" s="110">
        <f t="shared" ref="D58:T58" si="146">D59</f>
        <v>0</v>
      </c>
      <c r="E58" s="110">
        <f t="shared" si="146"/>
        <v>3.8631199999999999</v>
      </c>
      <c r="F58" s="110">
        <f t="shared" si="146"/>
        <v>0</v>
      </c>
      <c r="G58" s="110">
        <f t="shared" si="146"/>
        <v>0</v>
      </c>
      <c r="H58" s="110">
        <f t="shared" si="146"/>
        <v>0</v>
      </c>
      <c r="I58" s="108">
        <f t="shared" si="2"/>
        <v>0</v>
      </c>
      <c r="J58" s="108">
        <f t="shared" si="146"/>
        <v>0</v>
      </c>
      <c r="K58" s="108">
        <f t="shared" si="146"/>
        <v>0</v>
      </c>
      <c r="L58" s="108">
        <f t="shared" si="146"/>
        <v>0</v>
      </c>
      <c r="M58" s="108">
        <f t="shared" si="146"/>
        <v>0</v>
      </c>
      <c r="N58" s="108">
        <f t="shared" si="146"/>
        <v>0</v>
      </c>
      <c r="O58" s="126">
        <f t="shared" si="146"/>
        <v>3.8631199999999999</v>
      </c>
      <c r="P58" s="226">
        <f t="shared" si="146"/>
        <v>0</v>
      </c>
      <c r="Q58" s="226">
        <f t="shared" si="146"/>
        <v>3.8631199999999999</v>
      </c>
      <c r="R58" s="226">
        <f t="shared" si="146"/>
        <v>0</v>
      </c>
      <c r="S58" s="226">
        <f t="shared" si="146"/>
        <v>0</v>
      </c>
      <c r="T58" s="226">
        <f t="shared" si="146"/>
        <v>0</v>
      </c>
      <c r="V58" s="355">
        <f>O58-'3 priedas_asignavimai'!Z192</f>
        <v>3.8631199999999999</v>
      </c>
    </row>
    <row r="59" spans="1:22" x14ac:dyDescent="0.25">
      <c r="A59" s="17"/>
      <c r="B59" s="12" t="s">
        <v>439</v>
      </c>
      <c r="C59" s="109">
        <f t="shared" si="87"/>
        <v>3.8631199999999999</v>
      </c>
      <c r="D59" s="162"/>
      <c r="E59" s="162">
        <v>3.8631199999999999</v>
      </c>
      <c r="F59" s="162"/>
      <c r="G59" s="162"/>
      <c r="H59" s="162"/>
      <c r="I59" s="118">
        <f t="shared" si="2"/>
        <v>0</v>
      </c>
      <c r="J59" s="166"/>
      <c r="K59" s="166"/>
      <c r="L59" s="166"/>
      <c r="M59" s="166"/>
      <c r="N59" s="166"/>
      <c r="O59" s="119">
        <f t="shared" ref="O59" si="147">P59+Q59+R59+S59+T59</f>
        <v>3.8631199999999999</v>
      </c>
      <c r="P59" s="227">
        <f t="shared" ref="P59" si="148">D59+J59</f>
        <v>0</v>
      </c>
      <c r="Q59" s="227">
        <f t="shared" ref="Q59" si="149">E59+K59</f>
        <v>3.8631199999999999</v>
      </c>
      <c r="R59" s="227">
        <f t="shared" ref="R59" si="150">F59+L59</f>
        <v>0</v>
      </c>
      <c r="S59" s="227">
        <f t="shared" ref="S59" si="151">G59+M59</f>
        <v>0</v>
      </c>
      <c r="T59" s="227">
        <f t="shared" ref="T59" si="152">H59+N59</f>
        <v>0</v>
      </c>
      <c r="V59" s="355">
        <f>O59-'3 priedas_asignavimai'!Z193</f>
        <v>3.8631199999999999</v>
      </c>
    </row>
    <row r="60" spans="1:22" s="339" customFormat="1" ht="15" hidden="1" customHeight="1" x14ac:dyDescent="0.25">
      <c r="A60" s="348"/>
      <c r="B60" s="334" t="s">
        <v>253</v>
      </c>
      <c r="C60" s="335">
        <f t="shared" si="87"/>
        <v>0</v>
      </c>
      <c r="D60" s="347">
        <f t="shared" ref="D60" si="153">D61</f>
        <v>0</v>
      </c>
      <c r="E60" s="347">
        <f t="shared" ref="E60" si="154">E61</f>
        <v>0</v>
      </c>
      <c r="F60" s="347">
        <f t="shared" ref="F60" si="155">F61</f>
        <v>0</v>
      </c>
      <c r="G60" s="347">
        <f t="shared" ref="G60" si="156">G61</f>
        <v>0</v>
      </c>
      <c r="H60" s="347">
        <f t="shared" ref="H60" si="157">H61</f>
        <v>0</v>
      </c>
      <c r="I60" s="336">
        <f t="shared" si="2"/>
        <v>0</v>
      </c>
      <c r="J60" s="347">
        <f t="shared" ref="J60:N60" si="158">J61</f>
        <v>0</v>
      </c>
      <c r="K60" s="347">
        <f t="shared" si="158"/>
        <v>0</v>
      </c>
      <c r="L60" s="347">
        <f t="shared" si="158"/>
        <v>0</v>
      </c>
      <c r="M60" s="347">
        <f t="shared" si="158"/>
        <v>0</v>
      </c>
      <c r="N60" s="347">
        <f t="shared" si="158"/>
        <v>0</v>
      </c>
      <c r="O60" s="337">
        <f t="shared" si="122"/>
        <v>0</v>
      </c>
      <c r="P60" s="338">
        <f t="shared" ref="P60" si="159">P61</f>
        <v>0</v>
      </c>
      <c r="Q60" s="338">
        <f t="shared" ref="Q60" si="160">Q61</f>
        <v>0</v>
      </c>
      <c r="R60" s="338">
        <f t="shared" ref="R60" si="161">R61</f>
        <v>0</v>
      </c>
      <c r="S60" s="338">
        <f t="shared" ref="S60" si="162">S61</f>
        <v>0</v>
      </c>
      <c r="T60" s="338">
        <f t="shared" ref="T60" si="163">T61</f>
        <v>0</v>
      </c>
      <c r="V60" s="356">
        <f>P60-'3 priedas_asignavimai'!Z201</f>
        <v>0</v>
      </c>
    </row>
    <row r="61" spans="1:22" s="339" customFormat="1" ht="15" hidden="1" customHeight="1" x14ac:dyDescent="0.25">
      <c r="A61" s="340"/>
      <c r="B61" s="341" t="s">
        <v>54</v>
      </c>
      <c r="C61" s="335">
        <f t="shared" si="87"/>
        <v>0</v>
      </c>
      <c r="D61" s="343"/>
      <c r="E61" s="343"/>
      <c r="F61" s="343"/>
      <c r="G61" s="343"/>
      <c r="H61" s="343"/>
      <c r="I61" s="336">
        <f t="shared" si="2"/>
        <v>0</v>
      </c>
      <c r="J61" s="343"/>
      <c r="K61" s="343"/>
      <c r="L61" s="343"/>
      <c r="M61" s="343"/>
      <c r="N61" s="343"/>
      <c r="O61" s="337">
        <f t="shared" si="122"/>
        <v>0</v>
      </c>
      <c r="P61" s="346">
        <f>D61+J61</f>
        <v>0</v>
      </c>
      <c r="Q61" s="346">
        <f>E61+K61</f>
        <v>0</v>
      </c>
      <c r="R61" s="346">
        <f>F61+L61</f>
        <v>0</v>
      </c>
      <c r="S61" s="346">
        <f>G61+M61</f>
        <v>0</v>
      </c>
      <c r="T61" s="346">
        <f>H61+N61</f>
        <v>0</v>
      </c>
      <c r="V61" s="356">
        <f>P61-'3 priedas_asignavimai'!Z202</f>
        <v>0</v>
      </c>
    </row>
    <row r="62" spans="1:22" s="339" customFormat="1" ht="15" hidden="1" customHeight="1" x14ac:dyDescent="0.25">
      <c r="A62" s="333"/>
      <c r="B62" s="334" t="s">
        <v>132</v>
      </c>
      <c r="C62" s="335">
        <f t="shared" si="87"/>
        <v>0</v>
      </c>
      <c r="D62" s="347">
        <f t="shared" ref="D62" si="164">D63</f>
        <v>0</v>
      </c>
      <c r="E62" s="347">
        <f t="shared" ref="E62" si="165">E63</f>
        <v>0</v>
      </c>
      <c r="F62" s="347">
        <f t="shared" ref="F62" si="166">F63</f>
        <v>0</v>
      </c>
      <c r="G62" s="347">
        <f t="shared" ref="G62" si="167">G63</f>
        <v>0</v>
      </c>
      <c r="H62" s="347">
        <f t="shared" ref="H62" si="168">H63</f>
        <v>0</v>
      </c>
      <c r="I62" s="336">
        <f t="shared" si="2"/>
        <v>0</v>
      </c>
      <c r="J62" s="347">
        <f t="shared" ref="J62:N62" si="169">J63</f>
        <v>0</v>
      </c>
      <c r="K62" s="347">
        <f t="shared" si="169"/>
        <v>0</v>
      </c>
      <c r="L62" s="347">
        <f t="shared" si="169"/>
        <v>0</v>
      </c>
      <c r="M62" s="347">
        <f t="shared" si="169"/>
        <v>0</v>
      </c>
      <c r="N62" s="347">
        <f t="shared" si="169"/>
        <v>0</v>
      </c>
      <c r="O62" s="337">
        <f t="shared" si="122"/>
        <v>0</v>
      </c>
      <c r="P62" s="338">
        <f t="shared" ref="P62" si="170">P63</f>
        <v>0</v>
      </c>
      <c r="Q62" s="338">
        <f t="shared" ref="Q62" si="171">Q63</f>
        <v>0</v>
      </c>
      <c r="R62" s="338">
        <f t="shared" ref="R62" si="172">R63</f>
        <v>0</v>
      </c>
      <c r="S62" s="338">
        <f t="shared" ref="S62" si="173">S63</f>
        <v>0</v>
      </c>
      <c r="T62" s="338">
        <f t="shared" ref="T62" si="174">T63</f>
        <v>0</v>
      </c>
      <c r="V62" s="356">
        <f>O62-'3 priedas_asignavimai'!Z204</f>
        <v>0</v>
      </c>
    </row>
    <row r="63" spans="1:22" s="339" customFormat="1" ht="15" hidden="1" customHeight="1" x14ac:dyDescent="0.25">
      <c r="A63" s="340"/>
      <c r="B63" s="341" t="s">
        <v>54</v>
      </c>
      <c r="C63" s="335">
        <f t="shared" si="87"/>
        <v>0</v>
      </c>
      <c r="D63" s="343"/>
      <c r="E63" s="343"/>
      <c r="F63" s="343"/>
      <c r="G63" s="343"/>
      <c r="H63" s="343"/>
      <c r="I63" s="336">
        <f t="shared" si="2"/>
        <v>0</v>
      </c>
      <c r="J63" s="343"/>
      <c r="K63" s="343"/>
      <c r="L63" s="343"/>
      <c r="M63" s="343"/>
      <c r="N63" s="343"/>
      <c r="O63" s="337">
        <f t="shared" si="122"/>
        <v>0</v>
      </c>
      <c r="P63" s="346">
        <f>D63+J63</f>
        <v>0</v>
      </c>
      <c r="Q63" s="346">
        <f>E63+K63</f>
        <v>0</v>
      </c>
      <c r="R63" s="346">
        <f>F63+L63</f>
        <v>0</v>
      </c>
      <c r="S63" s="346">
        <f>G63+M63</f>
        <v>0</v>
      </c>
      <c r="T63" s="346">
        <f>H63+N63</f>
        <v>0</v>
      </c>
      <c r="V63" s="356">
        <f>O63-'3 priedas_asignavimai'!Z205</f>
        <v>0</v>
      </c>
    </row>
    <row r="64" spans="1:22" ht="15" customHeight="1" x14ac:dyDescent="0.25">
      <c r="A64" s="16" t="s">
        <v>20</v>
      </c>
      <c r="B64" s="63" t="s">
        <v>255</v>
      </c>
      <c r="C64" s="110">
        <f t="shared" si="87"/>
        <v>57.265419999999999</v>
      </c>
      <c r="D64" s="110">
        <f t="shared" ref="D64:T64" si="175">D65</f>
        <v>0</v>
      </c>
      <c r="E64" s="110">
        <f t="shared" si="175"/>
        <v>57.265419999999999</v>
      </c>
      <c r="F64" s="110">
        <f t="shared" si="175"/>
        <v>0</v>
      </c>
      <c r="G64" s="110">
        <f t="shared" si="175"/>
        <v>0</v>
      </c>
      <c r="H64" s="110">
        <f t="shared" si="175"/>
        <v>0</v>
      </c>
      <c r="I64" s="108">
        <f t="shared" si="2"/>
        <v>0</v>
      </c>
      <c r="J64" s="108">
        <f t="shared" si="175"/>
        <v>0</v>
      </c>
      <c r="K64" s="108">
        <f t="shared" si="175"/>
        <v>0</v>
      </c>
      <c r="L64" s="108">
        <f t="shared" si="175"/>
        <v>0</v>
      </c>
      <c r="M64" s="108">
        <f t="shared" si="175"/>
        <v>0</v>
      </c>
      <c r="N64" s="108">
        <f t="shared" si="175"/>
        <v>0</v>
      </c>
      <c r="O64" s="126">
        <f t="shared" si="175"/>
        <v>57.265419999999999</v>
      </c>
      <c r="P64" s="226">
        <f t="shared" si="175"/>
        <v>0</v>
      </c>
      <c r="Q64" s="226">
        <f t="shared" si="175"/>
        <v>57.265419999999999</v>
      </c>
      <c r="R64" s="226">
        <f t="shared" si="175"/>
        <v>0</v>
      </c>
      <c r="S64" s="226">
        <f t="shared" si="175"/>
        <v>0</v>
      </c>
      <c r="T64" s="226">
        <f t="shared" si="175"/>
        <v>0</v>
      </c>
      <c r="V64" s="355">
        <f>O64-'3 priedas_asignavimai'!Z210</f>
        <v>57.265419999999999</v>
      </c>
    </row>
    <row r="65" spans="1:22" x14ac:dyDescent="0.25">
      <c r="A65" s="17"/>
      <c r="B65" s="12" t="s">
        <v>439</v>
      </c>
      <c r="C65" s="109">
        <f t="shared" si="87"/>
        <v>57.265419999999999</v>
      </c>
      <c r="D65" s="162"/>
      <c r="E65" s="162">
        <v>57.265419999999999</v>
      </c>
      <c r="F65" s="162"/>
      <c r="G65" s="162"/>
      <c r="H65" s="162"/>
      <c r="I65" s="118">
        <f t="shared" si="2"/>
        <v>0</v>
      </c>
      <c r="J65" s="166"/>
      <c r="K65" s="166"/>
      <c r="L65" s="166"/>
      <c r="M65" s="166"/>
      <c r="N65" s="166"/>
      <c r="O65" s="119">
        <f t="shared" ref="O65" si="176">P65+Q65+R65+S65+T65</f>
        <v>57.265419999999999</v>
      </c>
      <c r="P65" s="227">
        <f t="shared" ref="P65" si="177">D65+J65</f>
        <v>0</v>
      </c>
      <c r="Q65" s="227">
        <f t="shared" ref="Q65" si="178">E65+K65</f>
        <v>57.265419999999999</v>
      </c>
      <c r="R65" s="227">
        <f t="shared" ref="R65" si="179">F65+L65</f>
        <v>0</v>
      </c>
      <c r="S65" s="227">
        <f t="shared" ref="S65" si="180">G65+M65</f>
        <v>0</v>
      </c>
      <c r="T65" s="227">
        <f t="shared" ref="T65" si="181">H65+N65</f>
        <v>0</v>
      </c>
      <c r="V65" s="355">
        <f>O65-'3 priedas_asignavimai'!Z211</f>
        <v>57.265419999999999</v>
      </c>
    </row>
    <row r="66" spans="1:22" ht="15" customHeight="1" x14ac:dyDescent="0.25">
      <c r="A66" s="16" t="s">
        <v>21</v>
      </c>
      <c r="B66" s="63" t="s">
        <v>257</v>
      </c>
      <c r="C66" s="110">
        <f t="shared" si="87"/>
        <v>2.1496599999999999</v>
      </c>
      <c r="D66" s="110">
        <f t="shared" ref="D66:T66" si="182">D67</f>
        <v>0</v>
      </c>
      <c r="E66" s="110">
        <f t="shared" si="182"/>
        <v>2.1496599999999999</v>
      </c>
      <c r="F66" s="110">
        <f t="shared" si="182"/>
        <v>0</v>
      </c>
      <c r="G66" s="110">
        <f t="shared" si="182"/>
        <v>0</v>
      </c>
      <c r="H66" s="110">
        <f t="shared" si="182"/>
        <v>0</v>
      </c>
      <c r="I66" s="108">
        <f t="shared" si="2"/>
        <v>0</v>
      </c>
      <c r="J66" s="108">
        <f t="shared" si="182"/>
        <v>0</v>
      </c>
      <c r="K66" s="108">
        <f t="shared" si="182"/>
        <v>0</v>
      </c>
      <c r="L66" s="108">
        <f t="shared" si="182"/>
        <v>0</v>
      </c>
      <c r="M66" s="108">
        <f t="shared" si="182"/>
        <v>0</v>
      </c>
      <c r="N66" s="108">
        <f t="shared" si="182"/>
        <v>0</v>
      </c>
      <c r="O66" s="126">
        <f t="shared" si="182"/>
        <v>2.1496599999999999</v>
      </c>
      <c r="P66" s="226">
        <f t="shared" si="182"/>
        <v>0</v>
      </c>
      <c r="Q66" s="226">
        <f t="shared" si="182"/>
        <v>2.1496599999999999</v>
      </c>
      <c r="R66" s="226">
        <f t="shared" si="182"/>
        <v>0</v>
      </c>
      <c r="S66" s="226">
        <f t="shared" si="182"/>
        <v>0</v>
      </c>
      <c r="T66" s="226">
        <f t="shared" si="182"/>
        <v>0</v>
      </c>
      <c r="V66" s="355">
        <f>O66-'3 priedas_asignavimai'!Z217</f>
        <v>2.1496599999999999</v>
      </c>
    </row>
    <row r="67" spans="1:22" x14ac:dyDescent="0.25">
      <c r="A67" s="17"/>
      <c r="B67" s="12" t="s">
        <v>439</v>
      </c>
      <c r="C67" s="109">
        <f t="shared" si="87"/>
        <v>2.1496599999999999</v>
      </c>
      <c r="D67" s="162"/>
      <c r="E67" s="162">
        <v>2.1496599999999999</v>
      </c>
      <c r="F67" s="162"/>
      <c r="G67" s="162"/>
      <c r="H67" s="162"/>
      <c r="I67" s="118">
        <f t="shared" si="2"/>
        <v>0</v>
      </c>
      <c r="J67" s="166"/>
      <c r="K67" s="166"/>
      <c r="L67" s="166"/>
      <c r="M67" s="166"/>
      <c r="N67" s="166"/>
      <c r="O67" s="119">
        <f t="shared" ref="O67" si="183">P67+Q67+R67+S67+T67</f>
        <v>2.1496599999999999</v>
      </c>
      <c r="P67" s="227">
        <f t="shared" ref="P67" si="184">D67+J67</f>
        <v>0</v>
      </c>
      <c r="Q67" s="227">
        <f t="shared" ref="Q67" si="185">E67+K67</f>
        <v>2.1496599999999999</v>
      </c>
      <c r="R67" s="227">
        <f t="shared" ref="R67" si="186">F67+L67</f>
        <v>0</v>
      </c>
      <c r="S67" s="227">
        <f t="shared" ref="S67" si="187">G67+M67</f>
        <v>0</v>
      </c>
      <c r="T67" s="227">
        <f t="shared" ref="T67" si="188">H67+N67</f>
        <v>0</v>
      </c>
      <c r="V67" s="355">
        <f>O67-'3 priedas_asignavimai'!Z218</f>
        <v>2.1496599999999999</v>
      </c>
    </row>
    <row r="68" spans="1:22" ht="15" customHeight="1" x14ac:dyDescent="0.25">
      <c r="A68" s="16" t="s">
        <v>22</v>
      </c>
      <c r="B68" s="63" t="s">
        <v>258</v>
      </c>
      <c r="C68" s="110">
        <f t="shared" si="87"/>
        <v>8.3769999999999997E-2</v>
      </c>
      <c r="D68" s="110">
        <f t="shared" ref="D68:T68" si="189">D69</f>
        <v>0</v>
      </c>
      <c r="E68" s="110">
        <f t="shared" si="189"/>
        <v>8.3769999999999997E-2</v>
      </c>
      <c r="F68" s="110">
        <f t="shared" si="189"/>
        <v>0</v>
      </c>
      <c r="G68" s="110">
        <f t="shared" si="189"/>
        <v>0</v>
      </c>
      <c r="H68" s="110">
        <f t="shared" si="189"/>
        <v>0</v>
      </c>
      <c r="I68" s="108">
        <f t="shared" si="2"/>
        <v>0</v>
      </c>
      <c r="J68" s="108">
        <f t="shared" si="189"/>
        <v>0</v>
      </c>
      <c r="K68" s="108">
        <f t="shared" si="189"/>
        <v>0</v>
      </c>
      <c r="L68" s="108">
        <f t="shared" si="189"/>
        <v>0</v>
      </c>
      <c r="M68" s="108">
        <f t="shared" si="189"/>
        <v>0</v>
      </c>
      <c r="N68" s="108">
        <f t="shared" si="189"/>
        <v>0</v>
      </c>
      <c r="O68" s="126">
        <f t="shared" si="189"/>
        <v>8.3769999999999997E-2</v>
      </c>
      <c r="P68" s="226">
        <f t="shared" si="189"/>
        <v>0</v>
      </c>
      <c r="Q68" s="226">
        <f t="shared" si="189"/>
        <v>8.3769999999999997E-2</v>
      </c>
      <c r="R68" s="226">
        <f t="shared" si="189"/>
        <v>0</v>
      </c>
      <c r="S68" s="226">
        <f t="shared" si="189"/>
        <v>0</v>
      </c>
      <c r="T68" s="226">
        <f t="shared" si="189"/>
        <v>0</v>
      </c>
      <c r="V68" s="355">
        <f>O68-'3 priedas_asignavimai'!Z223</f>
        <v>8.3769999999999997E-2</v>
      </c>
    </row>
    <row r="69" spans="1:22" x14ac:dyDescent="0.25">
      <c r="A69" s="17"/>
      <c r="B69" s="12" t="s">
        <v>439</v>
      </c>
      <c r="C69" s="109">
        <f t="shared" si="87"/>
        <v>8.3769999999999997E-2</v>
      </c>
      <c r="D69" s="162"/>
      <c r="E69" s="162">
        <v>8.3769999999999997E-2</v>
      </c>
      <c r="F69" s="162"/>
      <c r="G69" s="162"/>
      <c r="H69" s="162"/>
      <c r="I69" s="118">
        <f t="shared" si="2"/>
        <v>0</v>
      </c>
      <c r="J69" s="166"/>
      <c r="K69" s="166"/>
      <c r="L69" s="166"/>
      <c r="M69" s="166"/>
      <c r="N69" s="166"/>
      <c r="O69" s="119">
        <f t="shared" ref="O69" si="190">P69+Q69+R69+S69+T69</f>
        <v>8.3769999999999997E-2</v>
      </c>
      <c r="P69" s="227">
        <f t="shared" ref="P69" si="191">D69+J69</f>
        <v>0</v>
      </c>
      <c r="Q69" s="227">
        <f t="shared" ref="Q69" si="192">E69+K69</f>
        <v>8.3769999999999997E-2</v>
      </c>
      <c r="R69" s="227">
        <f t="shared" ref="R69" si="193">F69+L69</f>
        <v>0</v>
      </c>
      <c r="S69" s="227">
        <f t="shared" ref="S69" si="194">G69+M69</f>
        <v>0</v>
      </c>
      <c r="T69" s="227">
        <f t="shared" ref="T69" si="195">H69+N69</f>
        <v>0</v>
      </c>
      <c r="V69" s="355">
        <f>O69-'3 priedas_asignavimai'!Z224</f>
        <v>8.3769999999999997E-2</v>
      </c>
    </row>
    <row r="70" spans="1:22" ht="15" customHeight="1" x14ac:dyDescent="0.25">
      <c r="A70" s="16" t="s">
        <v>23</v>
      </c>
      <c r="B70" s="63" t="s">
        <v>260</v>
      </c>
      <c r="C70" s="110">
        <f t="shared" si="87"/>
        <v>0.89659999999999995</v>
      </c>
      <c r="D70" s="110">
        <f t="shared" ref="D70:T70" si="196">D71</f>
        <v>0</v>
      </c>
      <c r="E70" s="110">
        <f t="shared" si="196"/>
        <v>0.89659999999999995</v>
      </c>
      <c r="F70" s="110">
        <f t="shared" si="196"/>
        <v>0</v>
      </c>
      <c r="G70" s="110">
        <f t="shared" si="196"/>
        <v>0</v>
      </c>
      <c r="H70" s="110">
        <f t="shared" si="196"/>
        <v>0</v>
      </c>
      <c r="I70" s="108">
        <f t="shared" si="2"/>
        <v>0</v>
      </c>
      <c r="J70" s="108">
        <f t="shared" si="196"/>
        <v>0</v>
      </c>
      <c r="K70" s="108">
        <f t="shared" si="196"/>
        <v>0</v>
      </c>
      <c r="L70" s="108">
        <f t="shared" si="196"/>
        <v>0</v>
      </c>
      <c r="M70" s="108">
        <f t="shared" si="196"/>
        <v>0</v>
      </c>
      <c r="N70" s="108">
        <f t="shared" si="196"/>
        <v>0</v>
      </c>
      <c r="O70" s="245">
        <f t="shared" si="196"/>
        <v>0.89659999999999995</v>
      </c>
      <c r="P70" s="226">
        <f t="shared" si="196"/>
        <v>0</v>
      </c>
      <c r="Q70" s="226">
        <f t="shared" si="196"/>
        <v>0.89659999999999995</v>
      </c>
      <c r="R70" s="226">
        <f t="shared" si="196"/>
        <v>0</v>
      </c>
      <c r="S70" s="226">
        <f t="shared" si="196"/>
        <v>0</v>
      </c>
      <c r="T70" s="226">
        <f t="shared" si="196"/>
        <v>0</v>
      </c>
      <c r="V70" s="355">
        <f>O70-'3 priedas_asignavimai'!Z229</f>
        <v>0.89659999999999995</v>
      </c>
    </row>
    <row r="71" spans="1:22" x14ac:dyDescent="0.25">
      <c r="A71" s="17"/>
      <c r="B71" s="12" t="s">
        <v>439</v>
      </c>
      <c r="C71" s="109">
        <f t="shared" si="87"/>
        <v>0.89659999999999995</v>
      </c>
      <c r="D71" s="162"/>
      <c r="E71" s="162">
        <v>0.89659999999999995</v>
      </c>
      <c r="F71" s="162"/>
      <c r="G71" s="162"/>
      <c r="H71" s="162"/>
      <c r="I71" s="118">
        <f t="shared" si="2"/>
        <v>0</v>
      </c>
      <c r="J71" s="166"/>
      <c r="K71" s="166"/>
      <c r="L71" s="166"/>
      <c r="M71" s="166"/>
      <c r="N71" s="166"/>
      <c r="O71" s="242">
        <f t="shared" ref="O71" si="197">P71+Q71+R71+S71+T71</f>
        <v>0.89659999999999995</v>
      </c>
      <c r="P71" s="227">
        <f t="shared" ref="P71" si="198">D71+J71</f>
        <v>0</v>
      </c>
      <c r="Q71" s="227">
        <f t="shared" ref="Q71" si="199">E71+K71</f>
        <v>0.89659999999999995</v>
      </c>
      <c r="R71" s="227">
        <f t="shared" ref="R71" si="200">F71+L71</f>
        <v>0</v>
      </c>
      <c r="S71" s="227">
        <f t="shared" ref="S71" si="201">G71+M71</f>
        <v>0</v>
      </c>
      <c r="T71" s="227">
        <f t="shared" ref="T71" si="202">H71+N71</f>
        <v>0</v>
      </c>
      <c r="V71" s="355">
        <f>O71-'3 priedas_asignavimai'!Z230</f>
        <v>0.89659999999999995</v>
      </c>
    </row>
    <row r="72" spans="1:22" ht="15" customHeight="1" x14ac:dyDescent="0.25">
      <c r="A72" s="16" t="s">
        <v>24</v>
      </c>
      <c r="B72" s="63" t="s">
        <v>261</v>
      </c>
      <c r="C72" s="110">
        <f t="shared" si="87"/>
        <v>0.16858999999999999</v>
      </c>
      <c r="D72" s="110">
        <f t="shared" ref="D72:T72" si="203">D73</f>
        <v>0</v>
      </c>
      <c r="E72" s="110">
        <f t="shared" si="203"/>
        <v>0.16858999999999999</v>
      </c>
      <c r="F72" s="110">
        <f t="shared" si="203"/>
        <v>0</v>
      </c>
      <c r="G72" s="110">
        <f t="shared" si="203"/>
        <v>0</v>
      </c>
      <c r="H72" s="110">
        <f t="shared" si="203"/>
        <v>0</v>
      </c>
      <c r="I72" s="108">
        <f t="shared" si="2"/>
        <v>0</v>
      </c>
      <c r="J72" s="108">
        <f t="shared" si="203"/>
        <v>0</v>
      </c>
      <c r="K72" s="108">
        <f t="shared" si="203"/>
        <v>0</v>
      </c>
      <c r="L72" s="108">
        <f t="shared" si="203"/>
        <v>0</v>
      </c>
      <c r="M72" s="108">
        <f t="shared" si="203"/>
        <v>0</v>
      </c>
      <c r="N72" s="108">
        <f t="shared" si="203"/>
        <v>0</v>
      </c>
      <c r="O72" s="126">
        <f t="shared" si="203"/>
        <v>0.16858999999999999</v>
      </c>
      <c r="P72" s="226">
        <f t="shared" si="203"/>
        <v>0</v>
      </c>
      <c r="Q72" s="226">
        <f t="shared" si="203"/>
        <v>0.16858999999999999</v>
      </c>
      <c r="R72" s="226">
        <f t="shared" si="203"/>
        <v>0</v>
      </c>
      <c r="S72" s="226">
        <f t="shared" si="203"/>
        <v>0</v>
      </c>
      <c r="T72" s="226">
        <f t="shared" si="203"/>
        <v>0</v>
      </c>
      <c r="V72" s="355">
        <f>O72-'3 priedas_asignavimai'!Z237</f>
        <v>0.16858999999999999</v>
      </c>
    </row>
    <row r="73" spans="1:22" x14ac:dyDescent="0.25">
      <c r="A73" s="17"/>
      <c r="B73" s="12" t="s">
        <v>439</v>
      </c>
      <c r="C73" s="109">
        <f t="shared" si="87"/>
        <v>0.16858999999999999</v>
      </c>
      <c r="D73" s="162"/>
      <c r="E73" s="162">
        <v>0.16858999999999999</v>
      </c>
      <c r="F73" s="162"/>
      <c r="G73" s="162"/>
      <c r="H73" s="162"/>
      <c r="I73" s="118">
        <f t="shared" si="2"/>
        <v>0</v>
      </c>
      <c r="J73" s="166"/>
      <c r="K73" s="166"/>
      <c r="L73" s="166"/>
      <c r="M73" s="166"/>
      <c r="N73" s="166"/>
      <c r="O73" s="119">
        <f t="shared" ref="O73" si="204">P73+Q73+R73+S73+T73</f>
        <v>0.16858999999999999</v>
      </c>
      <c r="P73" s="227">
        <f t="shared" ref="P73" si="205">D73+J73</f>
        <v>0</v>
      </c>
      <c r="Q73" s="227">
        <f t="shared" ref="Q73" si="206">E73+K73</f>
        <v>0.16858999999999999</v>
      </c>
      <c r="R73" s="227">
        <f t="shared" ref="R73" si="207">F73+L73</f>
        <v>0</v>
      </c>
      <c r="S73" s="227">
        <f t="shared" ref="S73" si="208">G73+M73</f>
        <v>0</v>
      </c>
      <c r="T73" s="227">
        <f t="shared" ref="T73" si="209">H73+N73</f>
        <v>0</v>
      </c>
      <c r="V73" s="355">
        <f>O73-'3 priedas_asignavimai'!Z238</f>
        <v>0.16858999999999999</v>
      </c>
    </row>
    <row r="74" spans="1:22" ht="15" customHeight="1" x14ac:dyDescent="0.25">
      <c r="A74" s="16" t="s">
        <v>25</v>
      </c>
      <c r="B74" s="63" t="s">
        <v>263</v>
      </c>
      <c r="C74" s="110">
        <f t="shared" si="87"/>
        <v>2.2543199999999999</v>
      </c>
      <c r="D74" s="110">
        <f t="shared" ref="D74:T74" si="210">D75</f>
        <v>0</v>
      </c>
      <c r="E74" s="110">
        <f t="shared" si="210"/>
        <v>2.2543199999999999</v>
      </c>
      <c r="F74" s="110">
        <f t="shared" si="210"/>
        <v>0</v>
      </c>
      <c r="G74" s="110">
        <f t="shared" si="210"/>
        <v>0</v>
      </c>
      <c r="H74" s="110">
        <f t="shared" si="210"/>
        <v>0</v>
      </c>
      <c r="I74" s="108">
        <f t="shared" si="2"/>
        <v>0</v>
      </c>
      <c r="J74" s="108">
        <f t="shared" si="210"/>
        <v>0</v>
      </c>
      <c r="K74" s="108">
        <f t="shared" si="210"/>
        <v>0</v>
      </c>
      <c r="L74" s="108">
        <f t="shared" si="210"/>
        <v>0</v>
      </c>
      <c r="M74" s="108">
        <f t="shared" si="210"/>
        <v>0</v>
      </c>
      <c r="N74" s="108">
        <f t="shared" si="210"/>
        <v>0</v>
      </c>
      <c r="O74" s="126">
        <f t="shared" si="210"/>
        <v>2.2543199999999999</v>
      </c>
      <c r="P74" s="226">
        <f t="shared" si="210"/>
        <v>0</v>
      </c>
      <c r="Q74" s="226">
        <f t="shared" si="210"/>
        <v>2.2543199999999999</v>
      </c>
      <c r="R74" s="226">
        <f t="shared" si="210"/>
        <v>0</v>
      </c>
      <c r="S74" s="226">
        <f t="shared" si="210"/>
        <v>0</v>
      </c>
      <c r="T74" s="226">
        <f t="shared" si="210"/>
        <v>0</v>
      </c>
      <c r="V74" s="355">
        <f>O74-'3 priedas_asignavimai'!Z242</f>
        <v>2.2543199999999999</v>
      </c>
    </row>
    <row r="75" spans="1:22" x14ac:dyDescent="0.25">
      <c r="A75" s="17"/>
      <c r="B75" s="12" t="s">
        <v>439</v>
      </c>
      <c r="C75" s="109">
        <f t="shared" si="87"/>
        <v>2.2543199999999999</v>
      </c>
      <c r="D75" s="162"/>
      <c r="E75" s="162">
        <v>2.2543199999999999</v>
      </c>
      <c r="F75" s="162"/>
      <c r="G75" s="162"/>
      <c r="H75" s="162"/>
      <c r="I75" s="118">
        <f t="shared" si="2"/>
        <v>0</v>
      </c>
      <c r="J75" s="166"/>
      <c r="K75" s="166"/>
      <c r="L75" s="166"/>
      <c r="M75" s="166"/>
      <c r="N75" s="166"/>
      <c r="O75" s="119">
        <f t="shared" ref="O75" si="211">P75+Q75+R75+S75+T75</f>
        <v>2.2543199999999999</v>
      </c>
      <c r="P75" s="227">
        <f t="shared" ref="P75" si="212">D75+J75</f>
        <v>0</v>
      </c>
      <c r="Q75" s="227">
        <f t="shared" ref="Q75" si="213">E75+K75</f>
        <v>2.2543199999999999</v>
      </c>
      <c r="R75" s="227">
        <f t="shared" ref="R75" si="214">F75+L75</f>
        <v>0</v>
      </c>
      <c r="S75" s="227">
        <f t="shared" ref="S75" si="215">G75+M75</f>
        <v>0</v>
      </c>
      <c r="T75" s="227">
        <f t="shared" ref="T75" si="216">H75+N75</f>
        <v>0</v>
      </c>
      <c r="V75" s="355">
        <f>O75-'3 priedas_asignavimai'!Z243</f>
        <v>2.2543199999999999</v>
      </c>
    </row>
    <row r="76" spans="1:22" ht="15" customHeight="1" x14ac:dyDescent="0.25">
      <c r="A76" s="16" t="s">
        <v>353</v>
      </c>
      <c r="B76" s="63" t="s">
        <v>262</v>
      </c>
      <c r="C76" s="110">
        <f t="shared" si="87"/>
        <v>10.17094</v>
      </c>
      <c r="D76" s="110">
        <f t="shared" ref="D76:T76" si="217">D77</f>
        <v>0</v>
      </c>
      <c r="E76" s="110">
        <f t="shared" si="217"/>
        <v>10.17094</v>
      </c>
      <c r="F76" s="110">
        <f t="shared" si="217"/>
        <v>0</v>
      </c>
      <c r="G76" s="110">
        <f t="shared" si="217"/>
        <v>0</v>
      </c>
      <c r="H76" s="110">
        <f t="shared" si="217"/>
        <v>0</v>
      </c>
      <c r="I76" s="108">
        <f t="shared" ref="I76:I118" si="218">J76+K76+L76+M76+N76</f>
        <v>0</v>
      </c>
      <c r="J76" s="108">
        <f t="shared" si="217"/>
        <v>0</v>
      </c>
      <c r="K76" s="108">
        <f t="shared" si="217"/>
        <v>0</v>
      </c>
      <c r="L76" s="108">
        <f t="shared" si="217"/>
        <v>0</v>
      </c>
      <c r="M76" s="108">
        <f t="shared" si="217"/>
        <v>0</v>
      </c>
      <c r="N76" s="108">
        <f t="shared" si="217"/>
        <v>0</v>
      </c>
      <c r="O76" s="126">
        <f t="shared" si="217"/>
        <v>10.17094</v>
      </c>
      <c r="P76" s="226">
        <f t="shared" si="217"/>
        <v>0</v>
      </c>
      <c r="Q76" s="226">
        <f t="shared" si="217"/>
        <v>10.17094</v>
      </c>
      <c r="R76" s="226">
        <f t="shared" si="217"/>
        <v>0</v>
      </c>
      <c r="S76" s="226">
        <f t="shared" si="217"/>
        <v>0</v>
      </c>
      <c r="T76" s="226">
        <f t="shared" si="217"/>
        <v>0</v>
      </c>
      <c r="V76" s="355">
        <f>O76-'3 priedas_asignavimai'!Z248</f>
        <v>10.17094</v>
      </c>
    </row>
    <row r="77" spans="1:22" x14ac:dyDescent="0.25">
      <c r="A77" s="17"/>
      <c r="B77" s="12" t="s">
        <v>439</v>
      </c>
      <c r="C77" s="109">
        <f t="shared" ref="C77:C108" si="219">D77+E77+F77+G77+H77</f>
        <v>10.17094</v>
      </c>
      <c r="D77" s="162"/>
      <c r="E77" s="162">
        <v>10.17094</v>
      </c>
      <c r="F77" s="162"/>
      <c r="G77" s="162"/>
      <c r="H77" s="162"/>
      <c r="I77" s="118">
        <f t="shared" si="218"/>
        <v>0</v>
      </c>
      <c r="J77" s="166"/>
      <c r="K77" s="166"/>
      <c r="L77" s="166"/>
      <c r="M77" s="166"/>
      <c r="N77" s="166"/>
      <c r="O77" s="119">
        <f t="shared" ref="O77" si="220">P77+Q77+R77+S77+T77</f>
        <v>10.17094</v>
      </c>
      <c r="P77" s="227">
        <f t="shared" ref="P77" si="221">D77+J77</f>
        <v>0</v>
      </c>
      <c r="Q77" s="227">
        <f t="shared" ref="Q77" si="222">E77+K77</f>
        <v>10.17094</v>
      </c>
      <c r="R77" s="227">
        <f t="shared" ref="R77" si="223">F77+L77</f>
        <v>0</v>
      </c>
      <c r="S77" s="227">
        <f t="shared" ref="S77" si="224">G77+M77</f>
        <v>0</v>
      </c>
      <c r="T77" s="227">
        <f t="shared" ref="T77" si="225">H77+N77</f>
        <v>0</v>
      </c>
      <c r="V77" s="355">
        <f>O77-'3 priedas_asignavimai'!Z249</f>
        <v>10.17094</v>
      </c>
    </row>
    <row r="78" spans="1:22" ht="15" customHeight="1" x14ac:dyDescent="0.25">
      <c r="A78" s="16" t="s">
        <v>26</v>
      </c>
      <c r="B78" s="63" t="s">
        <v>264</v>
      </c>
      <c r="C78" s="110">
        <f t="shared" si="219"/>
        <v>5.3268500000000003</v>
      </c>
      <c r="D78" s="110">
        <f t="shared" ref="D78:T78" si="226">D79</f>
        <v>0</v>
      </c>
      <c r="E78" s="110">
        <f t="shared" si="226"/>
        <v>5.3268500000000003</v>
      </c>
      <c r="F78" s="110">
        <f t="shared" si="226"/>
        <v>0</v>
      </c>
      <c r="G78" s="110">
        <f t="shared" si="226"/>
        <v>0</v>
      </c>
      <c r="H78" s="110">
        <f t="shared" si="226"/>
        <v>0</v>
      </c>
      <c r="I78" s="108">
        <f t="shared" si="218"/>
        <v>0</v>
      </c>
      <c r="J78" s="108">
        <f t="shared" si="226"/>
        <v>0</v>
      </c>
      <c r="K78" s="108">
        <f t="shared" si="226"/>
        <v>0</v>
      </c>
      <c r="L78" s="108">
        <f t="shared" si="226"/>
        <v>0</v>
      </c>
      <c r="M78" s="108">
        <f t="shared" si="226"/>
        <v>0</v>
      </c>
      <c r="N78" s="108">
        <f t="shared" si="226"/>
        <v>0</v>
      </c>
      <c r="O78" s="126">
        <f t="shared" si="226"/>
        <v>5.3268500000000003</v>
      </c>
      <c r="P78" s="226">
        <f t="shared" si="226"/>
        <v>0</v>
      </c>
      <c r="Q78" s="226">
        <f t="shared" si="226"/>
        <v>5.3268500000000003</v>
      </c>
      <c r="R78" s="226">
        <f t="shared" si="226"/>
        <v>0</v>
      </c>
      <c r="S78" s="226">
        <f t="shared" si="226"/>
        <v>0</v>
      </c>
      <c r="T78" s="226">
        <f t="shared" si="226"/>
        <v>0</v>
      </c>
      <c r="V78" s="355">
        <f>O78-'3 priedas_asignavimai'!Z254</f>
        <v>5.3268500000000003</v>
      </c>
    </row>
    <row r="79" spans="1:22" x14ac:dyDescent="0.25">
      <c r="A79" s="17"/>
      <c r="B79" s="12" t="s">
        <v>439</v>
      </c>
      <c r="C79" s="109">
        <f t="shared" si="219"/>
        <v>5.3268500000000003</v>
      </c>
      <c r="D79" s="162"/>
      <c r="E79" s="162">
        <v>5.3268500000000003</v>
      </c>
      <c r="F79" s="162"/>
      <c r="G79" s="162"/>
      <c r="H79" s="162"/>
      <c r="I79" s="118">
        <f t="shared" si="218"/>
        <v>0</v>
      </c>
      <c r="J79" s="166"/>
      <c r="K79" s="166"/>
      <c r="L79" s="166"/>
      <c r="M79" s="166"/>
      <c r="N79" s="166"/>
      <c r="O79" s="119">
        <f t="shared" ref="O79" si="227">P79+Q79+R79+S79+T79</f>
        <v>5.3268500000000003</v>
      </c>
      <c r="P79" s="227">
        <f t="shared" ref="P79" si="228">D79+J79</f>
        <v>0</v>
      </c>
      <c r="Q79" s="227">
        <f t="shared" ref="Q79" si="229">E79+K79</f>
        <v>5.3268500000000003</v>
      </c>
      <c r="R79" s="227">
        <f t="shared" ref="R79" si="230">F79+L79</f>
        <v>0</v>
      </c>
      <c r="S79" s="227">
        <f t="shared" ref="S79" si="231">G79+M79</f>
        <v>0</v>
      </c>
      <c r="T79" s="227">
        <f t="shared" ref="T79" si="232">H79+N79</f>
        <v>0</v>
      </c>
      <c r="V79" s="355">
        <f>O79-'3 priedas_asignavimai'!Z255</f>
        <v>5.3268500000000003</v>
      </c>
    </row>
    <row r="80" spans="1:22" ht="15" customHeight="1" x14ac:dyDescent="0.25">
      <c r="A80" s="16" t="s">
        <v>27</v>
      </c>
      <c r="B80" s="63" t="s">
        <v>265</v>
      </c>
      <c r="C80" s="110">
        <f t="shared" si="219"/>
        <v>1.28905</v>
      </c>
      <c r="D80" s="110">
        <f t="shared" ref="D80:T80" si="233">D81</f>
        <v>0</v>
      </c>
      <c r="E80" s="110">
        <f t="shared" si="233"/>
        <v>1.28905</v>
      </c>
      <c r="F80" s="110">
        <f t="shared" si="233"/>
        <v>0</v>
      </c>
      <c r="G80" s="110">
        <f t="shared" si="233"/>
        <v>0</v>
      </c>
      <c r="H80" s="110">
        <f t="shared" si="233"/>
        <v>0</v>
      </c>
      <c r="I80" s="108">
        <f t="shared" si="218"/>
        <v>0</v>
      </c>
      <c r="J80" s="108">
        <f t="shared" si="233"/>
        <v>0</v>
      </c>
      <c r="K80" s="108">
        <f t="shared" si="233"/>
        <v>0</v>
      </c>
      <c r="L80" s="108">
        <f t="shared" si="233"/>
        <v>0</v>
      </c>
      <c r="M80" s="108">
        <f t="shared" si="233"/>
        <v>0</v>
      </c>
      <c r="N80" s="108">
        <f t="shared" si="233"/>
        <v>0</v>
      </c>
      <c r="O80" s="126">
        <f t="shared" si="233"/>
        <v>1.28905</v>
      </c>
      <c r="P80" s="226">
        <f t="shared" si="233"/>
        <v>0</v>
      </c>
      <c r="Q80" s="226">
        <f t="shared" si="233"/>
        <v>1.28905</v>
      </c>
      <c r="R80" s="226">
        <f t="shared" si="233"/>
        <v>0</v>
      </c>
      <c r="S80" s="226">
        <f t="shared" si="233"/>
        <v>0</v>
      </c>
      <c r="T80" s="226">
        <f t="shared" si="233"/>
        <v>0</v>
      </c>
      <c r="V80" s="355">
        <f>O80-'3 priedas_asignavimai'!Z259</f>
        <v>1.28905</v>
      </c>
    </row>
    <row r="81" spans="1:24" x14ac:dyDescent="0.25">
      <c r="A81" s="17"/>
      <c r="B81" s="12" t="s">
        <v>439</v>
      </c>
      <c r="C81" s="109">
        <f t="shared" si="219"/>
        <v>1.28905</v>
      </c>
      <c r="D81" s="162"/>
      <c r="E81" s="162">
        <v>1.28905</v>
      </c>
      <c r="F81" s="162"/>
      <c r="G81" s="162"/>
      <c r="H81" s="162"/>
      <c r="I81" s="118">
        <f t="shared" si="218"/>
        <v>0</v>
      </c>
      <c r="J81" s="166"/>
      <c r="K81" s="166"/>
      <c r="L81" s="166"/>
      <c r="M81" s="166"/>
      <c r="N81" s="166"/>
      <c r="O81" s="119">
        <f t="shared" ref="O81" si="234">P81+Q81+R81+S81+T81</f>
        <v>1.28905</v>
      </c>
      <c r="P81" s="227">
        <f t="shared" ref="P81" si="235">D81+J81</f>
        <v>0</v>
      </c>
      <c r="Q81" s="227">
        <f t="shared" ref="Q81" si="236">E81+K81</f>
        <v>1.28905</v>
      </c>
      <c r="R81" s="227">
        <f t="shared" ref="R81" si="237">F81+L81</f>
        <v>0</v>
      </c>
      <c r="S81" s="227">
        <f t="shared" ref="S81" si="238">G81+M81</f>
        <v>0</v>
      </c>
      <c r="T81" s="227">
        <f t="shared" ref="T81" si="239">H81+N81</f>
        <v>0</v>
      </c>
      <c r="V81" s="355">
        <f>O81-'3 priedas_asignavimai'!Z260</f>
        <v>1.28905</v>
      </c>
    </row>
    <row r="82" spans="1:24" ht="15" customHeight="1" x14ac:dyDescent="0.25">
      <c r="A82" s="16" t="s">
        <v>28</v>
      </c>
      <c r="B82" s="63" t="s">
        <v>266</v>
      </c>
      <c r="C82" s="110">
        <f t="shared" si="219"/>
        <v>0.43765999999999999</v>
      </c>
      <c r="D82" s="110">
        <f t="shared" ref="D82:T82" si="240">D83</f>
        <v>0</v>
      </c>
      <c r="E82" s="110">
        <f t="shared" si="240"/>
        <v>0.43765999999999999</v>
      </c>
      <c r="F82" s="110">
        <f t="shared" si="240"/>
        <v>0</v>
      </c>
      <c r="G82" s="110">
        <f t="shared" si="240"/>
        <v>0</v>
      </c>
      <c r="H82" s="110">
        <f t="shared" si="240"/>
        <v>0</v>
      </c>
      <c r="I82" s="108">
        <f t="shared" si="218"/>
        <v>0</v>
      </c>
      <c r="J82" s="108">
        <f t="shared" si="240"/>
        <v>0</v>
      </c>
      <c r="K82" s="108">
        <f t="shared" si="240"/>
        <v>0</v>
      </c>
      <c r="L82" s="108">
        <f t="shared" si="240"/>
        <v>0</v>
      </c>
      <c r="M82" s="108">
        <f t="shared" si="240"/>
        <v>0</v>
      </c>
      <c r="N82" s="108">
        <f t="shared" si="240"/>
        <v>0</v>
      </c>
      <c r="O82" s="126">
        <f t="shared" si="240"/>
        <v>0.43765999999999999</v>
      </c>
      <c r="P82" s="226">
        <f t="shared" si="240"/>
        <v>0</v>
      </c>
      <c r="Q82" s="226">
        <f t="shared" si="240"/>
        <v>0.43765999999999999</v>
      </c>
      <c r="R82" s="226">
        <f t="shared" si="240"/>
        <v>0</v>
      </c>
      <c r="S82" s="226">
        <f t="shared" si="240"/>
        <v>0</v>
      </c>
      <c r="T82" s="226">
        <f t="shared" si="240"/>
        <v>0</v>
      </c>
      <c r="V82" s="355">
        <f>O82-'3 priedas_asignavimai'!Z265</f>
        <v>0.43765999999999999</v>
      </c>
    </row>
    <row r="83" spans="1:24" x14ac:dyDescent="0.25">
      <c r="A83" s="17"/>
      <c r="B83" s="12" t="s">
        <v>439</v>
      </c>
      <c r="C83" s="109">
        <f t="shared" si="219"/>
        <v>0.43765999999999999</v>
      </c>
      <c r="D83" s="162"/>
      <c r="E83" s="162">
        <v>0.43765999999999999</v>
      </c>
      <c r="F83" s="162"/>
      <c r="G83" s="162"/>
      <c r="H83" s="162"/>
      <c r="I83" s="118">
        <f t="shared" si="218"/>
        <v>0</v>
      </c>
      <c r="J83" s="166"/>
      <c r="K83" s="166"/>
      <c r="L83" s="166"/>
      <c r="M83" s="166"/>
      <c r="N83" s="166"/>
      <c r="O83" s="119">
        <f t="shared" ref="O83" si="241">P83+Q83+R83+S83+T83</f>
        <v>0.43765999999999999</v>
      </c>
      <c r="P83" s="227">
        <f t="shared" ref="P83" si="242">D83+J83</f>
        <v>0</v>
      </c>
      <c r="Q83" s="227">
        <f t="shared" ref="Q83" si="243">E83+K83</f>
        <v>0.43765999999999999</v>
      </c>
      <c r="R83" s="227">
        <f t="shared" ref="R83" si="244">F83+L83</f>
        <v>0</v>
      </c>
      <c r="S83" s="227">
        <f t="shared" ref="S83" si="245">G83+M83</f>
        <v>0</v>
      </c>
      <c r="T83" s="227">
        <f t="shared" ref="T83" si="246">H83+N83</f>
        <v>0</v>
      </c>
      <c r="V83" s="355">
        <f>O83-'3 priedas_asignavimai'!Z266</f>
        <v>0.43765999999999999</v>
      </c>
    </row>
    <row r="84" spans="1:24" ht="15" customHeight="1" x14ac:dyDescent="0.25">
      <c r="A84" s="16" t="s">
        <v>29</v>
      </c>
      <c r="B84" s="63" t="s">
        <v>267</v>
      </c>
      <c r="C84" s="110">
        <f t="shared" si="219"/>
        <v>0.63</v>
      </c>
      <c r="D84" s="110">
        <f t="shared" ref="D84:T84" si="247">D85</f>
        <v>0</v>
      </c>
      <c r="E84" s="110">
        <f t="shared" si="247"/>
        <v>0.63</v>
      </c>
      <c r="F84" s="110">
        <f t="shared" si="247"/>
        <v>0</v>
      </c>
      <c r="G84" s="110">
        <f t="shared" si="247"/>
        <v>0</v>
      </c>
      <c r="H84" s="110">
        <f t="shared" si="247"/>
        <v>0</v>
      </c>
      <c r="I84" s="108">
        <f t="shared" si="218"/>
        <v>0</v>
      </c>
      <c r="J84" s="108">
        <f t="shared" si="247"/>
        <v>0</v>
      </c>
      <c r="K84" s="108">
        <f t="shared" si="247"/>
        <v>0</v>
      </c>
      <c r="L84" s="108">
        <f t="shared" si="247"/>
        <v>0</v>
      </c>
      <c r="M84" s="108">
        <f t="shared" si="247"/>
        <v>0</v>
      </c>
      <c r="N84" s="108">
        <f t="shared" si="247"/>
        <v>0</v>
      </c>
      <c r="O84" s="247">
        <f t="shared" si="247"/>
        <v>0.63</v>
      </c>
      <c r="P84" s="226">
        <f t="shared" si="247"/>
        <v>0</v>
      </c>
      <c r="Q84" s="226">
        <f t="shared" si="247"/>
        <v>0.63</v>
      </c>
      <c r="R84" s="226">
        <f t="shared" si="247"/>
        <v>0</v>
      </c>
      <c r="S84" s="226">
        <f t="shared" si="247"/>
        <v>0</v>
      </c>
      <c r="T84" s="226">
        <f t="shared" si="247"/>
        <v>0</v>
      </c>
      <c r="V84" s="355">
        <f>O84-'3 priedas_asignavimai'!Z271</f>
        <v>0.63</v>
      </c>
    </row>
    <row r="85" spans="1:24" x14ac:dyDescent="0.25">
      <c r="A85" s="17"/>
      <c r="B85" s="12" t="s">
        <v>439</v>
      </c>
      <c r="C85" s="109">
        <f t="shared" si="219"/>
        <v>0.63</v>
      </c>
      <c r="D85" s="162"/>
      <c r="E85" s="162">
        <v>0.63</v>
      </c>
      <c r="F85" s="162"/>
      <c r="G85" s="162"/>
      <c r="H85" s="162"/>
      <c r="I85" s="118">
        <f t="shared" si="218"/>
        <v>0</v>
      </c>
      <c r="J85" s="166"/>
      <c r="K85" s="166"/>
      <c r="L85" s="166"/>
      <c r="M85" s="166"/>
      <c r="N85" s="166"/>
      <c r="O85" s="244">
        <f t="shared" ref="O85" si="248">P85+Q85+R85+S85+T85</f>
        <v>0.63</v>
      </c>
      <c r="P85" s="227">
        <f t="shared" ref="P85" si="249">D85+J85</f>
        <v>0</v>
      </c>
      <c r="Q85" s="227">
        <f t="shared" ref="Q85" si="250">E85+K85</f>
        <v>0.63</v>
      </c>
      <c r="R85" s="227">
        <f t="shared" ref="R85" si="251">F85+L85</f>
        <v>0</v>
      </c>
      <c r="S85" s="227">
        <f t="shared" ref="S85" si="252">G85+M85</f>
        <v>0</v>
      </c>
      <c r="T85" s="227">
        <f t="shared" ref="T85" si="253">H85+N85</f>
        <v>0</v>
      </c>
      <c r="V85" s="355">
        <f>O85-'3 priedas_asignavimai'!Z272</f>
        <v>0.63</v>
      </c>
    </row>
    <row r="86" spans="1:24" ht="15" customHeight="1" x14ac:dyDescent="0.25">
      <c r="A86" s="16" t="s">
        <v>30</v>
      </c>
      <c r="B86" s="63" t="s">
        <v>268</v>
      </c>
      <c r="C86" s="110">
        <f t="shared" si="219"/>
        <v>5.0120899999999997</v>
      </c>
      <c r="D86" s="110">
        <f t="shared" ref="D86:X86" si="254">D87</f>
        <v>0</v>
      </c>
      <c r="E86" s="110">
        <f t="shared" si="254"/>
        <v>5.0120899999999997</v>
      </c>
      <c r="F86" s="110">
        <f t="shared" si="254"/>
        <v>0</v>
      </c>
      <c r="G86" s="110">
        <f t="shared" si="254"/>
        <v>0</v>
      </c>
      <c r="H86" s="110">
        <f t="shared" si="254"/>
        <v>0</v>
      </c>
      <c r="I86" s="108">
        <f t="shared" si="218"/>
        <v>0</v>
      </c>
      <c r="J86" s="108">
        <f t="shared" si="254"/>
        <v>0</v>
      </c>
      <c r="K86" s="108">
        <f t="shared" si="254"/>
        <v>0</v>
      </c>
      <c r="L86" s="108">
        <f t="shared" si="254"/>
        <v>0</v>
      </c>
      <c r="M86" s="108">
        <f t="shared" si="254"/>
        <v>0</v>
      </c>
      <c r="N86" s="108">
        <f t="shared" si="254"/>
        <v>0</v>
      </c>
      <c r="O86" s="126">
        <f t="shared" si="254"/>
        <v>5.0120899999999997</v>
      </c>
      <c r="P86" s="226">
        <f t="shared" si="254"/>
        <v>0</v>
      </c>
      <c r="Q86" s="226">
        <f t="shared" si="254"/>
        <v>5.0120899999999997</v>
      </c>
      <c r="R86" s="226">
        <f t="shared" si="254"/>
        <v>0</v>
      </c>
      <c r="S86" s="226">
        <f t="shared" si="254"/>
        <v>0</v>
      </c>
      <c r="T86" s="226">
        <f t="shared" si="254"/>
        <v>0</v>
      </c>
      <c r="U86" s="110">
        <f t="shared" si="254"/>
        <v>0</v>
      </c>
      <c r="V86" s="357">
        <f t="shared" si="254"/>
        <v>5.0120899999999997</v>
      </c>
      <c r="W86" s="110">
        <f t="shared" si="254"/>
        <v>0</v>
      </c>
      <c r="X86" s="110">
        <f t="shared" si="254"/>
        <v>0</v>
      </c>
    </row>
    <row r="87" spans="1:24" x14ac:dyDescent="0.25">
      <c r="A87" s="17"/>
      <c r="B87" s="12" t="s">
        <v>439</v>
      </c>
      <c r="C87" s="109">
        <f t="shared" si="219"/>
        <v>5.0120899999999997</v>
      </c>
      <c r="D87" s="162"/>
      <c r="E87" s="162">
        <v>5.0120899999999997</v>
      </c>
      <c r="F87" s="162"/>
      <c r="G87" s="162"/>
      <c r="H87" s="162"/>
      <c r="I87" s="118">
        <f t="shared" si="218"/>
        <v>0</v>
      </c>
      <c r="J87" s="166"/>
      <c r="K87" s="166"/>
      <c r="L87" s="166"/>
      <c r="M87" s="166"/>
      <c r="N87" s="166"/>
      <c r="O87" s="119">
        <f t="shared" ref="O87" si="255">P87+Q87+R87+S87+T87</f>
        <v>5.0120899999999997</v>
      </c>
      <c r="P87" s="227">
        <f t="shared" ref="P87" si="256">D87+J87</f>
        <v>0</v>
      </c>
      <c r="Q87" s="227">
        <f t="shared" ref="Q87" si="257">E87+K87</f>
        <v>5.0120899999999997</v>
      </c>
      <c r="R87" s="227">
        <f t="shared" ref="R87" si="258">F87+L87</f>
        <v>0</v>
      </c>
      <c r="S87" s="227">
        <f t="shared" ref="S87" si="259">G87+M87</f>
        <v>0</v>
      </c>
      <c r="T87" s="227">
        <f t="shared" ref="T87" si="260">H87+N87</f>
        <v>0</v>
      </c>
      <c r="V87" s="355">
        <f>O87-'3 priedas_asignavimai'!Z277</f>
        <v>5.0120899999999997</v>
      </c>
    </row>
    <row r="88" spans="1:24" ht="15" customHeight="1" x14ac:dyDescent="0.25">
      <c r="A88" s="16" t="s">
        <v>31</v>
      </c>
      <c r="B88" s="63" t="s">
        <v>269</v>
      </c>
      <c r="C88" s="110">
        <f t="shared" si="219"/>
        <v>11.97922</v>
      </c>
      <c r="D88" s="110">
        <f t="shared" ref="D88:T88" si="261">D89</f>
        <v>0</v>
      </c>
      <c r="E88" s="110">
        <f t="shared" si="261"/>
        <v>11.97922</v>
      </c>
      <c r="F88" s="110">
        <f t="shared" si="261"/>
        <v>0</v>
      </c>
      <c r="G88" s="110">
        <f t="shared" si="261"/>
        <v>0</v>
      </c>
      <c r="H88" s="110">
        <f t="shared" si="261"/>
        <v>0</v>
      </c>
      <c r="I88" s="108">
        <f t="shared" si="218"/>
        <v>0</v>
      </c>
      <c r="J88" s="108">
        <f t="shared" si="261"/>
        <v>0</v>
      </c>
      <c r="K88" s="108">
        <f t="shared" si="261"/>
        <v>0</v>
      </c>
      <c r="L88" s="108">
        <f t="shared" si="261"/>
        <v>0</v>
      </c>
      <c r="M88" s="108">
        <f t="shared" si="261"/>
        <v>0</v>
      </c>
      <c r="N88" s="108">
        <f t="shared" si="261"/>
        <v>0</v>
      </c>
      <c r="O88" s="126">
        <f t="shared" si="261"/>
        <v>11.97922</v>
      </c>
      <c r="P88" s="226">
        <f t="shared" si="261"/>
        <v>0</v>
      </c>
      <c r="Q88" s="226">
        <f t="shared" si="261"/>
        <v>11.97922</v>
      </c>
      <c r="R88" s="226">
        <f t="shared" si="261"/>
        <v>0</v>
      </c>
      <c r="S88" s="226">
        <f t="shared" si="261"/>
        <v>0</v>
      </c>
      <c r="T88" s="226">
        <f t="shared" si="261"/>
        <v>0</v>
      </c>
      <c r="V88" s="355">
        <f>O88-'3 priedas_asignavimai'!Z282</f>
        <v>11.97922</v>
      </c>
    </row>
    <row r="89" spans="1:24" x14ac:dyDescent="0.25">
      <c r="A89" s="17"/>
      <c r="B89" s="12" t="s">
        <v>439</v>
      </c>
      <c r="C89" s="109">
        <f t="shared" si="219"/>
        <v>11.97922</v>
      </c>
      <c r="D89" s="162"/>
      <c r="E89" s="162">
        <v>11.97922</v>
      </c>
      <c r="F89" s="162"/>
      <c r="G89" s="162"/>
      <c r="H89" s="162"/>
      <c r="I89" s="118">
        <f t="shared" si="218"/>
        <v>0</v>
      </c>
      <c r="J89" s="166"/>
      <c r="K89" s="166"/>
      <c r="L89" s="166"/>
      <c r="M89" s="166"/>
      <c r="N89" s="166"/>
      <c r="O89" s="119">
        <f t="shared" ref="O89" si="262">P89+Q89+R89+S89+T89</f>
        <v>11.97922</v>
      </c>
      <c r="P89" s="227">
        <f t="shared" ref="P89" si="263">D89+J89</f>
        <v>0</v>
      </c>
      <c r="Q89" s="227">
        <f t="shared" ref="Q89" si="264">E89+K89</f>
        <v>11.97922</v>
      </c>
      <c r="R89" s="227">
        <f t="shared" ref="R89" si="265">F89+L89</f>
        <v>0</v>
      </c>
      <c r="S89" s="227">
        <f t="shared" ref="S89" si="266">G89+M89</f>
        <v>0</v>
      </c>
      <c r="T89" s="227">
        <f t="shared" ref="T89" si="267">H89+N89</f>
        <v>0</v>
      </c>
      <c r="V89" s="355">
        <f>O89-'3 priedas_asignavimai'!Z283</f>
        <v>11.97922</v>
      </c>
    </row>
    <row r="90" spans="1:24" s="11" customFormat="1" ht="15" customHeight="1" x14ac:dyDescent="0.25">
      <c r="A90" s="16" t="s">
        <v>32</v>
      </c>
      <c r="B90" s="63" t="s">
        <v>270</v>
      </c>
      <c r="C90" s="110">
        <f t="shared" si="219"/>
        <v>11.4483</v>
      </c>
      <c r="D90" s="110">
        <f t="shared" ref="D90:T90" si="268">D91</f>
        <v>0</v>
      </c>
      <c r="E90" s="110">
        <f t="shared" si="268"/>
        <v>11.4483</v>
      </c>
      <c r="F90" s="110">
        <f t="shared" si="268"/>
        <v>0</v>
      </c>
      <c r="G90" s="110">
        <f t="shared" si="268"/>
        <v>0</v>
      </c>
      <c r="H90" s="110">
        <f t="shared" si="268"/>
        <v>0</v>
      </c>
      <c r="I90" s="108">
        <f t="shared" si="218"/>
        <v>0</v>
      </c>
      <c r="J90" s="108">
        <f t="shared" si="268"/>
        <v>0</v>
      </c>
      <c r="K90" s="108">
        <f t="shared" si="268"/>
        <v>0</v>
      </c>
      <c r="L90" s="108">
        <f t="shared" si="268"/>
        <v>0</v>
      </c>
      <c r="M90" s="108">
        <f t="shared" si="268"/>
        <v>0</v>
      </c>
      <c r="N90" s="108">
        <f t="shared" si="268"/>
        <v>0</v>
      </c>
      <c r="O90" s="245">
        <f t="shared" si="268"/>
        <v>11.4483</v>
      </c>
      <c r="P90" s="226">
        <f t="shared" si="268"/>
        <v>0</v>
      </c>
      <c r="Q90" s="226">
        <f t="shared" si="268"/>
        <v>11.4483</v>
      </c>
      <c r="R90" s="226">
        <f t="shared" si="268"/>
        <v>0</v>
      </c>
      <c r="S90" s="226">
        <f t="shared" si="268"/>
        <v>0</v>
      </c>
      <c r="T90" s="226">
        <f t="shared" si="268"/>
        <v>0</v>
      </c>
      <c r="V90" s="359">
        <f>O90-'3 priedas_asignavimai'!Z285</f>
        <v>-0.53092000000000006</v>
      </c>
    </row>
    <row r="91" spans="1:24" x14ac:dyDescent="0.25">
      <c r="A91" s="17"/>
      <c r="B91" s="12" t="s">
        <v>439</v>
      </c>
      <c r="C91" s="109">
        <f t="shared" si="219"/>
        <v>11.4483</v>
      </c>
      <c r="D91" s="162"/>
      <c r="E91" s="162">
        <v>11.4483</v>
      </c>
      <c r="F91" s="162"/>
      <c r="G91" s="162"/>
      <c r="H91" s="162"/>
      <c r="I91" s="118">
        <f t="shared" si="218"/>
        <v>0</v>
      </c>
      <c r="J91" s="166"/>
      <c r="K91" s="166"/>
      <c r="L91" s="166"/>
      <c r="M91" s="166"/>
      <c r="N91" s="166"/>
      <c r="O91" s="242">
        <f t="shared" ref="O91" si="269">P91+Q91+R91+S91+T91</f>
        <v>11.4483</v>
      </c>
      <c r="P91" s="227">
        <f t="shared" ref="P91" si="270">D91+J91</f>
        <v>0</v>
      </c>
      <c r="Q91" s="227">
        <f t="shared" ref="Q91" si="271">E91+K91</f>
        <v>11.4483</v>
      </c>
      <c r="R91" s="227">
        <f t="shared" ref="R91" si="272">F91+L91</f>
        <v>0</v>
      </c>
      <c r="S91" s="227">
        <f t="shared" ref="S91" si="273">G91+M91</f>
        <v>0</v>
      </c>
      <c r="T91" s="227">
        <f t="shared" ref="T91" si="274">H91+N91</f>
        <v>0</v>
      </c>
      <c r="V91" s="359">
        <f>O91-'3 priedas_asignavimai'!Z286</f>
        <v>-0.53092000000000006</v>
      </c>
    </row>
    <row r="92" spans="1:24" ht="15" customHeight="1" x14ac:dyDescent="0.25">
      <c r="A92" s="16" t="s">
        <v>33</v>
      </c>
      <c r="B92" s="63" t="s">
        <v>271</v>
      </c>
      <c r="C92" s="110">
        <f t="shared" si="219"/>
        <v>2.6924299999999999</v>
      </c>
      <c r="D92" s="110">
        <f t="shared" ref="D92:T92" si="275">D93</f>
        <v>0</v>
      </c>
      <c r="E92" s="110">
        <f t="shared" si="275"/>
        <v>2.6924299999999999</v>
      </c>
      <c r="F92" s="110">
        <f t="shared" si="275"/>
        <v>0</v>
      </c>
      <c r="G92" s="110">
        <f t="shared" si="275"/>
        <v>0</v>
      </c>
      <c r="H92" s="110">
        <f t="shared" si="275"/>
        <v>0</v>
      </c>
      <c r="I92" s="108">
        <f t="shared" si="218"/>
        <v>0</v>
      </c>
      <c r="J92" s="108">
        <f t="shared" si="275"/>
        <v>0</v>
      </c>
      <c r="K92" s="108">
        <f t="shared" si="275"/>
        <v>0</v>
      </c>
      <c r="L92" s="108">
        <f t="shared" si="275"/>
        <v>0</v>
      </c>
      <c r="M92" s="108">
        <f t="shared" si="275"/>
        <v>0</v>
      </c>
      <c r="N92" s="108">
        <f t="shared" si="275"/>
        <v>0</v>
      </c>
      <c r="O92" s="126">
        <f t="shared" si="275"/>
        <v>2.6924299999999999</v>
      </c>
      <c r="P92" s="226">
        <f t="shared" si="275"/>
        <v>0</v>
      </c>
      <c r="Q92" s="226">
        <f t="shared" si="275"/>
        <v>2.6924299999999999</v>
      </c>
      <c r="R92" s="226">
        <f t="shared" si="275"/>
        <v>0</v>
      </c>
      <c r="S92" s="226">
        <f t="shared" si="275"/>
        <v>0</v>
      </c>
      <c r="T92" s="226">
        <f t="shared" si="275"/>
        <v>0</v>
      </c>
      <c r="V92" s="355">
        <f>O92-'3 priedas_asignavimai'!Z287</f>
        <v>2.6924299999999999</v>
      </c>
    </row>
    <row r="93" spans="1:24" x14ac:dyDescent="0.25">
      <c r="A93" s="17"/>
      <c r="B93" s="12" t="s">
        <v>439</v>
      </c>
      <c r="C93" s="109">
        <f t="shared" si="219"/>
        <v>2.6924299999999999</v>
      </c>
      <c r="D93" s="162"/>
      <c r="E93" s="162">
        <v>2.6924299999999999</v>
      </c>
      <c r="F93" s="162"/>
      <c r="G93" s="162"/>
      <c r="H93" s="162"/>
      <c r="I93" s="118">
        <f t="shared" si="218"/>
        <v>0</v>
      </c>
      <c r="J93" s="166"/>
      <c r="K93" s="166"/>
      <c r="L93" s="166"/>
      <c r="M93" s="166"/>
      <c r="N93" s="166"/>
      <c r="O93" s="119">
        <f t="shared" ref="O93" si="276">P93+Q93+R93+S93+T93</f>
        <v>2.6924299999999999</v>
      </c>
      <c r="P93" s="227">
        <f t="shared" ref="P93" si="277">D93+J93</f>
        <v>0</v>
      </c>
      <c r="Q93" s="227">
        <f t="shared" ref="Q93" si="278">E93+K93</f>
        <v>2.6924299999999999</v>
      </c>
      <c r="R93" s="227">
        <f t="shared" ref="R93" si="279">F93+L93</f>
        <v>0</v>
      </c>
      <c r="S93" s="227">
        <f t="shared" ref="S93" si="280">G93+M93</f>
        <v>0</v>
      </c>
      <c r="T93" s="227">
        <f t="shared" ref="T93" si="281">H93+N93</f>
        <v>0</v>
      </c>
      <c r="V93" s="355">
        <f>O93-'3 priedas_asignavimai'!Z288</f>
        <v>-8.7558699999999998</v>
      </c>
    </row>
    <row r="94" spans="1:24" ht="15.75" customHeight="1" x14ac:dyDescent="0.25">
      <c r="A94" s="16" t="s">
        <v>34</v>
      </c>
      <c r="B94" s="63" t="s">
        <v>272</v>
      </c>
      <c r="C94" s="110">
        <f t="shared" si="219"/>
        <v>3.3458600000000001</v>
      </c>
      <c r="D94" s="110">
        <f t="shared" ref="D94:N96" si="282">D95</f>
        <v>0</v>
      </c>
      <c r="E94" s="110">
        <f t="shared" si="282"/>
        <v>3.3458600000000001</v>
      </c>
      <c r="F94" s="110">
        <f t="shared" si="282"/>
        <v>0</v>
      </c>
      <c r="G94" s="110">
        <f t="shared" si="282"/>
        <v>0</v>
      </c>
      <c r="H94" s="110">
        <f t="shared" si="282"/>
        <v>0</v>
      </c>
      <c r="I94" s="108">
        <f t="shared" si="218"/>
        <v>0</v>
      </c>
      <c r="J94" s="108">
        <f t="shared" si="282"/>
        <v>0</v>
      </c>
      <c r="K94" s="108">
        <f t="shared" si="282"/>
        <v>0</v>
      </c>
      <c r="L94" s="108">
        <f t="shared" si="282"/>
        <v>0</v>
      </c>
      <c r="M94" s="108">
        <f t="shared" si="282"/>
        <v>0</v>
      </c>
      <c r="N94" s="108">
        <f t="shared" si="282"/>
        <v>0</v>
      </c>
      <c r="O94" s="126">
        <f t="shared" ref="O94:T94" si="283">O95</f>
        <v>3.3458600000000001</v>
      </c>
      <c r="P94" s="226">
        <f t="shared" si="283"/>
        <v>0</v>
      </c>
      <c r="Q94" s="226">
        <f t="shared" si="283"/>
        <v>3.3458600000000001</v>
      </c>
      <c r="R94" s="226">
        <f t="shared" si="283"/>
        <v>0</v>
      </c>
      <c r="S94" s="226">
        <f t="shared" si="283"/>
        <v>0</v>
      </c>
      <c r="T94" s="226">
        <f t="shared" si="283"/>
        <v>0</v>
      </c>
      <c r="V94" s="355">
        <f>O94-'3 priedas_asignavimai'!Z291</f>
        <v>0.65343000000000018</v>
      </c>
    </row>
    <row r="95" spans="1:24" ht="15.75" customHeight="1" x14ac:dyDescent="0.25">
      <c r="A95" s="17"/>
      <c r="B95" s="12" t="s">
        <v>441</v>
      </c>
      <c r="C95" s="109">
        <f t="shared" si="219"/>
        <v>3.3458600000000001</v>
      </c>
      <c r="D95" s="162"/>
      <c r="E95" s="162">
        <v>3.3458600000000001</v>
      </c>
      <c r="F95" s="162"/>
      <c r="G95" s="162"/>
      <c r="H95" s="162"/>
      <c r="I95" s="118">
        <f t="shared" si="218"/>
        <v>0</v>
      </c>
      <c r="J95" s="166"/>
      <c r="K95" s="166"/>
      <c r="L95" s="166"/>
      <c r="M95" s="166"/>
      <c r="N95" s="166"/>
      <c r="O95" s="119">
        <f t="shared" ref="O95" si="284">P95+Q95+R95+S95+T95</f>
        <v>3.3458600000000001</v>
      </c>
      <c r="P95" s="227">
        <f t="shared" ref="P95" si="285">D95+J95</f>
        <v>0</v>
      </c>
      <c r="Q95" s="227">
        <f t="shared" ref="Q95" si="286">E95+K95</f>
        <v>3.3458600000000001</v>
      </c>
      <c r="R95" s="227">
        <f t="shared" ref="R95" si="287">F95+L95</f>
        <v>0</v>
      </c>
      <c r="S95" s="227">
        <f t="shared" ref="S95" si="288">G95+M95</f>
        <v>0</v>
      </c>
      <c r="T95" s="227">
        <f t="shared" ref="T95" si="289">H95+N95</f>
        <v>0</v>
      </c>
      <c r="V95" s="355">
        <f>O95-'3 priedas_asignavimai'!Z292</f>
        <v>3.3458600000000001</v>
      </c>
    </row>
    <row r="96" spans="1:24" s="339" customFormat="1" ht="15.75" hidden="1" customHeight="1" x14ac:dyDescent="0.25">
      <c r="A96" s="333"/>
      <c r="B96" s="334" t="s">
        <v>273</v>
      </c>
      <c r="C96" s="335">
        <f t="shared" si="219"/>
        <v>0</v>
      </c>
      <c r="D96" s="335">
        <f t="shared" si="282"/>
        <v>0</v>
      </c>
      <c r="E96" s="335">
        <f t="shared" si="282"/>
        <v>0</v>
      </c>
      <c r="F96" s="335">
        <f t="shared" si="282"/>
        <v>0</v>
      </c>
      <c r="G96" s="335">
        <f t="shared" si="282"/>
        <v>0</v>
      </c>
      <c r="H96" s="335">
        <f t="shared" si="282"/>
        <v>0</v>
      </c>
      <c r="I96" s="336">
        <f t="shared" si="218"/>
        <v>0</v>
      </c>
      <c r="J96" s="335">
        <f t="shared" si="282"/>
        <v>0</v>
      </c>
      <c r="K96" s="335">
        <f t="shared" si="282"/>
        <v>0</v>
      </c>
      <c r="L96" s="335">
        <f t="shared" si="282"/>
        <v>0</v>
      </c>
      <c r="M96" s="335">
        <f t="shared" si="282"/>
        <v>0</v>
      </c>
      <c r="N96" s="335">
        <f t="shared" si="282"/>
        <v>0</v>
      </c>
      <c r="O96" s="337">
        <f t="shared" ref="O96:T96" si="290">O97</f>
        <v>0</v>
      </c>
      <c r="P96" s="338">
        <f t="shared" si="290"/>
        <v>0</v>
      </c>
      <c r="Q96" s="338">
        <f t="shared" si="290"/>
        <v>0</v>
      </c>
      <c r="R96" s="338">
        <f t="shared" si="290"/>
        <v>0</v>
      </c>
      <c r="S96" s="338">
        <f t="shared" si="290"/>
        <v>0</v>
      </c>
      <c r="T96" s="338">
        <f t="shared" si="290"/>
        <v>0</v>
      </c>
      <c r="V96" s="356">
        <f>O96-'3 priedas_asignavimai'!Z293</f>
        <v>0</v>
      </c>
    </row>
    <row r="97" spans="1:22" s="339" customFormat="1" ht="15.75" hidden="1" customHeight="1" x14ac:dyDescent="0.25">
      <c r="A97" s="340"/>
      <c r="B97" s="341" t="s">
        <v>3</v>
      </c>
      <c r="C97" s="342">
        <f t="shared" si="219"/>
        <v>0</v>
      </c>
      <c r="D97" s="343"/>
      <c r="E97" s="343"/>
      <c r="F97" s="343"/>
      <c r="G97" s="343"/>
      <c r="H97" s="343"/>
      <c r="I97" s="344">
        <f t="shared" si="218"/>
        <v>0</v>
      </c>
      <c r="J97" s="343"/>
      <c r="K97" s="343"/>
      <c r="L97" s="343"/>
      <c r="M97" s="343"/>
      <c r="N97" s="343"/>
      <c r="O97" s="345">
        <f t="shared" ref="O97" si="291">P97+Q97+R97+S97+T97</f>
        <v>0</v>
      </c>
      <c r="P97" s="346">
        <f t="shared" ref="P97" si="292">D97+J97</f>
        <v>0</v>
      </c>
      <c r="Q97" s="346">
        <f t="shared" ref="Q97" si="293">E97+K97</f>
        <v>0</v>
      </c>
      <c r="R97" s="346">
        <f t="shared" ref="R97" si="294">F97+L97</f>
        <v>0</v>
      </c>
      <c r="S97" s="346">
        <f t="shared" ref="S97" si="295">G97+M97</f>
        <v>0</v>
      </c>
      <c r="T97" s="346">
        <f t="shared" ref="T97" si="296">H97+N97</f>
        <v>0</v>
      </c>
      <c r="V97" s="356">
        <f>O97-'3 priedas_asignavimai'!Z294</f>
        <v>-3.3458600000000001</v>
      </c>
    </row>
    <row r="98" spans="1:22" s="339" customFormat="1" ht="15.75" hidden="1" customHeight="1" x14ac:dyDescent="0.25">
      <c r="A98" s="333"/>
      <c r="B98" s="334" t="s">
        <v>274</v>
      </c>
      <c r="C98" s="335">
        <f t="shared" si="219"/>
        <v>0</v>
      </c>
      <c r="D98" s="347">
        <f t="shared" ref="D98" si="297">D99</f>
        <v>0</v>
      </c>
      <c r="E98" s="347">
        <f t="shared" ref="E98" si="298">E99</f>
        <v>0</v>
      </c>
      <c r="F98" s="347">
        <f t="shared" ref="F98" si="299">F99</f>
        <v>0</v>
      </c>
      <c r="G98" s="347">
        <f t="shared" ref="G98" si="300">G99</f>
        <v>0</v>
      </c>
      <c r="H98" s="347">
        <f t="shared" ref="H98" si="301">H99</f>
        <v>0</v>
      </c>
      <c r="I98" s="336">
        <f t="shared" si="218"/>
        <v>0</v>
      </c>
      <c r="J98" s="347">
        <f t="shared" ref="J98:N98" si="302">J99</f>
        <v>0</v>
      </c>
      <c r="K98" s="347">
        <f t="shared" si="302"/>
        <v>0</v>
      </c>
      <c r="L98" s="347">
        <f t="shared" si="302"/>
        <v>0</v>
      </c>
      <c r="M98" s="347">
        <f t="shared" si="302"/>
        <v>0</v>
      </c>
      <c r="N98" s="347">
        <f t="shared" si="302"/>
        <v>0</v>
      </c>
      <c r="O98" s="337">
        <f t="shared" ref="O98:O101" si="303">P98+Q98+R98+S98+T98</f>
        <v>0</v>
      </c>
      <c r="P98" s="338">
        <f t="shared" ref="P98" si="304">P99</f>
        <v>0</v>
      </c>
      <c r="Q98" s="338">
        <f t="shared" ref="Q98" si="305">Q99</f>
        <v>0</v>
      </c>
      <c r="R98" s="338">
        <f t="shared" ref="R98" si="306">R99</f>
        <v>0</v>
      </c>
      <c r="S98" s="338">
        <f t="shared" ref="S98" si="307">S99</f>
        <v>0</v>
      </c>
      <c r="T98" s="338">
        <f t="shared" ref="T98" si="308">T99</f>
        <v>0</v>
      </c>
      <c r="V98" s="356">
        <f>O98-'3 priedas_asignavimai'!Z295</f>
        <v>-3.3458600000000001</v>
      </c>
    </row>
    <row r="99" spans="1:22" s="339" customFormat="1" ht="15.75" hidden="1" customHeight="1" x14ac:dyDescent="0.25">
      <c r="A99" s="340"/>
      <c r="B99" s="341" t="s">
        <v>3</v>
      </c>
      <c r="C99" s="335">
        <f t="shared" si="219"/>
        <v>0</v>
      </c>
      <c r="D99" s="343"/>
      <c r="E99" s="343"/>
      <c r="F99" s="343"/>
      <c r="G99" s="343"/>
      <c r="H99" s="343"/>
      <c r="I99" s="336">
        <f t="shared" si="218"/>
        <v>0</v>
      </c>
      <c r="J99" s="343"/>
      <c r="K99" s="343"/>
      <c r="L99" s="343"/>
      <c r="M99" s="343"/>
      <c r="N99" s="343"/>
      <c r="O99" s="337">
        <f t="shared" si="303"/>
        <v>0</v>
      </c>
      <c r="P99" s="346">
        <f>D99+J99</f>
        <v>0</v>
      </c>
      <c r="Q99" s="346">
        <f>E99+K99</f>
        <v>0</v>
      </c>
      <c r="R99" s="346">
        <f>F99+L99</f>
        <v>0</v>
      </c>
      <c r="S99" s="346">
        <f>G99+M99</f>
        <v>0</v>
      </c>
      <c r="T99" s="346">
        <f>H99+N99</f>
        <v>0</v>
      </c>
      <c r="V99" s="356">
        <f>O99-'3 priedas_asignavimai'!Z296</f>
        <v>0</v>
      </c>
    </row>
    <row r="100" spans="1:22" s="339" customFormat="1" ht="15.75" hidden="1" customHeight="1" x14ac:dyDescent="0.25">
      <c r="A100" s="333"/>
      <c r="B100" s="334" t="s">
        <v>275</v>
      </c>
      <c r="C100" s="335">
        <f t="shared" si="219"/>
        <v>0</v>
      </c>
      <c r="D100" s="347">
        <f t="shared" ref="D100:N102" si="309">D101</f>
        <v>0</v>
      </c>
      <c r="E100" s="347">
        <f t="shared" ref="E100" si="310">E101</f>
        <v>0</v>
      </c>
      <c r="F100" s="347">
        <f t="shared" ref="F100" si="311">F101</f>
        <v>0</v>
      </c>
      <c r="G100" s="347">
        <f t="shared" ref="G100" si="312">G101</f>
        <v>0</v>
      </c>
      <c r="H100" s="347">
        <f t="shared" ref="H100" si="313">H101</f>
        <v>0</v>
      </c>
      <c r="I100" s="336">
        <f t="shared" si="218"/>
        <v>0</v>
      </c>
      <c r="J100" s="347">
        <f t="shared" si="309"/>
        <v>0</v>
      </c>
      <c r="K100" s="347">
        <f t="shared" si="309"/>
        <v>0</v>
      </c>
      <c r="L100" s="347">
        <f t="shared" si="309"/>
        <v>0</v>
      </c>
      <c r="M100" s="347">
        <f t="shared" si="309"/>
        <v>0</v>
      </c>
      <c r="N100" s="347">
        <f t="shared" si="309"/>
        <v>0</v>
      </c>
      <c r="O100" s="337">
        <f t="shared" si="303"/>
        <v>0</v>
      </c>
      <c r="P100" s="338">
        <f t="shared" ref="P100" si="314">P101</f>
        <v>0</v>
      </c>
      <c r="Q100" s="338">
        <f t="shared" ref="Q100" si="315">Q101</f>
        <v>0</v>
      </c>
      <c r="R100" s="338">
        <f t="shared" ref="R100" si="316">R101</f>
        <v>0</v>
      </c>
      <c r="S100" s="338">
        <f t="shared" ref="S100" si="317">S101</f>
        <v>0</v>
      </c>
      <c r="T100" s="338">
        <f t="shared" ref="T100" si="318">T101</f>
        <v>0</v>
      </c>
      <c r="V100" s="356">
        <f>O100-'3 priedas_asignavimai'!Z297</f>
        <v>0</v>
      </c>
    </row>
    <row r="101" spans="1:22" s="339" customFormat="1" ht="15.75" hidden="1" customHeight="1" x14ac:dyDescent="0.25">
      <c r="A101" s="340"/>
      <c r="B101" s="341" t="s">
        <v>3</v>
      </c>
      <c r="C101" s="335">
        <f t="shared" si="219"/>
        <v>0</v>
      </c>
      <c r="D101" s="343"/>
      <c r="E101" s="343"/>
      <c r="F101" s="343"/>
      <c r="G101" s="343"/>
      <c r="H101" s="343"/>
      <c r="I101" s="336">
        <f t="shared" si="218"/>
        <v>0</v>
      </c>
      <c r="J101" s="343"/>
      <c r="K101" s="343"/>
      <c r="L101" s="343"/>
      <c r="M101" s="343"/>
      <c r="N101" s="343"/>
      <c r="O101" s="337">
        <f t="shared" si="303"/>
        <v>0</v>
      </c>
      <c r="P101" s="346">
        <f>D101+J101</f>
        <v>0</v>
      </c>
      <c r="Q101" s="346">
        <f>E101+K101</f>
        <v>0</v>
      </c>
      <c r="R101" s="346">
        <f>F101+L101</f>
        <v>0</v>
      </c>
      <c r="S101" s="346">
        <f>G101+M101</f>
        <v>0</v>
      </c>
      <c r="T101" s="346">
        <f>H101+N101</f>
        <v>0</v>
      </c>
      <c r="V101" s="356">
        <f>O101-'3 priedas_asignavimai'!Z298</f>
        <v>0</v>
      </c>
    </row>
    <row r="102" spans="1:22" ht="15.75" customHeight="1" x14ac:dyDescent="0.25">
      <c r="A102" s="16" t="s">
        <v>35</v>
      </c>
      <c r="B102" s="63" t="s">
        <v>277</v>
      </c>
      <c r="C102" s="110">
        <f t="shared" si="219"/>
        <v>0.14702999999999999</v>
      </c>
      <c r="D102" s="110">
        <f t="shared" si="309"/>
        <v>0</v>
      </c>
      <c r="E102" s="110">
        <f t="shared" si="309"/>
        <v>0.14702999999999999</v>
      </c>
      <c r="F102" s="110">
        <f t="shared" si="309"/>
        <v>0</v>
      </c>
      <c r="G102" s="110">
        <f t="shared" si="309"/>
        <v>0</v>
      </c>
      <c r="H102" s="110">
        <f t="shared" si="309"/>
        <v>0</v>
      </c>
      <c r="I102" s="108">
        <f t="shared" si="218"/>
        <v>0</v>
      </c>
      <c r="J102" s="108">
        <f t="shared" si="309"/>
        <v>0</v>
      </c>
      <c r="K102" s="108">
        <f t="shared" si="309"/>
        <v>0</v>
      </c>
      <c r="L102" s="108">
        <f t="shared" si="309"/>
        <v>0</v>
      </c>
      <c r="M102" s="108">
        <f t="shared" si="309"/>
        <v>0</v>
      </c>
      <c r="N102" s="108">
        <f t="shared" si="309"/>
        <v>0</v>
      </c>
      <c r="O102" s="126">
        <f t="shared" ref="O102:T102" si="319">O103</f>
        <v>0.14702999999999999</v>
      </c>
      <c r="P102" s="226">
        <f t="shared" si="319"/>
        <v>0</v>
      </c>
      <c r="Q102" s="226">
        <f t="shared" si="319"/>
        <v>0.14702999999999999</v>
      </c>
      <c r="R102" s="226">
        <f t="shared" si="319"/>
        <v>0</v>
      </c>
      <c r="S102" s="226">
        <f t="shared" si="319"/>
        <v>0</v>
      </c>
      <c r="T102" s="226">
        <f t="shared" si="319"/>
        <v>0</v>
      </c>
      <c r="V102" s="355">
        <f>O102-'3 priedas_asignavimai'!Z301</f>
        <v>0.14702999999999999</v>
      </c>
    </row>
    <row r="103" spans="1:22" ht="15.75" customHeight="1" x14ac:dyDescent="0.25">
      <c r="A103" s="17"/>
      <c r="B103" s="12" t="s">
        <v>441</v>
      </c>
      <c r="C103" s="109">
        <f t="shared" si="219"/>
        <v>0.14702999999999999</v>
      </c>
      <c r="D103" s="162"/>
      <c r="E103" s="162">
        <v>0.14702999999999999</v>
      </c>
      <c r="F103" s="162"/>
      <c r="G103" s="162"/>
      <c r="H103" s="162"/>
      <c r="I103" s="118">
        <f t="shared" si="218"/>
        <v>0</v>
      </c>
      <c r="J103" s="166"/>
      <c r="K103" s="166"/>
      <c r="L103" s="166"/>
      <c r="M103" s="166"/>
      <c r="N103" s="166"/>
      <c r="O103" s="119">
        <f t="shared" ref="O103" si="320">P103+Q103+R103+S103+T103</f>
        <v>0.14702999999999999</v>
      </c>
      <c r="P103" s="227">
        <f t="shared" ref="P103" si="321">D103+J103</f>
        <v>0</v>
      </c>
      <c r="Q103" s="227">
        <f t="shared" ref="Q103" si="322">E103+K103</f>
        <v>0.14702999999999999</v>
      </c>
      <c r="R103" s="227">
        <f t="shared" ref="R103" si="323">F103+L103</f>
        <v>0</v>
      </c>
      <c r="S103" s="227">
        <f t="shared" ref="S103" si="324">G103+M103</f>
        <v>0</v>
      </c>
      <c r="T103" s="227">
        <f t="shared" ref="T103" si="325">H103+N103</f>
        <v>0</v>
      </c>
      <c r="V103" s="355">
        <f>O103-'3 priedas_asignavimai'!Z302</f>
        <v>0.14702999999999999</v>
      </c>
    </row>
    <row r="104" spans="1:22" s="339" customFormat="1" ht="15.75" hidden="1" customHeight="1" x14ac:dyDescent="0.25">
      <c r="A104" s="333" t="s">
        <v>37</v>
      </c>
      <c r="B104" s="334" t="s">
        <v>278</v>
      </c>
      <c r="C104" s="335">
        <f t="shared" si="219"/>
        <v>0</v>
      </c>
      <c r="D104" s="335">
        <f t="shared" ref="D104:T104" si="326">D105</f>
        <v>0</v>
      </c>
      <c r="E104" s="335">
        <f t="shared" si="326"/>
        <v>0</v>
      </c>
      <c r="F104" s="335">
        <f t="shared" si="326"/>
        <v>0</v>
      </c>
      <c r="G104" s="335">
        <f t="shared" si="326"/>
        <v>0</v>
      </c>
      <c r="H104" s="335">
        <f t="shared" si="326"/>
        <v>0</v>
      </c>
      <c r="I104" s="336">
        <f t="shared" si="218"/>
        <v>0</v>
      </c>
      <c r="J104" s="335">
        <f t="shared" si="326"/>
        <v>0</v>
      </c>
      <c r="K104" s="335">
        <f t="shared" si="326"/>
        <v>0</v>
      </c>
      <c r="L104" s="335">
        <f t="shared" si="326"/>
        <v>0</v>
      </c>
      <c r="M104" s="335">
        <f t="shared" si="326"/>
        <v>0</v>
      </c>
      <c r="N104" s="335">
        <f t="shared" si="326"/>
        <v>0</v>
      </c>
      <c r="O104" s="337">
        <f t="shared" si="326"/>
        <v>0</v>
      </c>
      <c r="P104" s="338">
        <f t="shared" si="326"/>
        <v>0</v>
      </c>
      <c r="Q104" s="338">
        <f t="shared" si="326"/>
        <v>0</v>
      </c>
      <c r="R104" s="338">
        <f t="shared" si="326"/>
        <v>0</v>
      </c>
      <c r="S104" s="338">
        <f t="shared" si="326"/>
        <v>0</v>
      </c>
      <c r="T104" s="338">
        <f t="shared" si="326"/>
        <v>0</v>
      </c>
      <c r="V104" s="356">
        <f>O104-'3 priedas_asignavimai'!Z303</f>
        <v>0</v>
      </c>
    </row>
    <row r="105" spans="1:22" s="339" customFormat="1" ht="15.75" hidden="1" customHeight="1" x14ac:dyDescent="0.25">
      <c r="A105" s="340"/>
      <c r="B105" s="341" t="s">
        <v>3</v>
      </c>
      <c r="C105" s="335">
        <f t="shared" si="219"/>
        <v>0</v>
      </c>
      <c r="D105" s="343"/>
      <c r="E105" s="343"/>
      <c r="F105" s="343"/>
      <c r="G105" s="343"/>
      <c r="H105" s="343"/>
      <c r="I105" s="336">
        <f t="shared" si="218"/>
        <v>0</v>
      </c>
      <c r="J105" s="343"/>
      <c r="K105" s="343"/>
      <c r="L105" s="343"/>
      <c r="M105" s="343"/>
      <c r="N105" s="343"/>
      <c r="O105" s="345">
        <f t="shared" ref="O105" si="327">P105+Q105+R105+S105+T105</f>
        <v>0</v>
      </c>
      <c r="P105" s="346">
        <f t="shared" ref="P105" si="328">D105+J105</f>
        <v>0</v>
      </c>
      <c r="Q105" s="346">
        <f t="shared" ref="Q105" si="329">E105+K105</f>
        <v>0</v>
      </c>
      <c r="R105" s="346">
        <f t="shared" ref="R105" si="330">F105+L105</f>
        <v>0</v>
      </c>
      <c r="S105" s="346">
        <f t="shared" ref="S105" si="331">G105+M105</f>
        <v>0</v>
      </c>
      <c r="T105" s="346">
        <f t="shared" ref="T105" si="332">H105+N105</f>
        <v>0</v>
      </c>
      <c r="V105" s="356">
        <f>O105-'3 priedas_asignavimai'!Z304</f>
        <v>-0.14702999999999999</v>
      </c>
    </row>
    <row r="106" spans="1:22" ht="15.75" customHeight="1" x14ac:dyDescent="0.25">
      <c r="A106" s="16" t="s">
        <v>36</v>
      </c>
      <c r="B106" s="63" t="s">
        <v>280</v>
      </c>
      <c r="C106" s="110">
        <f t="shared" si="219"/>
        <v>0.246</v>
      </c>
      <c r="D106" s="110">
        <f t="shared" ref="D106" si="333">D107</f>
        <v>0</v>
      </c>
      <c r="E106" s="110">
        <f t="shared" ref="E106" si="334">E107</f>
        <v>0.246</v>
      </c>
      <c r="F106" s="110">
        <f t="shared" ref="F106" si="335">F107</f>
        <v>0</v>
      </c>
      <c r="G106" s="110">
        <f t="shared" ref="G106" si="336">G107</f>
        <v>0</v>
      </c>
      <c r="H106" s="110">
        <f t="shared" ref="H106" si="337">H107</f>
        <v>0</v>
      </c>
      <c r="I106" s="108">
        <f t="shared" si="218"/>
        <v>0</v>
      </c>
      <c r="J106" s="108">
        <f t="shared" ref="J106:N106" si="338">J107</f>
        <v>0</v>
      </c>
      <c r="K106" s="108">
        <f t="shared" si="338"/>
        <v>0</v>
      </c>
      <c r="L106" s="108">
        <f t="shared" si="338"/>
        <v>0</v>
      </c>
      <c r="M106" s="108">
        <f t="shared" si="338"/>
        <v>0</v>
      </c>
      <c r="N106" s="108">
        <f t="shared" si="338"/>
        <v>0</v>
      </c>
      <c r="O106" s="246">
        <f t="shared" ref="O106:T106" si="339">O107</f>
        <v>0.246</v>
      </c>
      <c r="P106" s="226">
        <f t="shared" si="339"/>
        <v>0</v>
      </c>
      <c r="Q106" s="226">
        <f t="shared" si="339"/>
        <v>0.246</v>
      </c>
      <c r="R106" s="226">
        <f t="shared" si="339"/>
        <v>0</v>
      </c>
      <c r="S106" s="226">
        <f t="shared" si="339"/>
        <v>0</v>
      </c>
      <c r="T106" s="226">
        <f t="shared" si="339"/>
        <v>0</v>
      </c>
      <c r="V106" s="355">
        <f>O106-'3 priedas_asignavimai'!Z305</f>
        <v>9.8970000000000002E-2</v>
      </c>
    </row>
    <row r="107" spans="1:22" ht="15.75" customHeight="1" x14ac:dyDescent="0.25">
      <c r="A107" s="17"/>
      <c r="B107" s="12" t="s">
        <v>441</v>
      </c>
      <c r="C107" s="109">
        <f t="shared" si="219"/>
        <v>0.246</v>
      </c>
      <c r="D107" s="162"/>
      <c r="E107" s="162">
        <v>0.246</v>
      </c>
      <c r="F107" s="162"/>
      <c r="G107" s="162"/>
      <c r="H107" s="162"/>
      <c r="I107" s="118">
        <f t="shared" si="218"/>
        <v>0</v>
      </c>
      <c r="J107" s="166"/>
      <c r="K107" s="166"/>
      <c r="L107" s="166"/>
      <c r="M107" s="166"/>
      <c r="N107" s="166"/>
      <c r="O107" s="243">
        <f t="shared" ref="O107" si="340">P107+Q107+R107+S107+T107</f>
        <v>0.246</v>
      </c>
      <c r="P107" s="227">
        <f t="shared" ref="P107" si="341">D107+J107</f>
        <v>0</v>
      </c>
      <c r="Q107" s="227">
        <f t="shared" ref="Q107" si="342">E107+K107</f>
        <v>0.246</v>
      </c>
      <c r="R107" s="227">
        <f t="shared" ref="R107" si="343">F107+L107</f>
        <v>0</v>
      </c>
      <c r="S107" s="227">
        <f t="shared" ref="S107" si="344">G107+M107</f>
        <v>0</v>
      </c>
      <c r="T107" s="227">
        <f t="shared" ref="T107" si="345">H107+N107</f>
        <v>0</v>
      </c>
      <c r="V107" s="355">
        <f>O107-'3 priedas_asignavimai'!Z306</f>
        <v>0.246</v>
      </c>
    </row>
    <row r="108" spans="1:22" ht="15.75" customHeight="1" x14ac:dyDescent="0.25">
      <c r="A108" s="16" t="s">
        <v>37</v>
      </c>
      <c r="B108" s="63" t="s">
        <v>279</v>
      </c>
      <c r="C108" s="110">
        <f t="shared" si="219"/>
        <v>14.052619999999999</v>
      </c>
      <c r="D108" s="110">
        <f t="shared" ref="D108:T108" si="346">D109</f>
        <v>0</v>
      </c>
      <c r="E108" s="110">
        <f t="shared" si="346"/>
        <v>14.052619999999999</v>
      </c>
      <c r="F108" s="110">
        <f t="shared" si="346"/>
        <v>0</v>
      </c>
      <c r="G108" s="110">
        <f t="shared" si="346"/>
        <v>0</v>
      </c>
      <c r="H108" s="110">
        <f t="shared" si="346"/>
        <v>0</v>
      </c>
      <c r="I108" s="108">
        <f t="shared" si="218"/>
        <v>0</v>
      </c>
      <c r="J108" s="108">
        <f t="shared" si="346"/>
        <v>0</v>
      </c>
      <c r="K108" s="108">
        <f t="shared" si="346"/>
        <v>0</v>
      </c>
      <c r="L108" s="108">
        <f t="shared" si="346"/>
        <v>0</v>
      </c>
      <c r="M108" s="108">
        <f t="shared" si="346"/>
        <v>0</v>
      </c>
      <c r="N108" s="108">
        <f t="shared" si="346"/>
        <v>0</v>
      </c>
      <c r="O108" s="126">
        <f t="shared" si="346"/>
        <v>14.052619999999999</v>
      </c>
      <c r="P108" s="226">
        <f t="shared" si="346"/>
        <v>0</v>
      </c>
      <c r="Q108" s="226">
        <f t="shared" si="346"/>
        <v>14.052619999999999</v>
      </c>
      <c r="R108" s="226">
        <f t="shared" si="346"/>
        <v>0</v>
      </c>
      <c r="S108" s="226">
        <f t="shared" si="346"/>
        <v>0</v>
      </c>
      <c r="T108" s="226">
        <f t="shared" si="346"/>
        <v>0</v>
      </c>
      <c r="V108" s="355">
        <f>O108-'3 priedas_asignavimai'!Z308</f>
        <v>13.806619999999999</v>
      </c>
    </row>
    <row r="109" spans="1:22" ht="15.75" customHeight="1" x14ac:dyDescent="0.25">
      <c r="A109" s="17"/>
      <c r="B109" s="12" t="s">
        <v>441</v>
      </c>
      <c r="C109" s="109">
        <f t="shared" ref="C109:C118" si="347">D109+E109+F109+G109+H109</f>
        <v>14.052619999999999</v>
      </c>
      <c r="D109" s="162"/>
      <c r="E109" s="162">
        <v>14.052619999999999</v>
      </c>
      <c r="F109" s="162"/>
      <c r="G109" s="162"/>
      <c r="H109" s="162"/>
      <c r="I109" s="118">
        <f t="shared" si="218"/>
        <v>0</v>
      </c>
      <c r="J109" s="166"/>
      <c r="K109" s="166"/>
      <c r="L109" s="166"/>
      <c r="M109" s="166"/>
      <c r="N109" s="166"/>
      <c r="O109" s="119">
        <f t="shared" ref="O109" si="348">P109+Q109+R109+S109+T109</f>
        <v>14.052619999999999</v>
      </c>
      <c r="P109" s="227">
        <f t="shared" ref="P109" si="349">D109+J109</f>
        <v>0</v>
      </c>
      <c r="Q109" s="227">
        <f t="shared" ref="Q109" si="350">E109+K109</f>
        <v>14.052619999999999</v>
      </c>
      <c r="R109" s="227">
        <f t="shared" ref="R109" si="351">F109+L109</f>
        <v>0</v>
      </c>
      <c r="S109" s="227">
        <f t="shared" ref="S109" si="352">G109+M109</f>
        <v>0</v>
      </c>
      <c r="T109" s="227">
        <f t="shared" ref="T109" si="353">H109+N109</f>
        <v>0</v>
      </c>
      <c r="V109" s="355">
        <f>O109-'3 priedas_asignavimai'!Z309</f>
        <v>13.806619999999999</v>
      </c>
    </row>
    <row r="110" spans="1:22" s="339" customFormat="1" ht="15.75" hidden="1" customHeight="1" x14ac:dyDescent="0.25">
      <c r="A110" s="333"/>
      <c r="B110" s="334" t="s">
        <v>333</v>
      </c>
      <c r="C110" s="335">
        <f t="shared" si="347"/>
        <v>0</v>
      </c>
      <c r="D110" s="335">
        <f t="shared" ref="D110:T110" si="354">D111</f>
        <v>0</v>
      </c>
      <c r="E110" s="335">
        <f t="shared" si="354"/>
        <v>0</v>
      </c>
      <c r="F110" s="335">
        <f t="shared" si="354"/>
        <v>0</v>
      </c>
      <c r="G110" s="335">
        <f t="shared" si="354"/>
        <v>0</v>
      </c>
      <c r="H110" s="335">
        <f t="shared" si="354"/>
        <v>0</v>
      </c>
      <c r="I110" s="336">
        <f t="shared" si="218"/>
        <v>0</v>
      </c>
      <c r="J110" s="335">
        <f t="shared" si="354"/>
        <v>0</v>
      </c>
      <c r="K110" s="335">
        <f t="shared" si="354"/>
        <v>0</v>
      </c>
      <c r="L110" s="335">
        <f t="shared" si="354"/>
        <v>0</v>
      </c>
      <c r="M110" s="335">
        <f t="shared" si="354"/>
        <v>0</v>
      </c>
      <c r="N110" s="335">
        <f t="shared" si="354"/>
        <v>0</v>
      </c>
      <c r="O110" s="337">
        <f t="shared" si="354"/>
        <v>0</v>
      </c>
      <c r="P110" s="338">
        <f t="shared" si="354"/>
        <v>0</v>
      </c>
      <c r="Q110" s="338">
        <f t="shared" si="354"/>
        <v>0</v>
      </c>
      <c r="R110" s="338">
        <f t="shared" si="354"/>
        <v>0</v>
      </c>
      <c r="S110" s="338">
        <f t="shared" si="354"/>
        <v>0</v>
      </c>
      <c r="T110" s="338">
        <f t="shared" si="354"/>
        <v>0</v>
      </c>
      <c r="V110" s="356">
        <f>P110-'3 priedas_asignavimai'!Z310</f>
        <v>0</v>
      </c>
    </row>
    <row r="111" spans="1:22" s="339" customFormat="1" ht="15.75" hidden="1" customHeight="1" x14ac:dyDescent="0.25">
      <c r="A111" s="340"/>
      <c r="B111" s="341" t="s">
        <v>4</v>
      </c>
      <c r="C111" s="335">
        <f t="shared" si="347"/>
        <v>0</v>
      </c>
      <c r="D111" s="343"/>
      <c r="E111" s="343"/>
      <c r="F111" s="343"/>
      <c r="G111" s="343"/>
      <c r="H111" s="343"/>
      <c r="I111" s="336">
        <f t="shared" si="218"/>
        <v>0</v>
      </c>
      <c r="J111" s="343"/>
      <c r="K111" s="343"/>
      <c r="L111" s="343"/>
      <c r="M111" s="343"/>
      <c r="N111" s="343"/>
      <c r="O111" s="345">
        <f t="shared" ref="O111" si="355">P111+Q111+R111+S111+T111</f>
        <v>0</v>
      </c>
      <c r="P111" s="346">
        <f t="shared" ref="P111" si="356">D111+J111</f>
        <v>0</v>
      </c>
      <c r="Q111" s="346">
        <f t="shared" ref="Q111" si="357">E111+K111</f>
        <v>0</v>
      </c>
      <c r="R111" s="346">
        <f t="shared" ref="R111" si="358">F111+L111</f>
        <v>0</v>
      </c>
      <c r="S111" s="346">
        <f t="shared" ref="S111" si="359">G111+M111</f>
        <v>0</v>
      </c>
      <c r="T111" s="346">
        <f t="shared" ref="T111" si="360">H111+N111</f>
        <v>0</v>
      </c>
      <c r="V111" s="356">
        <f>P111-'3 priedas_asignavimai'!Z311</f>
        <v>-14.052619999999999</v>
      </c>
    </row>
    <row r="112" spans="1:22" ht="15.75" customHeight="1" x14ac:dyDescent="0.25">
      <c r="A112" s="16" t="s">
        <v>38</v>
      </c>
      <c r="B112" s="63" t="s">
        <v>281</v>
      </c>
      <c r="C112" s="110">
        <f t="shared" si="347"/>
        <v>9.5519999999999996</v>
      </c>
      <c r="D112" s="110">
        <f t="shared" ref="D112:T112" si="361">D113</f>
        <v>0</v>
      </c>
      <c r="E112" s="110">
        <f t="shared" si="361"/>
        <v>9.5519999999999996</v>
      </c>
      <c r="F112" s="110">
        <f t="shared" si="361"/>
        <v>0</v>
      </c>
      <c r="G112" s="110">
        <f t="shared" si="361"/>
        <v>0</v>
      </c>
      <c r="H112" s="110">
        <f t="shared" si="361"/>
        <v>0</v>
      </c>
      <c r="I112" s="108">
        <f t="shared" si="218"/>
        <v>0</v>
      </c>
      <c r="J112" s="108">
        <f t="shared" si="361"/>
        <v>0</v>
      </c>
      <c r="K112" s="108">
        <f t="shared" si="361"/>
        <v>0</v>
      </c>
      <c r="L112" s="108">
        <f t="shared" si="361"/>
        <v>0</v>
      </c>
      <c r="M112" s="108">
        <f t="shared" si="361"/>
        <v>0</v>
      </c>
      <c r="N112" s="108">
        <f t="shared" si="361"/>
        <v>0</v>
      </c>
      <c r="O112" s="246">
        <f t="shared" si="361"/>
        <v>9.5519999999999996</v>
      </c>
      <c r="P112" s="226">
        <f t="shared" si="361"/>
        <v>0</v>
      </c>
      <c r="Q112" s="226">
        <f t="shared" si="361"/>
        <v>9.5519999999999996</v>
      </c>
      <c r="R112" s="226">
        <f t="shared" si="361"/>
        <v>0</v>
      </c>
      <c r="S112" s="226">
        <f t="shared" si="361"/>
        <v>0</v>
      </c>
      <c r="T112" s="226">
        <f t="shared" si="361"/>
        <v>0</v>
      </c>
      <c r="V112" s="355">
        <f>O112-'3 priedas_asignavimai'!Z315</f>
        <v>9.5519999999999996</v>
      </c>
    </row>
    <row r="113" spans="1:25" ht="15.75" customHeight="1" x14ac:dyDescent="0.25">
      <c r="A113" s="17"/>
      <c r="B113" s="12" t="s">
        <v>440</v>
      </c>
      <c r="C113" s="109">
        <f t="shared" si="347"/>
        <v>9.5519999999999996</v>
      </c>
      <c r="D113" s="162"/>
      <c r="E113" s="162">
        <v>9.5519999999999996</v>
      </c>
      <c r="F113" s="162"/>
      <c r="G113" s="162"/>
      <c r="H113" s="162"/>
      <c r="I113" s="118">
        <f t="shared" si="218"/>
        <v>0</v>
      </c>
      <c r="J113" s="166"/>
      <c r="K113" s="166"/>
      <c r="L113" s="166"/>
      <c r="M113" s="166"/>
      <c r="N113" s="166"/>
      <c r="O113" s="243">
        <f t="shared" ref="O113" si="362">P113+Q113+R113+S113+T113</f>
        <v>9.5519999999999996</v>
      </c>
      <c r="P113" s="227">
        <f t="shared" ref="P113" si="363">D113+J113</f>
        <v>0</v>
      </c>
      <c r="Q113" s="227">
        <f t="shared" ref="Q113" si="364">E113+K113</f>
        <v>9.5519999999999996</v>
      </c>
      <c r="R113" s="227">
        <f t="shared" ref="R113" si="365">F113+L113</f>
        <v>0</v>
      </c>
      <c r="S113" s="227">
        <f t="shared" ref="S113" si="366">G113+M113</f>
        <v>0</v>
      </c>
      <c r="T113" s="227">
        <f t="shared" ref="T113" si="367">H113+N113</f>
        <v>0</v>
      </c>
      <c r="V113" s="355">
        <f>O113-'3 priedas_asignavimai'!Z316</f>
        <v>9.5519999999999996</v>
      </c>
    </row>
    <row r="114" spans="1:25" ht="15.75" customHeight="1" x14ac:dyDescent="0.25">
      <c r="A114" s="16" t="s">
        <v>39</v>
      </c>
      <c r="B114" s="63" t="s">
        <v>283</v>
      </c>
      <c r="C114" s="110">
        <f t="shared" si="347"/>
        <v>25.31148</v>
      </c>
      <c r="D114" s="110">
        <f t="shared" ref="D114:T114" si="368">D115</f>
        <v>0</v>
      </c>
      <c r="E114" s="110">
        <f t="shared" si="368"/>
        <v>25.31148</v>
      </c>
      <c r="F114" s="110">
        <f t="shared" si="368"/>
        <v>0</v>
      </c>
      <c r="G114" s="110">
        <f t="shared" si="368"/>
        <v>0</v>
      </c>
      <c r="H114" s="110">
        <f t="shared" si="368"/>
        <v>0</v>
      </c>
      <c r="I114" s="108">
        <f t="shared" si="218"/>
        <v>0</v>
      </c>
      <c r="J114" s="108">
        <f t="shared" si="368"/>
        <v>0</v>
      </c>
      <c r="K114" s="108">
        <f t="shared" si="368"/>
        <v>0</v>
      </c>
      <c r="L114" s="108">
        <f t="shared" si="368"/>
        <v>0</v>
      </c>
      <c r="M114" s="108">
        <f t="shared" si="368"/>
        <v>0</v>
      </c>
      <c r="N114" s="108">
        <f t="shared" si="368"/>
        <v>0</v>
      </c>
      <c r="O114" s="126">
        <f t="shared" si="368"/>
        <v>25.31148</v>
      </c>
      <c r="P114" s="226">
        <f t="shared" si="368"/>
        <v>0</v>
      </c>
      <c r="Q114" s="226">
        <f t="shared" si="368"/>
        <v>25.31148</v>
      </c>
      <c r="R114" s="226">
        <f t="shared" si="368"/>
        <v>0</v>
      </c>
      <c r="S114" s="226">
        <f t="shared" si="368"/>
        <v>0</v>
      </c>
      <c r="T114" s="226">
        <f t="shared" si="368"/>
        <v>0</v>
      </c>
      <c r="V114" s="355">
        <f>O114-'3 priedas_asignavimai'!Z318</f>
        <v>15.75948</v>
      </c>
    </row>
    <row r="115" spans="1:25" ht="15.75" customHeight="1" x14ac:dyDescent="0.25">
      <c r="A115" s="17"/>
      <c r="B115" s="12" t="s">
        <v>440</v>
      </c>
      <c r="C115" s="109">
        <f t="shared" si="347"/>
        <v>25.31148</v>
      </c>
      <c r="D115" s="162"/>
      <c r="E115" s="162">
        <v>25.31148</v>
      </c>
      <c r="F115" s="162"/>
      <c r="G115" s="162"/>
      <c r="H115" s="162"/>
      <c r="I115" s="118">
        <f t="shared" si="218"/>
        <v>0</v>
      </c>
      <c r="J115" s="166"/>
      <c r="K115" s="166"/>
      <c r="L115" s="166"/>
      <c r="M115" s="166"/>
      <c r="N115" s="166"/>
      <c r="O115" s="119">
        <f t="shared" ref="O115" si="369">P115+Q115+R115+S115+T115</f>
        <v>25.31148</v>
      </c>
      <c r="P115" s="227">
        <f t="shared" ref="P115" si="370">D115+J115</f>
        <v>0</v>
      </c>
      <c r="Q115" s="227">
        <f t="shared" ref="Q115" si="371">E115+K115</f>
        <v>25.31148</v>
      </c>
      <c r="R115" s="227">
        <f t="shared" ref="R115" si="372">F115+L115</f>
        <v>0</v>
      </c>
      <c r="S115" s="227">
        <f t="shared" ref="S115" si="373">G115+M115</f>
        <v>0</v>
      </c>
      <c r="T115" s="227">
        <f t="shared" ref="T115" si="374">H115+N115</f>
        <v>0</v>
      </c>
      <c r="V115" s="355">
        <f>O115-'3 priedas_asignavimai'!Z319</f>
        <v>15.75948</v>
      </c>
    </row>
    <row r="116" spans="1:25" ht="15.75" customHeight="1" x14ac:dyDescent="0.25">
      <c r="A116" s="16" t="s">
        <v>40</v>
      </c>
      <c r="B116" s="63" t="s">
        <v>282</v>
      </c>
      <c r="C116" s="110">
        <f t="shared" si="347"/>
        <v>25.14292</v>
      </c>
      <c r="D116" s="110">
        <f t="shared" ref="D116:T116" si="375">D117</f>
        <v>0</v>
      </c>
      <c r="E116" s="110">
        <f t="shared" si="375"/>
        <v>25.14292</v>
      </c>
      <c r="F116" s="110">
        <f t="shared" si="375"/>
        <v>0</v>
      </c>
      <c r="G116" s="110">
        <f t="shared" si="375"/>
        <v>0</v>
      </c>
      <c r="H116" s="110">
        <f t="shared" si="375"/>
        <v>0</v>
      </c>
      <c r="I116" s="108">
        <f t="shared" si="218"/>
        <v>0</v>
      </c>
      <c r="J116" s="108">
        <f t="shared" si="375"/>
        <v>0</v>
      </c>
      <c r="K116" s="108">
        <f t="shared" si="375"/>
        <v>0</v>
      </c>
      <c r="L116" s="108">
        <f t="shared" si="375"/>
        <v>0</v>
      </c>
      <c r="M116" s="108">
        <f t="shared" si="375"/>
        <v>0</v>
      </c>
      <c r="N116" s="108">
        <f t="shared" si="375"/>
        <v>0</v>
      </c>
      <c r="O116" s="126">
        <f t="shared" si="375"/>
        <v>25.14292</v>
      </c>
      <c r="P116" s="226">
        <f t="shared" si="375"/>
        <v>0</v>
      </c>
      <c r="Q116" s="226">
        <f t="shared" si="375"/>
        <v>25.14292</v>
      </c>
      <c r="R116" s="226">
        <f t="shared" si="375"/>
        <v>0</v>
      </c>
      <c r="S116" s="226">
        <f t="shared" si="375"/>
        <v>0</v>
      </c>
      <c r="T116" s="226">
        <f t="shared" si="375"/>
        <v>0</v>
      </c>
      <c r="V116" s="355">
        <f>O116-'3 priedas_asignavimai'!Z326</f>
        <v>25.14292</v>
      </c>
    </row>
    <row r="117" spans="1:25" ht="15.75" customHeight="1" x14ac:dyDescent="0.25">
      <c r="A117" s="17"/>
      <c r="B117" s="4" t="s">
        <v>440</v>
      </c>
      <c r="C117" s="109">
        <f t="shared" si="347"/>
        <v>25.14292</v>
      </c>
      <c r="D117" s="162"/>
      <c r="E117" s="162">
        <v>25.14292</v>
      </c>
      <c r="F117" s="162"/>
      <c r="G117" s="162"/>
      <c r="H117" s="162"/>
      <c r="I117" s="118">
        <f t="shared" si="218"/>
        <v>0</v>
      </c>
      <c r="J117" s="166"/>
      <c r="K117" s="166"/>
      <c r="L117" s="166"/>
      <c r="M117" s="166"/>
      <c r="N117" s="166"/>
      <c r="O117" s="119">
        <f t="shared" ref="O117:O118" si="376">P117+Q117+R117+S117+T117</f>
        <v>25.14292</v>
      </c>
      <c r="P117" s="227">
        <f t="shared" ref="P117" si="377">D117+J117</f>
        <v>0</v>
      </c>
      <c r="Q117" s="227">
        <f t="shared" ref="Q117" si="378">E117+K117</f>
        <v>25.14292</v>
      </c>
      <c r="R117" s="227">
        <f t="shared" ref="R117" si="379">F117+L117</f>
        <v>0</v>
      </c>
      <c r="S117" s="227">
        <f t="shared" ref="S117" si="380">G117+M117</f>
        <v>0</v>
      </c>
      <c r="T117" s="227">
        <f t="shared" ref="T117" si="381">H117+N117</f>
        <v>0</v>
      </c>
      <c r="V117" s="355">
        <f>O117-'3 priedas_asignavimai'!Z327</f>
        <v>25.14292</v>
      </c>
    </row>
    <row r="118" spans="1:25" s="14" customFormat="1" ht="15.9" customHeight="1" x14ac:dyDescent="0.25">
      <c r="A118" s="180" t="s">
        <v>41</v>
      </c>
      <c r="B118" s="184" t="s">
        <v>55</v>
      </c>
      <c r="C118" s="133">
        <f t="shared" si="347"/>
        <v>4700.3236300000008</v>
      </c>
      <c r="D118" s="310">
        <f>D12+D20+D23+D25+D28+D31+D34+D37+D40+D42+D44+D46+D48+D50+D52+D54+D56+D58+D60+D62+D64+D66+D68+D70+D72+D74+D76+D78+D80+D82+D84+D86+D88+D90+D92+D94+D96+D102+D98+D100+D104+D106+D108+D110+D112+D114+D116</f>
        <v>4358.7368200000001</v>
      </c>
      <c r="E118" s="310">
        <f t="shared" ref="E118:H118" si="382">E12+E20+E23+E25+E28+E31+E34+E37+E40+E42+E44+E46+E48+E50+E52+E54+E56+E58+E60+E62+E64+E66+E68+E70+E72+E74+E76+E78+E80+E82+E84+E86+E88+E90+E92+E94+E96+E102+E98+E100+E104+E106+E108+E110+E112+E114+E116</f>
        <v>227.65321999999998</v>
      </c>
      <c r="F118" s="310">
        <f t="shared" si="382"/>
        <v>24.438960000000002</v>
      </c>
      <c r="G118" s="310">
        <f t="shared" si="382"/>
        <v>89.494630000000001</v>
      </c>
      <c r="H118" s="310">
        <f t="shared" si="382"/>
        <v>0</v>
      </c>
      <c r="I118" s="133">
        <f t="shared" si="218"/>
        <v>0</v>
      </c>
      <c r="J118" s="310">
        <f>J12+J20+J23+J25+J28+J31+J34+J37+J40+J42+J44+J46+J48+J50+J52+J54+J56+J58+J60+J62+J64+J66+J68+J70+J72+J74+J76+J78+J80+J82+J84+J86+J88+J90+J92+J94+J96+J102+J98+J100+J104+J106+J108+J110+J112+J114+J116</f>
        <v>0</v>
      </c>
      <c r="K118" s="310">
        <f t="shared" ref="K118:N118" si="383">K12+K20+K23+K25+K28+K31+K34+K37+K40+K42+K44+K46+K48+K50+K52+K54+K56+K58+K60+K62+K64+K66+K68+K70+K72+K74+K76+K78+K80+K82+K84+K86+K88+K90+K92+K94+K96+K102+K98+K100+K104+K106+K108+K110+K112+K114+K116</f>
        <v>0</v>
      </c>
      <c r="L118" s="310">
        <f t="shared" si="383"/>
        <v>0</v>
      </c>
      <c r="M118" s="310">
        <f t="shared" si="383"/>
        <v>0</v>
      </c>
      <c r="N118" s="310">
        <f t="shared" si="383"/>
        <v>0</v>
      </c>
      <c r="O118" s="126">
        <f t="shared" si="376"/>
        <v>4700.3236300000008</v>
      </c>
      <c r="P118" s="310">
        <f>P12+P20+P23+P25+P28+P31+P34+P37+P40+P42+P44+P46+P48+P50+P52+P54+P56+P58+P60+P62+P64+P66+P68+P70+P72+P74+P76+P78+P80+P82+P84+P86+P88+P90+P92+P94+P96+P102+P98+P100+P104+P106+P108+P110+P112+P114+P116</f>
        <v>4358.7368200000001</v>
      </c>
      <c r="Q118" s="310">
        <f t="shared" ref="Q118:T118" si="384">Q12+Q20+Q23+Q25+Q28+Q31+Q34+Q37+Q40+Q42+Q44+Q46+Q48+Q50+Q52+Q54+Q56+Q58+Q60+Q62+Q64+Q66+Q68+Q70+Q72+Q74+Q76+Q78+Q80+Q82+Q84+Q86+Q88+Q90+Q92+Q94+Q96+Q102+Q98+Q100+Q104+Q106+Q108+Q110+Q112+Q114+Q116</f>
        <v>227.65321999999998</v>
      </c>
      <c r="R118" s="310">
        <f t="shared" si="384"/>
        <v>24.438960000000002</v>
      </c>
      <c r="S118" s="310">
        <f t="shared" si="384"/>
        <v>89.494630000000001</v>
      </c>
      <c r="T118" s="310">
        <f t="shared" si="384"/>
        <v>0</v>
      </c>
      <c r="V118" s="358">
        <f>O118-'3 priedas_asignavimai'!Z329</f>
        <v>4675.1807100000005</v>
      </c>
      <c r="W118" s="82"/>
    </row>
    <row r="119" spans="1:25" hidden="1" x14ac:dyDescent="0.25"/>
    <row r="120" spans="1:25" hidden="1" x14ac:dyDescent="0.25">
      <c r="B120" s="431" t="s">
        <v>420</v>
      </c>
      <c r="C120" s="165">
        <f>C12+C20+C23+C25+C28+C31+C34+C37+C40+C42+C44+C46+C48+C50+C54+C58+C64+C66+C68+C70+C72+C74+C76+C78+C80+C82+C84+C86+C88+C90+C92+C94+C96+C102+C104+C106+C108+C110+C112+C114+C116</f>
        <v>4700.3236300000026</v>
      </c>
      <c r="D120" s="165">
        <f t="shared" ref="D120:S120" si="385">D12+D20+D23+D25+D28+D31+D34+D37+D40+D42+D44+D46+D48+D50+D54+D58+D64+D66+D68+D70+D72+D74+D76+D78+D80+D82+D84+D86+D88+D90+D92+D94+D96+D102+D104+D106+D108+D110+D112+D114+D116</f>
        <v>4358.7368200000001</v>
      </c>
      <c r="E120" s="165">
        <f t="shared" si="385"/>
        <v>227.65321999999998</v>
      </c>
      <c r="F120" s="165">
        <f t="shared" si="385"/>
        <v>24.438960000000002</v>
      </c>
      <c r="G120" s="165">
        <f t="shared" si="385"/>
        <v>89.494630000000001</v>
      </c>
      <c r="H120" s="165">
        <f t="shared" si="385"/>
        <v>0</v>
      </c>
      <c r="I120" s="165">
        <f t="shared" si="385"/>
        <v>0</v>
      </c>
      <c r="J120" s="165">
        <f t="shared" si="385"/>
        <v>0</v>
      </c>
      <c r="K120" s="165">
        <f t="shared" si="385"/>
        <v>0</v>
      </c>
      <c r="L120" s="165">
        <f t="shared" si="385"/>
        <v>0</v>
      </c>
      <c r="M120" s="165">
        <f t="shared" si="385"/>
        <v>0</v>
      </c>
      <c r="N120" s="165">
        <f t="shared" si="385"/>
        <v>0</v>
      </c>
      <c r="O120" s="165">
        <f t="shared" si="385"/>
        <v>4700.3236300000017</v>
      </c>
      <c r="P120" s="165">
        <f t="shared" si="385"/>
        <v>4358.7368200000001</v>
      </c>
      <c r="Q120" s="165">
        <f t="shared" si="385"/>
        <v>227.65321999999998</v>
      </c>
      <c r="R120" s="165">
        <f t="shared" si="385"/>
        <v>24.438960000000002</v>
      </c>
      <c r="S120" s="165">
        <f t="shared" si="385"/>
        <v>89.494630000000001</v>
      </c>
    </row>
    <row r="121" spans="1:25" hidden="1" x14ac:dyDescent="0.25">
      <c r="B121" s="431"/>
      <c r="C121" s="165">
        <f>C120-C118</f>
        <v>0</v>
      </c>
      <c r="D121" s="165">
        <f t="shared" ref="D121:S121" si="386">D120-D118</f>
        <v>0</v>
      </c>
      <c r="E121" s="185">
        <f t="shared" si="386"/>
        <v>0</v>
      </c>
      <c r="F121" s="185">
        <f t="shared" si="386"/>
        <v>0</v>
      </c>
      <c r="G121" s="185">
        <f t="shared" si="386"/>
        <v>0</v>
      </c>
      <c r="H121" s="185">
        <f t="shared" si="386"/>
        <v>0</v>
      </c>
      <c r="I121" s="185">
        <f t="shared" si="386"/>
        <v>0</v>
      </c>
      <c r="J121" s="185">
        <f t="shared" si="386"/>
        <v>0</v>
      </c>
      <c r="K121" s="185">
        <f t="shared" si="386"/>
        <v>0</v>
      </c>
      <c r="L121" s="185">
        <f t="shared" si="386"/>
        <v>0</v>
      </c>
      <c r="M121" s="185">
        <f t="shared" si="386"/>
        <v>0</v>
      </c>
      <c r="N121" s="185">
        <f t="shared" si="386"/>
        <v>0</v>
      </c>
      <c r="O121" s="185">
        <f t="shared" si="386"/>
        <v>0</v>
      </c>
      <c r="P121" s="185">
        <f t="shared" si="386"/>
        <v>0</v>
      </c>
      <c r="Q121" s="185">
        <f t="shared" si="386"/>
        <v>0</v>
      </c>
      <c r="R121" s="185">
        <f t="shared" si="386"/>
        <v>0</v>
      </c>
      <c r="S121" s="185">
        <f t="shared" si="386"/>
        <v>0</v>
      </c>
    </row>
    <row r="122" spans="1:25" hidden="1" x14ac:dyDescent="0.25">
      <c r="B122" s="175"/>
      <c r="C122" s="165"/>
      <c r="D122" s="165"/>
      <c r="E122" s="165"/>
      <c r="F122" s="165"/>
      <c r="G122" s="165"/>
      <c r="H122" s="165"/>
      <c r="I122" s="165"/>
      <c r="J122" s="165"/>
      <c r="K122" s="165"/>
      <c r="L122" s="165"/>
      <c r="M122" s="165"/>
      <c r="N122" s="165"/>
      <c r="O122" s="165"/>
      <c r="P122" s="165"/>
      <c r="Q122" s="165"/>
      <c r="R122" s="165"/>
      <c r="S122" s="165"/>
    </row>
    <row r="123" spans="1:25" hidden="1" x14ac:dyDescent="0.25">
      <c r="B123" s="440" t="s">
        <v>409</v>
      </c>
      <c r="C123" s="104">
        <v>4700.3236300000008</v>
      </c>
      <c r="D123" s="99">
        <v>4358.7368200000001</v>
      </c>
      <c r="E123" s="99">
        <v>227.65321999999998</v>
      </c>
      <c r="F123" s="99">
        <v>24.438960000000002</v>
      </c>
      <c r="G123" s="99">
        <v>89.494630000000001</v>
      </c>
      <c r="H123" s="99">
        <v>0</v>
      </c>
    </row>
    <row r="124" spans="1:25" hidden="1" x14ac:dyDescent="0.25">
      <c r="B124" s="440"/>
      <c r="C124" s="104">
        <f>C118-C123</f>
        <v>0</v>
      </c>
      <c r="D124" s="104">
        <f t="shared" ref="D124:H124" si="387">D118-D123</f>
        <v>0</v>
      </c>
      <c r="E124" s="186">
        <f t="shared" si="387"/>
        <v>0</v>
      </c>
      <c r="F124" s="186">
        <f t="shared" si="387"/>
        <v>0</v>
      </c>
      <c r="G124" s="186">
        <f t="shared" si="387"/>
        <v>0</v>
      </c>
      <c r="H124" s="186">
        <f t="shared" si="387"/>
        <v>0</v>
      </c>
      <c r="J124" s="14"/>
    </row>
    <row r="125" spans="1:25" s="14" customFormat="1" hidden="1" x14ac:dyDescent="0.25">
      <c r="A125" s="1"/>
      <c r="B125" s="1"/>
      <c r="C125" s="104">
        <f t="shared" ref="C125:H125" si="388">I118</f>
        <v>0</v>
      </c>
      <c r="D125" s="104">
        <f t="shared" si="388"/>
        <v>0</v>
      </c>
      <c r="E125" s="104">
        <f t="shared" si="388"/>
        <v>0</v>
      </c>
      <c r="F125" s="104">
        <f t="shared" si="388"/>
        <v>0</v>
      </c>
      <c r="G125" s="104">
        <f t="shared" si="388"/>
        <v>0</v>
      </c>
      <c r="H125" s="104">
        <f t="shared" si="388"/>
        <v>0</v>
      </c>
      <c r="I125" s="14">
        <f t="shared" ref="I125" si="389">Q119</f>
        <v>0</v>
      </c>
      <c r="J125" s="14">
        <f>R119</f>
        <v>0</v>
      </c>
      <c r="K125" s="1"/>
      <c r="L125" s="1"/>
      <c r="M125" s="1"/>
      <c r="N125" s="1"/>
      <c r="O125" s="104"/>
      <c r="P125" s="99"/>
      <c r="Q125" s="99"/>
      <c r="R125" s="99"/>
      <c r="S125" s="99"/>
      <c r="T125" s="99"/>
      <c r="U125" s="1"/>
      <c r="V125" s="354"/>
      <c r="W125" s="1"/>
      <c r="X125" s="1"/>
      <c r="Y125" s="1"/>
    </row>
    <row r="126" spans="1:25" s="14" customFormat="1" hidden="1" x14ac:dyDescent="0.25">
      <c r="A126" s="1"/>
      <c r="B126" s="1"/>
      <c r="C126" s="104"/>
      <c r="D126" s="99"/>
      <c r="E126" s="99"/>
      <c r="F126" s="99"/>
      <c r="G126" s="99"/>
      <c r="H126" s="99"/>
      <c r="I126" s="1"/>
      <c r="J126" s="1"/>
      <c r="K126" s="1"/>
      <c r="L126" s="1"/>
      <c r="M126" s="1"/>
      <c r="N126" s="1"/>
      <c r="O126" s="104"/>
      <c r="P126" s="99"/>
      <c r="Q126" s="99"/>
      <c r="R126" s="99"/>
      <c r="S126" s="99"/>
      <c r="T126" s="99"/>
      <c r="U126" s="1"/>
      <c r="V126" s="354"/>
      <c r="W126" s="1"/>
      <c r="X126" s="1"/>
      <c r="Y126" s="1"/>
    </row>
    <row r="127" spans="1:25" s="14" customFormat="1" hidden="1" x14ac:dyDescent="0.25">
      <c r="A127" s="1"/>
      <c r="B127" s="1"/>
      <c r="C127" s="104"/>
      <c r="D127" s="99"/>
      <c r="E127" s="99"/>
      <c r="F127" s="99"/>
      <c r="G127" s="99"/>
      <c r="H127" s="99"/>
      <c r="J127" s="1"/>
      <c r="K127" s="1"/>
      <c r="L127" s="1"/>
      <c r="M127" s="1"/>
      <c r="N127" s="1"/>
      <c r="O127" s="104"/>
      <c r="P127" s="99"/>
      <c r="Q127" s="99"/>
      <c r="R127" s="99"/>
      <c r="S127" s="99"/>
      <c r="T127" s="99"/>
      <c r="U127" s="1"/>
      <c r="V127" s="354"/>
      <c r="W127" s="1"/>
      <c r="X127" s="1"/>
      <c r="Y127" s="1"/>
    </row>
    <row r="128" spans="1:25" s="14" customFormat="1" x14ac:dyDescent="0.25">
      <c r="A128" s="1"/>
      <c r="B128" s="1"/>
      <c r="C128" s="104"/>
      <c r="D128" s="99"/>
      <c r="E128" s="99"/>
      <c r="F128" s="99"/>
      <c r="G128" s="99"/>
      <c r="H128" s="99"/>
      <c r="J128" s="1"/>
      <c r="K128" s="1"/>
      <c r="L128" s="1"/>
      <c r="M128" s="1"/>
      <c r="N128" s="1"/>
      <c r="O128" s="104"/>
      <c r="P128" s="99"/>
      <c r="Q128" s="99"/>
      <c r="R128" s="99"/>
      <c r="S128" s="99"/>
      <c r="T128" s="99"/>
      <c r="U128" s="1"/>
      <c r="V128" s="354"/>
      <c r="W128" s="1"/>
      <c r="X128" s="1"/>
      <c r="Y128" s="1"/>
    </row>
    <row r="129" spans="1:25" s="14" customFormat="1" x14ac:dyDescent="0.25">
      <c r="A129" s="1"/>
      <c r="B129" s="1"/>
      <c r="C129" s="104"/>
      <c r="D129" s="99"/>
      <c r="E129" s="99"/>
      <c r="F129" s="99"/>
      <c r="G129" s="99"/>
      <c r="H129" s="99"/>
      <c r="J129" s="1"/>
      <c r="K129" s="1"/>
      <c r="L129" s="1"/>
      <c r="M129" s="1"/>
      <c r="N129" s="1"/>
      <c r="O129" s="104"/>
      <c r="P129" s="99"/>
      <c r="Q129" s="99"/>
      <c r="R129" s="99"/>
      <c r="S129" s="99"/>
      <c r="T129" s="99"/>
      <c r="U129" s="1"/>
      <c r="V129" s="354"/>
      <c r="W129" s="1"/>
      <c r="X129" s="1"/>
      <c r="Y129" s="1"/>
    </row>
    <row r="130" spans="1:25" s="14" customFormat="1" x14ac:dyDescent="0.25">
      <c r="A130" s="1"/>
      <c r="B130" s="1"/>
      <c r="C130" s="104"/>
      <c r="D130" s="99"/>
      <c r="E130" s="99"/>
      <c r="F130" s="99"/>
      <c r="G130" s="99"/>
      <c r="H130" s="99"/>
      <c r="J130" s="1"/>
      <c r="K130" s="1"/>
      <c r="L130" s="1"/>
      <c r="M130" s="1"/>
      <c r="N130" s="1"/>
      <c r="O130" s="104"/>
      <c r="P130" s="99"/>
      <c r="Q130" s="99"/>
      <c r="R130" s="99"/>
      <c r="S130" s="99"/>
      <c r="T130" s="99"/>
      <c r="U130" s="1"/>
      <c r="V130" s="354"/>
      <c r="W130" s="1"/>
      <c r="X130" s="1"/>
      <c r="Y130" s="1"/>
    </row>
    <row r="131" spans="1:25" s="14" customFormat="1" x14ac:dyDescent="0.25">
      <c r="A131" s="1"/>
      <c r="B131" s="1"/>
      <c r="C131" s="104"/>
      <c r="D131" s="99"/>
      <c r="E131" s="99"/>
      <c r="F131" s="99"/>
      <c r="G131" s="99"/>
      <c r="H131" s="99"/>
      <c r="J131" s="1"/>
      <c r="K131" s="1"/>
      <c r="L131" s="1"/>
      <c r="M131" s="1"/>
      <c r="N131" s="1"/>
      <c r="O131" s="104"/>
      <c r="P131" s="99"/>
      <c r="Q131" s="99"/>
      <c r="R131" s="99"/>
      <c r="S131" s="99"/>
      <c r="T131" s="99"/>
      <c r="U131" s="1"/>
      <c r="V131" s="354"/>
      <c r="W131" s="1"/>
      <c r="X131" s="1"/>
      <c r="Y131" s="1"/>
    </row>
    <row r="132" spans="1:25" s="14" customFormat="1" x14ac:dyDescent="0.25">
      <c r="A132" s="1"/>
      <c r="B132" s="1"/>
      <c r="C132" s="104"/>
      <c r="D132" s="99"/>
      <c r="E132" s="99"/>
      <c r="F132" s="99"/>
      <c r="G132" s="99"/>
      <c r="H132" s="99"/>
      <c r="J132" s="1"/>
      <c r="K132" s="1"/>
      <c r="L132" s="1"/>
      <c r="M132" s="1"/>
      <c r="N132" s="1"/>
      <c r="O132" s="104"/>
      <c r="P132" s="99"/>
      <c r="Q132" s="99"/>
      <c r="R132" s="99"/>
      <c r="S132" s="99"/>
      <c r="T132" s="99"/>
      <c r="U132" s="1"/>
      <c r="V132" s="354"/>
      <c r="W132" s="1"/>
      <c r="X132" s="1"/>
      <c r="Y132" s="1"/>
    </row>
    <row r="133" spans="1:25" s="14" customFormat="1" x14ac:dyDescent="0.25">
      <c r="A133" s="1"/>
      <c r="B133" s="1"/>
      <c r="C133" s="104"/>
      <c r="D133" s="99"/>
      <c r="E133" s="99"/>
      <c r="F133" s="99"/>
      <c r="G133" s="99"/>
      <c r="H133" s="99"/>
      <c r="J133" s="1"/>
      <c r="K133" s="1"/>
      <c r="L133" s="1"/>
      <c r="M133" s="1"/>
      <c r="N133" s="1"/>
      <c r="O133" s="104"/>
      <c r="P133" s="99"/>
      <c r="Q133" s="99"/>
      <c r="R133" s="99"/>
      <c r="S133" s="99"/>
      <c r="T133" s="99"/>
      <c r="U133" s="1"/>
      <c r="V133" s="354"/>
      <c r="W133" s="1"/>
      <c r="X133" s="1"/>
      <c r="Y133" s="1"/>
    </row>
    <row r="134" spans="1:25" s="14" customFormat="1" x14ac:dyDescent="0.25">
      <c r="A134" s="1"/>
      <c r="B134" s="1"/>
      <c r="C134" s="104"/>
      <c r="D134" s="99"/>
      <c r="E134" s="99"/>
      <c r="F134" s="99"/>
      <c r="G134" s="99"/>
      <c r="H134" s="99"/>
      <c r="J134" s="1"/>
      <c r="K134" s="1"/>
      <c r="L134" s="1"/>
      <c r="M134" s="1"/>
      <c r="N134" s="1"/>
      <c r="O134" s="104"/>
      <c r="P134" s="99"/>
      <c r="Q134" s="99"/>
      <c r="R134" s="99"/>
      <c r="S134" s="99"/>
      <c r="T134" s="99"/>
      <c r="U134" s="1"/>
      <c r="V134" s="354"/>
      <c r="W134" s="1"/>
      <c r="X134" s="1"/>
      <c r="Y134" s="1"/>
    </row>
    <row r="135" spans="1:25" s="14" customFormat="1" x14ac:dyDescent="0.25">
      <c r="A135" s="1"/>
      <c r="B135" s="1"/>
      <c r="C135" s="104"/>
      <c r="D135" s="99"/>
      <c r="E135" s="99"/>
      <c r="F135" s="99"/>
      <c r="G135" s="99"/>
      <c r="H135" s="99"/>
      <c r="J135" s="1"/>
      <c r="K135" s="1"/>
      <c r="L135" s="1"/>
      <c r="M135" s="1"/>
      <c r="N135" s="1"/>
      <c r="O135" s="104"/>
      <c r="P135" s="99"/>
      <c r="Q135" s="99"/>
      <c r="R135" s="99"/>
      <c r="S135" s="99"/>
      <c r="T135" s="99"/>
      <c r="U135" s="1"/>
      <c r="V135" s="354"/>
      <c r="W135" s="1"/>
      <c r="X135" s="1"/>
      <c r="Y135" s="1"/>
    </row>
    <row r="136" spans="1:25" s="14" customFormat="1" x14ac:dyDescent="0.25">
      <c r="A136" s="1"/>
      <c r="B136" s="1"/>
      <c r="C136" s="104"/>
      <c r="D136" s="99"/>
      <c r="E136" s="99"/>
      <c r="F136" s="99"/>
      <c r="G136" s="99"/>
      <c r="H136" s="99"/>
      <c r="J136" s="1"/>
      <c r="K136" s="1"/>
      <c r="L136" s="1"/>
      <c r="M136" s="1"/>
      <c r="N136" s="1"/>
      <c r="O136" s="104"/>
      <c r="P136" s="99"/>
      <c r="Q136" s="99"/>
      <c r="R136" s="99"/>
      <c r="S136" s="99"/>
      <c r="T136" s="99"/>
      <c r="U136" s="1"/>
      <c r="V136" s="354"/>
      <c r="W136" s="1"/>
      <c r="X136" s="1"/>
      <c r="Y136" s="1"/>
    </row>
    <row r="137" spans="1:25" s="14" customFormat="1" x14ac:dyDescent="0.25">
      <c r="A137" s="1"/>
      <c r="B137" s="1"/>
      <c r="C137" s="104"/>
      <c r="D137" s="99"/>
      <c r="E137" s="99"/>
      <c r="F137" s="99"/>
      <c r="G137" s="99"/>
      <c r="H137" s="99"/>
      <c r="J137" s="1"/>
      <c r="K137" s="1"/>
      <c r="L137" s="1"/>
      <c r="M137" s="1"/>
      <c r="N137" s="1"/>
      <c r="O137" s="104"/>
      <c r="P137" s="99"/>
      <c r="Q137" s="99"/>
      <c r="R137" s="99"/>
      <c r="S137" s="99"/>
      <c r="T137" s="99"/>
      <c r="U137" s="1"/>
      <c r="V137" s="354"/>
      <c r="W137" s="1"/>
      <c r="X137" s="1"/>
      <c r="Y137" s="1"/>
    </row>
    <row r="138" spans="1:25" s="14" customFormat="1" x14ac:dyDescent="0.25">
      <c r="A138" s="1"/>
      <c r="B138" s="1"/>
      <c r="C138" s="104"/>
      <c r="D138" s="99"/>
      <c r="E138" s="99"/>
      <c r="F138" s="99"/>
      <c r="G138" s="99"/>
      <c r="H138" s="99"/>
      <c r="J138" s="1"/>
      <c r="K138" s="1"/>
      <c r="L138" s="1"/>
      <c r="M138" s="1"/>
      <c r="N138" s="1"/>
      <c r="O138" s="104"/>
      <c r="P138" s="99"/>
      <c r="Q138" s="99"/>
      <c r="R138" s="99"/>
      <c r="S138" s="99"/>
      <c r="T138" s="99"/>
      <c r="U138" s="1"/>
      <c r="V138" s="354"/>
      <c r="W138" s="1"/>
      <c r="X138" s="1"/>
      <c r="Y138" s="1"/>
    </row>
    <row r="139" spans="1:25" s="14" customFormat="1" x14ac:dyDescent="0.25">
      <c r="A139" s="1"/>
      <c r="B139" s="1"/>
      <c r="C139" s="104"/>
      <c r="D139" s="99"/>
      <c r="E139" s="99"/>
      <c r="F139" s="99"/>
      <c r="G139" s="99"/>
      <c r="H139" s="99"/>
      <c r="J139" s="1"/>
      <c r="K139" s="1"/>
      <c r="L139" s="1"/>
      <c r="M139" s="1"/>
      <c r="N139" s="1"/>
      <c r="O139" s="104"/>
      <c r="P139" s="99"/>
      <c r="Q139" s="99"/>
      <c r="R139" s="99"/>
      <c r="S139" s="99"/>
      <c r="T139" s="99"/>
      <c r="U139" s="1"/>
      <c r="V139" s="354"/>
      <c r="W139" s="1"/>
      <c r="X139" s="1"/>
      <c r="Y139" s="1"/>
    </row>
    <row r="140" spans="1:25" s="14" customFormat="1" x14ac:dyDescent="0.25">
      <c r="A140" s="1"/>
      <c r="B140" s="1"/>
      <c r="C140" s="104"/>
      <c r="D140" s="99"/>
      <c r="E140" s="99"/>
      <c r="F140" s="99"/>
      <c r="G140" s="99"/>
      <c r="H140" s="99"/>
      <c r="J140" s="1"/>
      <c r="K140" s="1"/>
      <c r="L140" s="1"/>
      <c r="M140" s="1"/>
      <c r="N140" s="1"/>
      <c r="O140" s="104"/>
      <c r="P140" s="99"/>
      <c r="Q140" s="99"/>
      <c r="R140" s="99"/>
      <c r="S140" s="99"/>
      <c r="T140" s="99"/>
      <c r="U140" s="1"/>
      <c r="V140" s="354"/>
      <c r="W140" s="1"/>
      <c r="X140" s="1"/>
      <c r="Y140" s="1"/>
    </row>
    <row r="141" spans="1:25" s="14" customFormat="1" x14ac:dyDescent="0.25">
      <c r="A141" s="1"/>
      <c r="B141" s="1"/>
      <c r="C141" s="104"/>
      <c r="D141" s="99"/>
      <c r="E141" s="99"/>
      <c r="F141" s="99"/>
      <c r="G141" s="99"/>
      <c r="H141" s="99"/>
      <c r="J141" s="1"/>
      <c r="K141" s="1"/>
      <c r="L141" s="1"/>
      <c r="M141" s="1"/>
      <c r="N141" s="1"/>
      <c r="O141" s="104"/>
      <c r="P141" s="99"/>
      <c r="Q141" s="99"/>
      <c r="R141" s="99"/>
      <c r="S141" s="99"/>
      <c r="T141" s="99"/>
      <c r="U141" s="1"/>
      <c r="V141" s="354"/>
      <c r="W141" s="1"/>
      <c r="X141" s="1"/>
      <c r="Y141" s="1"/>
    </row>
    <row r="142" spans="1:25" s="14" customFormat="1" x14ac:dyDescent="0.25">
      <c r="A142" s="1"/>
      <c r="B142" s="1"/>
      <c r="C142" s="104"/>
      <c r="D142" s="99"/>
      <c r="E142" s="99"/>
      <c r="F142" s="99"/>
      <c r="G142" s="99"/>
      <c r="H142" s="99"/>
      <c r="J142" s="1"/>
      <c r="K142" s="1"/>
      <c r="L142" s="1"/>
      <c r="M142" s="1"/>
      <c r="N142" s="1"/>
      <c r="O142" s="104"/>
      <c r="P142" s="99"/>
      <c r="Q142" s="99"/>
      <c r="R142" s="99"/>
      <c r="S142" s="99"/>
      <c r="T142" s="99"/>
      <c r="U142" s="1"/>
      <c r="V142" s="354"/>
      <c r="W142" s="1"/>
      <c r="X142" s="1"/>
      <c r="Y142" s="1"/>
    </row>
    <row r="143" spans="1:25" s="14" customFormat="1" x14ac:dyDescent="0.25">
      <c r="A143" s="1"/>
      <c r="B143" s="1"/>
      <c r="C143" s="104"/>
      <c r="D143" s="99"/>
      <c r="E143" s="99"/>
      <c r="F143" s="99"/>
      <c r="G143" s="99"/>
      <c r="H143" s="99"/>
      <c r="J143" s="1"/>
      <c r="K143" s="1"/>
      <c r="L143" s="1"/>
      <c r="M143" s="1"/>
      <c r="N143" s="1"/>
      <c r="O143" s="104"/>
      <c r="P143" s="99"/>
      <c r="Q143" s="99"/>
      <c r="R143" s="99"/>
      <c r="S143" s="99"/>
      <c r="T143" s="99"/>
      <c r="U143" s="1"/>
      <c r="V143" s="354"/>
      <c r="W143" s="1"/>
      <c r="X143" s="1"/>
      <c r="Y143" s="1"/>
    </row>
    <row r="144" spans="1:25" s="14" customFormat="1" x14ac:dyDescent="0.25">
      <c r="A144" s="1"/>
      <c r="B144" s="1"/>
      <c r="C144" s="104"/>
      <c r="D144" s="99"/>
      <c r="E144" s="99"/>
      <c r="F144" s="99"/>
      <c r="G144" s="99"/>
      <c r="H144" s="99"/>
      <c r="J144" s="1"/>
      <c r="K144" s="1"/>
      <c r="L144" s="1"/>
      <c r="M144" s="1"/>
      <c r="N144" s="1"/>
      <c r="O144" s="104"/>
      <c r="P144" s="99"/>
      <c r="Q144" s="99"/>
      <c r="R144" s="99"/>
      <c r="S144" s="99"/>
      <c r="T144" s="99"/>
      <c r="U144" s="1"/>
      <c r="V144" s="354"/>
      <c r="W144" s="1"/>
      <c r="X144" s="1"/>
      <c r="Y144" s="1"/>
    </row>
    <row r="145" spans="1:25" s="14" customFormat="1" x14ac:dyDescent="0.25">
      <c r="A145" s="1"/>
      <c r="B145" s="1"/>
      <c r="C145" s="104"/>
      <c r="D145" s="99"/>
      <c r="E145" s="99"/>
      <c r="F145" s="99"/>
      <c r="G145" s="99"/>
      <c r="H145" s="99"/>
      <c r="J145" s="1"/>
      <c r="K145" s="1"/>
      <c r="L145" s="1"/>
      <c r="M145" s="1"/>
      <c r="N145" s="1"/>
      <c r="O145" s="104"/>
      <c r="P145" s="99"/>
      <c r="Q145" s="99"/>
      <c r="R145" s="99"/>
      <c r="S145" s="99"/>
      <c r="T145" s="99"/>
      <c r="U145" s="1"/>
      <c r="V145" s="354"/>
      <c r="W145" s="1"/>
      <c r="X145" s="1"/>
      <c r="Y145" s="1"/>
    </row>
    <row r="146" spans="1:25" s="14" customFormat="1" x14ac:dyDescent="0.25">
      <c r="A146" s="1"/>
      <c r="B146" s="1"/>
      <c r="C146" s="104"/>
      <c r="D146" s="99"/>
      <c r="E146" s="99"/>
      <c r="F146" s="99"/>
      <c r="G146" s="99"/>
      <c r="H146" s="99"/>
      <c r="J146" s="1"/>
      <c r="K146" s="1"/>
      <c r="L146" s="1"/>
      <c r="M146" s="1"/>
      <c r="N146" s="1"/>
      <c r="O146" s="104"/>
      <c r="P146" s="99"/>
      <c r="Q146" s="99"/>
      <c r="R146" s="99"/>
      <c r="S146" s="99"/>
      <c r="T146" s="99"/>
      <c r="U146" s="1"/>
      <c r="V146" s="354"/>
      <c r="W146" s="1"/>
      <c r="X146" s="1"/>
      <c r="Y146" s="1"/>
    </row>
    <row r="147" spans="1:25" s="14" customFormat="1" x14ac:dyDescent="0.25">
      <c r="A147" s="1"/>
      <c r="B147" s="1"/>
      <c r="C147" s="104"/>
      <c r="D147" s="99"/>
      <c r="E147" s="99"/>
      <c r="F147" s="99"/>
      <c r="G147" s="99"/>
      <c r="H147" s="99"/>
      <c r="J147" s="1"/>
      <c r="K147" s="1"/>
      <c r="L147" s="1"/>
      <c r="M147" s="1"/>
      <c r="N147" s="1"/>
      <c r="O147" s="104"/>
      <c r="P147" s="99"/>
      <c r="Q147" s="99"/>
      <c r="R147" s="99"/>
      <c r="S147" s="99"/>
      <c r="T147" s="99"/>
      <c r="U147" s="1"/>
      <c r="V147" s="354"/>
      <c r="W147" s="1"/>
      <c r="X147" s="1"/>
      <c r="Y147" s="1"/>
    </row>
    <row r="148" spans="1:25" s="14" customFormat="1" x14ac:dyDescent="0.25">
      <c r="A148" s="1"/>
      <c r="B148" s="1"/>
      <c r="C148" s="104"/>
      <c r="D148" s="99"/>
      <c r="E148" s="99"/>
      <c r="F148" s="99"/>
      <c r="G148" s="99"/>
      <c r="H148" s="99"/>
      <c r="J148" s="1"/>
      <c r="K148" s="1"/>
      <c r="L148" s="1"/>
      <c r="M148" s="1"/>
      <c r="N148" s="1"/>
      <c r="O148" s="104"/>
      <c r="P148" s="99"/>
      <c r="Q148" s="99"/>
      <c r="R148" s="99"/>
      <c r="S148" s="99"/>
      <c r="T148" s="99"/>
      <c r="U148" s="1"/>
      <c r="V148" s="354"/>
      <c r="W148" s="1"/>
      <c r="X148" s="1"/>
      <c r="Y148" s="1"/>
    </row>
    <row r="149" spans="1:25" s="14" customFormat="1" x14ac:dyDescent="0.25">
      <c r="A149" s="1"/>
      <c r="B149" s="1"/>
      <c r="C149" s="104"/>
      <c r="D149" s="99"/>
      <c r="E149" s="99"/>
      <c r="F149" s="99"/>
      <c r="G149" s="99"/>
      <c r="H149" s="99"/>
      <c r="J149" s="1"/>
      <c r="K149" s="1"/>
      <c r="L149" s="1"/>
      <c r="M149" s="1"/>
      <c r="N149" s="1"/>
      <c r="O149" s="104"/>
      <c r="P149" s="99"/>
      <c r="Q149" s="99"/>
      <c r="R149" s="99"/>
      <c r="S149" s="99"/>
      <c r="T149" s="99"/>
      <c r="U149" s="1"/>
      <c r="V149" s="354"/>
      <c r="W149" s="1"/>
      <c r="X149" s="1"/>
      <c r="Y149" s="1"/>
    </row>
    <row r="150" spans="1:25" s="14" customFormat="1" x14ac:dyDescent="0.25">
      <c r="A150" s="1"/>
      <c r="B150" s="1"/>
      <c r="C150" s="104"/>
      <c r="D150" s="99"/>
      <c r="E150" s="99"/>
      <c r="F150" s="99"/>
      <c r="G150" s="99"/>
      <c r="H150" s="99"/>
      <c r="J150" s="1"/>
      <c r="K150" s="1"/>
      <c r="L150" s="1"/>
      <c r="M150" s="1"/>
      <c r="N150" s="1"/>
      <c r="O150" s="104"/>
      <c r="P150" s="99"/>
      <c r="Q150" s="99"/>
      <c r="R150" s="99"/>
      <c r="S150" s="99"/>
      <c r="T150" s="99"/>
      <c r="U150" s="1"/>
      <c r="V150" s="354"/>
      <c r="W150" s="1"/>
      <c r="X150" s="1"/>
      <c r="Y150" s="1"/>
    </row>
    <row r="151" spans="1:25" s="14" customFormat="1" x14ac:dyDescent="0.25">
      <c r="A151" s="1"/>
      <c r="B151" s="1"/>
      <c r="C151" s="104"/>
      <c r="D151" s="99"/>
      <c r="E151" s="99"/>
      <c r="F151" s="99"/>
      <c r="G151" s="99"/>
      <c r="H151" s="99"/>
      <c r="J151" s="1"/>
      <c r="K151" s="1"/>
      <c r="L151" s="1"/>
      <c r="M151" s="1"/>
      <c r="N151" s="1"/>
      <c r="O151" s="104"/>
      <c r="P151" s="99"/>
      <c r="Q151" s="99"/>
      <c r="R151" s="99"/>
      <c r="S151" s="99"/>
      <c r="T151" s="99"/>
      <c r="U151" s="1"/>
      <c r="V151" s="354"/>
      <c r="W151" s="1"/>
      <c r="X151" s="1"/>
      <c r="Y151" s="1"/>
    </row>
    <row r="152" spans="1:25" s="14" customFormat="1" x14ac:dyDescent="0.25">
      <c r="A152" s="1"/>
      <c r="B152" s="1"/>
      <c r="C152" s="104"/>
      <c r="D152" s="99"/>
      <c r="E152" s="99"/>
      <c r="F152" s="99"/>
      <c r="G152" s="99"/>
      <c r="H152" s="99"/>
      <c r="J152" s="1"/>
      <c r="K152" s="1"/>
      <c r="L152" s="1"/>
      <c r="M152" s="1"/>
      <c r="N152" s="1"/>
      <c r="O152" s="104"/>
      <c r="P152" s="99"/>
      <c r="Q152" s="99"/>
      <c r="R152" s="99"/>
      <c r="S152" s="99"/>
      <c r="T152" s="99"/>
      <c r="U152" s="1"/>
      <c r="V152" s="354"/>
      <c r="W152" s="1"/>
      <c r="X152" s="1"/>
      <c r="Y152" s="1"/>
    </row>
    <row r="153" spans="1:25" s="14" customFormat="1" x14ac:dyDescent="0.25">
      <c r="A153" s="1"/>
      <c r="B153" s="1"/>
      <c r="C153" s="104"/>
      <c r="D153" s="99"/>
      <c r="E153" s="99"/>
      <c r="F153" s="99"/>
      <c r="G153" s="99"/>
      <c r="H153" s="99"/>
      <c r="J153" s="1"/>
      <c r="K153" s="1"/>
      <c r="L153" s="1"/>
      <c r="M153" s="1"/>
      <c r="N153" s="1"/>
      <c r="O153" s="104"/>
      <c r="P153" s="99"/>
      <c r="Q153" s="99"/>
      <c r="R153" s="99"/>
      <c r="S153" s="99"/>
      <c r="T153" s="99"/>
      <c r="U153" s="1"/>
      <c r="V153" s="354"/>
      <c r="W153" s="1"/>
      <c r="X153" s="1"/>
      <c r="Y153" s="1"/>
    </row>
    <row r="154" spans="1:25" s="14" customFormat="1" x14ac:dyDescent="0.25">
      <c r="A154" s="1"/>
      <c r="B154" s="1"/>
      <c r="C154" s="104"/>
      <c r="D154" s="99"/>
      <c r="E154" s="99"/>
      <c r="F154" s="99"/>
      <c r="G154" s="99"/>
      <c r="H154" s="99"/>
      <c r="J154" s="1"/>
      <c r="K154" s="1"/>
      <c r="L154" s="1"/>
      <c r="M154" s="1"/>
      <c r="N154" s="1"/>
      <c r="O154" s="104"/>
      <c r="P154" s="99"/>
      <c r="Q154" s="99"/>
      <c r="R154" s="99"/>
      <c r="S154" s="99"/>
      <c r="T154" s="99"/>
      <c r="U154" s="1"/>
      <c r="V154" s="354"/>
      <c r="W154" s="1"/>
      <c r="X154" s="1"/>
      <c r="Y154" s="1"/>
    </row>
    <row r="155" spans="1:25" s="14" customFormat="1" x14ac:dyDescent="0.25">
      <c r="A155" s="1"/>
      <c r="B155" s="1"/>
      <c r="C155" s="104"/>
      <c r="D155" s="99"/>
      <c r="E155" s="99"/>
      <c r="F155" s="99"/>
      <c r="G155" s="99"/>
      <c r="H155" s="99"/>
      <c r="J155" s="1"/>
      <c r="K155" s="1"/>
      <c r="L155" s="1"/>
      <c r="M155" s="1"/>
      <c r="N155" s="1"/>
      <c r="O155" s="104"/>
      <c r="P155" s="99"/>
      <c r="Q155" s="99"/>
      <c r="R155" s="99"/>
      <c r="S155" s="99"/>
      <c r="T155" s="99"/>
      <c r="U155" s="1"/>
      <c r="V155" s="354"/>
      <c r="W155" s="1"/>
      <c r="X155" s="1"/>
      <c r="Y155" s="1"/>
    </row>
    <row r="156" spans="1:25" s="14" customFormat="1" x14ac:dyDescent="0.25">
      <c r="A156" s="1"/>
      <c r="B156" s="1"/>
      <c r="C156" s="104"/>
      <c r="D156" s="99"/>
      <c r="E156" s="99"/>
      <c r="F156" s="99"/>
      <c r="G156" s="99"/>
      <c r="H156" s="99"/>
      <c r="J156" s="1"/>
      <c r="K156" s="1"/>
      <c r="L156" s="1"/>
      <c r="M156" s="1"/>
      <c r="N156" s="1"/>
      <c r="O156" s="104"/>
      <c r="P156" s="99"/>
      <c r="Q156" s="99"/>
      <c r="R156" s="99"/>
      <c r="S156" s="99"/>
      <c r="T156" s="99"/>
      <c r="U156" s="1"/>
      <c r="V156" s="354"/>
      <c r="W156" s="1"/>
      <c r="X156" s="1"/>
      <c r="Y156" s="1"/>
    </row>
    <row r="157" spans="1:25" s="14" customFormat="1" x14ac:dyDescent="0.25">
      <c r="A157" s="1"/>
      <c r="B157" s="1"/>
      <c r="C157" s="104"/>
      <c r="D157" s="99"/>
      <c r="E157" s="99"/>
      <c r="F157" s="99"/>
      <c r="G157" s="99"/>
      <c r="H157" s="99"/>
      <c r="J157" s="1"/>
      <c r="K157" s="1"/>
      <c r="L157" s="1"/>
      <c r="M157" s="1"/>
      <c r="N157" s="1"/>
      <c r="O157" s="104"/>
      <c r="P157" s="99"/>
      <c r="Q157" s="99"/>
      <c r="R157" s="99"/>
      <c r="S157" s="99"/>
      <c r="T157" s="99"/>
      <c r="U157" s="1"/>
      <c r="V157" s="354"/>
      <c r="W157" s="1"/>
      <c r="X157" s="1"/>
      <c r="Y157" s="1"/>
    </row>
    <row r="158" spans="1:25" s="14" customFormat="1" x14ac:dyDescent="0.25">
      <c r="A158" s="1"/>
      <c r="B158" s="1"/>
      <c r="C158" s="104"/>
      <c r="D158" s="99"/>
      <c r="E158" s="99"/>
      <c r="F158" s="99"/>
      <c r="G158" s="99"/>
      <c r="H158" s="99"/>
      <c r="J158" s="1"/>
      <c r="K158" s="1"/>
      <c r="L158" s="1"/>
      <c r="M158" s="1"/>
      <c r="N158" s="1"/>
      <c r="O158" s="104"/>
      <c r="P158" s="99"/>
      <c r="Q158" s="99"/>
      <c r="R158" s="99"/>
      <c r="S158" s="99"/>
      <c r="T158" s="99"/>
      <c r="U158" s="1"/>
      <c r="V158" s="354"/>
      <c r="W158" s="1"/>
      <c r="X158" s="1"/>
      <c r="Y158" s="1"/>
    </row>
    <row r="159" spans="1:25" s="14" customFormat="1" x14ac:dyDescent="0.25">
      <c r="A159" s="1"/>
      <c r="B159" s="1"/>
      <c r="C159" s="104"/>
      <c r="D159" s="99"/>
      <c r="E159" s="99"/>
      <c r="F159" s="99"/>
      <c r="G159" s="99"/>
      <c r="H159" s="99"/>
      <c r="J159" s="1"/>
      <c r="K159" s="1"/>
      <c r="L159" s="1"/>
      <c r="M159" s="1"/>
      <c r="N159" s="1"/>
      <c r="O159" s="104"/>
      <c r="P159" s="99"/>
      <c r="Q159" s="99"/>
      <c r="R159" s="99"/>
      <c r="S159" s="99"/>
      <c r="T159" s="99"/>
      <c r="U159" s="1"/>
      <c r="V159" s="354"/>
      <c r="W159" s="1"/>
      <c r="X159" s="1"/>
      <c r="Y159" s="1"/>
    </row>
    <row r="160" spans="1:25" s="14" customFormat="1" x14ac:dyDescent="0.25">
      <c r="A160" s="1"/>
      <c r="B160" s="1"/>
      <c r="C160" s="104"/>
      <c r="D160" s="99"/>
      <c r="E160" s="99"/>
      <c r="F160" s="99"/>
      <c r="G160" s="99"/>
      <c r="H160" s="99"/>
      <c r="J160" s="1"/>
      <c r="K160" s="1"/>
      <c r="L160" s="1"/>
      <c r="M160" s="1"/>
      <c r="N160" s="1"/>
      <c r="O160" s="104"/>
      <c r="P160" s="99"/>
      <c r="Q160" s="99"/>
      <c r="R160" s="99"/>
      <c r="S160" s="99"/>
      <c r="T160" s="99"/>
      <c r="U160" s="1"/>
      <c r="V160" s="354"/>
      <c r="W160" s="1"/>
      <c r="X160" s="1"/>
      <c r="Y160" s="1"/>
    </row>
    <row r="161" spans="1:25" s="14" customFormat="1" x14ac:dyDescent="0.25">
      <c r="A161" s="1"/>
      <c r="B161" s="1"/>
      <c r="C161" s="104"/>
      <c r="D161" s="99"/>
      <c r="E161" s="99"/>
      <c r="F161" s="99"/>
      <c r="G161" s="99"/>
      <c r="H161" s="99"/>
      <c r="J161" s="1"/>
      <c r="K161" s="1"/>
      <c r="L161" s="1"/>
      <c r="M161" s="1"/>
      <c r="N161" s="1"/>
      <c r="O161" s="104"/>
      <c r="P161" s="99"/>
      <c r="Q161" s="99"/>
      <c r="R161" s="99"/>
      <c r="S161" s="99"/>
      <c r="T161" s="99"/>
      <c r="U161" s="1"/>
      <c r="V161" s="354"/>
      <c r="W161" s="1"/>
      <c r="X161" s="1"/>
      <c r="Y161" s="1"/>
    </row>
    <row r="162" spans="1:25" s="14" customFormat="1" x14ac:dyDescent="0.25">
      <c r="A162" s="1"/>
      <c r="B162" s="1"/>
      <c r="C162" s="104"/>
      <c r="D162" s="99"/>
      <c r="E162" s="99"/>
      <c r="F162" s="99"/>
      <c r="G162" s="99"/>
      <c r="H162" s="99"/>
      <c r="J162" s="1"/>
      <c r="K162" s="1"/>
      <c r="L162" s="1"/>
      <c r="M162" s="1"/>
      <c r="N162" s="1"/>
      <c r="O162" s="104"/>
      <c r="P162" s="99"/>
      <c r="Q162" s="99"/>
      <c r="R162" s="99"/>
      <c r="S162" s="99"/>
      <c r="T162" s="99"/>
      <c r="U162" s="1"/>
      <c r="V162" s="354"/>
      <c r="W162" s="1"/>
      <c r="X162" s="1"/>
      <c r="Y162" s="1"/>
    </row>
    <row r="163" spans="1:25" s="14" customFormat="1" x14ac:dyDescent="0.25">
      <c r="A163" s="1"/>
      <c r="B163" s="1"/>
      <c r="C163" s="104"/>
      <c r="D163" s="99"/>
      <c r="E163" s="99"/>
      <c r="F163" s="99"/>
      <c r="G163" s="99"/>
      <c r="H163" s="99"/>
      <c r="J163" s="1"/>
      <c r="K163" s="1"/>
      <c r="L163" s="1"/>
      <c r="M163" s="1"/>
      <c r="N163" s="1"/>
      <c r="O163" s="104"/>
      <c r="P163" s="99"/>
      <c r="Q163" s="99"/>
      <c r="R163" s="99"/>
      <c r="S163" s="99"/>
      <c r="T163" s="99"/>
      <c r="U163" s="1"/>
      <c r="V163" s="354"/>
      <c r="W163" s="1"/>
      <c r="X163" s="1"/>
      <c r="Y163" s="1"/>
    </row>
    <row r="164" spans="1:25" s="14" customFormat="1" x14ac:dyDescent="0.25">
      <c r="A164" s="1"/>
      <c r="B164" s="1"/>
      <c r="C164" s="104"/>
      <c r="D164" s="99"/>
      <c r="E164" s="99"/>
      <c r="F164" s="99"/>
      <c r="G164" s="99"/>
      <c r="H164" s="99"/>
      <c r="J164" s="1"/>
      <c r="K164" s="1"/>
      <c r="L164" s="1"/>
      <c r="M164" s="1"/>
      <c r="N164" s="1"/>
      <c r="O164" s="104"/>
      <c r="P164" s="99"/>
      <c r="Q164" s="99"/>
      <c r="R164" s="99"/>
      <c r="S164" s="99"/>
      <c r="T164" s="99"/>
      <c r="U164" s="1"/>
      <c r="V164" s="354"/>
      <c r="W164" s="1"/>
      <c r="X164" s="1"/>
      <c r="Y164" s="1"/>
    </row>
    <row r="165" spans="1:25" s="14" customFormat="1" x14ac:dyDescent="0.25">
      <c r="A165" s="1"/>
      <c r="B165" s="1"/>
      <c r="C165" s="104"/>
      <c r="D165" s="99"/>
      <c r="E165" s="99"/>
      <c r="F165" s="99"/>
      <c r="G165" s="99"/>
      <c r="H165" s="99"/>
      <c r="J165" s="1"/>
      <c r="K165" s="1"/>
      <c r="L165" s="1"/>
      <c r="M165" s="1"/>
      <c r="N165" s="1"/>
      <c r="O165" s="104"/>
      <c r="P165" s="99"/>
      <c r="Q165" s="99"/>
      <c r="R165" s="99"/>
      <c r="S165" s="99"/>
      <c r="T165" s="99"/>
      <c r="U165" s="1"/>
      <c r="V165" s="354"/>
      <c r="W165" s="1"/>
      <c r="X165" s="1"/>
      <c r="Y165" s="1"/>
    </row>
    <row r="166" spans="1:25" s="14" customFormat="1" x14ac:dyDescent="0.25">
      <c r="A166" s="1"/>
      <c r="B166" s="1"/>
      <c r="C166" s="104"/>
      <c r="D166" s="99"/>
      <c r="E166" s="99"/>
      <c r="F166" s="99"/>
      <c r="G166" s="99"/>
      <c r="H166" s="99"/>
      <c r="J166" s="1"/>
      <c r="K166" s="1"/>
      <c r="L166" s="1"/>
      <c r="M166" s="1"/>
      <c r="N166" s="1"/>
      <c r="O166" s="104"/>
      <c r="P166" s="99"/>
      <c r="Q166" s="99"/>
      <c r="R166" s="99"/>
      <c r="S166" s="99"/>
      <c r="T166" s="99"/>
      <c r="U166" s="1"/>
      <c r="V166" s="354"/>
      <c r="W166" s="1"/>
      <c r="X166" s="1"/>
      <c r="Y166" s="1"/>
    </row>
    <row r="167" spans="1:25" s="14" customFormat="1" x14ac:dyDescent="0.25">
      <c r="A167" s="1"/>
      <c r="B167" s="1"/>
      <c r="C167" s="104"/>
      <c r="D167" s="99"/>
      <c r="E167" s="99"/>
      <c r="F167" s="99"/>
      <c r="G167" s="99"/>
      <c r="H167" s="99"/>
      <c r="J167" s="1"/>
      <c r="K167" s="1"/>
      <c r="L167" s="1"/>
      <c r="M167" s="1"/>
      <c r="N167" s="1"/>
      <c r="O167" s="104"/>
      <c r="P167" s="99"/>
      <c r="Q167" s="99"/>
      <c r="R167" s="99"/>
      <c r="S167" s="99"/>
      <c r="T167" s="99"/>
      <c r="U167" s="1"/>
      <c r="V167" s="354"/>
      <c r="W167" s="1"/>
      <c r="X167" s="1"/>
      <c r="Y167" s="1"/>
    </row>
    <row r="168" spans="1:25" s="14" customFormat="1" x14ac:dyDescent="0.25">
      <c r="A168" s="1"/>
      <c r="B168" s="1"/>
      <c r="C168" s="104"/>
      <c r="D168" s="99"/>
      <c r="E168" s="99"/>
      <c r="F168" s="99"/>
      <c r="G168" s="99"/>
      <c r="H168" s="99"/>
      <c r="J168" s="1"/>
      <c r="K168" s="1"/>
      <c r="L168" s="1"/>
      <c r="M168" s="1"/>
      <c r="N168" s="1"/>
      <c r="O168" s="104"/>
      <c r="P168" s="99"/>
      <c r="Q168" s="99"/>
      <c r="R168" s="99"/>
      <c r="S168" s="99"/>
      <c r="T168" s="99"/>
      <c r="U168" s="1"/>
      <c r="V168" s="354"/>
      <c r="W168" s="1"/>
      <c r="X168" s="1"/>
      <c r="Y168" s="1"/>
    </row>
    <row r="169" spans="1:25" s="14" customFormat="1" x14ac:dyDescent="0.25">
      <c r="A169" s="1"/>
      <c r="B169" s="1"/>
      <c r="C169" s="104"/>
      <c r="D169" s="99"/>
      <c r="E169" s="99"/>
      <c r="F169" s="99"/>
      <c r="G169" s="99"/>
      <c r="H169" s="99"/>
      <c r="J169" s="1"/>
      <c r="K169" s="1"/>
      <c r="L169" s="1"/>
      <c r="M169" s="1"/>
      <c r="N169" s="1"/>
      <c r="O169" s="104"/>
      <c r="P169" s="99"/>
      <c r="Q169" s="99"/>
      <c r="R169" s="99"/>
      <c r="S169" s="99"/>
      <c r="T169" s="99"/>
      <c r="U169" s="1"/>
      <c r="V169" s="354"/>
      <c r="W169" s="1"/>
      <c r="X169" s="1"/>
      <c r="Y169" s="1"/>
    </row>
    <row r="170" spans="1:25" s="14" customFormat="1" x14ac:dyDescent="0.25">
      <c r="A170" s="1"/>
      <c r="B170" s="1"/>
      <c r="C170" s="104"/>
      <c r="D170" s="99"/>
      <c r="E170" s="99"/>
      <c r="F170" s="99"/>
      <c r="G170" s="99"/>
      <c r="H170" s="99"/>
      <c r="J170" s="1"/>
      <c r="K170" s="1"/>
      <c r="L170" s="1"/>
      <c r="M170" s="1"/>
      <c r="N170" s="1"/>
      <c r="O170" s="104"/>
      <c r="P170" s="99"/>
      <c r="Q170" s="99"/>
      <c r="R170" s="99"/>
      <c r="S170" s="99"/>
      <c r="T170" s="99"/>
      <c r="U170" s="1"/>
      <c r="V170" s="354"/>
      <c r="W170" s="1"/>
      <c r="X170" s="1"/>
      <c r="Y170" s="1"/>
    </row>
    <row r="171" spans="1:25" s="14" customFormat="1" x14ac:dyDescent="0.25">
      <c r="A171" s="1"/>
      <c r="B171" s="1"/>
      <c r="C171" s="104"/>
      <c r="D171" s="99"/>
      <c r="E171" s="99"/>
      <c r="F171" s="99"/>
      <c r="G171" s="99"/>
      <c r="H171" s="99"/>
      <c r="J171" s="1"/>
      <c r="K171" s="1"/>
      <c r="L171" s="1"/>
      <c r="M171" s="1"/>
      <c r="N171" s="1"/>
      <c r="O171" s="104"/>
      <c r="P171" s="99"/>
      <c r="Q171" s="99"/>
      <c r="R171" s="99"/>
      <c r="S171" s="99"/>
      <c r="T171" s="99"/>
      <c r="U171" s="1"/>
      <c r="V171" s="354"/>
      <c r="W171" s="1"/>
      <c r="X171" s="1"/>
      <c r="Y171" s="1"/>
    </row>
    <row r="172" spans="1:25" s="14" customFormat="1" x14ac:dyDescent="0.25">
      <c r="A172" s="1"/>
      <c r="B172" s="1"/>
      <c r="C172" s="104"/>
      <c r="D172" s="99"/>
      <c r="E172" s="99"/>
      <c r="F172" s="99"/>
      <c r="G172" s="99"/>
      <c r="H172" s="99"/>
      <c r="J172" s="1"/>
      <c r="K172" s="1"/>
      <c r="L172" s="1"/>
      <c r="M172" s="1"/>
      <c r="N172" s="1"/>
      <c r="O172" s="104"/>
      <c r="P172" s="99"/>
      <c r="Q172" s="99"/>
      <c r="R172" s="99"/>
      <c r="S172" s="99"/>
      <c r="T172" s="99"/>
      <c r="U172" s="1"/>
      <c r="V172" s="354"/>
      <c r="W172" s="1"/>
      <c r="X172" s="1"/>
      <c r="Y172" s="1"/>
    </row>
    <row r="173" spans="1:25" s="14" customFormat="1" x14ac:dyDescent="0.25">
      <c r="A173" s="1"/>
      <c r="B173" s="1"/>
      <c r="C173" s="104"/>
      <c r="D173" s="99"/>
      <c r="E173" s="99"/>
      <c r="F173" s="99"/>
      <c r="G173" s="99"/>
      <c r="H173" s="99"/>
      <c r="J173" s="1"/>
      <c r="K173" s="1"/>
      <c r="L173" s="1"/>
      <c r="M173" s="1"/>
      <c r="N173" s="1"/>
      <c r="O173" s="104"/>
      <c r="P173" s="99"/>
      <c r="Q173" s="99"/>
      <c r="R173" s="99"/>
      <c r="S173" s="99"/>
      <c r="T173" s="99"/>
      <c r="U173" s="1"/>
      <c r="V173" s="354"/>
      <c r="W173" s="1"/>
      <c r="X173" s="1"/>
      <c r="Y173" s="1"/>
    </row>
    <row r="174" spans="1:25" s="14" customFormat="1" x14ac:dyDescent="0.25">
      <c r="A174" s="1"/>
      <c r="B174" s="1"/>
      <c r="C174" s="104"/>
      <c r="D174" s="99"/>
      <c r="E174" s="99"/>
      <c r="F174" s="99"/>
      <c r="G174" s="99"/>
      <c r="H174" s="99"/>
      <c r="J174" s="1"/>
      <c r="K174" s="1"/>
      <c r="L174" s="1"/>
      <c r="M174" s="1"/>
      <c r="N174" s="1"/>
      <c r="O174" s="104"/>
      <c r="P174" s="99"/>
      <c r="Q174" s="99"/>
      <c r="R174" s="99"/>
      <c r="S174" s="99"/>
      <c r="T174" s="99"/>
      <c r="U174" s="1"/>
      <c r="V174" s="354"/>
      <c r="W174" s="1"/>
      <c r="X174" s="1"/>
      <c r="Y174" s="1"/>
    </row>
    <row r="175" spans="1:25" s="14" customFormat="1" x14ac:dyDescent="0.25">
      <c r="A175" s="1"/>
      <c r="B175" s="1"/>
      <c r="C175" s="104"/>
      <c r="D175" s="99"/>
      <c r="E175" s="99"/>
      <c r="F175" s="99"/>
      <c r="G175" s="99"/>
      <c r="H175" s="99"/>
      <c r="J175" s="1"/>
      <c r="K175" s="1"/>
      <c r="L175" s="1"/>
      <c r="M175" s="1"/>
      <c r="N175" s="1"/>
      <c r="O175" s="104"/>
      <c r="P175" s="99"/>
      <c r="Q175" s="99"/>
      <c r="R175" s="99"/>
      <c r="S175" s="99"/>
      <c r="T175" s="99"/>
      <c r="U175" s="1"/>
      <c r="V175" s="354"/>
      <c r="W175" s="1"/>
      <c r="X175" s="1"/>
      <c r="Y175" s="1"/>
    </row>
    <row r="176" spans="1:25" s="14" customFormat="1" x14ac:dyDescent="0.25">
      <c r="A176" s="1"/>
      <c r="B176" s="1"/>
      <c r="C176" s="104"/>
      <c r="D176" s="99"/>
      <c r="E176" s="99"/>
      <c r="F176" s="99"/>
      <c r="G176" s="99"/>
      <c r="H176" s="99"/>
      <c r="J176" s="1"/>
      <c r="K176" s="1"/>
      <c r="L176" s="1"/>
      <c r="M176" s="1"/>
      <c r="N176" s="1"/>
      <c r="O176" s="104"/>
      <c r="P176" s="99"/>
      <c r="Q176" s="99"/>
      <c r="R176" s="99"/>
      <c r="S176" s="99"/>
      <c r="T176" s="99"/>
      <c r="U176" s="1"/>
      <c r="V176" s="354"/>
      <c r="W176" s="1"/>
      <c r="X176" s="1"/>
      <c r="Y176" s="1"/>
    </row>
    <row r="177" spans="1:25" s="14" customFormat="1" x14ac:dyDescent="0.25">
      <c r="A177" s="1"/>
      <c r="B177" s="1"/>
      <c r="C177" s="104"/>
      <c r="D177" s="99"/>
      <c r="E177" s="99"/>
      <c r="F177" s="99"/>
      <c r="G177" s="99"/>
      <c r="H177" s="99"/>
      <c r="J177" s="1"/>
      <c r="K177" s="1"/>
      <c r="L177" s="1"/>
      <c r="M177" s="1"/>
      <c r="N177" s="1"/>
      <c r="O177" s="104"/>
      <c r="P177" s="99"/>
      <c r="Q177" s="99"/>
      <c r="R177" s="99"/>
      <c r="S177" s="99"/>
      <c r="T177" s="99"/>
      <c r="U177" s="1"/>
      <c r="V177" s="354"/>
      <c r="W177" s="1"/>
      <c r="X177" s="1"/>
      <c r="Y177" s="1"/>
    </row>
    <row r="178" spans="1:25" s="14" customFormat="1" x14ac:dyDescent="0.25">
      <c r="A178" s="1"/>
      <c r="B178" s="1"/>
      <c r="C178" s="104"/>
      <c r="D178" s="99"/>
      <c r="E178" s="99"/>
      <c r="F178" s="99"/>
      <c r="G178" s="99"/>
      <c r="H178" s="99"/>
      <c r="J178" s="1"/>
      <c r="K178" s="1"/>
      <c r="L178" s="1"/>
      <c r="M178" s="1"/>
      <c r="N178" s="1"/>
      <c r="O178" s="104"/>
      <c r="P178" s="99"/>
      <c r="Q178" s="99"/>
      <c r="R178" s="99"/>
      <c r="S178" s="99"/>
      <c r="T178" s="99"/>
      <c r="U178" s="1"/>
      <c r="V178" s="354"/>
      <c r="W178" s="1"/>
      <c r="X178" s="1"/>
      <c r="Y178" s="1"/>
    </row>
    <row r="179" spans="1:25" s="14" customFormat="1" x14ac:dyDescent="0.25">
      <c r="A179" s="1"/>
      <c r="B179" s="1"/>
      <c r="C179" s="104"/>
      <c r="D179" s="99"/>
      <c r="E179" s="99"/>
      <c r="F179" s="99"/>
      <c r="G179" s="99"/>
      <c r="H179" s="99"/>
      <c r="J179" s="1"/>
      <c r="K179" s="1"/>
      <c r="L179" s="1"/>
      <c r="M179" s="1"/>
      <c r="N179" s="1"/>
      <c r="O179" s="104"/>
      <c r="P179" s="99"/>
      <c r="Q179" s="99"/>
      <c r="R179" s="99"/>
      <c r="S179" s="99"/>
      <c r="T179" s="99"/>
      <c r="U179" s="1"/>
      <c r="V179" s="354"/>
      <c r="W179" s="1"/>
      <c r="X179" s="1"/>
      <c r="Y179" s="1"/>
    </row>
    <row r="180" spans="1:25" s="14" customFormat="1" x14ac:dyDescent="0.25">
      <c r="A180" s="1"/>
      <c r="B180" s="1"/>
      <c r="C180" s="104"/>
      <c r="D180" s="99"/>
      <c r="E180" s="99"/>
      <c r="F180" s="99"/>
      <c r="G180" s="99"/>
      <c r="H180" s="99"/>
      <c r="J180" s="1"/>
      <c r="K180" s="1"/>
      <c r="L180" s="1"/>
      <c r="M180" s="1"/>
      <c r="N180" s="1"/>
      <c r="O180" s="104"/>
      <c r="P180" s="99"/>
      <c r="Q180" s="99"/>
      <c r="R180" s="99"/>
      <c r="S180" s="99"/>
      <c r="T180" s="99"/>
      <c r="U180" s="1"/>
      <c r="V180" s="354"/>
      <c r="W180" s="1"/>
      <c r="X180" s="1"/>
      <c r="Y180" s="1"/>
    </row>
    <row r="181" spans="1:25" s="14" customFormat="1" x14ac:dyDescent="0.25">
      <c r="A181" s="1"/>
      <c r="B181" s="1"/>
      <c r="C181" s="104"/>
      <c r="D181" s="99"/>
      <c r="E181" s="99"/>
      <c r="F181" s="99"/>
      <c r="G181" s="99"/>
      <c r="H181" s="99"/>
      <c r="J181" s="1"/>
      <c r="K181" s="1"/>
      <c r="L181" s="1"/>
      <c r="M181" s="1"/>
      <c r="N181" s="1"/>
      <c r="O181" s="104"/>
      <c r="P181" s="99"/>
      <c r="Q181" s="99"/>
      <c r="R181" s="99"/>
      <c r="S181" s="99"/>
      <c r="T181" s="99"/>
      <c r="U181" s="1"/>
      <c r="V181" s="354"/>
      <c r="W181" s="1"/>
      <c r="X181" s="1"/>
      <c r="Y181" s="1"/>
    </row>
    <row r="182" spans="1:25" s="14" customFormat="1" x14ac:dyDescent="0.25">
      <c r="A182" s="1"/>
      <c r="B182" s="1"/>
      <c r="C182" s="104"/>
      <c r="D182" s="99"/>
      <c r="E182" s="99"/>
      <c r="F182" s="99"/>
      <c r="G182" s="99"/>
      <c r="H182" s="99"/>
      <c r="J182" s="1"/>
      <c r="K182" s="1"/>
      <c r="L182" s="1"/>
      <c r="M182" s="1"/>
      <c r="N182" s="1"/>
      <c r="O182" s="104"/>
      <c r="P182" s="99"/>
      <c r="Q182" s="99"/>
      <c r="R182" s="99"/>
      <c r="S182" s="99"/>
      <c r="T182" s="99"/>
      <c r="U182" s="1"/>
      <c r="V182" s="354"/>
      <c r="W182" s="1"/>
      <c r="X182" s="1"/>
      <c r="Y182" s="1"/>
    </row>
    <row r="183" spans="1:25" s="14" customFormat="1" x14ac:dyDescent="0.25">
      <c r="A183" s="1"/>
      <c r="B183" s="1"/>
      <c r="C183" s="104"/>
      <c r="D183" s="99"/>
      <c r="E183" s="99"/>
      <c r="F183" s="99"/>
      <c r="G183" s="99"/>
      <c r="H183" s="99"/>
      <c r="J183" s="1"/>
      <c r="K183" s="1"/>
      <c r="L183" s="1"/>
      <c r="M183" s="1"/>
      <c r="N183" s="1"/>
      <c r="O183" s="104"/>
      <c r="P183" s="99"/>
      <c r="Q183" s="99"/>
      <c r="R183" s="99"/>
      <c r="S183" s="99"/>
      <c r="T183" s="99"/>
      <c r="U183" s="1"/>
      <c r="V183" s="354"/>
      <c r="W183" s="1"/>
      <c r="X183" s="1"/>
      <c r="Y183" s="1"/>
    </row>
    <row r="184" spans="1:25" s="14" customFormat="1" x14ac:dyDescent="0.25">
      <c r="A184" s="1"/>
      <c r="B184" s="1"/>
      <c r="C184" s="104"/>
      <c r="D184" s="99"/>
      <c r="E184" s="99"/>
      <c r="F184" s="99"/>
      <c r="G184" s="99"/>
      <c r="H184" s="99"/>
      <c r="J184" s="1"/>
      <c r="K184" s="1"/>
      <c r="L184" s="1"/>
      <c r="M184" s="1"/>
      <c r="N184" s="1"/>
      <c r="O184" s="104"/>
      <c r="P184" s="99"/>
      <c r="Q184" s="99"/>
      <c r="R184" s="99"/>
      <c r="S184" s="99"/>
      <c r="T184" s="99"/>
      <c r="U184" s="1"/>
      <c r="V184" s="354"/>
      <c r="W184" s="1"/>
      <c r="X184" s="1"/>
      <c r="Y184" s="1"/>
    </row>
    <row r="185" spans="1:25" s="14" customFormat="1" x14ac:dyDescent="0.25">
      <c r="A185" s="1"/>
      <c r="B185" s="1"/>
      <c r="C185" s="104"/>
      <c r="D185" s="99"/>
      <c r="E185" s="99"/>
      <c r="F185" s="99"/>
      <c r="G185" s="99"/>
      <c r="H185" s="99"/>
      <c r="J185" s="1"/>
      <c r="K185" s="1"/>
      <c r="L185" s="1"/>
      <c r="M185" s="1"/>
      <c r="N185" s="1"/>
      <c r="O185" s="104"/>
      <c r="P185" s="99"/>
      <c r="Q185" s="99"/>
      <c r="R185" s="99"/>
      <c r="S185" s="99"/>
      <c r="T185" s="99"/>
      <c r="U185" s="1"/>
      <c r="V185" s="354"/>
      <c r="W185" s="1"/>
      <c r="X185" s="1"/>
      <c r="Y185" s="1"/>
    </row>
    <row r="186" spans="1:25" s="14" customFormat="1" x14ac:dyDescent="0.25">
      <c r="A186" s="1"/>
      <c r="B186" s="1"/>
      <c r="C186" s="104"/>
      <c r="D186" s="99"/>
      <c r="E186" s="99"/>
      <c r="F186" s="99"/>
      <c r="G186" s="99"/>
      <c r="H186" s="99"/>
      <c r="J186" s="1"/>
      <c r="K186" s="1"/>
      <c r="L186" s="1"/>
      <c r="M186" s="1"/>
      <c r="N186" s="1"/>
      <c r="O186" s="104"/>
      <c r="P186" s="99"/>
      <c r="Q186" s="99"/>
      <c r="R186" s="99"/>
      <c r="S186" s="99"/>
      <c r="T186" s="99"/>
      <c r="U186" s="1"/>
      <c r="V186" s="354"/>
      <c r="W186" s="1"/>
      <c r="X186" s="1"/>
      <c r="Y186" s="1"/>
    </row>
    <row r="187" spans="1:25" s="14" customFormat="1" x14ac:dyDescent="0.25">
      <c r="A187" s="1"/>
      <c r="B187" s="1"/>
      <c r="C187" s="104"/>
      <c r="D187" s="99"/>
      <c r="E187" s="99"/>
      <c r="F187" s="99"/>
      <c r="G187" s="99"/>
      <c r="H187" s="99"/>
      <c r="J187" s="1"/>
      <c r="K187" s="1"/>
      <c r="L187" s="1"/>
      <c r="M187" s="1"/>
      <c r="N187" s="1"/>
      <c r="O187" s="104"/>
      <c r="P187" s="99"/>
      <c r="Q187" s="99"/>
      <c r="R187" s="99"/>
      <c r="S187" s="99"/>
      <c r="T187" s="99"/>
      <c r="U187" s="1"/>
      <c r="V187" s="354"/>
      <c r="W187" s="1"/>
      <c r="X187" s="1"/>
      <c r="Y187" s="1"/>
    </row>
    <row r="188" spans="1:25" s="14" customFormat="1" x14ac:dyDescent="0.25">
      <c r="A188" s="1"/>
      <c r="B188" s="1"/>
      <c r="C188" s="104"/>
      <c r="D188" s="99"/>
      <c r="E188" s="99"/>
      <c r="F188" s="99"/>
      <c r="G188" s="99"/>
      <c r="H188" s="99"/>
      <c r="J188" s="1"/>
      <c r="K188" s="1"/>
      <c r="L188" s="1"/>
      <c r="M188" s="1"/>
      <c r="N188" s="1"/>
      <c r="O188" s="104"/>
      <c r="P188" s="99"/>
      <c r="Q188" s="99"/>
      <c r="R188" s="99"/>
      <c r="S188" s="99"/>
      <c r="T188" s="99"/>
      <c r="U188" s="1"/>
      <c r="V188" s="354"/>
      <c r="W188" s="1"/>
      <c r="X188" s="1"/>
      <c r="Y188" s="1"/>
    </row>
    <row r="189" spans="1:25" s="14" customFormat="1" x14ac:dyDescent="0.25">
      <c r="A189" s="1"/>
      <c r="B189" s="1"/>
      <c r="C189" s="104"/>
      <c r="D189" s="99"/>
      <c r="E189" s="99"/>
      <c r="F189" s="99"/>
      <c r="G189" s="99"/>
      <c r="H189" s="99"/>
      <c r="J189" s="1"/>
      <c r="K189" s="1"/>
      <c r="L189" s="1"/>
      <c r="M189" s="1"/>
      <c r="N189" s="1"/>
      <c r="O189" s="104"/>
      <c r="P189" s="99"/>
      <c r="Q189" s="99"/>
      <c r="R189" s="99"/>
      <c r="S189" s="99"/>
      <c r="T189" s="99"/>
      <c r="U189" s="1"/>
      <c r="V189" s="354"/>
      <c r="W189" s="1"/>
      <c r="X189" s="1"/>
      <c r="Y189" s="1"/>
    </row>
    <row r="190" spans="1:25" s="14" customFormat="1" x14ac:dyDescent="0.25">
      <c r="A190" s="1"/>
      <c r="B190" s="1"/>
      <c r="C190" s="104"/>
      <c r="D190" s="99"/>
      <c r="E190" s="99"/>
      <c r="F190" s="99"/>
      <c r="G190" s="99"/>
      <c r="H190" s="99"/>
      <c r="J190" s="1"/>
      <c r="K190" s="1"/>
      <c r="L190" s="1"/>
      <c r="M190" s="1"/>
      <c r="N190" s="1"/>
      <c r="O190" s="104"/>
      <c r="P190" s="99"/>
      <c r="Q190" s="99"/>
      <c r="R190" s="99"/>
      <c r="S190" s="99"/>
      <c r="T190" s="99"/>
      <c r="U190" s="1"/>
      <c r="V190" s="354"/>
      <c r="W190" s="1"/>
      <c r="X190" s="1"/>
      <c r="Y190" s="1"/>
    </row>
    <row r="191" spans="1:25" s="14" customFormat="1" x14ac:dyDescent="0.25">
      <c r="A191" s="1"/>
      <c r="B191" s="1"/>
      <c r="C191" s="104"/>
      <c r="D191" s="99"/>
      <c r="E191" s="99"/>
      <c r="F191" s="99"/>
      <c r="G191" s="99"/>
      <c r="H191" s="99"/>
      <c r="J191" s="1"/>
      <c r="K191" s="1"/>
      <c r="L191" s="1"/>
      <c r="M191" s="1"/>
      <c r="N191" s="1"/>
      <c r="O191" s="104"/>
      <c r="P191" s="99"/>
      <c r="Q191" s="99"/>
      <c r="R191" s="99"/>
      <c r="S191" s="99"/>
      <c r="T191" s="99"/>
      <c r="U191" s="1"/>
      <c r="V191" s="354"/>
      <c r="W191" s="1"/>
      <c r="X191" s="1"/>
      <c r="Y191" s="1"/>
    </row>
    <row r="192" spans="1:25" s="14" customFormat="1" x14ac:dyDescent="0.25">
      <c r="A192" s="1"/>
      <c r="B192" s="1"/>
      <c r="C192" s="104"/>
      <c r="D192" s="99"/>
      <c r="E192" s="99"/>
      <c r="F192" s="99"/>
      <c r="G192" s="99"/>
      <c r="H192" s="99"/>
      <c r="J192" s="1"/>
      <c r="K192" s="1"/>
      <c r="L192" s="1"/>
      <c r="M192" s="1"/>
      <c r="N192" s="1"/>
      <c r="O192" s="104"/>
      <c r="P192" s="99"/>
      <c r="Q192" s="99"/>
      <c r="R192" s="99"/>
      <c r="S192" s="99"/>
      <c r="T192" s="99"/>
      <c r="U192" s="1"/>
      <c r="V192" s="354"/>
      <c r="W192" s="1"/>
      <c r="X192" s="1"/>
      <c r="Y192" s="1"/>
    </row>
    <row r="193" spans="1:25" s="14" customFormat="1" x14ac:dyDescent="0.25">
      <c r="A193" s="1"/>
      <c r="B193" s="1"/>
      <c r="C193" s="104"/>
      <c r="D193" s="99"/>
      <c r="E193" s="99"/>
      <c r="F193" s="99"/>
      <c r="G193" s="99"/>
      <c r="H193" s="99"/>
      <c r="J193" s="1"/>
      <c r="K193" s="1"/>
      <c r="L193" s="1"/>
      <c r="M193" s="1"/>
      <c r="N193" s="1"/>
      <c r="O193" s="104"/>
      <c r="P193" s="99"/>
      <c r="Q193" s="99"/>
      <c r="R193" s="99"/>
      <c r="S193" s="99"/>
      <c r="T193" s="99"/>
      <c r="U193" s="1"/>
      <c r="V193" s="354"/>
      <c r="W193" s="1"/>
      <c r="X193" s="1"/>
      <c r="Y193" s="1"/>
    </row>
    <row r="194" spans="1:25" s="14" customFormat="1" x14ac:dyDescent="0.25">
      <c r="A194" s="1"/>
      <c r="B194" s="1"/>
      <c r="C194" s="104"/>
      <c r="D194" s="99"/>
      <c r="E194" s="99"/>
      <c r="F194" s="99"/>
      <c r="G194" s="99"/>
      <c r="H194" s="99"/>
      <c r="J194" s="1"/>
      <c r="K194" s="1"/>
      <c r="L194" s="1"/>
      <c r="M194" s="1"/>
      <c r="N194" s="1"/>
      <c r="O194" s="104"/>
      <c r="P194" s="99"/>
      <c r="Q194" s="99"/>
      <c r="R194" s="99"/>
      <c r="S194" s="99"/>
      <c r="T194" s="99"/>
      <c r="U194" s="1"/>
      <c r="V194" s="354"/>
      <c r="W194" s="1"/>
      <c r="X194" s="1"/>
      <c r="Y194" s="1"/>
    </row>
    <row r="195" spans="1:25" s="14" customFormat="1" x14ac:dyDescent="0.25">
      <c r="A195" s="1"/>
      <c r="B195" s="1"/>
      <c r="C195" s="104"/>
      <c r="D195" s="99"/>
      <c r="E195" s="99"/>
      <c r="F195" s="99"/>
      <c r="G195" s="99"/>
      <c r="H195" s="99"/>
      <c r="J195" s="1"/>
      <c r="K195" s="1"/>
      <c r="L195" s="1"/>
      <c r="M195" s="1"/>
      <c r="N195" s="1"/>
      <c r="O195" s="104"/>
      <c r="P195" s="99"/>
      <c r="Q195" s="99"/>
      <c r="R195" s="99"/>
      <c r="S195" s="99"/>
      <c r="T195" s="99"/>
      <c r="U195" s="1"/>
      <c r="V195" s="354"/>
      <c r="W195" s="1"/>
      <c r="X195" s="1"/>
      <c r="Y195" s="1"/>
    </row>
    <row r="196" spans="1:25" s="14" customFormat="1" x14ac:dyDescent="0.25">
      <c r="A196" s="1"/>
      <c r="B196" s="1"/>
      <c r="C196" s="104"/>
      <c r="D196" s="99"/>
      <c r="E196" s="99"/>
      <c r="F196" s="99"/>
      <c r="G196" s="99"/>
      <c r="H196" s="99"/>
      <c r="J196" s="1"/>
      <c r="K196" s="1"/>
      <c r="L196" s="1"/>
      <c r="M196" s="1"/>
      <c r="N196" s="1"/>
      <c r="O196" s="104"/>
      <c r="P196" s="99"/>
      <c r="Q196" s="99"/>
      <c r="R196" s="99"/>
      <c r="S196" s="99"/>
      <c r="T196" s="99"/>
      <c r="U196" s="1"/>
      <c r="V196" s="354"/>
      <c r="W196" s="1"/>
      <c r="X196" s="1"/>
      <c r="Y196" s="1"/>
    </row>
    <row r="197" spans="1:25" s="14" customFormat="1" x14ac:dyDescent="0.25">
      <c r="A197" s="1"/>
      <c r="B197" s="1"/>
      <c r="C197" s="104"/>
      <c r="D197" s="99"/>
      <c r="E197" s="99"/>
      <c r="F197" s="99"/>
      <c r="G197" s="99"/>
      <c r="H197" s="99"/>
      <c r="J197" s="1"/>
      <c r="K197" s="1"/>
      <c r="L197" s="1"/>
      <c r="M197" s="1"/>
      <c r="N197" s="1"/>
      <c r="O197" s="104"/>
      <c r="P197" s="99"/>
      <c r="Q197" s="99"/>
      <c r="R197" s="99"/>
      <c r="S197" s="99"/>
      <c r="T197" s="99"/>
      <c r="U197" s="1"/>
      <c r="V197" s="354"/>
      <c r="W197" s="1"/>
      <c r="X197" s="1"/>
      <c r="Y197" s="1"/>
    </row>
    <row r="198" spans="1:25" s="14" customFormat="1" x14ac:dyDescent="0.25">
      <c r="A198" s="1"/>
      <c r="B198" s="1"/>
      <c r="C198" s="104"/>
      <c r="D198" s="99"/>
      <c r="E198" s="99"/>
      <c r="F198" s="99"/>
      <c r="G198" s="99"/>
      <c r="H198" s="99"/>
      <c r="J198" s="1"/>
      <c r="K198" s="1"/>
      <c r="L198" s="1"/>
      <c r="M198" s="1"/>
      <c r="N198" s="1"/>
      <c r="O198" s="104"/>
      <c r="P198" s="99"/>
      <c r="Q198" s="99"/>
      <c r="R198" s="99"/>
      <c r="S198" s="99"/>
      <c r="T198" s="99"/>
      <c r="U198" s="1"/>
      <c r="V198" s="354"/>
      <c r="W198" s="1"/>
      <c r="X198" s="1"/>
      <c r="Y198" s="1"/>
    </row>
    <row r="199" spans="1:25" s="14" customFormat="1" x14ac:dyDescent="0.25">
      <c r="A199" s="1"/>
      <c r="B199" s="1"/>
      <c r="C199" s="104"/>
      <c r="D199" s="99"/>
      <c r="E199" s="99"/>
      <c r="F199" s="99"/>
      <c r="G199" s="99"/>
      <c r="H199" s="99"/>
      <c r="J199" s="1"/>
      <c r="K199" s="1"/>
      <c r="L199" s="1"/>
      <c r="M199" s="1"/>
      <c r="N199" s="1"/>
      <c r="O199" s="104"/>
      <c r="P199" s="99"/>
      <c r="Q199" s="99"/>
      <c r="R199" s="99"/>
      <c r="S199" s="99"/>
      <c r="T199" s="99"/>
      <c r="U199" s="1"/>
      <c r="V199" s="354"/>
      <c r="W199" s="1"/>
      <c r="X199" s="1"/>
      <c r="Y199" s="1"/>
    </row>
    <row r="200" spans="1:25" s="14" customFormat="1" x14ac:dyDescent="0.25">
      <c r="A200" s="1"/>
      <c r="B200" s="1"/>
      <c r="C200" s="104"/>
      <c r="D200" s="99"/>
      <c r="E200" s="99"/>
      <c r="F200" s="99"/>
      <c r="G200" s="99"/>
      <c r="H200" s="99"/>
      <c r="J200" s="1"/>
      <c r="K200" s="1"/>
      <c r="L200" s="1"/>
      <c r="M200" s="1"/>
      <c r="N200" s="1"/>
      <c r="O200" s="104"/>
      <c r="P200" s="99"/>
      <c r="Q200" s="99"/>
      <c r="R200" s="99"/>
      <c r="S200" s="99"/>
      <c r="T200" s="99"/>
      <c r="U200" s="1"/>
      <c r="V200" s="354"/>
      <c r="W200" s="1"/>
      <c r="X200" s="1"/>
      <c r="Y200" s="1"/>
    </row>
    <row r="201" spans="1:25" s="14" customFormat="1" x14ac:dyDescent="0.25">
      <c r="A201" s="1"/>
      <c r="B201" s="1"/>
      <c r="C201" s="104"/>
      <c r="D201" s="99"/>
      <c r="E201" s="99"/>
      <c r="F201" s="99"/>
      <c r="G201" s="99"/>
      <c r="H201" s="99"/>
      <c r="J201" s="1"/>
      <c r="K201" s="1"/>
      <c r="L201" s="1"/>
      <c r="M201" s="1"/>
      <c r="N201" s="1"/>
      <c r="O201" s="104"/>
      <c r="P201" s="99"/>
      <c r="Q201" s="99"/>
      <c r="R201" s="99"/>
      <c r="S201" s="99"/>
      <c r="T201" s="99"/>
      <c r="U201" s="1"/>
      <c r="V201" s="354"/>
      <c r="W201" s="1"/>
      <c r="X201" s="1"/>
      <c r="Y201" s="1"/>
    </row>
    <row r="202" spans="1:25" s="14" customFormat="1" x14ac:dyDescent="0.25">
      <c r="A202" s="1"/>
      <c r="B202" s="1"/>
      <c r="C202" s="104"/>
      <c r="D202" s="99"/>
      <c r="E202" s="99"/>
      <c r="F202" s="99"/>
      <c r="G202" s="99"/>
      <c r="H202" s="99"/>
      <c r="J202" s="1"/>
      <c r="K202" s="1"/>
      <c r="L202" s="1"/>
      <c r="M202" s="1"/>
      <c r="N202" s="1"/>
      <c r="O202" s="104"/>
      <c r="P202" s="99"/>
      <c r="Q202" s="99"/>
      <c r="R202" s="99"/>
      <c r="S202" s="99"/>
      <c r="T202" s="99"/>
      <c r="U202" s="1"/>
      <c r="V202" s="354"/>
      <c r="W202" s="1"/>
      <c r="X202" s="1"/>
      <c r="Y202" s="1"/>
    </row>
    <row r="203" spans="1:25" s="14" customFormat="1" x14ac:dyDescent="0.25">
      <c r="A203" s="1"/>
      <c r="B203" s="1"/>
      <c r="C203" s="104"/>
      <c r="D203" s="99"/>
      <c r="E203" s="99"/>
      <c r="F203" s="99"/>
      <c r="G203" s="99"/>
      <c r="H203" s="99"/>
      <c r="J203" s="1"/>
      <c r="K203" s="1"/>
      <c r="L203" s="1"/>
      <c r="M203" s="1"/>
      <c r="N203" s="1"/>
      <c r="O203" s="104"/>
      <c r="P203" s="99"/>
      <c r="Q203" s="99"/>
      <c r="R203" s="99"/>
      <c r="S203" s="99"/>
      <c r="T203" s="99"/>
      <c r="U203" s="1"/>
      <c r="V203" s="354"/>
      <c r="W203" s="1"/>
      <c r="X203" s="1"/>
      <c r="Y203" s="1"/>
    </row>
    <row r="204" spans="1:25" s="14" customFormat="1" x14ac:dyDescent="0.25">
      <c r="A204" s="1"/>
      <c r="B204" s="1"/>
      <c r="C204" s="104"/>
      <c r="D204" s="99"/>
      <c r="E204" s="99"/>
      <c r="F204" s="99"/>
      <c r="G204" s="99"/>
      <c r="H204" s="99"/>
      <c r="J204" s="1"/>
      <c r="K204" s="1"/>
      <c r="L204" s="1"/>
      <c r="M204" s="1"/>
      <c r="N204" s="1"/>
      <c r="O204" s="104"/>
      <c r="P204" s="99"/>
      <c r="Q204" s="99"/>
      <c r="R204" s="99"/>
      <c r="S204" s="99"/>
      <c r="T204" s="99"/>
      <c r="U204" s="1"/>
      <c r="V204" s="354"/>
      <c r="W204" s="1"/>
      <c r="X204" s="1"/>
      <c r="Y204" s="1"/>
    </row>
    <row r="205" spans="1:25" s="14" customFormat="1" x14ac:dyDescent="0.25">
      <c r="A205" s="1"/>
      <c r="B205" s="1"/>
      <c r="C205" s="104"/>
      <c r="D205" s="99"/>
      <c r="E205" s="99"/>
      <c r="F205" s="99"/>
      <c r="G205" s="99"/>
      <c r="H205" s="99"/>
      <c r="J205" s="1"/>
      <c r="K205" s="1"/>
      <c r="L205" s="1"/>
      <c r="M205" s="1"/>
      <c r="N205" s="1"/>
      <c r="O205" s="104"/>
      <c r="P205" s="99"/>
      <c r="Q205" s="99"/>
      <c r="R205" s="99"/>
      <c r="S205" s="99"/>
      <c r="T205" s="99"/>
      <c r="U205" s="1"/>
      <c r="V205" s="354"/>
      <c r="W205" s="1"/>
      <c r="X205" s="1"/>
      <c r="Y205" s="1"/>
    </row>
    <row r="206" spans="1:25" s="14" customFormat="1" x14ac:dyDescent="0.25">
      <c r="A206" s="1"/>
      <c r="B206" s="1"/>
      <c r="C206" s="104"/>
      <c r="D206" s="99"/>
      <c r="E206" s="99"/>
      <c r="F206" s="99"/>
      <c r="G206" s="99"/>
      <c r="H206" s="99"/>
      <c r="J206" s="1"/>
      <c r="K206" s="1"/>
      <c r="L206" s="1"/>
      <c r="M206" s="1"/>
      <c r="N206" s="1"/>
      <c r="O206" s="104"/>
      <c r="P206" s="99"/>
      <c r="Q206" s="99"/>
      <c r="R206" s="99"/>
      <c r="S206" s="99"/>
      <c r="T206" s="99"/>
      <c r="U206" s="1"/>
      <c r="V206" s="354"/>
      <c r="W206" s="1"/>
      <c r="X206" s="1"/>
      <c r="Y206" s="1"/>
    </row>
    <row r="207" spans="1:25" s="14" customFormat="1" x14ac:dyDescent="0.25">
      <c r="A207" s="1"/>
      <c r="B207" s="1"/>
      <c r="C207" s="104"/>
      <c r="D207" s="99"/>
      <c r="E207" s="99"/>
      <c r="F207" s="99"/>
      <c r="G207" s="99"/>
      <c r="H207" s="99"/>
      <c r="J207" s="1"/>
      <c r="K207" s="1"/>
      <c r="L207" s="1"/>
      <c r="M207" s="1"/>
      <c r="N207" s="1"/>
      <c r="O207" s="104"/>
      <c r="P207" s="99"/>
      <c r="Q207" s="99"/>
      <c r="R207" s="99"/>
      <c r="S207" s="99"/>
      <c r="T207" s="99"/>
      <c r="U207" s="1"/>
      <c r="V207" s="354"/>
      <c r="W207" s="1"/>
      <c r="X207" s="1"/>
      <c r="Y207" s="1"/>
    </row>
    <row r="208" spans="1:25" s="14" customFormat="1" x14ac:dyDescent="0.25">
      <c r="A208" s="1"/>
      <c r="B208" s="1"/>
      <c r="C208" s="104"/>
      <c r="D208" s="99"/>
      <c r="E208" s="99"/>
      <c r="F208" s="99"/>
      <c r="G208" s="99"/>
      <c r="H208" s="99"/>
      <c r="J208" s="1"/>
      <c r="K208" s="1"/>
      <c r="L208" s="1"/>
      <c r="M208" s="1"/>
      <c r="N208" s="1"/>
      <c r="O208" s="104"/>
      <c r="P208" s="99"/>
      <c r="Q208" s="99"/>
      <c r="R208" s="99"/>
      <c r="S208" s="99"/>
      <c r="T208" s="99"/>
      <c r="U208" s="1"/>
      <c r="V208" s="354"/>
      <c r="W208" s="1"/>
      <c r="X208" s="1"/>
      <c r="Y208" s="1"/>
    </row>
    <row r="209" spans="1:25" s="14" customFormat="1" x14ac:dyDescent="0.25">
      <c r="A209" s="1"/>
      <c r="B209" s="1"/>
      <c r="C209" s="104"/>
      <c r="D209" s="99"/>
      <c r="E209" s="99"/>
      <c r="F209" s="99"/>
      <c r="G209" s="99"/>
      <c r="H209" s="99"/>
      <c r="J209" s="1"/>
      <c r="K209" s="1"/>
      <c r="L209" s="1"/>
      <c r="M209" s="1"/>
      <c r="N209" s="1"/>
      <c r="O209" s="104"/>
      <c r="P209" s="99"/>
      <c r="Q209" s="99"/>
      <c r="R209" s="99"/>
      <c r="S209" s="99"/>
      <c r="T209" s="99"/>
      <c r="U209" s="1"/>
      <c r="V209" s="354"/>
      <c r="W209" s="1"/>
      <c r="X209" s="1"/>
      <c r="Y209" s="1"/>
    </row>
    <row r="210" spans="1:25" s="14" customFormat="1" x14ac:dyDescent="0.25">
      <c r="A210" s="1"/>
      <c r="B210" s="1"/>
      <c r="C210" s="104"/>
      <c r="D210" s="99"/>
      <c r="E210" s="99"/>
      <c r="F210" s="99"/>
      <c r="G210" s="99"/>
      <c r="H210" s="99"/>
      <c r="J210" s="1"/>
      <c r="K210" s="1"/>
      <c r="L210" s="1"/>
      <c r="M210" s="1"/>
      <c r="N210" s="1"/>
      <c r="O210" s="104"/>
      <c r="P210" s="99"/>
      <c r="Q210" s="99"/>
      <c r="R210" s="99"/>
      <c r="S210" s="99"/>
      <c r="T210" s="99"/>
      <c r="U210" s="1"/>
      <c r="V210" s="354"/>
      <c r="W210" s="1"/>
      <c r="X210" s="1"/>
      <c r="Y210" s="1"/>
    </row>
    <row r="211" spans="1:25" s="14" customFormat="1" x14ac:dyDescent="0.25">
      <c r="A211" s="1"/>
      <c r="B211" s="1"/>
      <c r="C211" s="104"/>
      <c r="D211" s="99"/>
      <c r="E211" s="99"/>
      <c r="F211" s="99"/>
      <c r="G211" s="99"/>
      <c r="H211" s="99"/>
      <c r="J211" s="1"/>
      <c r="K211" s="1"/>
      <c r="L211" s="1"/>
      <c r="M211" s="1"/>
      <c r="N211" s="1"/>
      <c r="O211" s="104"/>
      <c r="P211" s="99"/>
      <c r="Q211" s="99"/>
      <c r="R211" s="99"/>
      <c r="S211" s="99"/>
      <c r="T211" s="99"/>
      <c r="U211" s="1"/>
      <c r="V211" s="354"/>
      <c r="W211" s="1"/>
      <c r="X211" s="1"/>
      <c r="Y211" s="1"/>
    </row>
  </sheetData>
  <sheetProtection formatCells="0" formatColumns="0" formatRows="0" insertColumns="0" insertRows="0" insertHyperlinks="0" deleteColumns="0" deleteRows="0" sort="0" autoFilter="0" pivotTables="0"/>
  <mergeCells count="20">
    <mergeCell ref="B123:B124"/>
    <mergeCell ref="B120:B121"/>
    <mergeCell ref="I10:I11"/>
    <mergeCell ref="J10:N10"/>
    <mergeCell ref="C10:C11"/>
    <mergeCell ref="D10:H10"/>
    <mergeCell ref="S1:T1"/>
    <mergeCell ref="S3:T3"/>
    <mergeCell ref="S4:T4"/>
    <mergeCell ref="A8:T8"/>
    <mergeCell ref="A10:A11"/>
    <mergeCell ref="B10:B11"/>
    <mergeCell ref="O10:O11"/>
    <mergeCell ref="A1:O1"/>
    <mergeCell ref="A2:O2"/>
    <mergeCell ref="A3:O3"/>
    <mergeCell ref="A4:O4"/>
    <mergeCell ref="A5:O5"/>
    <mergeCell ref="A6:O6"/>
    <mergeCell ref="S6:T6"/>
  </mergeCells>
  <pageMargins left="1.1811023622047245" right="0.39370078740157483" top="0.78740157480314965" bottom="0.78740157480314965" header="0.31496062992125984" footer="0.31496062992125984"/>
  <pageSetup paperSize="9" scale="89" fitToHeight="0" orientation="portrait" r:id="rId1"/>
  <ignoredErrors>
    <ignoredError sqref="O20:T11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apas5">
    <tabColor rgb="FFFFFF00"/>
  </sheetPr>
  <dimension ref="A2:AF85"/>
  <sheetViews>
    <sheetView showZeros="0" workbookViewId="0">
      <pane xSplit="1" ySplit="3" topLeftCell="B61" activePane="bottomRight" state="frozen"/>
      <selection pane="topRight" activeCell="B1" sqref="B1"/>
      <selection pane="bottomLeft" activeCell="A4" sqref="A4"/>
      <selection pane="bottomRight" activeCell="G22" sqref="G22"/>
    </sheetView>
  </sheetViews>
  <sheetFormatPr defaultColWidth="9.109375" defaultRowHeight="13.2" x14ac:dyDescent="0.25"/>
  <cols>
    <col min="1" max="1" width="88.44140625" style="193" customWidth="1"/>
    <col min="2" max="4" width="13.109375" style="193" customWidth="1"/>
    <col min="5" max="5" width="10.109375" style="193" bestFit="1" customWidth="1"/>
    <col min="6" max="6" width="13.109375" style="193" bestFit="1" customWidth="1"/>
    <col min="7" max="7" width="11.5546875" style="193" bestFit="1" customWidth="1"/>
    <col min="8" max="8" width="13.109375" style="193" bestFit="1" customWidth="1"/>
    <col min="9" max="9" width="10.109375" style="193" bestFit="1" customWidth="1"/>
    <col min="10" max="10" width="10.109375" style="193" customWidth="1"/>
    <col min="11" max="12" width="9.33203125" style="193" bestFit="1" customWidth="1"/>
    <col min="13" max="29" width="9.109375" style="193"/>
    <col min="30" max="30" width="12.109375" style="193" bestFit="1" customWidth="1"/>
    <col min="31" max="31" width="11.6640625" style="193" customWidth="1"/>
    <col min="32" max="32" width="11.5546875" style="193" bestFit="1" customWidth="1"/>
    <col min="33" max="16384" width="9.109375" style="193"/>
  </cols>
  <sheetData>
    <row r="2" spans="1:11" x14ac:dyDescent="0.25">
      <c r="B2" s="194" t="s">
        <v>291</v>
      </c>
      <c r="C2" s="195" t="s">
        <v>292</v>
      </c>
      <c r="D2" s="194" t="s">
        <v>293</v>
      </c>
      <c r="F2" s="446" t="s">
        <v>317</v>
      </c>
      <c r="G2" s="446"/>
      <c r="H2" s="446"/>
      <c r="I2" s="446"/>
      <c r="J2" s="196"/>
    </row>
    <row r="3" spans="1:11" x14ac:dyDescent="0.25">
      <c r="B3" s="194" t="s">
        <v>296</v>
      </c>
      <c r="C3" s="195" t="s">
        <v>296</v>
      </c>
      <c r="D3" s="194"/>
      <c r="F3" s="197" t="s">
        <v>310</v>
      </c>
      <c r="G3" s="197" t="s">
        <v>311</v>
      </c>
      <c r="H3" s="197"/>
    </row>
    <row r="4" spans="1:11" ht="27.6" x14ac:dyDescent="0.25">
      <c r="A4" s="83" t="s">
        <v>165</v>
      </c>
      <c r="B4" s="128">
        <f>'1 priedas_pajamos'!G49</f>
        <v>0</v>
      </c>
      <c r="C4" s="128">
        <f>SUM(C5:C28)</f>
        <v>9828.9729999999981</v>
      </c>
      <c r="D4" s="128">
        <f t="shared" ref="D4:D27" si="0">B4-C4</f>
        <v>-9828.9729999999981</v>
      </c>
      <c r="F4" s="193">
        <f>'1 priedas_pajamos'!G49</f>
        <v>0</v>
      </c>
      <c r="G4" s="193">
        <f>'3 priedas_asignavimai'!U329</f>
        <v>0</v>
      </c>
      <c r="H4" s="132"/>
      <c r="I4" s="132">
        <f>G4-F4</f>
        <v>0</v>
      </c>
      <c r="K4" s="193">
        <f>G4-C4</f>
        <v>-9828.9729999999981</v>
      </c>
    </row>
    <row r="5" spans="1:11" x14ac:dyDescent="0.25">
      <c r="A5" s="56" t="s">
        <v>213</v>
      </c>
      <c r="B5" s="131">
        <f>'1 priedas_pajamos'!G50</f>
        <v>28611.778190000001</v>
      </c>
      <c r="C5" s="131">
        <f>'3 priedas_asignavimai'!U16</f>
        <v>3997.7999999999997</v>
      </c>
      <c r="D5" s="131">
        <f t="shared" si="0"/>
        <v>24613.978190000002</v>
      </c>
    </row>
    <row r="6" spans="1:11" x14ac:dyDescent="0.25">
      <c r="A6" s="56" t="s">
        <v>60</v>
      </c>
      <c r="B6" s="131">
        <f>'1 priedas_pajamos'!G51</f>
        <v>6271.7300000000014</v>
      </c>
      <c r="C6" s="131">
        <f>'3 priedas_asignavimai'!U17</f>
        <v>508.11099999999999</v>
      </c>
      <c r="D6" s="131">
        <f t="shared" si="0"/>
        <v>5763.6190000000015</v>
      </c>
    </row>
    <row r="7" spans="1:11" x14ac:dyDescent="0.25">
      <c r="A7" s="56" t="s">
        <v>67</v>
      </c>
      <c r="B7" s="131">
        <f>'1 priedas_pajamos'!G52</f>
        <v>0.9</v>
      </c>
      <c r="C7" s="131">
        <f>'3 priedas_asignavimai'!U18</f>
        <v>0.9</v>
      </c>
      <c r="D7" s="131">
        <f t="shared" si="0"/>
        <v>0</v>
      </c>
    </row>
    <row r="8" spans="1:11" x14ac:dyDescent="0.25">
      <c r="A8" s="56" t="s">
        <v>61</v>
      </c>
      <c r="B8" s="131">
        <f>'1 priedas_pajamos'!G53</f>
        <v>30</v>
      </c>
      <c r="C8" s="131">
        <f>'3 priedas_asignavimai'!U19+'3 priedas_asignavimai'!U88</f>
        <v>35.1</v>
      </c>
      <c r="D8" s="131">
        <f t="shared" si="0"/>
        <v>-5.1000000000000014</v>
      </c>
    </row>
    <row r="9" spans="1:11" x14ac:dyDescent="0.25">
      <c r="A9" s="56" t="s">
        <v>196</v>
      </c>
      <c r="B9" s="131">
        <f>'1 priedas_pajamos'!G54</f>
        <v>9</v>
      </c>
      <c r="C9" s="131">
        <f>'3 priedas_asignavimai'!U20+'3 priedas_asignavimai'!U89</f>
        <v>17.942</v>
      </c>
      <c r="D9" s="131">
        <f t="shared" si="0"/>
        <v>-8.9420000000000002</v>
      </c>
    </row>
    <row r="10" spans="1:11" x14ac:dyDescent="0.25">
      <c r="A10" s="56" t="s">
        <v>75</v>
      </c>
      <c r="B10" s="131">
        <f>'1 priedas_pajamos'!G55</f>
        <v>310.39999999999998</v>
      </c>
      <c r="C10" s="131">
        <f>'3 priedas_asignavimai'!U21+'3 priedas_asignavimai'!U91+'3 priedas_asignavimai'!U320+'3 priedas_asignavimai'!U90+'3 priedas_asignavimai'!U321</f>
        <v>1289.8119999999999</v>
      </c>
      <c r="D10" s="131">
        <f t="shared" si="0"/>
        <v>-979.41199999999992</v>
      </c>
    </row>
    <row r="11" spans="1:11" x14ac:dyDescent="0.25">
      <c r="A11" s="56" t="s">
        <v>68</v>
      </c>
      <c r="B11" s="131">
        <f>'1 priedas_pajamos'!G56</f>
        <v>658.1</v>
      </c>
      <c r="C11" s="131">
        <f>'3 priedas_asignavimai'!U24</f>
        <v>0</v>
      </c>
      <c r="D11" s="131">
        <f t="shared" si="0"/>
        <v>658.1</v>
      </c>
    </row>
    <row r="12" spans="1:11" x14ac:dyDescent="0.25">
      <c r="A12" s="56" t="s">
        <v>149</v>
      </c>
      <c r="B12" s="131">
        <f>'1 priedas_pajamos'!G57</f>
        <v>3068.2</v>
      </c>
      <c r="C12" s="131">
        <f>'3 priedas_asignavimai'!U25+'3 priedas_asignavimai'!U87</f>
        <v>0</v>
      </c>
      <c r="D12" s="131">
        <f t="shared" si="0"/>
        <v>3068.2</v>
      </c>
    </row>
    <row r="13" spans="1:11" ht="26.4" x14ac:dyDescent="0.25">
      <c r="A13" s="56" t="s">
        <v>214</v>
      </c>
      <c r="B13" s="131">
        <f>'1 priedas_pajamos'!G58</f>
        <v>21.2</v>
      </c>
      <c r="C13" s="131">
        <f>'3 priedas_asignavimai'!U174</f>
        <v>824.2</v>
      </c>
      <c r="D13" s="131">
        <f t="shared" si="0"/>
        <v>-803</v>
      </c>
    </row>
    <row r="14" spans="1:11" ht="26.4" x14ac:dyDescent="0.25">
      <c r="A14" s="56" t="s">
        <v>345</v>
      </c>
      <c r="B14" s="131">
        <f>'1 priedas_pajamos'!G59</f>
        <v>153.1</v>
      </c>
      <c r="C14" s="131">
        <f>'3 priedas_asignavimai'!U176</f>
        <v>481.83</v>
      </c>
      <c r="D14" s="131">
        <f t="shared" si="0"/>
        <v>-328.73</v>
      </c>
    </row>
    <row r="15" spans="1:11" x14ac:dyDescent="0.25">
      <c r="A15" s="56" t="s">
        <v>62</v>
      </c>
      <c r="B15" s="131">
        <f>'1 priedas_pajamos'!G60</f>
        <v>373.01</v>
      </c>
      <c r="C15" s="131">
        <f>'3 priedas_asignavimai'!U26</f>
        <v>21.2</v>
      </c>
      <c r="D15" s="131">
        <f t="shared" si="0"/>
        <v>351.81</v>
      </c>
    </row>
    <row r="16" spans="1:11" x14ac:dyDescent="0.25">
      <c r="A16" s="56" t="s">
        <v>63</v>
      </c>
      <c r="B16" s="131">
        <f>'1 priedas_pajamos'!G61</f>
        <v>108.82</v>
      </c>
      <c r="C16" s="131">
        <f>'3 priedas_asignavimai'!U27</f>
        <v>5.8879999999999999</v>
      </c>
      <c r="D16" s="131">
        <f t="shared" si="0"/>
        <v>102.93199999999999</v>
      </c>
    </row>
    <row r="17" spans="1:4" x14ac:dyDescent="0.25">
      <c r="A17" s="56" t="s">
        <v>65</v>
      </c>
      <c r="B17" s="131">
        <f>'1 priedas_pajamos'!G62</f>
        <v>32.6</v>
      </c>
      <c r="C17" s="131">
        <f>'3 priedas_asignavimai'!U28</f>
        <v>32.6</v>
      </c>
      <c r="D17" s="131">
        <f t="shared" si="0"/>
        <v>0</v>
      </c>
    </row>
    <row r="18" spans="1:4" x14ac:dyDescent="0.25">
      <c r="A18" s="56" t="s">
        <v>66</v>
      </c>
      <c r="B18" s="131">
        <f>'1 priedas_pajamos'!G63</f>
        <v>10</v>
      </c>
      <c r="C18" s="131">
        <f>'3 priedas_asignavimai'!U29</f>
        <v>10</v>
      </c>
      <c r="D18" s="131">
        <f t="shared" si="0"/>
        <v>0</v>
      </c>
    </row>
    <row r="19" spans="1:4" x14ac:dyDescent="0.25">
      <c r="A19" s="56" t="s">
        <v>72</v>
      </c>
      <c r="B19" s="131">
        <f>'1 priedas_pajamos'!G64</f>
        <v>0.7</v>
      </c>
      <c r="C19" s="131">
        <f>'3 priedas_asignavimai'!U171</f>
        <v>0</v>
      </c>
      <c r="D19" s="131">
        <f t="shared" si="0"/>
        <v>0.7</v>
      </c>
    </row>
    <row r="20" spans="1:4" ht="26.4" x14ac:dyDescent="0.25">
      <c r="A20" s="56" t="s">
        <v>198</v>
      </c>
      <c r="B20" s="131">
        <f>'1 priedas_pajamos'!G65</f>
        <v>14.2</v>
      </c>
      <c r="C20" s="131">
        <f>'3 priedas_asignavimai'!U30+'3 priedas_asignavimai'!U162</f>
        <v>0.7</v>
      </c>
      <c r="D20" s="131">
        <f t="shared" si="0"/>
        <v>13.5</v>
      </c>
    </row>
    <row r="21" spans="1:4" x14ac:dyDescent="0.25">
      <c r="A21" s="56" t="s">
        <v>191</v>
      </c>
      <c r="B21" s="131">
        <f>'1 priedas_pajamos'!G66</f>
        <v>824.2</v>
      </c>
      <c r="C21" s="131">
        <f>'3 priedas_asignavimai'!U31+'3 priedas_asignavimai'!U94+'3 priedas_asignavimai'!U99+'3 priedas_asignavimai'!U106+'3 priedas_asignavimai'!U113+'3 priedas_asignavimai'!U120+'3 priedas_asignavimai'!U127+'3 priedas_asignavimai'!U134+'3 priedas_asignavimai'!U141+'3 priedas_asignavimai'!U148+'3 priedas_asignavimai'!U155</f>
        <v>2146.0879999999997</v>
      </c>
      <c r="D21" s="131">
        <f t="shared" si="0"/>
        <v>-1321.8879999999997</v>
      </c>
    </row>
    <row r="22" spans="1:4" ht="26.4" x14ac:dyDescent="0.25">
      <c r="A22" s="56" t="s">
        <v>215</v>
      </c>
      <c r="B22" s="131">
        <f>'1 priedas_pajamos'!G67</f>
        <v>4.3</v>
      </c>
      <c r="C22" s="131">
        <f>'3 priedas_asignavimai'!U34</f>
        <v>0</v>
      </c>
      <c r="D22" s="131">
        <f t="shared" si="0"/>
        <v>4.3</v>
      </c>
    </row>
    <row r="23" spans="1:4" ht="26.4" x14ac:dyDescent="0.25">
      <c r="A23" s="50" t="s">
        <v>73</v>
      </c>
      <c r="B23" s="131">
        <f>'1 priedas_pajamos'!G68</f>
        <v>270.3</v>
      </c>
      <c r="C23" s="131">
        <f>'3 priedas_asignavimai'!U64</f>
        <v>221</v>
      </c>
      <c r="D23" s="131">
        <f t="shared" si="0"/>
        <v>49.300000000000011</v>
      </c>
    </row>
    <row r="24" spans="1:4" x14ac:dyDescent="0.25">
      <c r="A24" s="56" t="s">
        <v>64</v>
      </c>
      <c r="B24" s="131">
        <f>'1 priedas_pajamos'!G69</f>
        <v>65.843999999999994</v>
      </c>
      <c r="C24" s="131">
        <f>'3 priedas_asignavimai'!U33</f>
        <v>138.9</v>
      </c>
      <c r="D24" s="131">
        <f t="shared" si="0"/>
        <v>-73.056000000000012</v>
      </c>
    </row>
    <row r="25" spans="1:4" x14ac:dyDescent="0.25">
      <c r="A25" s="56" t="s">
        <v>74</v>
      </c>
      <c r="B25" s="131">
        <f>'1 priedas_pajamos'!G70</f>
        <v>221</v>
      </c>
      <c r="C25" s="131">
        <f>'3 priedas_asignavimai'!U86+'3 priedas_asignavimai'!U35</f>
        <v>30.7</v>
      </c>
      <c r="D25" s="131">
        <f t="shared" si="0"/>
        <v>190.3</v>
      </c>
    </row>
    <row r="26" spans="1:4" x14ac:dyDescent="0.25">
      <c r="A26" s="56" t="s">
        <v>143</v>
      </c>
      <c r="B26" s="131">
        <f>'1 priedas_pajamos'!G71</f>
        <v>30.7</v>
      </c>
      <c r="C26" s="131">
        <f>'3 priedas_asignavimai'!U85</f>
        <v>0</v>
      </c>
      <c r="D26" s="131">
        <f t="shared" si="0"/>
        <v>30.7</v>
      </c>
    </row>
    <row r="27" spans="1:4" x14ac:dyDescent="0.25">
      <c r="A27" s="56" t="s">
        <v>156</v>
      </c>
      <c r="B27" s="131">
        <f>'1 priedas_pajamos'!G73</f>
        <v>5.0999999999999996</v>
      </c>
      <c r="C27" s="131">
        <f>'3 priedas_asignavimai'!U37</f>
        <v>0.35799999999999998</v>
      </c>
      <c r="D27" s="131">
        <f t="shared" si="0"/>
        <v>4.742</v>
      </c>
    </row>
    <row r="28" spans="1:4" ht="26.4" x14ac:dyDescent="0.25">
      <c r="A28" s="46" t="s">
        <v>231</v>
      </c>
      <c r="B28" s="131">
        <f>'1 priedas_pajamos'!G72</f>
        <v>9.3000000000000007</v>
      </c>
      <c r="C28" s="131">
        <f>'3 priedas_asignavimai'!U36</f>
        <v>65.843999999999994</v>
      </c>
      <c r="D28" s="131"/>
    </row>
    <row r="29" spans="1:4" ht="13.8" x14ac:dyDescent="0.25">
      <c r="A29" s="83" t="s">
        <v>159</v>
      </c>
      <c r="B29" s="128">
        <f>'1 priedas_pajamos'!G75</f>
        <v>16.504000000000001</v>
      </c>
      <c r="C29" s="128">
        <f>SUM(C30:C66)</f>
        <v>4373.2467999999999</v>
      </c>
      <c r="D29" s="128">
        <f>SUM(D30:D65)</f>
        <v>22467.855149999992</v>
      </c>
    </row>
    <row r="30" spans="1:4" ht="13.8" x14ac:dyDescent="0.25">
      <c r="A30" s="229" t="s">
        <v>431</v>
      </c>
      <c r="B30" s="119">
        <f>'1 priedas_pajamos'!G76</f>
        <v>16927.3</v>
      </c>
      <c r="C30" s="119">
        <f>'3 priedas_asignavimai'!V55+'3 priedas_asignavimai'!V67</f>
        <v>27.085000000000001</v>
      </c>
      <c r="D30" s="131">
        <f t="shared" ref="D30:D37" si="1">B30-C30</f>
        <v>16900.215</v>
      </c>
    </row>
    <row r="31" spans="1:4" ht="13.8" x14ac:dyDescent="0.25">
      <c r="A31" s="48" t="s">
        <v>294</v>
      </c>
      <c r="B31" s="119">
        <f>'1 priedas_pajamos'!G77</f>
        <v>5154.8825899999993</v>
      </c>
      <c r="C31" s="119">
        <f>'3 priedas_asignavimai'!V194</f>
        <v>0</v>
      </c>
      <c r="D31" s="131">
        <f t="shared" si="1"/>
        <v>5154.8825899999993</v>
      </c>
    </row>
    <row r="32" spans="1:4" ht="13.8" x14ac:dyDescent="0.25">
      <c r="A32" s="85" t="s">
        <v>131</v>
      </c>
      <c r="B32" s="119">
        <f>'1 priedas_pajamos'!G78</f>
        <v>232</v>
      </c>
      <c r="C32" s="119">
        <f>'3 priedas_asignavimai'!V314</f>
        <v>53.078000000000003</v>
      </c>
      <c r="D32" s="131">
        <f t="shared" si="1"/>
        <v>178.922</v>
      </c>
    </row>
    <row r="33" spans="1:10" ht="13.8" x14ac:dyDescent="0.25">
      <c r="A33" s="84" t="s">
        <v>199</v>
      </c>
      <c r="B33" s="119">
        <f>'1 priedas_pajamos'!G79</f>
        <v>195.2</v>
      </c>
      <c r="C33" s="119">
        <f>'3 priedas_asignavimai'!V307</f>
        <v>0</v>
      </c>
      <c r="D33" s="131">
        <f t="shared" si="1"/>
        <v>195.2</v>
      </c>
    </row>
    <row r="34" spans="1:10" ht="13.8" x14ac:dyDescent="0.25">
      <c r="A34" s="84" t="s">
        <v>200</v>
      </c>
      <c r="B34" s="119">
        <f>'1 priedas_pajamos'!G80</f>
        <v>22.2</v>
      </c>
      <c r="C34" s="119">
        <f>'3 priedas_asignavimai'!V38+'3 priedas_asignavimai'!V70</f>
        <v>1125.1466800000003</v>
      </c>
      <c r="D34" s="131">
        <f t="shared" si="1"/>
        <v>-1102.9466800000002</v>
      </c>
      <c r="F34" s="446" t="s">
        <v>319</v>
      </c>
      <c r="G34" s="446"/>
      <c r="H34" s="446"/>
      <c r="I34" s="446"/>
      <c r="J34" s="196"/>
    </row>
    <row r="35" spans="1:10" ht="13.8" x14ac:dyDescent="0.25">
      <c r="A35" s="84" t="s">
        <v>426</v>
      </c>
      <c r="B35" s="119">
        <f>'1 priedas_pajamos'!G109</f>
        <v>24.146000000000001</v>
      </c>
      <c r="C35" s="119">
        <f>'3 priedas_asignavimai'!V39</f>
        <v>0</v>
      </c>
      <c r="D35" s="131"/>
      <c r="F35" s="132">
        <f>B29+B67+B68+B69</f>
        <v>63.400230000000008</v>
      </c>
      <c r="G35" s="132">
        <f>C29+C67+C68+C69</f>
        <v>8124.6750700000002</v>
      </c>
      <c r="H35" s="132"/>
      <c r="I35" s="132">
        <f>G35-F35</f>
        <v>8061.27484</v>
      </c>
      <c r="J35" s="132"/>
    </row>
    <row r="36" spans="1:10" ht="13.8" x14ac:dyDescent="0.25">
      <c r="A36" s="84" t="s">
        <v>206</v>
      </c>
      <c r="B36" s="119">
        <f>'1 priedas_pajamos'!G81</f>
        <v>50.752000000000002</v>
      </c>
      <c r="C36" s="119">
        <f>'3 priedas_asignavimai'!V61</f>
        <v>1.6864399999999999</v>
      </c>
      <c r="D36" s="131">
        <f t="shared" si="1"/>
        <v>49.065560000000005</v>
      </c>
      <c r="F36" s="198" t="s">
        <v>310</v>
      </c>
      <c r="G36" s="198" t="s">
        <v>311</v>
      </c>
      <c r="H36" s="198"/>
      <c r="I36" s="198"/>
      <c r="J36" s="198"/>
    </row>
    <row r="37" spans="1:10" ht="27.6" x14ac:dyDescent="0.25">
      <c r="A37" s="141" t="s">
        <v>216</v>
      </c>
      <c r="B37" s="119">
        <f>'1 priedas_pajamos'!G82</f>
        <v>275.10000000000002</v>
      </c>
      <c r="C37" s="131">
        <f>'3 priedas_asignavimai'!V187+'3 priedas_asignavimai'!V199+'3 priedas_asignavimai'!V216+'3 priedas_asignavimai'!V228+'3 priedas_asignavimai'!V236+'3 priedas_asignavimai'!V241+'3 priedas_asignavimai'!V247+'3 priedas_asignavimai'!V253+'3 priedas_asignavimai'!V258+'3 priedas_asignavimai'!V264+'3 priedas_asignavimai'!V270+'3 priedas_asignavimai'!V281</f>
        <v>102.59099999999999</v>
      </c>
      <c r="D37" s="131">
        <f t="shared" si="1"/>
        <v>172.50900000000001</v>
      </c>
    </row>
    <row r="38" spans="1:10" ht="28.5" customHeight="1" x14ac:dyDescent="0.25">
      <c r="A38" s="86" t="s">
        <v>371</v>
      </c>
      <c r="B38" s="119">
        <f>'1 priedas_pajamos'!G83</f>
        <v>252.5</v>
      </c>
      <c r="C38" s="119">
        <f>'3 priedas_asignavimai'!V71</f>
        <v>0</v>
      </c>
      <c r="D38" s="131"/>
      <c r="F38" s="446" t="s">
        <v>317</v>
      </c>
      <c r="G38" s="446"/>
      <c r="H38" s="446"/>
      <c r="I38" s="446"/>
      <c r="J38" s="196"/>
    </row>
    <row r="39" spans="1:10" ht="27.6" x14ac:dyDescent="0.25">
      <c r="A39" s="86" t="s">
        <v>210</v>
      </c>
      <c r="B39" s="119">
        <f>'1 priedas_pajamos'!G84</f>
        <v>0</v>
      </c>
      <c r="C39" s="119">
        <f>'3 priedas_asignavimai'!V58+'3 priedas_asignavimai'!V183+'3 priedas_asignavimai'!V195+'3 priedas_asignavimai'!V212+'3 priedas_asignavimai'!V219+'3 priedas_asignavimai'!V225+'3 priedas_asignavimai'!V231+'3 priedas_asignavimai'!V250+'3 priedas_asignavimai'!V267+'3 priedas_asignavimai'!V273+'3 priedas_asignavimai'!V278+'3 priedas_asignavimai'!V263+'3 priedas_asignavimai'!V261+'3 priedas_asignavimai'!V256</f>
        <v>223.98303000000001</v>
      </c>
      <c r="D39" s="119">
        <f t="shared" ref="D39:D65" si="2">B39-C39</f>
        <v>-223.98303000000001</v>
      </c>
      <c r="F39" s="197" t="s">
        <v>310</v>
      </c>
      <c r="G39" s="197" t="s">
        <v>311</v>
      </c>
      <c r="H39" s="197"/>
    </row>
    <row r="40" spans="1:10" ht="13.8" x14ac:dyDescent="0.25">
      <c r="A40" s="87" t="s">
        <v>424</v>
      </c>
      <c r="B40" s="119">
        <f>'1 priedas_pajamos'!G85</f>
        <v>0</v>
      </c>
      <c r="C40" s="119">
        <f>'3 priedas_asignavimai'!V290</f>
        <v>124.291</v>
      </c>
      <c r="D40" s="119">
        <f t="shared" si="2"/>
        <v>-124.291</v>
      </c>
      <c r="F40" s="132">
        <f>'1 priedas_pajamos'!G48-'1 priedas_pajamos'!G49-'1 priedas_pajamos'!G74-'1 priedas_pajamos'!G116</f>
        <v>-34.252000000000002</v>
      </c>
      <c r="G40" s="132">
        <f>'3 priedas_asignavimai'!V329</f>
        <v>28.045999999999999</v>
      </c>
      <c r="H40" s="132"/>
      <c r="I40" s="132">
        <f>G40-F40</f>
        <v>62.298000000000002</v>
      </c>
    </row>
    <row r="41" spans="1:10" ht="13.8" x14ac:dyDescent="0.25">
      <c r="A41" s="87" t="s">
        <v>304</v>
      </c>
      <c r="B41" s="119">
        <f>'1 priedas_pajamos'!G86</f>
        <v>136.78800000000001</v>
      </c>
      <c r="C41" s="119">
        <f>'3 priedas_asignavimai'!V72</f>
        <v>269.7</v>
      </c>
      <c r="D41" s="119">
        <f t="shared" si="2"/>
        <v>-132.91199999999998</v>
      </c>
      <c r="F41" s="193">
        <f>F35-F40</f>
        <v>97.652230000000003</v>
      </c>
      <c r="G41" s="132">
        <f>G35-G40</f>
        <v>8096.62907</v>
      </c>
      <c r="H41" s="132">
        <f>H35-H40</f>
        <v>0</v>
      </c>
    </row>
    <row r="42" spans="1:10" ht="13.8" x14ac:dyDescent="0.25">
      <c r="A42" s="87" t="s">
        <v>347</v>
      </c>
      <c r="B42" s="119">
        <f>'1 priedas_pajamos'!G87</f>
        <v>124.291</v>
      </c>
      <c r="C42" s="119">
        <f>'3 priedas_asignavimai'!V73+'3 priedas_asignavimai'!V22</f>
        <v>0</v>
      </c>
      <c r="D42" s="119">
        <f t="shared" si="2"/>
        <v>124.291</v>
      </c>
    </row>
    <row r="43" spans="1:10" ht="27.6" x14ac:dyDescent="0.25">
      <c r="A43" s="87" t="s">
        <v>308</v>
      </c>
      <c r="B43" s="119">
        <f>'1 priedas_pajamos'!G89</f>
        <v>86.554999999999993</v>
      </c>
      <c r="C43" s="119">
        <f>'3 priedas_asignavimai'!V312+'3 priedas_asignavimai'!V317+'3 priedas_asignavimai'!V323+'3 priedas_asignavimai'!V328+'3 priedas_asignavimai'!V23</f>
        <v>22.2</v>
      </c>
      <c r="D43" s="119">
        <f t="shared" si="2"/>
        <v>64.35499999999999</v>
      </c>
    </row>
    <row r="44" spans="1:10" ht="13.8" x14ac:dyDescent="0.25">
      <c r="A44" s="87" t="s">
        <v>351</v>
      </c>
      <c r="B44" s="119">
        <f>'1 priedas_pajamos'!G90</f>
        <v>284.26599999999996</v>
      </c>
      <c r="C44" s="119">
        <f>'3 priedas_asignavimai'!V313</f>
        <v>53.078000000000003</v>
      </c>
      <c r="D44" s="119">
        <f t="shared" si="2"/>
        <v>231.18799999999996</v>
      </c>
    </row>
    <row r="45" spans="1:10" ht="13.8" x14ac:dyDescent="0.25">
      <c r="A45" s="139" t="s">
        <v>312</v>
      </c>
      <c r="B45" s="119">
        <f>'1 priedas_pajamos'!G91</f>
        <v>136.107</v>
      </c>
      <c r="C45" s="119">
        <f>'3 priedas_asignavimai'!V185+'3 priedas_asignavimai'!V196+'3 priedas_asignavimai'!V207+'3 priedas_asignavimai'!V214+'3 priedas_asignavimai'!V226+'3 priedas_asignavimai'!V233+'3 priedas_asignavimai'!V245</f>
        <v>219.46594999999999</v>
      </c>
      <c r="D45" s="119">
        <f t="shared" si="2"/>
        <v>-83.358949999999993</v>
      </c>
    </row>
    <row r="46" spans="1:10" ht="41.4" x14ac:dyDescent="0.25">
      <c r="A46" s="87" t="s">
        <v>369</v>
      </c>
      <c r="B46" s="119">
        <f>'1 priedas_pajamos'!G99</f>
        <v>0</v>
      </c>
      <c r="C46" s="119">
        <f>'3 priedas_asignavimai'!V324+'3 priedas_asignavimai'!V83+'3 priedas_asignavimai'!V41</f>
        <v>24.121000000000002</v>
      </c>
      <c r="D46" s="119">
        <f t="shared" si="2"/>
        <v>-24.121000000000002</v>
      </c>
    </row>
    <row r="47" spans="1:10" ht="13.8" x14ac:dyDescent="0.25">
      <c r="A47" s="87" t="s">
        <v>342</v>
      </c>
      <c r="B47" s="119">
        <f>'1 priedas_pajamos'!G98</f>
        <v>0</v>
      </c>
      <c r="C47" s="119">
        <f>'3 priedas_asignavimai'!V49</f>
        <v>0</v>
      </c>
      <c r="D47" s="119">
        <f t="shared" si="2"/>
        <v>0</v>
      </c>
    </row>
    <row r="48" spans="1:10" ht="27.6" x14ac:dyDescent="0.25">
      <c r="A48" s="87" t="s">
        <v>454</v>
      </c>
      <c r="B48" s="119">
        <f>'1 priedas_pajamos'!G92</f>
        <v>25.001000000000001</v>
      </c>
      <c r="C48" s="119">
        <f>'3 priedas_asignavimai'!V179+'3 priedas_asignavimai'!V186+'3 priedas_asignavimai'!V190+'3 priedas_asignavimai'!V198+'3 priedas_asignavimai'!V203+'3 priedas_asignavimai'!V208+'3 priedas_asignavimai'!V215+'3 priedas_asignavimai'!V221+'3 priedas_asignavimai'!V234+'3 priedas_asignavimai'!V240+'3 priedas_asignavimai'!V246+'3 priedas_asignavimai'!V251+'3 priedas_asignavimai'!V257+'3 priedas_asignavimai'!V262+'3 priedas_asignavimai'!V269+'3 priedas_asignavimai'!V274+'3 priedas_asignavimai'!V280+'3 priedas_asignavimai'!V60</f>
        <v>153.61847999999998</v>
      </c>
      <c r="D48" s="119">
        <f t="shared" si="2"/>
        <v>-128.61747999999997</v>
      </c>
    </row>
    <row r="49" spans="1:32" ht="13.8" x14ac:dyDescent="0.25">
      <c r="A49" s="87" t="s">
        <v>313</v>
      </c>
      <c r="B49" s="119">
        <f>'1 priedas_pajamos'!G93</f>
        <v>0</v>
      </c>
      <c r="C49" s="119">
        <f>'3 priedas_asignavimai'!V66</f>
        <v>0</v>
      </c>
      <c r="D49" s="119">
        <f t="shared" si="2"/>
        <v>0</v>
      </c>
    </row>
    <row r="50" spans="1:32" ht="27.6" x14ac:dyDescent="0.25">
      <c r="A50" s="84" t="s">
        <v>130</v>
      </c>
      <c r="B50" s="119">
        <f>'1 priedas_pajamos'!G102</f>
        <v>12.034000000000001</v>
      </c>
      <c r="C50" s="119">
        <f>'3 priedas_asignavimai'!V52</f>
        <v>46.896230000000003</v>
      </c>
      <c r="D50" s="119">
        <f t="shared" si="2"/>
        <v>-34.862230000000004</v>
      </c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215"/>
      <c r="Y50" s="215"/>
      <c r="Z50" s="215"/>
      <c r="AA50" s="215"/>
      <c r="AB50" s="215"/>
      <c r="AC50" s="215"/>
      <c r="AD50" s="215"/>
    </row>
    <row r="51" spans="1:32" ht="30" customHeight="1" x14ac:dyDescent="0.25">
      <c r="A51" s="140" t="s">
        <v>328</v>
      </c>
      <c r="B51" s="119">
        <f>'1 priedas_pajamos'!G94</f>
        <v>14.4</v>
      </c>
      <c r="C51" s="119">
        <f>'3 priedas_asignavimai'!S289</f>
        <v>849.54830000000004</v>
      </c>
      <c r="D51" s="119">
        <f t="shared" si="2"/>
        <v>-835.14830000000006</v>
      </c>
      <c r="I51" s="215"/>
      <c r="J51" s="215"/>
      <c r="K51" s="215"/>
      <c r="L51" s="215"/>
      <c r="M51" s="215"/>
      <c r="N51" s="215"/>
      <c r="O51" s="215"/>
      <c r="P51" s="215"/>
      <c r="Q51" s="215"/>
      <c r="R51" s="215"/>
      <c r="S51" s="215"/>
      <c r="T51" s="215"/>
      <c r="U51" s="215"/>
      <c r="V51" s="215"/>
      <c r="W51" s="215"/>
      <c r="X51" s="215"/>
      <c r="Y51" s="215"/>
      <c r="Z51" s="215"/>
      <c r="AA51" s="215"/>
      <c r="AB51" s="215"/>
      <c r="AC51" s="215"/>
      <c r="AD51" s="215"/>
      <c r="AE51" s="144" t="s">
        <v>367</v>
      </c>
      <c r="AF51" s="145" t="s">
        <v>368</v>
      </c>
    </row>
    <row r="52" spans="1:32" ht="27.6" x14ac:dyDescent="0.25">
      <c r="A52" s="84" t="s">
        <v>456</v>
      </c>
      <c r="B52" s="119">
        <f>'1 priedas_pajamos'!G95</f>
        <v>27.085000000000001</v>
      </c>
      <c r="C52" s="119">
        <f>'3 priedas_asignavimai'!V75+'3 priedas_asignavimai'!V40</f>
        <v>89.433999999999997</v>
      </c>
      <c r="D52" s="119">
        <f t="shared" si="2"/>
        <v>-62.348999999999997</v>
      </c>
      <c r="G52" s="206"/>
      <c r="H52" s="207"/>
      <c r="I52" s="207"/>
      <c r="J52" s="206"/>
      <c r="K52" s="206"/>
      <c r="L52" s="207"/>
      <c r="M52" s="206"/>
      <c r="N52" s="207"/>
      <c r="O52" s="206"/>
      <c r="P52" s="207"/>
      <c r="Q52" s="206"/>
      <c r="R52" s="207"/>
      <c r="S52" s="206"/>
      <c r="T52" s="207"/>
      <c r="U52" s="206"/>
      <c r="V52" s="207"/>
      <c r="W52" s="207"/>
      <c r="X52" s="208"/>
      <c r="Y52" s="207"/>
      <c r="Z52" s="208"/>
      <c r="AA52" s="207"/>
      <c r="AB52" s="208"/>
      <c r="AC52" s="207"/>
      <c r="AE52" s="199">
        <f>G52+J52+K52+M52+O52+Q52+S52+U52+X52+Z52+AB52</f>
        <v>0</v>
      </c>
      <c r="AF52" s="200">
        <f>H52+I52+L52+N52+P52+R52+T52+V52+W52+Y52+AA52+AC52</f>
        <v>0</v>
      </c>
    </row>
    <row r="53" spans="1:32" ht="27.6" x14ac:dyDescent="0.25">
      <c r="A53" s="91" t="s">
        <v>335</v>
      </c>
      <c r="B53" s="119">
        <f>'1 priedas_pajamos'!G96</f>
        <v>0</v>
      </c>
      <c r="C53" s="119"/>
      <c r="D53" s="119">
        <f t="shared" si="2"/>
        <v>0</v>
      </c>
      <c r="G53" s="209"/>
      <c r="H53" s="210"/>
      <c r="I53" s="210"/>
      <c r="J53" s="209"/>
      <c r="K53" s="209"/>
      <c r="L53" s="210"/>
      <c r="M53" s="209"/>
      <c r="N53" s="210"/>
      <c r="O53" s="209"/>
      <c r="P53" s="210"/>
      <c r="Q53" s="209"/>
      <c r="R53" s="210"/>
      <c r="S53" s="209"/>
      <c r="T53" s="210"/>
      <c r="U53" s="209"/>
      <c r="V53" s="210"/>
      <c r="W53" s="210"/>
      <c r="X53" s="211"/>
      <c r="Y53" s="210"/>
      <c r="Z53" s="211"/>
      <c r="AA53" s="210"/>
      <c r="AB53" s="211"/>
      <c r="AC53" s="210"/>
      <c r="AE53" s="201" t="e">
        <f>AE52+#REF!</f>
        <v>#REF!</v>
      </c>
      <c r="AF53" s="202" t="e">
        <f>AF52+#REF!</f>
        <v>#REF!</v>
      </c>
    </row>
    <row r="54" spans="1:32" ht="13.8" x14ac:dyDescent="0.25">
      <c r="A54" s="91" t="s">
        <v>339</v>
      </c>
      <c r="B54" s="119">
        <f>'1 priedas_pajamos'!G97</f>
        <v>13.1928</v>
      </c>
      <c r="C54" s="119">
        <f>'3 priedas_asignavimai'!V48</f>
        <v>257.86560000000003</v>
      </c>
      <c r="D54" s="119">
        <f t="shared" si="2"/>
        <v>-244.67280000000002</v>
      </c>
      <c r="G54" s="212"/>
      <c r="H54" s="213"/>
      <c r="I54" s="213"/>
      <c r="J54" s="212"/>
      <c r="K54" s="212"/>
      <c r="L54" s="213"/>
      <c r="M54" s="212"/>
      <c r="N54" s="213"/>
      <c r="O54" s="212"/>
      <c r="P54" s="213"/>
      <c r="Q54" s="212"/>
      <c r="R54" s="213"/>
      <c r="S54" s="212"/>
      <c r="T54" s="213"/>
      <c r="U54" s="212"/>
      <c r="V54" s="213"/>
      <c r="W54" s="213"/>
      <c r="X54" s="214"/>
      <c r="Y54" s="213"/>
      <c r="Z54" s="214"/>
      <c r="AA54" s="213"/>
      <c r="AB54" s="214"/>
      <c r="AC54" s="213"/>
    </row>
    <row r="55" spans="1:32" ht="27.6" x14ac:dyDescent="0.25">
      <c r="A55" s="140" t="s">
        <v>330</v>
      </c>
      <c r="B55" s="119">
        <f>'1 priedas_pajamos'!G101</f>
        <v>0</v>
      </c>
      <c r="C55" s="119">
        <f>'3 priedas_asignavimai'!V175</f>
        <v>0</v>
      </c>
      <c r="D55" s="119">
        <f t="shared" si="2"/>
        <v>0</v>
      </c>
    </row>
    <row r="56" spans="1:32" ht="41.4" x14ac:dyDescent="0.25">
      <c r="A56" s="91" t="s">
        <v>326</v>
      </c>
      <c r="B56" s="119">
        <f>'1 priedas_pajamos'!G100</f>
        <v>0</v>
      </c>
      <c r="C56" s="119">
        <f>'3 priedas_asignavimai'!V200+'3 priedas_asignavimai'!V235+'3 priedas_asignavimai'!V180+'3 priedas_asignavimai'!V209+'3 priedas_asignavimai'!V220+'3 priedas_asignavimai'!V59</f>
        <v>16.279609999999998</v>
      </c>
      <c r="D56" s="119">
        <f t="shared" si="2"/>
        <v>-16.279609999999998</v>
      </c>
    </row>
    <row r="57" spans="1:32" ht="13.8" x14ac:dyDescent="0.25">
      <c r="A57" s="87" t="s">
        <v>305</v>
      </c>
      <c r="B57" s="119">
        <f>'1 priedas_pajamos'!G88</f>
        <v>118.85</v>
      </c>
      <c r="C57" s="119">
        <f>'3 priedas_asignavimai'!V74</f>
        <v>118.85</v>
      </c>
      <c r="D57" s="119">
        <f t="shared" si="2"/>
        <v>0</v>
      </c>
    </row>
    <row r="58" spans="1:32" ht="41.4" x14ac:dyDescent="0.25">
      <c r="A58" s="84" t="s">
        <v>362</v>
      </c>
      <c r="B58" s="119">
        <f>'1 priedas_pajamos'!G104</f>
        <v>2725.6</v>
      </c>
      <c r="C58" s="119">
        <f>'3 priedas_asignavimai'!V76+'3 priedas_asignavimai'!V42</f>
        <v>284.52467999999999</v>
      </c>
      <c r="D58" s="119">
        <f t="shared" si="2"/>
        <v>2441.0753199999999</v>
      </c>
    </row>
    <row r="59" spans="1:32" ht="41.4" x14ac:dyDescent="0.25">
      <c r="A59" s="84" t="s">
        <v>363</v>
      </c>
      <c r="B59" s="119">
        <f>'1 priedas_pajamos'!G105</f>
        <v>3.6</v>
      </c>
      <c r="C59" s="119">
        <f>'3 priedas_asignavimai'!V77+'3 priedas_asignavimai'!V43</f>
        <v>12.93412</v>
      </c>
      <c r="D59" s="119">
        <f t="shared" si="2"/>
        <v>-9.3341200000000004</v>
      </c>
    </row>
    <row r="60" spans="1:32" ht="41.4" x14ac:dyDescent="0.25">
      <c r="A60" s="84" t="s">
        <v>467</v>
      </c>
      <c r="B60" s="119">
        <f>'1 priedas_pajamos'!G106</f>
        <v>221.2</v>
      </c>
      <c r="C60" s="119">
        <f>'3 priedas_asignavimai'!V78</f>
        <v>4.5179999999999998</v>
      </c>
      <c r="D60" s="119">
        <f t="shared" si="2"/>
        <v>216.68199999999999</v>
      </c>
    </row>
    <row r="61" spans="1:32" ht="44.25" customHeight="1" x14ac:dyDescent="0.25">
      <c r="A61" s="84" t="s">
        <v>477</v>
      </c>
      <c r="B61" s="119">
        <f>'1 priedas_pajamos'!G107</f>
        <v>4.6989999999999998</v>
      </c>
      <c r="C61" s="119">
        <f>'3 priedas_asignavimai'!V84</f>
        <v>221.2</v>
      </c>
      <c r="D61" s="119">
        <f t="shared" si="2"/>
        <v>-216.50099999999998</v>
      </c>
    </row>
    <row r="62" spans="1:32" ht="27.6" x14ac:dyDescent="0.25">
      <c r="A62" s="84" t="s">
        <v>364</v>
      </c>
      <c r="B62" s="119">
        <f>'1 priedas_pajamos'!G108</f>
        <v>1.0589999999999999</v>
      </c>
      <c r="C62" s="119">
        <f>'3 priedas_asignavimai'!V79</f>
        <v>1.0589999999999999</v>
      </c>
      <c r="D62" s="119">
        <f t="shared" si="2"/>
        <v>0</v>
      </c>
    </row>
    <row r="63" spans="1:32" ht="27.6" x14ac:dyDescent="0.25">
      <c r="A63" s="84" t="s">
        <v>365</v>
      </c>
      <c r="B63" s="119">
        <f>'1 priedas_pajamos'!G110</f>
        <v>2.99288</v>
      </c>
      <c r="C63" s="119">
        <f>'3 priedas_asignavimai'!V50</f>
        <v>0</v>
      </c>
      <c r="D63" s="119">
        <f t="shared" si="2"/>
        <v>2.99288</v>
      </c>
    </row>
    <row r="64" spans="1:32" ht="27.6" x14ac:dyDescent="0.25">
      <c r="A64" s="84" t="s">
        <v>366</v>
      </c>
      <c r="B64" s="119">
        <f>'1 priedas_pajamos'!G111</f>
        <v>45.946680000000001</v>
      </c>
      <c r="C64" s="119">
        <f>'3 priedas_asignavimai'!V80</f>
        <v>24.146000000000001</v>
      </c>
      <c r="D64" s="119">
        <f t="shared" si="2"/>
        <v>21.80068</v>
      </c>
    </row>
    <row r="65" spans="1:12" ht="13.8" x14ac:dyDescent="0.25">
      <c r="A65" s="87" t="s">
        <v>357</v>
      </c>
      <c r="B65" s="119">
        <f>'1 priedas_pajamos'!G103</f>
        <v>0</v>
      </c>
      <c r="C65" s="119">
        <f>'3 priedas_asignavimai'!V81</f>
        <v>45.946680000000001</v>
      </c>
      <c r="D65" s="119">
        <f t="shared" si="2"/>
        <v>-45.946680000000001</v>
      </c>
    </row>
    <row r="66" spans="1:12" ht="13.8" x14ac:dyDescent="0.25">
      <c r="A66" s="33" t="s">
        <v>375</v>
      </c>
      <c r="B66" s="119">
        <f>'1 priedas_pajamos'!G112</f>
        <v>20.521000000000001</v>
      </c>
      <c r="C66" s="119">
        <f>'3 priedas_asignavimai'!V51</f>
        <v>0</v>
      </c>
      <c r="D66" s="119"/>
    </row>
    <row r="67" spans="1:12" ht="27.6" x14ac:dyDescent="0.25">
      <c r="A67" s="83" t="s">
        <v>297</v>
      </c>
      <c r="B67" s="128">
        <f>'1 priedas_pajamos'!G113</f>
        <v>46.896230000000003</v>
      </c>
      <c r="C67" s="128">
        <f>'3 priedas_asignavimai'!V45</f>
        <v>0</v>
      </c>
      <c r="D67" s="128">
        <f t="shared" ref="D67:D73" si="3">B67-C67</f>
        <v>46.896230000000003</v>
      </c>
    </row>
    <row r="68" spans="1:12" ht="13.8" x14ac:dyDescent="0.25">
      <c r="A68" s="83" t="s">
        <v>142</v>
      </c>
      <c r="B68" s="128">
        <f>'1 priedas_pajamos'!G117</f>
        <v>0</v>
      </c>
      <c r="C68" s="128">
        <f>'3 priedas_asignavimai'!V46+'3 priedas_asignavimai'!V56+'3 priedas_asignavimai'!V69+'3 priedas_asignavimai'!V325</f>
        <v>3519.4282700000003</v>
      </c>
      <c r="D68" s="128">
        <f t="shared" si="3"/>
        <v>-3519.4282700000003</v>
      </c>
      <c r="F68" s="446" t="s">
        <v>317</v>
      </c>
      <c r="G68" s="446"/>
      <c r="H68" s="446"/>
      <c r="I68" s="446"/>
      <c r="J68" s="196"/>
    </row>
    <row r="69" spans="1:12" ht="27.6" x14ac:dyDescent="0.25">
      <c r="A69" s="83" t="s">
        <v>298</v>
      </c>
      <c r="B69" s="128">
        <f>'1 priedas_pajamos'!G121</f>
        <v>0</v>
      </c>
      <c r="C69" s="128">
        <f>'3 priedas_asignavimai'!V47+'3 priedas_asignavimai'!V57</f>
        <v>232</v>
      </c>
      <c r="D69" s="128">
        <f t="shared" si="3"/>
        <v>-232</v>
      </c>
      <c r="F69" s="197" t="s">
        <v>310</v>
      </c>
      <c r="G69" s="197" t="s">
        <v>311</v>
      </c>
      <c r="H69" s="197"/>
    </row>
    <row r="70" spans="1:12" ht="13.8" x14ac:dyDescent="0.25">
      <c r="A70" s="83" t="s">
        <v>212</v>
      </c>
      <c r="B70" s="128">
        <f>'1 priedas_pajamos'!G74</f>
        <v>34.252000000000002</v>
      </c>
      <c r="C70" s="128">
        <f>'3 priedas_asignavimai'!W54+'3 priedas_asignavimai'!W182+'3 priedas_asignavimai'!W178+'3 priedas_asignavimai'!W189+'3 priedas_asignavimai'!W193+'3 priedas_asignavimai'!W202+'3 priedas_asignavimai'!W205+'3 priedas_asignavimai'!W211+'3 priedas_asignavimai'!W218+'3 priedas_asignavimai'!W224+'3 priedas_asignavimai'!W230+'3 priedas_asignavimai'!W238+'3 priedas_asignavimai'!W243+'3 priedas_asignavimai'!W249+'3 priedas_asignavimai'!W255+'3 priedas_asignavimai'!W260+'3 priedas_asignavimai'!W266+'3 priedas_asignavimai'!W272+'3 priedas_asignavimai'!W277+'3 priedas_asignavimai'!W283+'3 priedas_asignavimai'!W286+'3 priedas_asignavimai'!W288</f>
        <v>1278.374</v>
      </c>
      <c r="D70" s="128">
        <f t="shared" si="3"/>
        <v>-1244.1220000000001</v>
      </c>
      <c r="F70" s="132">
        <f>'1 priedas_pajamos'!G74</f>
        <v>34.252000000000002</v>
      </c>
      <c r="G70" s="132">
        <f>'3 priedas_asignavimai'!W329</f>
        <v>0</v>
      </c>
      <c r="H70" s="132">
        <f>F70-G70</f>
        <v>34.252000000000002</v>
      </c>
      <c r="I70" s="132">
        <f>F70-B70</f>
        <v>0</v>
      </c>
      <c r="J70" s="132"/>
      <c r="K70" s="132">
        <f>G70-C70</f>
        <v>-1278.374</v>
      </c>
      <c r="L70" s="132"/>
    </row>
    <row r="71" spans="1:12" ht="13.8" x14ac:dyDescent="0.25">
      <c r="A71" s="83" t="s">
        <v>299</v>
      </c>
      <c r="B71" s="133">
        <f>'1 priedas_pajamos'!G15+'1 priedas_pajamos'!G17+'1 priedas_pajamos'!G25+'1 priedas_pajamos'!G35+'1 priedas_pajamos'!G36+'1 priedas_pajamos'!G37+'1 priedas_pajamos'!G39+'1 priedas_pajamos'!G41-'1 priedas_pajamos'!G40+'1 priedas_pajamos'!G116+'1 priedas_pajamos'!G28</f>
        <v>90425.1</v>
      </c>
      <c r="C71" s="133" t="e">
        <f>'3 priedas_asignavimai'!T12+'3 priedas_asignavimai'!T14+'3 priedas_asignavimai'!T92+'3 priedas_asignavimai'!T97+'3 priedas_asignavimai'!T104+'3 priedas_asignavimai'!T111+'3 priedas_asignavimai'!T118+'3 priedas_asignavimai'!T125+'3 priedas_asignavimai'!T132+'3 priedas_asignavimai'!T139+'3 priedas_asignavimai'!T146+'3 priedas_asignavimai'!T153+'3 priedas_asignavimai'!T160+'3 priedas_asignavimai'!T167+'3 priedas_asignavimai'!T169+'3 priedas_asignavimai'!T172+'3 priedas_asignavimai'!T177+'3 priedas_asignavimai'!T181+'3 priedas_asignavimai'!T188+'3 priedas_asignavimai'!T192+'3 priedas_asignavimai'!T201+'3 priedas_asignavimai'!T204+'3 priedas_asignavimai'!T210+'3 priedas_asignavimai'!T217+'3 priedas_asignavimai'!T223+'3 priedas_asignavimai'!T229+'3 priedas_asignavimai'!T237+'3 priedas_asignavimai'!T242+'3 priedas_asignavimai'!T248+'3 priedas_asignavimai'!T254+'3 priedas_asignavimai'!T259+'3 priedas_asignavimai'!T265+'3 priedas_asignavimai'!T271+'3 priedas_asignavimai'!T276+'3 priedas_asignavimai'!T282+'3 priedas_asignavimai'!T285+'3 priedas_asignavimai'!T287+'3 priedas_asignavimai'!T291+'3 priedas_asignavimai'!T293+'3 priedas_asignavimai'!T295+'3 priedas_asignavimai'!T297+'3 priedas_asignavimai'!T299+'3 priedas_asignavimai'!T301+'3 priedas_asignavimai'!T303+'3 priedas_asignavimai'!T305+'3 priedas_asignavimai'!T308+'3 priedas_asignavimai'!T310+'3 priedas_asignavimai'!T315+'3 priedas_asignavimai'!T318+'3 priedas_asignavimai'!T326</f>
        <v>#VALUE!</v>
      </c>
      <c r="D71" s="128" t="e">
        <f t="shared" si="3"/>
        <v>#VALUE!</v>
      </c>
      <c r="F71" s="132">
        <f>'1 priedas_pajamos'!G124-'1 priedas_pajamos'!G48-'1 priedas_pajamos'!G40-'1 priedas_pajamos'!G32-'1 priedas_pajamos'!G31-'1 priedas_pajamos'!G30-'1 priedas_pajamos'!G27-'1 priedas_pajamos'!G26-'1 priedas_pajamos'!G22+'1 priedas_pajamos'!G116-'1 priedas_pajamos'!G33</f>
        <v>-6139.3</v>
      </c>
      <c r="G71" s="132">
        <f>'3 priedas_asignavimai'!T329</f>
        <v>512.6</v>
      </c>
      <c r="H71" s="132">
        <f t="shared" ref="H71:H77" si="4">F71-G71</f>
        <v>-6651.9000000000005</v>
      </c>
      <c r="I71" s="132">
        <f>F71-B71</f>
        <v>-96564.400000000009</v>
      </c>
      <c r="J71" s="132"/>
      <c r="K71" s="132" t="e">
        <f>G71-C71</f>
        <v>#VALUE!</v>
      </c>
      <c r="L71" s="132"/>
    </row>
    <row r="72" spans="1:12" ht="14.4" thickBot="1" x14ac:dyDescent="0.3">
      <c r="A72" s="88" t="s">
        <v>316</v>
      </c>
      <c r="B72" s="134">
        <f>'1 priedas_pajamos'!G22+'1 priedas_pajamos'!G26+'1 priedas_pajamos'!G27+'1 priedas_pajamos'!G30+'1 priedas_pajamos'!G31+'1 priedas_pajamos'!G32+'1 priedas_pajamos'!G40+'1 priedas_pajamos'!G33</f>
        <v>6139.3</v>
      </c>
      <c r="C72" s="134">
        <f>'3 priedas_asignavimai'!X329</f>
        <v>500</v>
      </c>
      <c r="D72" s="128">
        <f t="shared" si="3"/>
        <v>5639.3</v>
      </c>
      <c r="F72" s="132">
        <f>'1 priedas_pajamos'!G22+'1 priedas_pajamos'!G26+'1 priedas_pajamos'!G27+'1 priedas_pajamos'!G30+'1 priedas_pajamos'!G31+'1 priedas_pajamos'!G32+'1 priedas_pajamos'!G40+'1 priedas_pajamos'!G33</f>
        <v>6139.3</v>
      </c>
      <c r="G72" s="132">
        <f>'3 priedas_asignavimai'!X329</f>
        <v>500</v>
      </c>
      <c r="H72" s="132">
        <f t="shared" si="4"/>
        <v>5639.3</v>
      </c>
      <c r="I72" s="132">
        <f>F72-B72</f>
        <v>0</v>
      </c>
      <c r="J72" s="132"/>
      <c r="K72" s="132">
        <f>G72-C72</f>
        <v>0</v>
      </c>
      <c r="L72" s="132"/>
    </row>
    <row r="73" spans="1:12" ht="18" customHeight="1" thickBot="1" x14ac:dyDescent="0.35">
      <c r="A73" s="89" t="s">
        <v>321</v>
      </c>
      <c r="B73" s="129">
        <f>B4+B29+B67+B68+B69+B70+B71+B72</f>
        <v>96662.052230000016</v>
      </c>
      <c r="C73" s="129" t="e">
        <f>C4+C29+C67+C68+C69+C70+C71+C72</f>
        <v>#VALUE!</v>
      </c>
      <c r="D73" s="130" t="e">
        <f t="shared" si="3"/>
        <v>#VALUE!</v>
      </c>
      <c r="F73" s="132"/>
      <c r="G73" s="132"/>
      <c r="H73" s="132">
        <f t="shared" si="4"/>
        <v>0</v>
      </c>
      <c r="I73" s="132"/>
      <c r="J73" s="132"/>
      <c r="K73" s="132"/>
      <c r="L73" s="132"/>
    </row>
    <row r="74" spans="1:12" x14ac:dyDescent="0.25">
      <c r="A74" s="203" t="s">
        <v>318</v>
      </c>
      <c r="B74" s="132">
        <f>'1 priedas_pajamos'!G124</f>
        <v>0</v>
      </c>
      <c r="C74" s="132">
        <f>'3 priedas_asignavimai'!T329+'3 priedas_asignavimai'!U329+'3 priedas_asignavimai'!V329+'3 priedas_asignavimai'!W329+'3 priedas_asignavimai'!X329</f>
        <v>1040.6460000000002</v>
      </c>
      <c r="F74" s="204" t="s">
        <v>310</v>
      </c>
      <c r="G74" s="204" t="s">
        <v>311</v>
      </c>
      <c r="H74" s="132"/>
      <c r="I74" s="132"/>
      <c r="J74" s="132"/>
      <c r="K74" s="132"/>
      <c r="L74" s="132"/>
    </row>
    <row r="75" spans="1:12" x14ac:dyDescent="0.25">
      <c r="B75" s="11">
        <f>B73-B74</f>
        <v>96662.052230000016</v>
      </c>
      <c r="C75" s="132" t="e">
        <f>C73-C74</f>
        <v>#VALUE!</v>
      </c>
      <c r="F75" s="132"/>
      <c r="G75" s="132"/>
      <c r="H75" s="132">
        <f t="shared" si="4"/>
        <v>0</v>
      </c>
      <c r="I75" s="132"/>
      <c r="J75" s="132"/>
      <c r="K75" s="132"/>
      <c r="L75" s="132"/>
    </row>
    <row r="76" spans="1:12" ht="13.8" x14ac:dyDescent="0.25">
      <c r="A76" s="83" t="s">
        <v>320</v>
      </c>
      <c r="B76" s="128">
        <v>1023</v>
      </c>
      <c r="C76" s="128">
        <f>'3 priedas_asignavimai'!Y44+'3 priedas_asignavimai'!Y54+'3 priedas_asignavimai'!Y62+'3 priedas_asignavimai'!Y65+'3 priedas_asignavimai'!Y68</f>
        <v>0</v>
      </c>
      <c r="D76" s="128">
        <f>B76-C76</f>
        <v>1023</v>
      </c>
      <c r="F76" s="132">
        <f>B76</f>
        <v>1023</v>
      </c>
      <c r="G76" s="132">
        <f>'3 priedas_asignavimai'!Y329</f>
        <v>0</v>
      </c>
      <c r="H76" s="132">
        <f t="shared" si="4"/>
        <v>1023</v>
      </c>
      <c r="I76" s="132">
        <f>F76-B76</f>
        <v>0</v>
      </c>
      <c r="J76" s="132"/>
      <c r="K76" s="132">
        <f>G76-C76</f>
        <v>0</v>
      </c>
      <c r="L76" s="132"/>
    </row>
    <row r="77" spans="1:12" ht="14.4" thickBot="1" x14ac:dyDescent="0.3">
      <c r="A77" s="83" t="s">
        <v>158</v>
      </c>
      <c r="B77" s="128">
        <f>'4 priedas_ nepanaudotos lėšos'!O118</f>
        <v>4700.3236300000008</v>
      </c>
      <c r="C77" s="128">
        <f>'3 priedas_asignavimai'!Z12+'3 priedas_asignavimai'!Z14+'3 priedas_asignavimai'!Z92+'3 priedas_asignavimai'!Z97+'3 priedas_asignavimai'!Z104+'3 priedas_asignavimai'!Z111+'3 priedas_asignavimai'!Z118+'3 priedas_asignavimai'!Z125+'3 priedas_asignavimai'!Z132+'3 priedas_asignavimai'!Z139+'3 priedas_asignavimai'!Z153+'3 priedas_asignavimai'!Z160+'3 priedas_asignavimai'!Z172+'3 priedas_asignavimai'!Z177+'3 priedas_asignavimai'!Z181+'3 priedas_asignavimai'!Z188+'3 priedas_asignavimai'!Z192+'3 priedas_asignavimai'!Z201+'3 priedas_asignavimai'!Z204+'3 priedas_asignavimai'!Z210+'3 priedas_asignavimai'!Z217+'3 priedas_asignavimai'!Z223+'3 priedas_asignavimai'!Z229+'3 priedas_asignavimai'!Z237+'3 priedas_asignavimai'!Z242+'3 priedas_asignavimai'!Z248+'3 priedas_asignavimai'!Z259+'3 priedas_asignavimai'!Z254+'3 priedas_asignavimai'!Z265+'3 priedas_asignavimai'!Z271+'3 priedas_asignavimai'!Z276+'3 priedas_asignavimai'!Z282+'3 priedas_asignavimai'!Z285+'3 priedas_asignavimai'!Z287+'3 priedas_asignavimai'!Z291+'3 priedas_asignavimai'!Z295+'3 priedas_asignavimai'!Z297+'3 priedas_asignavimai'!Z303+'3 priedas_asignavimai'!Z305+'3 priedas_asignavimai'!Z308+'3 priedas_asignavimai'!Z310+'3 priedas_asignavimai'!Z315+'3 priedas_asignavimai'!Z318+'3 priedas_asignavimai'!Z326+'3 priedas_asignavimai'!Z170+'3 priedas_asignavimai'!Z146+'3 priedas_asignavimai'!Z293+'3 priedas_asignavimai'!Z301</f>
        <v>70.910259999999994</v>
      </c>
      <c r="D77" s="128">
        <f t="shared" ref="D77" si="5">B77-C77</f>
        <v>4629.4133700000011</v>
      </c>
      <c r="F77" s="132">
        <f>B77</f>
        <v>4700.3236300000008</v>
      </c>
      <c r="G77" s="132">
        <f>'3 priedas_asignavimai'!Z329</f>
        <v>25.14292</v>
      </c>
      <c r="H77" s="132">
        <f t="shared" si="4"/>
        <v>4675.1807100000005</v>
      </c>
      <c r="I77" s="132">
        <f>F77-B77</f>
        <v>0</v>
      </c>
      <c r="J77" s="132"/>
      <c r="K77" s="132">
        <f>G77-C77</f>
        <v>-45.76733999999999</v>
      </c>
      <c r="L77" s="132"/>
    </row>
    <row r="78" spans="1:12" ht="16.2" thickBot="1" x14ac:dyDescent="0.35">
      <c r="A78" s="89" t="s">
        <v>322</v>
      </c>
      <c r="B78" s="129">
        <f>B73+B76+B77</f>
        <v>102385.37586000001</v>
      </c>
      <c r="C78" s="129" t="e">
        <f>C73+C76+C77</f>
        <v>#VALUE!</v>
      </c>
      <c r="D78" s="130" t="e">
        <f>B78-C78</f>
        <v>#VALUE!</v>
      </c>
    </row>
    <row r="81" spans="4:7" x14ac:dyDescent="0.25">
      <c r="G81" s="205"/>
    </row>
    <row r="85" spans="4:7" x14ac:dyDescent="0.25">
      <c r="D85" s="193" t="s">
        <v>358</v>
      </c>
    </row>
  </sheetData>
  <mergeCells count="4">
    <mergeCell ref="F34:I34"/>
    <mergeCell ref="F68:I68"/>
    <mergeCell ref="F38:I38"/>
    <mergeCell ref="F2:I2"/>
  </mergeCells>
  <phoneticPr fontId="17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Įvardinti diapazonai</vt:lpstr>
      </vt:variant>
      <vt:variant>
        <vt:i4>4</vt:i4>
      </vt:variant>
    </vt:vector>
  </HeadingPairs>
  <TitlesOfParts>
    <vt:vector size="9" baseType="lpstr">
      <vt:lpstr>1 priedas_pajamos</vt:lpstr>
      <vt:lpstr>2 priedas_pajamų įmokos</vt:lpstr>
      <vt:lpstr>3 priedas_asignavimai</vt:lpstr>
      <vt:lpstr>4 priedas_ nepanaudotos lėšos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2024-06-14T10:40:09Z</cp:lastPrinted>
  <dcterms:created xsi:type="dcterms:W3CDTF">2007-01-10T08:42:24Z</dcterms:created>
  <dcterms:modified xsi:type="dcterms:W3CDTF">2024-10-01T11:28:46Z</dcterms:modified>
</cp:coreProperties>
</file>