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" yWindow="345" windowWidth="13500" windowHeight="10920" tabRatio="976" firstSheet="8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/>
  <c r="J31" i="10"/>
  <c r="I31" i="10"/>
  <c r="H31" i="10"/>
  <c r="G31" i="10"/>
  <c r="F31" i="10"/>
  <c r="E31" i="10"/>
  <c r="D31" i="10"/>
  <c r="C31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N25" i="10"/>
  <c r="N32" i="10" s="1"/>
  <c r="M25" i="10"/>
  <c r="M32" i="10" s="1"/>
  <c r="L25" i="10"/>
  <c r="L32" i="10" s="1"/>
  <c r="K25" i="10"/>
  <c r="J25" i="10"/>
  <c r="J32" i="10" s="1"/>
  <c r="I25" i="10"/>
  <c r="I32" i="10" s="1"/>
  <c r="H25" i="10"/>
  <c r="H32" i="10" s="1"/>
  <c r="G25" i="10"/>
  <c r="G32" i="10" s="1"/>
  <c r="F25" i="10"/>
  <c r="F32" i="10" s="1"/>
  <c r="E25" i="10"/>
  <c r="E32" i="10" s="1"/>
  <c r="D25" i="10"/>
  <c r="D32" i="10" s="1"/>
  <c r="C25" i="10"/>
  <c r="C32" i="10" s="1"/>
  <c r="Q148" i="15"/>
  <c r="Q147" i="15"/>
  <c r="I144" i="15"/>
  <c r="H144" i="15" s="1"/>
  <c r="E143" i="15"/>
  <c r="D143" i="15" s="1"/>
  <c r="K138" i="15"/>
  <c r="J138" i="15"/>
  <c r="I138" i="15"/>
  <c r="H138" i="15" s="1"/>
  <c r="G138" i="15"/>
  <c r="F138" i="15"/>
  <c r="E138" i="15"/>
  <c r="D138" i="15" s="1"/>
  <c r="O137" i="15"/>
  <c r="N137" i="15"/>
  <c r="M137" i="15"/>
  <c r="L137" i="15" s="1"/>
  <c r="H137" i="15"/>
  <c r="D137" i="15"/>
  <c r="O136" i="15"/>
  <c r="N136" i="15"/>
  <c r="N138" i="15" s="1"/>
  <c r="M136" i="15"/>
  <c r="H136" i="15"/>
  <c r="D136" i="15"/>
  <c r="K134" i="15"/>
  <c r="K145" i="15" s="1"/>
  <c r="J134" i="15"/>
  <c r="J145" i="15" s="1"/>
  <c r="I134" i="15"/>
  <c r="H134" i="15"/>
  <c r="G134" i="15"/>
  <c r="G145" i="15" s="1"/>
  <c r="F134" i="15"/>
  <c r="F145" i="15" s="1"/>
  <c r="E134" i="15"/>
  <c r="D134" i="15"/>
  <c r="O133" i="15"/>
  <c r="N133" i="15"/>
  <c r="M133" i="15"/>
  <c r="M134" i="15" s="1"/>
  <c r="L133" i="15"/>
  <c r="H133" i="15"/>
  <c r="D133" i="15"/>
  <c r="O132" i="15"/>
  <c r="N132" i="15"/>
  <c r="N134" i="15" s="1"/>
  <c r="N145" i="15" s="1"/>
  <c r="M132" i="15"/>
  <c r="H132" i="15"/>
  <c r="D132" i="15"/>
  <c r="K129" i="15"/>
  <c r="K144" i="15" s="1"/>
  <c r="J129" i="15"/>
  <c r="J144" i="15" s="1"/>
  <c r="I129" i="15"/>
  <c r="H129" i="15"/>
  <c r="G129" i="15"/>
  <c r="G144" i="15" s="1"/>
  <c r="F129" i="15"/>
  <c r="F144" i="15" s="1"/>
  <c r="E129" i="15"/>
  <c r="E144" i="15" s="1"/>
  <c r="D144" i="15" s="1"/>
  <c r="D129" i="15"/>
  <c r="O128" i="15"/>
  <c r="N128" i="15"/>
  <c r="M128" i="15"/>
  <c r="M129" i="15" s="1"/>
  <c r="L128" i="15"/>
  <c r="H128" i="15"/>
  <c r="D128" i="15"/>
  <c r="O127" i="15"/>
  <c r="N127" i="15"/>
  <c r="N129" i="15" s="1"/>
  <c r="N144" i="15" s="1"/>
  <c r="M127" i="15"/>
  <c r="H127" i="15"/>
  <c r="D127" i="15"/>
  <c r="K124" i="15"/>
  <c r="K143" i="15" s="1"/>
  <c r="J124" i="15"/>
  <c r="J143" i="15" s="1"/>
  <c r="I124" i="15"/>
  <c r="I143" i="15" s="1"/>
  <c r="H143" i="15" s="1"/>
  <c r="H124" i="15"/>
  <c r="G124" i="15"/>
  <c r="G143" i="15" s="1"/>
  <c r="F124" i="15"/>
  <c r="F143" i="15" s="1"/>
  <c r="E124" i="15"/>
  <c r="D124" i="15"/>
  <c r="O123" i="15"/>
  <c r="N123" i="15"/>
  <c r="M123" i="15"/>
  <c r="M124" i="15" s="1"/>
  <c r="L123" i="15"/>
  <c r="H123" i="15"/>
  <c r="D123" i="15"/>
  <c r="O122" i="15"/>
  <c r="N122" i="15"/>
  <c r="N124" i="15" s="1"/>
  <c r="N143" i="15" s="1"/>
  <c r="M122" i="15"/>
  <c r="H122" i="15"/>
  <c r="D122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/>
  <c r="H116" i="15"/>
  <c r="D116" i="15"/>
  <c r="K114" i="15"/>
  <c r="H114" i="15" s="1"/>
  <c r="J114" i="15"/>
  <c r="I114" i="15"/>
  <c r="G114" i="15"/>
  <c r="D114" i="15" s="1"/>
  <c r="F114" i="15"/>
  <c r="E114" i="15"/>
  <c r="O113" i="15"/>
  <c r="L113" i="15" s="1"/>
  <c r="N113" i="15"/>
  <c r="N114" i="15" s="1"/>
  <c r="M113" i="15"/>
  <c r="H113" i="15"/>
  <c r="D113" i="15"/>
  <c r="O112" i="15"/>
  <c r="N112" i="15"/>
  <c r="M112" i="15"/>
  <c r="L112" i="15"/>
  <c r="H112" i="15"/>
  <c r="D112" i="15"/>
  <c r="O111" i="15"/>
  <c r="L111" i="15" s="1"/>
  <c r="N111" i="15"/>
  <c r="M111" i="15"/>
  <c r="H111" i="15"/>
  <c r="D111" i="15"/>
  <c r="O110" i="15"/>
  <c r="N110" i="15"/>
  <c r="M110" i="15"/>
  <c r="L110" i="15"/>
  <c r="H110" i="15"/>
  <c r="D110" i="15"/>
  <c r="O109" i="15"/>
  <c r="L109" i="15" s="1"/>
  <c r="N109" i="15"/>
  <c r="M109" i="15"/>
  <c r="M114" i="15" s="1"/>
  <c r="H109" i="15"/>
  <c r="D109" i="15"/>
  <c r="Q107" i="15"/>
  <c r="P107" i="15"/>
  <c r="K107" i="15"/>
  <c r="H107" i="15" s="1"/>
  <c r="J107" i="15"/>
  <c r="I107" i="15"/>
  <c r="G107" i="15"/>
  <c r="D107" i="15" s="1"/>
  <c r="F107" i="15"/>
  <c r="E107" i="15"/>
  <c r="O106" i="15"/>
  <c r="L106" i="15" s="1"/>
  <c r="N106" i="15"/>
  <c r="M106" i="15"/>
  <c r="H106" i="15"/>
  <c r="D106" i="15"/>
  <c r="O105" i="15"/>
  <c r="N105" i="15"/>
  <c r="M105" i="15"/>
  <c r="L105" i="15"/>
  <c r="H105" i="15"/>
  <c r="D105" i="15"/>
  <c r="O104" i="15"/>
  <c r="L104" i="15" s="1"/>
  <c r="N104" i="15"/>
  <c r="M104" i="15"/>
  <c r="H104" i="15"/>
  <c r="D104" i="15"/>
  <c r="O103" i="15"/>
  <c r="N103" i="15"/>
  <c r="M103" i="15"/>
  <c r="L103" i="15"/>
  <c r="H103" i="15"/>
  <c r="D103" i="15"/>
  <c r="O102" i="15"/>
  <c r="L102" i="15" s="1"/>
  <c r="N102" i="15"/>
  <c r="M102" i="15"/>
  <c r="H102" i="15"/>
  <c r="D102" i="15"/>
  <c r="O101" i="15"/>
  <c r="N101" i="15"/>
  <c r="M101" i="15"/>
  <c r="L101" i="15"/>
  <c r="H101" i="15"/>
  <c r="D101" i="15"/>
  <c r="O100" i="15"/>
  <c r="L100" i="15" s="1"/>
  <c r="N100" i="15"/>
  <c r="M100" i="15"/>
  <c r="H100" i="15"/>
  <c r="D100" i="15"/>
  <c r="O99" i="15"/>
  <c r="N99" i="15"/>
  <c r="M99" i="15"/>
  <c r="L99" i="15" s="1"/>
  <c r="H99" i="15"/>
  <c r="D99" i="15"/>
  <c r="O98" i="15"/>
  <c r="L98" i="15" s="1"/>
  <c r="N98" i="15"/>
  <c r="M98" i="15"/>
  <c r="H98" i="15"/>
  <c r="D98" i="15"/>
  <c r="O97" i="15"/>
  <c r="N97" i="15"/>
  <c r="M97" i="15"/>
  <c r="L97" i="15"/>
  <c r="H97" i="15"/>
  <c r="D97" i="15"/>
  <c r="O96" i="15"/>
  <c r="L96" i="15" s="1"/>
  <c r="N96" i="15"/>
  <c r="M96" i="15"/>
  <c r="H96" i="15"/>
  <c r="D96" i="15"/>
  <c r="O95" i="15"/>
  <c r="N95" i="15"/>
  <c r="M95" i="15"/>
  <c r="L95" i="15"/>
  <c r="H95" i="15"/>
  <c r="D95" i="15"/>
  <c r="O94" i="15"/>
  <c r="L94" i="15" s="1"/>
  <c r="N94" i="15"/>
  <c r="M94" i="15"/>
  <c r="H94" i="15"/>
  <c r="D94" i="15"/>
  <c r="O93" i="15"/>
  <c r="N93" i="15"/>
  <c r="M93" i="15"/>
  <c r="L93" i="15"/>
  <c r="H93" i="15"/>
  <c r="D93" i="15"/>
  <c r="O92" i="15"/>
  <c r="L92" i="15" s="1"/>
  <c r="N92" i="15"/>
  <c r="M92" i="15"/>
  <c r="H92" i="15"/>
  <c r="D92" i="15"/>
  <c r="O91" i="15"/>
  <c r="N91" i="15"/>
  <c r="M91" i="15"/>
  <c r="L91" i="15" s="1"/>
  <c r="H91" i="15"/>
  <c r="D91" i="15"/>
  <c r="O90" i="15"/>
  <c r="L90" i="15" s="1"/>
  <c r="N90" i="15"/>
  <c r="M90" i="15"/>
  <c r="H90" i="15"/>
  <c r="D90" i="15"/>
  <c r="O89" i="15"/>
  <c r="N89" i="15"/>
  <c r="M89" i="15"/>
  <c r="L89" i="15"/>
  <c r="H89" i="15"/>
  <c r="D89" i="15"/>
  <c r="O88" i="15"/>
  <c r="L88" i="15" s="1"/>
  <c r="N88" i="15"/>
  <c r="M88" i="15"/>
  <c r="H88" i="15"/>
  <c r="D88" i="15"/>
  <c r="O87" i="15"/>
  <c r="N87" i="15"/>
  <c r="M87" i="15"/>
  <c r="L87" i="15"/>
  <c r="H87" i="15"/>
  <c r="D87" i="15"/>
  <c r="O86" i="15"/>
  <c r="L86" i="15" s="1"/>
  <c r="N86" i="15"/>
  <c r="M86" i="15"/>
  <c r="H86" i="15"/>
  <c r="D86" i="15"/>
  <c r="O85" i="15"/>
  <c r="N85" i="15"/>
  <c r="M85" i="15"/>
  <c r="L85" i="15"/>
  <c r="H85" i="15"/>
  <c r="D85" i="15"/>
  <c r="O84" i="15"/>
  <c r="L84" i="15" s="1"/>
  <c r="N84" i="15"/>
  <c r="N107" i="15" s="1"/>
  <c r="M84" i="15"/>
  <c r="H84" i="15"/>
  <c r="D84" i="15"/>
  <c r="O83" i="15"/>
  <c r="N83" i="15"/>
  <c r="M83" i="15"/>
  <c r="M107" i="15" s="1"/>
  <c r="H83" i="15"/>
  <c r="D83" i="15"/>
  <c r="K81" i="15"/>
  <c r="H81" i="15" s="1"/>
  <c r="J81" i="15"/>
  <c r="I81" i="15"/>
  <c r="G81" i="15"/>
  <c r="D81" i="15" s="1"/>
  <c r="F81" i="15"/>
  <c r="E81" i="15"/>
  <c r="O80" i="15"/>
  <c r="L80" i="15" s="1"/>
  <c r="N80" i="15"/>
  <c r="N81" i="15" s="1"/>
  <c r="M80" i="15"/>
  <c r="H80" i="15"/>
  <c r="D80" i="15"/>
  <c r="O79" i="15"/>
  <c r="N79" i="15"/>
  <c r="M79" i="15"/>
  <c r="M81" i="15" s="1"/>
  <c r="L79" i="15"/>
  <c r="Q152" i="15" s="1"/>
  <c r="H79" i="15"/>
  <c r="D79" i="15"/>
  <c r="K77" i="15"/>
  <c r="H77" i="15" s="1"/>
  <c r="J77" i="15"/>
  <c r="I77" i="15"/>
  <c r="G77" i="15"/>
  <c r="D77" i="15" s="1"/>
  <c r="F77" i="15"/>
  <c r="E77" i="15"/>
  <c r="O76" i="15"/>
  <c r="L76" i="15" s="1"/>
  <c r="N76" i="15"/>
  <c r="N77" i="15" s="1"/>
  <c r="M76" i="15"/>
  <c r="H76" i="15"/>
  <c r="D76" i="15"/>
  <c r="O75" i="15"/>
  <c r="N75" i="15"/>
  <c r="M75" i="15"/>
  <c r="L75" i="15"/>
  <c r="H75" i="15"/>
  <c r="D75" i="15"/>
  <c r="O74" i="15"/>
  <c r="L74" i="15" s="1"/>
  <c r="N74" i="15"/>
  <c r="M74" i="15"/>
  <c r="H74" i="15"/>
  <c r="D74" i="15"/>
  <c r="O73" i="15"/>
  <c r="N73" i="15"/>
  <c r="M73" i="15"/>
  <c r="L73" i="15"/>
  <c r="H73" i="15"/>
  <c r="D73" i="15"/>
  <c r="O72" i="15"/>
  <c r="L72" i="15" s="1"/>
  <c r="N72" i="15"/>
  <c r="M72" i="15"/>
  <c r="M77" i="15" s="1"/>
  <c r="H72" i="15"/>
  <c r="D72" i="15"/>
  <c r="K70" i="15"/>
  <c r="K142" i="15" s="1"/>
  <c r="J70" i="15"/>
  <c r="I70" i="15"/>
  <c r="H70" i="15"/>
  <c r="G70" i="15"/>
  <c r="G142" i="15" s="1"/>
  <c r="F70" i="15"/>
  <c r="E70" i="15"/>
  <c r="E142" i="15" s="1"/>
  <c r="D142" i="15" s="1"/>
  <c r="D70" i="15"/>
  <c r="O69" i="15"/>
  <c r="N69" i="15"/>
  <c r="M69" i="15"/>
  <c r="M70" i="15" s="1"/>
  <c r="L69" i="15"/>
  <c r="Q146" i="15" s="1"/>
  <c r="H69" i="15"/>
  <c r="D69" i="15"/>
  <c r="O68" i="15"/>
  <c r="L68" i="15" s="1"/>
  <c r="N68" i="15"/>
  <c r="M68" i="15"/>
  <c r="H68" i="15"/>
  <c r="D68" i="15"/>
  <c r="O67" i="15"/>
  <c r="O70" i="15" s="1"/>
  <c r="N67" i="15"/>
  <c r="N70" i="15" s="1"/>
  <c r="M67" i="15"/>
  <c r="L67" i="15"/>
  <c r="H67" i="15"/>
  <c r="D67" i="15"/>
  <c r="K64" i="15"/>
  <c r="H64" i="15" s="1"/>
  <c r="J64" i="15"/>
  <c r="I64" i="15"/>
  <c r="G64" i="15"/>
  <c r="D64" i="15" s="1"/>
  <c r="F64" i="15"/>
  <c r="E64" i="15"/>
  <c r="O63" i="15"/>
  <c r="L63" i="15" s="1"/>
  <c r="N63" i="15"/>
  <c r="M63" i="15"/>
  <c r="H63" i="15"/>
  <c r="D63" i="15"/>
  <c r="O62" i="15"/>
  <c r="N62" i="15"/>
  <c r="M62" i="15"/>
  <c r="L62" i="15" s="1"/>
  <c r="H62" i="15"/>
  <c r="D62" i="15"/>
  <c r="O61" i="15"/>
  <c r="L61" i="15" s="1"/>
  <c r="N61" i="15"/>
  <c r="M61" i="15"/>
  <c r="H61" i="15"/>
  <c r="D61" i="15"/>
  <c r="O60" i="15"/>
  <c r="N60" i="15"/>
  <c r="M60" i="15"/>
  <c r="L60" i="15"/>
  <c r="H60" i="15"/>
  <c r="D60" i="15"/>
  <c r="O59" i="15"/>
  <c r="L59" i="15" s="1"/>
  <c r="N59" i="15"/>
  <c r="N64" i="15" s="1"/>
  <c r="M59" i="15"/>
  <c r="H59" i="15"/>
  <c r="D59" i="15"/>
  <c r="K57" i="15"/>
  <c r="J57" i="15"/>
  <c r="I57" i="15"/>
  <c r="H57" i="15" s="1"/>
  <c r="G57" i="15"/>
  <c r="F57" i="15"/>
  <c r="E57" i="15"/>
  <c r="D57" i="15" s="1"/>
  <c r="O56" i="15"/>
  <c r="N56" i="15"/>
  <c r="M56" i="15"/>
  <c r="M57" i="15" s="1"/>
  <c r="L57" i="15" s="1"/>
  <c r="L56" i="15"/>
  <c r="H56" i="15"/>
  <c r="D56" i="15"/>
  <c r="O55" i="15"/>
  <c r="N55" i="15"/>
  <c r="M55" i="15"/>
  <c r="H55" i="15"/>
  <c r="D55" i="15"/>
  <c r="L55" i="15" s="1"/>
  <c r="O54" i="15"/>
  <c r="N54" i="15"/>
  <c r="M54" i="15"/>
  <c r="L54" i="15"/>
  <c r="H54" i="15"/>
  <c r="D54" i="15"/>
  <c r="O53" i="15"/>
  <c r="N53" i="15"/>
  <c r="M53" i="15"/>
  <c r="H53" i="15"/>
  <c r="D53" i="15"/>
  <c r="L53" i="15" s="1"/>
  <c r="O52" i="15"/>
  <c r="O57" i="15" s="1"/>
  <c r="N52" i="15"/>
  <c r="M52" i="15"/>
  <c r="L52" i="15"/>
  <c r="H52" i="15"/>
  <c r="D52" i="15"/>
  <c r="K50" i="15"/>
  <c r="H50" i="15" s="1"/>
  <c r="J50" i="15"/>
  <c r="I50" i="15"/>
  <c r="G50" i="15"/>
  <c r="D50" i="15" s="1"/>
  <c r="F50" i="15"/>
  <c r="E50" i="15"/>
  <c r="O49" i="15"/>
  <c r="L49" i="15" s="1"/>
  <c r="N49" i="15"/>
  <c r="N50" i="15" s="1"/>
  <c r="M49" i="15"/>
  <c r="M50" i="15" s="1"/>
  <c r="H49" i="15"/>
  <c r="D49" i="15"/>
  <c r="K47" i="15"/>
  <c r="J47" i="15"/>
  <c r="I47" i="15"/>
  <c r="H47" i="15"/>
  <c r="G47" i="15"/>
  <c r="F47" i="15"/>
  <c r="E47" i="15"/>
  <c r="D47" i="15"/>
  <c r="O46" i="15"/>
  <c r="N46" i="15"/>
  <c r="M46" i="15"/>
  <c r="L46" i="15"/>
  <c r="H46" i="15"/>
  <c r="D46" i="15"/>
  <c r="O45" i="15"/>
  <c r="N45" i="15"/>
  <c r="M45" i="15"/>
  <c r="H45" i="15"/>
  <c r="D45" i="15"/>
  <c r="L45" i="15" s="1"/>
  <c r="O44" i="15"/>
  <c r="N44" i="15"/>
  <c r="M44" i="15"/>
  <c r="L44" i="15"/>
  <c r="H44" i="15"/>
  <c r="D44" i="15"/>
  <c r="O43" i="15"/>
  <c r="N43" i="15"/>
  <c r="M43" i="15"/>
  <c r="H43" i="15"/>
  <c r="D43" i="15"/>
  <c r="L43" i="15" s="1"/>
  <c r="O42" i="15"/>
  <c r="N42" i="15"/>
  <c r="M42" i="15"/>
  <c r="L42" i="15"/>
  <c r="H42" i="15"/>
  <c r="D42" i="15"/>
  <c r="O41" i="15"/>
  <c r="N41" i="15"/>
  <c r="M41" i="15"/>
  <c r="H41" i="15"/>
  <c r="D41" i="15"/>
  <c r="O40" i="15"/>
  <c r="N40" i="15"/>
  <c r="M40" i="15"/>
  <c r="L40" i="15"/>
  <c r="H40" i="15"/>
  <c r="D40" i="15"/>
  <c r="O39" i="15"/>
  <c r="N39" i="15"/>
  <c r="M39" i="15"/>
  <c r="H39" i="15"/>
  <c r="D39" i="15"/>
  <c r="L39" i="15" s="1"/>
  <c r="O38" i="15"/>
  <c r="N38" i="15"/>
  <c r="M38" i="15"/>
  <c r="M47" i="15" s="1"/>
  <c r="L38" i="15"/>
  <c r="H38" i="15"/>
  <c r="D38" i="15"/>
  <c r="O37" i="15"/>
  <c r="N37" i="15"/>
  <c r="M37" i="15"/>
  <c r="H37" i="15"/>
  <c r="D37" i="15"/>
  <c r="L37" i="15" s="1"/>
  <c r="O36" i="15"/>
  <c r="N36" i="15"/>
  <c r="M36" i="15"/>
  <c r="L36" i="15"/>
  <c r="H36" i="15"/>
  <c r="D36" i="15"/>
  <c r="O35" i="15"/>
  <c r="N35" i="15"/>
  <c r="M35" i="15"/>
  <c r="H35" i="15"/>
  <c r="D35" i="15"/>
  <c r="L35" i="15" s="1"/>
  <c r="O34" i="15"/>
  <c r="N34" i="15"/>
  <c r="M34" i="15"/>
  <c r="L34" i="15"/>
  <c r="H34" i="15"/>
  <c r="D34" i="15"/>
  <c r="O33" i="15"/>
  <c r="N33" i="15"/>
  <c r="M33" i="15"/>
  <c r="H33" i="15"/>
  <c r="D33" i="15"/>
  <c r="K31" i="15"/>
  <c r="J31" i="15"/>
  <c r="I31" i="15"/>
  <c r="H31" i="15"/>
  <c r="F31" i="15"/>
  <c r="E31" i="15"/>
  <c r="O30" i="15"/>
  <c r="N30" i="15"/>
  <c r="M30" i="15"/>
  <c r="H30" i="15"/>
  <c r="D30" i="15"/>
  <c r="L30" i="15" s="1"/>
  <c r="O29" i="15"/>
  <c r="N29" i="15"/>
  <c r="M29" i="15"/>
  <c r="L29" i="15"/>
  <c r="H29" i="15"/>
  <c r="D29" i="15"/>
  <c r="O28" i="15"/>
  <c r="N28" i="15"/>
  <c r="M28" i="15"/>
  <c r="H28" i="15"/>
  <c r="D28" i="15"/>
  <c r="L28" i="15" s="1"/>
  <c r="O27" i="15"/>
  <c r="N27" i="15"/>
  <c r="M27" i="15"/>
  <c r="L27" i="15"/>
  <c r="H27" i="15"/>
  <c r="D27" i="15"/>
  <c r="N26" i="15"/>
  <c r="M26" i="15"/>
  <c r="M31" i="15" s="1"/>
  <c r="J26" i="15"/>
  <c r="H26" i="15"/>
  <c r="G26" i="15"/>
  <c r="F26" i="15"/>
  <c r="M24" i="15"/>
  <c r="I24" i="15"/>
  <c r="G24" i="15"/>
  <c r="E24" i="15"/>
  <c r="O23" i="15"/>
  <c r="N23" i="15"/>
  <c r="M23" i="15"/>
  <c r="D23" i="15"/>
  <c r="L23" i="15" s="1"/>
  <c r="O22" i="15"/>
  <c r="N22" i="15"/>
  <c r="M22" i="15"/>
  <c r="H22" i="15"/>
  <c r="D22" i="15"/>
  <c r="L22" i="15" s="1"/>
  <c r="Q151" i="15" s="1"/>
  <c r="O21" i="15"/>
  <c r="N21" i="15"/>
  <c r="M21" i="15"/>
  <c r="L21" i="15"/>
  <c r="Q149" i="15" s="1"/>
  <c r="D21" i="15"/>
  <c r="O20" i="15"/>
  <c r="N20" i="15"/>
  <c r="M20" i="15"/>
  <c r="D20" i="15"/>
  <c r="L20" i="15" s="1"/>
  <c r="O19" i="15"/>
  <c r="O24" i="15" s="1"/>
  <c r="N19" i="15"/>
  <c r="N24" i="15" s="1"/>
  <c r="K19" i="15"/>
  <c r="K24" i="15" s="1"/>
  <c r="K141" i="15" s="1"/>
  <c r="K139" i="15" s="1"/>
  <c r="J19" i="15"/>
  <c r="J24" i="15" s="1"/>
  <c r="J141" i="15" s="1"/>
  <c r="I19" i="15"/>
  <c r="H19" i="15"/>
  <c r="G19" i="15"/>
  <c r="F19" i="15"/>
  <c r="F24" i="15" s="1"/>
  <c r="F141" i="15" s="1"/>
  <c r="E19" i="15"/>
  <c r="M19" i="15" s="1"/>
  <c r="D19" i="15"/>
  <c r="L19" i="15" s="1"/>
  <c r="Q130" i="7"/>
  <c r="Q129" i="7"/>
  <c r="Q127" i="7"/>
  <c r="R124" i="7"/>
  <c r="J124" i="7"/>
  <c r="F124" i="7"/>
  <c r="R123" i="7"/>
  <c r="K123" i="7"/>
  <c r="J123" i="7"/>
  <c r="I123" i="7"/>
  <c r="G123" i="7"/>
  <c r="F123" i="7"/>
  <c r="E123" i="7"/>
  <c r="R122" i="7"/>
  <c r="O122" i="7"/>
  <c r="N122" i="7"/>
  <c r="M122" i="7"/>
  <c r="L122" i="7"/>
  <c r="H122" i="7"/>
  <c r="D122" i="7"/>
  <c r="R121" i="7"/>
  <c r="O121" i="7"/>
  <c r="O123" i="7" s="1"/>
  <c r="N121" i="7"/>
  <c r="M121" i="7"/>
  <c r="L121" i="7" s="1"/>
  <c r="H121" i="7"/>
  <c r="D121" i="7"/>
  <c r="R120" i="7"/>
  <c r="O120" i="7"/>
  <c r="N120" i="7"/>
  <c r="N123" i="7" s="1"/>
  <c r="M120" i="7"/>
  <c r="L120" i="7"/>
  <c r="H120" i="7"/>
  <c r="D120" i="7"/>
  <c r="R119" i="7"/>
  <c r="O119" i="7"/>
  <c r="N119" i="7"/>
  <c r="M119" i="7"/>
  <c r="M123" i="7" s="1"/>
  <c r="H119" i="7"/>
  <c r="H123" i="7" s="1"/>
  <c r="D119" i="7"/>
  <c r="D123" i="7" s="1"/>
  <c r="R118" i="7"/>
  <c r="R117" i="7"/>
  <c r="K117" i="7"/>
  <c r="J117" i="7"/>
  <c r="I117" i="7"/>
  <c r="G117" i="7"/>
  <c r="F117" i="7"/>
  <c r="E117" i="7"/>
  <c r="R116" i="7"/>
  <c r="O116" i="7"/>
  <c r="N116" i="7"/>
  <c r="M116" i="7"/>
  <c r="L116" i="7"/>
  <c r="H116" i="7"/>
  <c r="D116" i="7"/>
  <c r="R115" i="7"/>
  <c r="O115" i="7"/>
  <c r="N115" i="7"/>
  <c r="M115" i="7"/>
  <c r="L115" i="7" s="1"/>
  <c r="H115" i="7"/>
  <c r="D115" i="7"/>
  <c r="R114" i="7"/>
  <c r="O114" i="7"/>
  <c r="N114" i="7"/>
  <c r="M114" i="7"/>
  <c r="L114" i="7"/>
  <c r="H114" i="7"/>
  <c r="D114" i="7"/>
  <c r="R113" i="7"/>
  <c r="O113" i="7"/>
  <c r="N113" i="7"/>
  <c r="M113" i="7"/>
  <c r="L113" i="7" s="1"/>
  <c r="H113" i="7"/>
  <c r="D113" i="7"/>
  <c r="R112" i="7"/>
  <c r="O112" i="7"/>
  <c r="N112" i="7"/>
  <c r="M112" i="7"/>
  <c r="L112" i="7"/>
  <c r="H112" i="7"/>
  <c r="D112" i="7"/>
  <c r="R111" i="7"/>
  <c r="O111" i="7"/>
  <c r="N111" i="7"/>
  <c r="M111" i="7"/>
  <c r="L111" i="7" s="1"/>
  <c r="H111" i="7"/>
  <c r="D111" i="7"/>
  <c r="R110" i="7"/>
  <c r="O110" i="7"/>
  <c r="N110" i="7"/>
  <c r="M110" i="7"/>
  <c r="L110" i="7"/>
  <c r="H110" i="7"/>
  <c r="D110" i="7"/>
  <c r="R109" i="7"/>
  <c r="O109" i="7"/>
  <c r="N109" i="7"/>
  <c r="M109" i="7"/>
  <c r="L109" i="7" s="1"/>
  <c r="H109" i="7"/>
  <c r="D109" i="7"/>
  <c r="R108" i="7"/>
  <c r="O108" i="7"/>
  <c r="N108" i="7"/>
  <c r="M108" i="7"/>
  <c r="L108" i="7"/>
  <c r="H108" i="7"/>
  <c r="D108" i="7"/>
  <c r="O107" i="7"/>
  <c r="N107" i="7"/>
  <c r="M107" i="7"/>
  <c r="L107" i="7"/>
  <c r="H107" i="7"/>
  <c r="D107" i="7"/>
  <c r="R106" i="7"/>
  <c r="O106" i="7"/>
  <c r="N106" i="7"/>
  <c r="M106" i="7"/>
  <c r="L106" i="7" s="1"/>
  <c r="H106" i="7"/>
  <c r="D106" i="7"/>
  <c r="R105" i="7"/>
  <c r="O105" i="7"/>
  <c r="N105" i="7"/>
  <c r="M105" i="7"/>
  <c r="L105" i="7"/>
  <c r="H105" i="7"/>
  <c r="D105" i="7"/>
  <c r="R104" i="7"/>
  <c r="O104" i="7"/>
  <c r="O117" i="7" s="1"/>
  <c r="N104" i="7"/>
  <c r="M104" i="7"/>
  <c r="M117" i="7" s="1"/>
  <c r="L117" i="7" s="1"/>
  <c r="H104" i="7"/>
  <c r="D104" i="7"/>
  <c r="R103" i="7"/>
  <c r="O103" i="7"/>
  <c r="N103" i="7"/>
  <c r="N117" i="7" s="1"/>
  <c r="M103" i="7"/>
  <c r="L103" i="7"/>
  <c r="H103" i="7"/>
  <c r="H117" i="7" s="1"/>
  <c r="D103" i="7"/>
  <c r="D117" i="7" s="1"/>
  <c r="R102" i="7"/>
  <c r="R101" i="7"/>
  <c r="K101" i="7"/>
  <c r="J101" i="7"/>
  <c r="I101" i="7"/>
  <c r="G101" i="7"/>
  <c r="F101" i="7"/>
  <c r="E101" i="7"/>
  <c r="R100" i="7"/>
  <c r="O100" i="7"/>
  <c r="N100" i="7"/>
  <c r="M100" i="7"/>
  <c r="L100" i="7" s="1"/>
  <c r="H100" i="7"/>
  <c r="D100" i="7"/>
  <c r="R99" i="7"/>
  <c r="O99" i="7"/>
  <c r="N99" i="7"/>
  <c r="M99" i="7"/>
  <c r="L99" i="7"/>
  <c r="H99" i="7"/>
  <c r="D99" i="7"/>
  <c r="R98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R91" i="7"/>
  <c r="O91" i="7"/>
  <c r="N91" i="7"/>
  <c r="M91" i="7"/>
  <c r="L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/>
  <c r="H89" i="7"/>
  <c r="D89" i="7"/>
  <c r="R88" i="7"/>
  <c r="O88" i="7"/>
  <c r="N88" i="7"/>
  <c r="M88" i="7"/>
  <c r="L88" i="7" s="1"/>
  <c r="H88" i="7"/>
  <c r="D88" i="7"/>
  <c r="R87" i="7"/>
  <c r="O87" i="7"/>
  <c r="N87" i="7"/>
  <c r="M87" i="7"/>
  <c r="L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/>
  <c r="H85" i="7"/>
  <c r="D85" i="7"/>
  <c r="R84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O80" i="7"/>
  <c r="N80" i="7"/>
  <c r="M80" i="7"/>
  <c r="L80" i="7"/>
  <c r="H80" i="7"/>
  <c r="D80" i="7"/>
  <c r="R79" i="7"/>
  <c r="O79" i="7"/>
  <c r="N79" i="7"/>
  <c r="M79" i="7"/>
  <c r="L79" i="7" s="1"/>
  <c r="H79" i="7"/>
  <c r="D79" i="7"/>
  <c r="R78" i="7"/>
  <c r="O78" i="7"/>
  <c r="N78" i="7"/>
  <c r="M78" i="7"/>
  <c r="L78" i="7"/>
  <c r="H78" i="7"/>
  <c r="D78" i="7"/>
  <c r="R77" i="7"/>
  <c r="O77" i="7"/>
  <c r="N77" i="7"/>
  <c r="M77" i="7"/>
  <c r="L77" i="7" s="1"/>
  <c r="H77" i="7"/>
  <c r="D77" i="7"/>
  <c r="R76" i="7"/>
  <c r="O76" i="7"/>
  <c r="N76" i="7"/>
  <c r="M76" i="7"/>
  <c r="L76" i="7"/>
  <c r="H76" i="7"/>
  <c r="D76" i="7"/>
  <c r="R75" i="7"/>
  <c r="O75" i="7"/>
  <c r="N75" i="7"/>
  <c r="M75" i="7"/>
  <c r="L75" i="7" s="1"/>
  <c r="H75" i="7"/>
  <c r="D75" i="7"/>
  <c r="R74" i="7"/>
  <c r="O74" i="7"/>
  <c r="N74" i="7"/>
  <c r="M74" i="7"/>
  <c r="L74" i="7"/>
  <c r="H74" i="7"/>
  <c r="D74" i="7"/>
  <c r="R73" i="7"/>
  <c r="O73" i="7"/>
  <c r="N73" i="7"/>
  <c r="M73" i="7"/>
  <c r="L73" i="7" s="1"/>
  <c r="H73" i="7"/>
  <c r="D73" i="7"/>
  <c r="R72" i="7"/>
  <c r="O72" i="7"/>
  <c r="N72" i="7"/>
  <c r="M72" i="7"/>
  <c r="L72" i="7"/>
  <c r="H72" i="7"/>
  <c r="D72" i="7"/>
  <c r="R71" i="7"/>
  <c r="O71" i="7"/>
  <c r="N71" i="7"/>
  <c r="M71" i="7"/>
  <c r="L71" i="7" s="1"/>
  <c r="H71" i="7"/>
  <c r="H101" i="7" s="1"/>
  <c r="D71" i="7"/>
  <c r="R70" i="7"/>
  <c r="O70" i="7"/>
  <c r="N70" i="7"/>
  <c r="M70" i="7"/>
  <c r="L70" i="7"/>
  <c r="H70" i="7"/>
  <c r="D70" i="7"/>
  <c r="D101" i="7" s="1"/>
  <c r="R69" i="7"/>
  <c r="O69" i="7"/>
  <c r="N69" i="7"/>
  <c r="M69" i="7"/>
  <c r="L69" i="7" s="1"/>
  <c r="H69" i="7"/>
  <c r="D69" i="7"/>
  <c r="R68" i="7"/>
  <c r="O68" i="7"/>
  <c r="O101" i="7" s="1"/>
  <c r="N68" i="7"/>
  <c r="N101" i="7" s="1"/>
  <c r="M68" i="7"/>
  <c r="M101" i="7" s="1"/>
  <c r="L101" i="7" s="1"/>
  <c r="L68" i="7"/>
  <c r="Q134" i="7" s="1"/>
  <c r="H68" i="7"/>
  <c r="D68" i="7"/>
  <c r="R67" i="7"/>
  <c r="R66" i="7"/>
  <c r="K66" i="7"/>
  <c r="J66" i="7"/>
  <c r="I66" i="7"/>
  <c r="H66" i="7"/>
  <c r="G66" i="7"/>
  <c r="F66" i="7"/>
  <c r="E66" i="7"/>
  <c r="D66" i="7"/>
  <c r="R65" i="7"/>
  <c r="O65" i="7"/>
  <c r="N65" i="7"/>
  <c r="M65" i="7"/>
  <c r="L65" i="7" s="1"/>
  <c r="H65" i="7"/>
  <c r="D65" i="7"/>
  <c r="R64" i="7"/>
  <c r="O64" i="7"/>
  <c r="O66" i="7" s="1"/>
  <c r="N64" i="7"/>
  <c r="N66" i="7" s="1"/>
  <c r="M64" i="7"/>
  <c r="M66" i="7" s="1"/>
  <c r="L64" i="7"/>
  <c r="H64" i="7"/>
  <c r="D64" i="7"/>
  <c r="R63" i="7"/>
  <c r="R62" i="7"/>
  <c r="K62" i="7"/>
  <c r="J62" i="7"/>
  <c r="I62" i="7"/>
  <c r="G62" i="7"/>
  <c r="F62" i="7"/>
  <c r="E62" i="7"/>
  <c r="R61" i="7"/>
  <c r="O61" i="7"/>
  <c r="N61" i="7"/>
  <c r="M61" i="7"/>
  <c r="L61" i="7" s="1"/>
  <c r="H61" i="7"/>
  <c r="D61" i="7"/>
  <c r="R60" i="7"/>
  <c r="O60" i="7"/>
  <c r="N60" i="7"/>
  <c r="M60" i="7"/>
  <c r="L60" i="7"/>
  <c r="H60" i="7"/>
  <c r="D60" i="7"/>
  <c r="R59" i="7"/>
  <c r="O59" i="7"/>
  <c r="N59" i="7"/>
  <c r="M59" i="7"/>
  <c r="L59" i="7" s="1"/>
  <c r="H59" i="7"/>
  <c r="D59" i="7"/>
  <c r="R58" i="7"/>
  <c r="O58" i="7"/>
  <c r="N58" i="7"/>
  <c r="M58" i="7"/>
  <c r="L58" i="7"/>
  <c r="H58" i="7"/>
  <c r="D58" i="7"/>
  <c r="R57" i="7"/>
  <c r="O57" i="7"/>
  <c r="N57" i="7"/>
  <c r="M57" i="7"/>
  <c r="L57" i="7" s="1"/>
  <c r="H57" i="7"/>
  <c r="D57" i="7"/>
  <c r="R56" i="7"/>
  <c r="O56" i="7"/>
  <c r="N56" i="7"/>
  <c r="M56" i="7"/>
  <c r="L56" i="7"/>
  <c r="H56" i="7"/>
  <c r="D56" i="7"/>
  <c r="R55" i="7"/>
  <c r="O55" i="7"/>
  <c r="N55" i="7"/>
  <c r="M55" i="7"/>
  <c r="L55" i="7" s="1"/>
  <c r="H55" i="7"/>
  <c r="D55" i="7"/>
  <c r="R54" i="7"/>
  <c r="O54" i="7"/>
  <c r="N54" i="7"/>
  <c r="M54" i="7"/>
  <c r="L54" i="7"/>
  <c r="H54" i="7"/>
  <c r="D54" i="7"/>
  <c r="D62" i="7" s="1"/>
  <c r="R53" i="7"/>
  <c r="O53" i="7"/>
  <c r="N53" i="7"/>
  <c r="M53" i="7"/>
  <c r="L53" i="7" s="1"/>
  <c r="H53" i="7"/>
  <c r="D53" i="7"/>
  <c r="R52" i="7"/>
  <c r="O52" i="7"/>
  <c r="N52" i="7"/>
  <c r="N62" i="7" s="1"/>
  <c r="M52" i="7"/>
  <c r="L52" i="7"/>
  <c r="H52" i="7"/>
  <c r="D52" i="7"/>
  <c r="R51" i="7"/>
  <c r="O51" i="7"/>
  <c r="O62" i="7" s="1"/>
  <c r="N51" i="7"/>
  <c r="M51" i="7"/>
  <c r="M62" i="7" s="1"/>
  <c r="H51" i="7"/>
  <c r="H62" i="7" s="1"/>
  <c r="D51" i="7"/>
  <c r="R50" i="7"/>
  <c r="R49" i="7"/>
  <c r="K49" i="7"/>
  <c r="K124" i="7" s="1"/>
  <c r="J49" i="7"/>
  <c r="I49" i="7"/>
  <c r="I124" i="7" s="1"/>
  <c r="G49" i="7"/>
  <c r="G124" i="7" s="1"/>
  <c r="F49" i="7"/>
  <c r="E49" i="7"/>
  <c r="E124" i="7" s="1"/>
  <c r="R48" i="7"/>
  <c r="O48" i="7"/>
  <c r="N48" i="7"/>
  <c r="M48" i="7"/>
  <c r="L48" i="7"/>
  <c r="Q128" i="7" s="1"/>
  <c r="H48" i="7"/>
  <c r="D48" i="7"/>
  <c r="R47" i="7"/>
  <c r="O47" i="7"/>
  <c r="N47" i="7"/>
  <c r="M47" i="7"/>
  <c r="L47" i="7" s="1"/>
  <c r="H47" i="7"/>
  <c r="D47" i="7"/>
  <c r="R46" i="7"/>
  <c r="O46" i="7"/>
  <c r="N46" i="7"/>
  <c r="M46" i="7"/>
  <c r="L46" i="7"/>
  <c r="H46" i="7"/>
  <c r="D46" i="7"/>
  <c r="R45" i="7"/>
  <c r="O45" i="7"/>
  <c r="N45" i="7"/>
  <c r="M45" i="7"/>
  <c r="L45" i="7" s="1"/>
  <c r="H45" i="7"/>
  <c r="D45" i="7"/>
  <c r="R44" i="7"/>
  <c r="O44" i="7"/>
  <c r="N44" i="7"/>
  <c r="M44" i="7"/>
  <c r="L44" i="7"/>
  <c r="H44" i="7"/>
  <c r="D44" i="7"/>
  <c r="R43" i="7"/>
  <c r="O43" i="7"/>
  <c r="N43" i="7"/>
  <c r="M43" i="7"/>
  <c r="L43" i="7" s="1"/>
  <c r="H43" i="7"/>
  <c r="D43" i="7"/>
  <c r="R42" i="7"/>
  <c r="O42" i="7"/>
  <c r="N42" i="7"/>
  <c r="M42" i="7"/>
  <c r="L42" i="7"/>
  <c r="H42" i="7"/>
  <c r="D42" i="7"/>
  <c r="R41" i="7"/>
  <c r="O41" i="7"/>
  <c r="N41" i="7"/>
  <c r="M41" i="7"/>
  <c r="L41" i="7" s="1"/>
  <c r="H41" i="7"/>
  <c r="D41" i="7"/>
  <c r="R40" i="7"/>
  <c r="O40" i="7"/>
  <c r="N40" i="7"/>
  <c r="M40" i="7"/>
  <c r="L40" i="7"/>
  <c r="H40" i="7"/>
  <c r="D40" i="7"/>
  <c r="R39" i="7"/>
  <c r="O39" i="7"/>
  <c r="N39" i="7"/>
  <c r="M39" i="7"/>
  <c r="L39" i="7" s="1"/>
  <c r="H39" i="7"/>
  <c r="D39" i="7"/>
  <c r="R38" i="7"/>
  <c r="Q38" i="7"/>
  <c r="O38" i="7"/>
  <c r="O49" i="7" s="1"/>
  <c r="O124" i="7" s="1"/>
  <c r="N38" i="7"/>
  <c r="N49" i="7" s="1"/>
  <c r="M38" i="7"/>
  <c r="M49" i="7" s="1"/>
  <c r="H38" i="7"/>
  <c r="H49" i="7" s="1"/>
  <c r="D38" i="7"/>
  <c r="D49" i="7" s="1"/>
  <c r="D124" i="7" s="1"/>
  <c r="S365" i="4"/>
  <c r="S364" i="4"/>
  <c r="K362" i="4"/>
  <c r="J362" i="4"/>
  <c r="I362" i="4"/>
  <c r="H362" i="4" s="1"/>
  <c r="G362" i="4"/>
  <c r="F362" i="4"/>
  <c r="E362" i="4"/>
  <c r="D362" i="4" s="1"/>
  <c r="K361" i="4"/>
  <c r="J361" i="4"/>
  <c r="I361" i="4"/>
  <c r="H361" i="4" s="1"/>
  <c r="G361" i="4"/>
  <c r="F361" i="4"/>
  <c r="E361" i="4"/>
  <c r="D361" i="4" s="1"/>
  <c r="K360" i="4"/>
  <c r="J360" i="4"/>
  <c r="I360" i="4"/>
  <c r="G360" i="4"/>
  <c r="F360" i="4"/>
  <c r="E360" i="4"/>
  <c r="D360" i="4" s="1"/>
  <c r="K359" i="4"/>
  <c r="J359" i="4"/>
  <c r="I359" i="4"/>
  <c r="H359" i="4" s="1"/>
  <c r="G359" i="4"/>
  <c r="F359" i="4"/>
  <c r="E359" i="4"/>
  <c r="D359" i="4" s="1"/>
  <c r="K358" i="4"/>
  <c r="J358" i="4"/>
  <c r="I358" i="4"/>
  <c r="H358" i="4"/>
  <c r="G358" i="4"/>
  <c r="F358" i="4"/>
  <c r="E358" i="4"/>
  <c r="D358" i="4"/>
  <c r="K357" i="4"/>
  <c r="J357" i="4"/>
  <c r="I357" i="4"/>
  <c r="H357" i="4" s="1"/>
  <c r="G357" i="4"/>
  <c r="F357" i="4"/>
  <c r="E357" i="4"/>
  <c r="D357" i="4" s="1"/>
  <c r="O356" i="4"/>
  <c r="M356" i="4"/>
  <c r="L356" i="4" s="1"/>
  <c r="K356" i="4"/>
  <c r="J356" i="4"/>
  <c r="I356" i="4"/>
  <c r="H356" i="4" s="1"/>
  <c r="G356" i="4"/>
  <c r="F356" i="4"/>
  <c r="E356" i="4"/>
  <c r="D356" i="4" s="1"/>
  <c r="O355" i="4"/>
  <c r="F354" i="4"/>
  <c r="E354" i="4"/>
  <c r="I353" i="4"/>
  <c r="F353" i="4"/>
  <c r="E353" i="4"/>
  <c r="L352" i="4"/>
  <c r="H352" i="4"/>
  <c r="D352" i="4"/>
  <c r="K351" i="4"/>
  <c r="F351" i="4"/>
  <c r="E351" i="4"/>
  <c r="R350" i="4"/>
  <c r="R345" i="4" s="1"/>
  <c r="Q350" i="4"/>
  <c r="Q345" i="4" s="1"/>
  <c r="K350" i="4"/>
  <c r="J350" i="4"/>
  <c r="I350" i="4"/>
  <c r="H350" i="4" s="1"/>
  <c r="F350" i="4"/>
  <c r="K349" i="4"/>
  <c r="J349" i="4"/>
  <c r="I349" i="4"/>
  <c r="K348" i="4"/>
  <c r="J348" i="4"/>
  <c r="I348" i="4"/>
  <c r="H348" i="4" s="1"/>
  <c r="G348" i="4"/>
  <c r="F348" i="4"/>
  <c r="E348" i="4"/>
  <c r="D348" i="4" s="1"/>
  <c r="J347" i="4"/>
  <c r="I347" i="4"/>
  <c r="H347" i="4"/>
  <c r="F347" i="4"/>
  <c r="E347" i="4"/>
  <c r="D347" i="4" s="1"/>
  <c r="E344" i="4"/>
  <c r="O342" i="4"/>
  <c r="N342" i="4"/>
  <c r="M342" i="4"/>
  <c r="L342" i="4" s="1"/>
  <c r="H342" i="4"/>
  <c r="D342" i="4"/>
  <c r="O340" i="4"/>
  <c r="N340" i="4"/>
  <c r="M340" i="4"/>
  <c r="H340" i="4"/>
  <c r="D340" i="4"/>
  <c r="O339" i="4"/>
  <c r="N339" i="4"/>
  <c r="M339" i="4"/>
  <c r="L339" i="4"/>
  <c r="H339" i="4"/>
  <c r="D339" i="4"/>
  <c r="O338" i="4"/>
  <c r="N338" i="4"/>
  <c r="M338" i="4"/>
  <c r="H338" i="4"/>
  <c r="D338" i="4"/>
  <c r="O337" i="4"/>
  <c r="N337" i="4"/>
  <c r="M337" i="4"/>
  <c r="L337" i="4"/>
  <c r="H337" i="4"/>
  <c r="D337" i="4"/>
  <c r="N335" i="4"/>
  <c r="K335" i="4"/>
  <c r="J335" i="4"/>
  <c r="I335" i="4"/>
  <c r="G335" i="4"/>
  <c r="D335" i="4"/>
  <c r="O334" i="4"/>
  <c r="N334" i="4"/>
  <c r="M334" i="4"/>
  <c r="M331" i="4" s="1"/>
  <c r="L334" i="4"/>
  <c r="H334" i="4"/>
  <c r="H331" i="4" s="1"/>
  <c r="D334" i="4"/>
  <c r="O333" i="4"/>
  <c r="N333" i="4"/>
  <c r="N331" i="4" s="1"/>
  <c r="M333" i="4"/>
  <c r="H333" i="4"/>
  <c r="D333" i="4"/>
  <c r="O331" i="4"/>
  <c r="K331" i="4"/>
  <c r="J331" i="4"/>
  <c r="I331" i="4"/>
  <c r="I344" i="4" s="1"/>
  <c r="G331" i="4"/>
  <c r="F331" i="4"/>
  <c r="E331" i="4"/>
  <c r="D331" i="4" s="1"/>
  <c r="O329" i="4"/>
  <c r="N329" i="4"/>
  <c r="M329" i="4"/>
  <c r="L329" i="4" s="1"/>
  <c r="H329" i="4"/>
  <c r="D329" i="4"/>
  <c r="O328" i="4"/>
  <c r="N328" i="4"/>
  <c r="M328" i="4"/>
  <c r="H328" i="4"/>
  <c r="L328" i="4" s="1"/>
  <c r="O327" i="4"/>
  <c r="N327" i="4"/>
  <c r="M327" i="4"/>
  <c r="L327" i="4"/>
  <c r="H327" i="4"/>
  <c r="D327" i="4"/>
  <c r="O326" i="4"/>
  <c r="N326" i="4"/>
  <c r="N356" i="4" s="1"/>
  <c r="M326" i="4"/>
  <c r="L326" i="4" s="1"/>
  <c r="H326" i="4"/>
  <c r="D326" i="4"/>
  <c r="N324" i="4"/>
  <c r="H324" i="4"/>
  <c r="G324" i="4"/>
  <c r="O324" i="4" s="1"/>
  <c r="F324" i="4"/>
  <c r="F344" i="4" s="1"/>
  <c r="E324" i="4"/>
  <c r="M324" i="4" s="1"/>
  <c r="L324" i="4" s="1"/>
  <c r="D324" i="4"/>
  <c r="E322" i="4"/>
  <c r="H321" i="4"/>
  <c r="O320" i="4"/>
  <c r="N320" i="4"/>
  <c r="M320" i="4"/>
  <c r="L320" i="4" s="1"/>
  <c r="H320" i="4"/>
  <c r="D320" i="4"/>
  <c r="O319" i="4"/>
  <c r="N319" i="4"/>
  <c r="M319" i="4"/>
  <c r="L319" i="4"/>
  <c r="H319" i="4"/>
  <c r="D319" i="4"/>
  <c r="O318" i="4"/>
  <c r="N318" i="4"/>
  <c r="M318" i="4"/>
  <c r="L318" i="4" s="1"/>
  <c r="H318" i="4"/>
  <c r="D318" i="4"/>
  <c r="N316" i="4"/>
  <c r="M316" i="4"/>
  <c r="K316" i="4"/>
  <c r="H316" i="4" s="1"/>
  <c r="G316" i="4"/>
  <c r="D316" i="4"/>
  <c r="O315" i="4"/>
  <c r="N315" i="4"/>
  <c r="M315" i="4"/>
  <c r="L315" i="4"/>
  <c r="H315" i="4"/>
  <c r="D315" i="4"/>
  <c r="O314" i="4"/>
  <c r="N314" i="4"/>
  <c r="M314" i="4"/>
  <c r="L314" i="4" s="1"/>
  <c r="H314" i="4"/>
  <c r="D314" i="4"/>
  <c r="N312" i="4"/>
  <c r="M312" i="4"/>
  <c r="K312" i="4"/>
  <c r="H312" i="4" s="1"/>
  <c r="G312" i="4"/>
  <c r="D312" i="4"/>
  <c r="O311" i="4"/>
  <c r="N311" i="4"/>
  <c r="M311" i="4"/>
  <c r="L311" i="4"/>
  <c r="H311" i="4"/>
  <c r="D311" i="4"/>
  <c r="O310" i="4"/>
  <c r="N310" i="4"/>
  <c r="M310" i="4"/>
  <c r="L310" i="4" s="1"/>
  <c r="H310" i="4"/>
  <c r="D310" i="4"/>
  <c r="N308" i="4"/>
  <c r="M308" i="4"/>
  <c r="K308" i="4"/>
  <c r="H308" i="4" s="1"/>
  <c r="G308" i="4"/>
  <c r="D308" i="4"/>
  <c r="O307" i="4"/>
  <c r="N307" i="4"/>
  <c r="M307" i="4"/>
  <c r="L307" i="4"/>
  <c r="H307" i="4"/>
  <c r="D307" i="4"/>
  <c r="O306" i="4"/>
  <c r="N306" i="4"/>
  <c r="M306" i="4"/>
  <c r="L306" i="4" s="1"/>
  <c r="H306" i="4"/>
  <c r="D306" i="4"/>
  <c r="N304" i="4"/>
  <c r="M304" i="4"/>
  <c r="K304" i="4"/>
  <c r="H304" i="4" s="1"/>
  <c r="G304" i="4"/>
  <c r="D304" i="4"/>
  <c r="O303" i="4"/>
  <c r="N303" i="4"/>
  <c r="M303" i="4"/>
  <c r="L303" i="4"/>
  <c r="H303" i="4"/>
  <c r="D303" i="4"/>
  <c r="O302" i="4"/>
  <c r="N302" i="4"/>
  <c r="M302" i="4"/>
  <c r="L302" i="4" s="1"/>
  <c r="H302" i="4"/>
  <c r="D302" i="4"/>
  <c r="O301" i="4"/>
  <c r="N301" i="4"/>
  <c r="M301" i="4"/>
  <c r="L301" i="4"/>
  <c r="H301" i="4"/>
  <c r="D301" i="4"/>
  <c r="N299" i="4"/>
  <c r="M299" i="4"/>
  <c r="K299" i="4"/>
  <c r="H299" i="4"/>
  <c r="G299" i="4"/>
  <c r="O298" i="4"/>
  <c r="N298" i="4"/>
  <c r="M298" i="4"/>
  <c r="L298" i="4" s="1"/>
  <c r="H298" i="4"/>
  <c r="D298" i="4"/>
  <c r="O297" i="4"/>
  <c r="L297" i="4" s="1"/>
  <c r="N297" i="4"/>
  <c r="M297" i="4"/>
  <c r="H297" i="4"/>
  <c r="D297" i="4"/>
  <c r="N295" i="4"/>
  <c r="M295" i="4"/>
  <c r="L295" i="4"/>
  <c r="K295" i="4"/>
  <c r="H295" i="4"/>
  <c r="G295" i="4"/>
  <c r="O295" i="4" s="1"/>
  <c r="D295" i="4"/>
  <c r="O294" i="4"/>
  <c r="N294" i="4"/>
  <c r="M294" i="4"/>
  <c r="L294" i="4"/>
  <c r="H294" i="4"/>
  <c r="D294" i="4"/>
  <c r="O293" i="4"/>
  <c r="L293" i="4" s="1"/>
  <c r="N293" i="4"/>
  <c r="M293" i="4"/>
  <c r="H293" i="4"/>
  <c r="D293" i="4"/>
  <c r="N291" i="4"/>
  <c r="M291" i="4"/>
  <c r="L291" i="4"/>
  <c r="K291" i="4"/>
  <c r="H291" i="4"/>
  <c r="G291" i="4"/>
  <c r="O291" i="4" s="1"/>
  <c r="D291" i="4"/>
  <c r="O290" i="4"/>
  <c r="N290" i="4"/>
  <c r="M290" i="4"/>
  <c r="L290" i="4"/>
  <c r="H290" i="4"/>
  <c r="D290" i="4"/>
  <c r="O289" i="4"/>
  <c r="N289" i="4"/>
  <c r="M289" i="4"/>
  <c r="L289" i="4"/>
  <c r="H289" i="4"/>
  <c r="D289" i="4"/>
  <c r="N287" i="4"/>
  <c r="M287" i="4"/>
  <c r="L287" i="4" s="1"/>
  <c r="K287" i="4"/>
  <c r="H287" i="4"/>
  <c r="G287" i="4"/>
  <c r="O287" i="4" s="1"/>
  <c r="O285" i="4"/>
  <c r="N285" i="4"/>
  <c r="M285" i="4"/>
  <c r="L285" i="4" s="1"/>
  <c r="H285" i="4"/>
  <c r="D285" i="4"/>
  <c r="O284" i="4"/>
  <c r="N284" i="4"/>
  <c r="M284" i="4"/>
  <c r="L284" i="4"/>
  <c r="H284" i="4"/>
  <c r="D284" i="4"/>
  <c r="O283" i="4"/>
  <c r="N283" i="4"/>
  <c r="M283" i="4"/>
  <c r="L283" i="4" s="1"/>
  <c r="H283" i="4"/>
  <c r="D283" i="4"/>
  <c r="N281" i="4"/>
  <c r="M281" i="4"/>
  <c r="K281" i="4"/>
  <c r="H281" i="4" s="1"/>
  <c r="D281" i="4"/>
  <c r="O280" i="4"/>
  <c r="N280" i="4"/>
  <c r="M280" i="4"/>
  <c r="H280" i="4"/>
  <c r="D280" i="4"/>
  <c r="O279" i="4"/>
  <c r="N279" i="4"/>
  <c r="M279" i="4"/>
  <c r="L279" i="4"/>
  <c r="H279" i="4"/>
  <c r="D279" i="4"/>
  <c r="N277" i="4"/>
  <c r="M277" i="4"/>
  <c r="K277" i="4"/>
  <c r="H277" i="4"/>
  <c r="G277" i="4"/>
  <c r="O276" i="4"/>
  <c r="N276" i="4"/>
  <c r="M276" i="4"/>
  <c r="H276" i="4"/>
  <c r="D276" i="4"/>
  <c r="O275" i="4"/>
  <c r="N275" i="4"/>
  <c r="M275" i="4"/>
  <c r="L275" i="4" s="1"/>
  <c r="H275" i="4"/>
  <c r="D275" i="4"/>
  <c r="O273" i="4"/>
  <c r="N273" i="4"/>
  <c r="M273" i="4"/>
  <c r="K273" i="4"/>
  <c r="H273" i="4"/>
  <c r="G273" i="4"/>
  <c r="D273" i="4" s="1"/>
  <c r="O272" i="4"/>
  <c r="N272" i="4"/>
  <c r="M272" i="4"/>
  <c r="L272" i="4" s="1"/>
  <c r="H272" i="4"/>
  <c r="D272" i="4"/>
  <c r="O271" i="4"/>
  <c r="N271" i="4"/>
  <c r="M271" i="4"/>
  <c r="L271" i="4" s="1"/>
  <c r="H271" i="4"/>
  <c r="D271" i="4"/>
  <c r="N269" i="4"/>
  <c r="M269" i="4"/>
  <c r="K269" i="4"/>
  <c r="D269" i="4"/>
  <c r="O268" i="4"/>
  <c r="O362" i="4" s="1"/>
  <c r="N268" i="4"/>
  <c r="N362" i="4" s="1"/>
  <c r="M268" i="4"/>
  <c r="M362" i="4" s="1"/>
  <c r="L362" i="4" s="1"/>
  <c r="H268" i="4"/>
  <c r="O267" i="4"/>
  <c r="N267" i="4"/>
  <c r="M267" i="4"/>
  <c r="H267" i="4"/>
  <c r="D267" i="4"/>
  <c r="D263" i="4" s="1"/>
  <c r="O266" i="4"/>
  <c r="N266" i="4"/>
  <c r="M266" i="4"/>
  <c r="L266" i="4"/>
  <c r="H266" i="4"/>
  <c r="H263" i="4" s="1"/>
  <c r="D266" i="4"/>
  <c r="O265" i="4"/>
  <c r="N265" i="4"/>
  <c r="N263" i="4" s="1"/>
  <c r="N322" i="4" s="1"/>
  <c r="M265" i="4"/>
  <c r="L265" i="4" s="1"/>
  <c r="H265" i="4"/>
  <c r="D265" i="4"/>
  <c r="H264" i="4"/>
  <c r="D264" i="4"/>
  <c r="U263" i="4"/>
  <c r="U350" i="4" s="1"/>
  <c r="U345" i="4" s="1"/>
  <c r="T263" i="4"/>
  <c r="T350" i="4" s="1"/>
  <c r="T345" i="4" s="1"/>
  <c r="S263" i="4"/>
  <c r="S350" i="4" s="1"/>
  <c r="S345" i="4" s="1"/>
  <c r="R263" i="4"/>
  <c r="Q263" i="4"/>
  <c r="P263" i="4"/>
  <c r="P350" i="4" s="1"/>
  <c r="P345" i="4" s="1"/>
  <c r="O263" i="4"/>
  <c r="M263" i="4"/>
  <c r="M322" i="4" s="1"/>
  <c r="K263" i="4"/>
  <c r="J263" i="4"/>
  <c r="J322" i="4" s="1"/>
  <c r="I263" i="4"/>
  <c r="I322" i="4" s="1"/>
  <c r="G263" i="4"/>
  <c r="G350" i="4" s="1"/>
  <c r="F263" i="4"/>
  <c r="F322" i="4" s="1"/>
  <c r="E263" i="4"/>
  <c r="G261" i="4"/>
  <c r="O260" i="4"/>
  <c r="L260" i="4" s="1"/>
  <c r="N260" i="4"/>
  <c r="M260" i="4"/>
  <c r="H260" i="4"/>
  <c r="D260" i="4"/>
  <c r="O259" i="4"/>
  <c r="N259" i="4"/>
  <c r="M259" i="4"/>
  <c r="L259" i="4" s="1"/>
  <c r="H259" i="4"/>
  <c r="D259" i="4"/>
  <c r="O257" i="4"/>
  <c r="O261" i="4" s="1"/>
  <c r="K257" i="4"/>
  <c r="K261" i="4" s="1"/>
  <c r="J257" i="4"/>
  <c r="J261" i="4" s="1"/>
  <c r="I257" i="4"/>
  <c r="G257" i="4"/>
  <c r="F257" i="4"/>
  <c r="F261" i="4" s="1"/>
  <c r="E257" i="4"/>
  <c r="O254" i="4"/>
  <c r="N254" i="4"/>
  <c r="M254" i="4"/>
  <c r="L254" i="4" s="1"/>
  <c r="H254" i="4"/>
  <c r="D254" i="4"/>
  <c r="N253" i="4"/>
  <c r="M253" i="4"/>
  <c r="L253" i="4" s="1"/>
  <c r="H253" i="4"/>
  <c r="D253" i="4"/>
  <c r="N252" i="4"/>
  <c r="M252" i="4"/>
  <c r="L252" i="4" s="1"/>
  <c r="H252" i="4"/>
  <c r="D252" i="4"/>
  <c r="K250" i="4"/>
  <c r="J250" i="4"/>
  <c r="N250" i="4" s="1"/>
  <c r="I250" i="4"/>
  <c r="I351" i="4" s="1"/>
  <c r="H250" i="4"/>
  <c r="G250" i="4"/>
  <c r="D250" i="4" s="1"/>
  <c r="O249" i="4"/>
  <c r="N249" i="4"/>
  <c r="M249" i="4"/>
  <c r="L249" i="4" s="1"/>
  <c r="H249" i="4"/>
  <c r="D249" i="4"/>
  <c r="N248" i="4"/>
  <c r="M248" i="4"/>
  <c r="L248" i="4"/>
  <c r="D248" i="4"/>
  <c r="K246" i="4"/>
  <c r="J246" i="4"/>
  <c r="N246" i="4" s="1"/>
  <c r="I246" i="4"/>
  <c r="G246" i="4"/>
  <c r="D246" i="4" s="1"/>
  <c r="O245" i="4"/>
  <c r="N245" i="4"/>
  <c r="M245" i="4"/>
  <c r="L245" i="4" s="1"/>
  <c r="H245" i="4"/>
  <c r="D245" i="4"/>
  <c r="N244" i="4"/>
  <c r="M244" i="4"/>
  <c r="L244" i="4"/>
  <c r="H244" i="4"/>
  <c r="D244" i="4"/>
  <c r="K242" i="4"/>
  <c r="J242" i="4"/>
  <c r="N242" i="4" s="1"/>
  <c r="I242" i="4"/>
  <c r="M242" i="4" s="1"/>
  <c r="L242" i="4" s="1"/>
  <c r="G242" i="4"/>
  <c r="O242" i="4" s="1"/>
  <c r="D242" i="4"/>
  <c r="O241" i="4"/>
  <c r="N241" i="4"/>
  <c r="M241" i="4"/>
  <c r="L241" i="4"/>
  <c r="H241" i="4"/>
  <c r="D241" i="4"/>
  <c r="N240" i="4"/>
  <c r="M240" i="4"/>
  <c r="L240" i="4" s="1"/>
  <c r="H240" i="4"/>
  <c r="D240" i="4"/>
  <c r="K238" i="4"/>
  <c r="J238" i="4"/>
  <c r="J354" i="4" s="1"/>
  <c r="I238" i="4"/>
  <c r="G238" i="4"/>
  <c r="G354" i="4" s="1"/>
  <c r="D354" i="4" s="1"/>
  <c r="D238" i="4"/>
  <c r="H237" i="4"/>
  <c r="O236" i="4"/>
  <c r="N236" i="4"/>
  <c r="M236" i="4"/>
  <c r="L236" i="4" s="1"/>
  <c r="H236" i="4"/>
  <c r="D236" i="4"/>
  <c r="O235" i="4"/>
  <c r="L235" i="4" s="1"/>
  <c r="N235" i="4"/>
  <c r="M235" i="4"/>
  <c r="H235" i="4"/>
  <c r="D235" i="4"/>
  <c r="N234" i="4"/>
  <c r="M234" i="4"/>
  <c r="L234" i="4"/>
  <c r="H234" i="4"/>
  <c r="D234" i="4"/>
  <c r="N232" i="4"/>
  <c r="K232" i="4"/>
  <c r="J232" i="4"/>
  <c r="I232" i="4"/>
  <c r="G232" i="4"/>
  <c r="O232" i="4" s="1"/>
  <c r="F232" i="4"/>
  <c r="E232" i="4"/>
  <c r="O231" i="4"/>
  <c r="N231" i="4"/>
  <c r="M231" i="4"/>
  <c r="H231" i="4"/>
  <c r="D231" i="4"/>
  <c r="N230" i="4"/>
  <c r="M230" i="4"/>
  <c r="L230" i="4"/>
  <c r="H230" i="4"/>
  <c r="D230" i="4"/>
  <c r="K228" i="4"/>
  <c r="J228" i="4"/>
  <c r="I228" i="4"/>
  <c r="H228" i="4"/>
  <c r="G228" i="4"/>
  <c r="O228" i="4" s="1"/>
  <c r="F228" i="4"/>
  <c r="N228" i="4" s="1"/>
  <c r="E228" i="4"/>
  <c r="M228" i="4" s="1"/>
  <c r="L228" i="4" s="1"/>
  <c r="D228" i="4"/>
  <c r="O227" i="4"/>
  <c r="N227" i="4"/>
  <c r="M227" i="4"/>
  <c r="L227" i="4"/>
  <c r="H227" i="4"/>
  <c r="D227" i="4"/>
  <c r="N226" i="4"/>
  <c r="M226" i="4"/>
  <c r="L226" i="4" s="1"/>
  <c r="H226" i="4"/>
  <c r="D226" i="4"/>
  <c r="M224" i="4"/>
  <c r="K224" i="4"/>
  <c r="J224" i="4"/>
  <c r="I224" i="4"/>
  <c r="H224" i="4" s="1"/>
  <c r="G224" i="4"/>
  <c r="O224" i="4" s="1"/>
  <c r="F224" i="4"/>
  <c r="N224" i="4" s="1"/>
  <c r="E224" i="4"/>
  <c r="D224" i="4" s="1"/>
  <c r="O223" i="4"/>
  <c r="N223" i="4"/>
  <c r="M223" i="4"/>
  <c r="L223" i="4" s="1"/>
  <c r="H223" i="4"/>
  <c r="D223" i="4"/>
  <c r="N222" i="4"/>
  <c r="M222" i="4"/>
  <c r="L222" i="4" s="1"/>
  <c r="H222" i="4"/>
  <c r="D222" i="4"/>
  <c r="L220" i="4"/>
  <c r="K220" i="4"/>
  <c r="J220" i="4"/>
  <c r="I220" i="4"/>
  <c r="H220" i="4"/>
  <c r="G220" i="4"/>
  <c r="O220" i="4" s="1"/>
  <c r="F220" i="4"/>
  <c r="N220" i="4" s="1"/>
  <c r="E220" i="4"/>
  <c r="M220" i="4" s="1"/>
  <c r="D220" i="4"/>
  <c r="O219" i="4"/>
  <c r="N219" i="4"/>
  <c r="M219" i="4"/>
  <c r="L219" i="4"/>
  <c r="H219" i="4"/>
  <c r="D219" i="4"/>
  <c r="N218" i="4"/>
  <c r="M218" i="4"/>
  <c r="L218" i="4" s="1"/>
  <c r="H218" i="4"/>
  <c r="D218" i="4"/>
  <c r="K216" i="4"/>
  <c r="J216" i="4"/>
  <c r="I216" i="4"/>
  <c r="H216" i="4" s="1"/>
  <c r="G216" i="4"/>
  <c r="O216" i="4" s="1"/>
  <c r="F216" i="4"/>
  <c r="N216" i="4" s="1"/>
  <c r="E216" i="4"/>
  <c r="M216" i="4" s="1"/>
  <c r="O215" i="4"/>
  <c r="N215" i="4"/>
  <c r="M215" i="4"/>
  <c r="H215" i="4"/>
  <c r="D215" i="4"/>
  <c r="N214" i="4"/>
  <c r="M214" i="4"/>
  <c r="L214" i="4"/>
  <c r="H214" i="4"/>
  <c r="D214" i="4"/>
  <c r="K212" i="4"/>
  <c r="J212" i="4"/>
  <c r="N212" i="4" s="1"/>
  <c r="I212" i="4"/>
  <c r="H212" i="4" s="1"/>
  <c r="G212" i="4"/>
  <c r="O212" i="4" s="1"/>
  <c r="F212" i="4"/>
  <c r="E212" i="4"/>
  <c r="D212" i="4" s="1"/>
  <c r="O211" i="4"/>
  <c r="N211" i="4"/>
  <c r="M211" i="4"/>
  <c r="L211" i="4" s="1"/>
  <c r="H211" i="4"/>
  <c r="D211" i="4"/>
  <c r="N210" i="4"/>
  <c r="M210" i="4"/>
  <c r="L210" i="4" s="1"/>
  <c r="H210" i="4"/>
  <c r="D210" i="4"/>
  <c r="K208" i="4"/>
  <c r="J208" i="4"/>
  <c r="I208" i="4"/>
  <c r="H208" i="4" s="1"/>
  <c r="G208" i="4"/>
  <c r="O208" i="4" s="1"/>
  <c r="F208" i="4"/>
  <c r="N208" i="4" s="1"/>
  <c r="E208" i="4"/>
  <c r="D208" i="4" s="1"/>
  <c r="O207" i="4"/>
  <c r="N207" i="4"/>
  <c r="M207" i="4"/>
  <c r="L207" i="4" s="1"/>
  <c r="H207" i="4"/>
  <c r="D207" i="4"/>
  <c r="N206" i="4"/>
  <c r="M206" i="4"/>
  <c r="L206" i="4" s="1"/>
  <c r="H206" i="4"/>
  <c r="D206" i="4"/>
  <c r="L204" i="4"/>
  <c r="K204" i="4"/>
  <c r="J204" i="4"/>
  <c r="I204" i="4"/>
  <c r="H204" i="4"/>
  <c r="G204" i="4"/>
  <c r="O204" i="4" s="1"/>
  <c r="F204" i="4"/>
  <c r="N204" i="4" s="1"/>
  <c r="E204" i="4"/>
  <c r="M204" i="4" s="1"/>
  <c r="D204" i="4"/>
  <c r="O203" i="4"/>
  <c r="N203" i="4"/>
  <c r="M203" i="4"/>
  <c r="L203" i="4"/>
  <c r="H203" i="4"/>
  <c r="D203" i="4"/>
  <c r="N202" i="4"/>
  <c r="M202" i="4"/>
  <c r="L202" i="4" s="1"/>
  <c r="H202" i="4"/>
  <c r="D202" i="4"/>
  <c r="N201" i="4"/>
  <c r="M201" i="4"/>
  <c r="L201" i="4" s="1"/>
  <c r="H201" i="4"/>
  <c r="D201" i="4"/>
  <c r="K199" i="4"/>
  <c r="J199" i="4"/>
  <c r="I199" i="4"/>
  <c r="H199" i="4"/>
  <c r="G199" i="4"/>
  <c r="O199" i="4" s="1"/>
  <c r="F199" i="4"/>
  <c r="N199" i="4" s="1"/>
  <c r="E199" i="4"/>
  <c r="M199" i="4" s="1"/>
  <c r="L199" i="4" s="1"/>
  <c r="D199" i="4"/>
  <c r="O198" i="4"/>
  <c r="N198" i="4"/>
  <c r="M198" i="4"/>
  <c r="L198" i="4"/>
  <c r="H198" i="4"/>
  <c r="D198" i="4"/>
  <c r="N197" i="4"/>
  <c r="M197" i="4"/>
  <c r="L197" i="4" s="1"/>
  <c r="H197" i="4"/>
  <c r="D197" i="4"/>
  <c r="K195" i="4"/>
  <c r="J195" i="4"/>
  <c r="I195" i="4"/>
  <c r="G195" i="4"/>
  <c r="O195" i="4" s="1"/>
  <c r="F195" i="4"/>
  <c r="N195" i="4" s="1"/>
  <c r="E195" i="4"/>
  <c r="M195" i="4" s="1"/>
  <c r="O194" i="4"/>
  <c r="N194" i="4"/>
  <c r="M194" i="4"/>
  <c r="L194" i="4" s="1"/>
  <c r="H194" i="4"/>
  <c r="D194" i="4"/>
  <c r="N193" i="4"/>
  <c r="M193" i="4"/>
  <c r="L193" i="4"/>
  <c r="H193" i="4"/>
  <c r="D193" i="4"/>
  <c r="K191" i="4"/>
  <c r="J191" i="4"/>
  <c r="I191" i="4"/>
  <c r="H191" i="4" s="1"/>
  <c r="G191" i="4"/>
  <c r="O191" i="4" s="1"/>
  <c r="F191" i="4"/>
  <c r="N191" i="4" s="1"/>
  <c r="E191" i="4"/>
  <c r="D191" i="4" s="1"/>
  <c r="O190" i="4"/>
  <c r="N190" i="4"/>
  <c r="M190" i="4"/>
  <c r="L190" i="4" s="1"/>
  <c r="H190" i="4"/>
  <c r="D190" i="4"/>
  <c r="N189" i="4"/>
  <c r="M189" i="4"/>
  <c r="L189" i="4" s="1"/>
  <c r="H189" i="4"/>
  <c r="D189" i="4"/>
  <c r="K187" i="4"/>
  <c r="J187" i="4"/>
  <c r="I187" i="4"/>
  <c r="G187" i="4"/>
  <c r="O187" i="4" s="1"/>
  <c r="F187" i="4"/>
  <c r="N187" i="4" s="1"/>
  <c r="E187" i="4"/>
  <c r="D187" i="4" s="1"/>
  <c r="O186" i="4"/>
  <c r="N186" i="4"/>
  <c r="M186" i="4"/>
  <c r="L186" i="4" s="1"/>
  <c r="H186" i="4"/>
  <c r="D186" i="4"/>
  <c r="N185" i="4"/>
  <c r="M185" i="4"/>
  <c r="L185" i="4" s="1"/>
  <c r="H185" i="4"/>
  <c r="D185" i="4"/>
  <c r="K183" i="4"/>
  <c r="J183" i="4"/>
  <c r="I183" i="4"/>
  <c r="H183" i="4"/>
  <c r="G183" i="4"/>
  <c r="O183" i="4" s="1"/>
  <c r="F183" i="4"/>
  <c r="N183" i="4" s="1"/>
  <c r="E183" i="4"/>
  <c r="M183" i="4" s="1"/>
  <c r="L183" i="4" s="1"/>
  <c r="D183" i="4"/>
  <c r="O182" i="4"/>
  <c r="N182" i="4"/>
  <c r="M182" i="4"/>
  <c r="L182" i="4"/>
  <c r="H182" i="4"/>
  <c r="D182" i="4"/>
  <c r="N181" i="4"/>
  <c r="M181" i="4"/>
  <c r="L181" i="4" s="1"/>
  <c r="H181" i="4"/>
  <c r="D181" i="4"/>
  <c r="N180" i="4"/>
  <c r="M180" i="4"/>
  <c r="L180" i="4" s="1"/>
  <c r="H180" i="4"/>
  <c r="D180" i="4"/>
  <c r="L178" i="4"/>
  <c r="K178" i="4"/>
  <c r="J178" i="4"/>
  <c r="I178" i="4"/>
  <c r="H178" i="4"/>
  <c r="G178" i="4"/>
  <c r="O178" i="4" s="1"/>
  <c r="F178" i="4"/>
  <c r="N178" i="4" s="1"/>
  <c r="E178" i="4"/>
  <c r="M178" i="4" s="1"/>
  <c r="D178" i="4"/>
  <c r="O177" i="4"/>
  <c r="N177" i="4"/>
  <c r="M177" i="4"/>
  <c r="L177" i="4"/>
  <c r="H177" i="4"/>
  <c r="D177" i="4"/>
  <c r="N176" i="4"/>
  <c r="M176" i="4"/>
  <c r="L176" i="4" s="1"/>
  <c r="H176" i="4"/>
  <c r="D176" i="4"/>
  <c r="K174" i="4"/>
  <c r="J174" i="4"/>
  <c r="I174" i="4"/>
  <c r="G174" i="4"/>
  <c r="F174" i="4"/>
  <c r="N174" i="4" s="1"/>
  <c r="E174" i="4"/>
  <c r="M174" i="4" s="1"/>
  <c r="O173" i="4"/>
  <c r="N173" i="4"/>
  <c r="M173" i="4"/>
  <c r="L173" i="4" s="1"/>
  <c r="H173" i="4"/>
  <c r="D173" i="4"/>
  <c r="N172" i="4"/>
  <c r="M172" i="4"/>
  <c r="L172" i="4"/>
  <c r="H172" i="4"/>
  <c r="D172" i="4"/>
  <c r="N170" i="4"/>
  <c r="K170" i="4"/>
  <c r="J170" i="4"/>
  <c r="I170" i="4"/>
  <c r="H170" i="4" s="1"/>
  <c r="G170" i="4"/>
  <c r="O170" i="4" s="1"/>
  <c r="F170" i="4"/>
  <c r="E170" i="4"/>
  <c r="D170" i="4" s="1"/>
  <c r="O169" i="4"/>
  <c r="N169" i="4"/>
  <c r="M169" i="4"/>
  <c r="L169" i="4" s="1"/>
  <c r="H169" i="4"/>
  <c r="D169" i="4"/>
  <c r="N168" i="4"/>
  <c r="M168" i="4"/>
  <c r="L168" i="4" s="1"/>
  <c r="H168" i="4"/>
  <c r="D168" i="4"/>
  <c r="M166" i="4"/>
  <c r="K166" i="4"/>
  <c r="J166" i="4"/>
  <c r="I166" i="4"/>
  <c r="H166" i="4" s="1"/>
  <c r="G166" i="4"/>
  <c r="O166" i="4" s="1"/>
  <c r="F166" i="4"/>
  <c r="N166" i="4" s="1"/>
  <c r="E166" i="4"/>
  <c r="D166" i="4" s="1"/>
  <c r="O165" i="4"/>
  <c r="N165" i="4"/>
  <c r="M165" i="4"/>
  <c r="L165" i="4" s="1"/>
  <c r="H165" i="4"/>
  <c r="D165" i="4"/>
  <c r="N164" i="4"/>
  <c r="M164" i="4"/>
  <c r="L164" i="4" s="1"/>
  <c r="H164" i="4"/>
  <c r="D164" i="4"/>
  <c r="L162" i="4"/>
  <c r="K162" i="4"/>
  <c r="J162" i="4"/>
  <c r="I162" i="4"/>
  <c r="H162" i="4"/>
  <c r="G162" i="4"/>
  <c r="O162" i="4" s="1"/>
  <c r="F162" i="4"/>
  <c r="N162" i="4" s="1"/>
  <c r="E162" i="4"/>
  <c r="M162" i="4" s="1"/>
  <c r="D162" i="4"/>
  <c r="O161" i="4"/>
  <c r="N161" i="4"/>
  <c r="M161" i="4"/>
  <c r="L161" i="4"/>
  <c r="H161" i="4"/>
  <c r="D161" i="4"/>
  <c r="N160" i="4"/>
  <c r="M160" i="4"/>
  <c r="L160" i="4" s="1"/>
  <c r="H160" i="4"/>
  <c r="D160" i="4"/>
  <c r="K158" i="4"/>
  <c r="O158" i="4" s="1"/>
  <c r="J158" i="4"/>
  <c r="I158" i="4"/>
  <c r="G158" i="4"/>
  <c r="F158" i="4"/>
  <c r="N158" i="4" s="1"/>
  <c r="E158" i="4"/>
  <c r="O157" i="4"/>
  <c r="N157" i="4"/>
  <c r="M157" i="4"/>
  <c r="L157" i="4" s="1"/>
  <c r="H157" i="4"/>
  <c r="D157" i="4"/>
  <c r="N156" i="4"/>
  <c r="M156" i="4"/>
  <c r="L156" i="4"/>
  <c r="H156" i="4"/>
  <c r="D156" i="4"/>
  <c r="N155" i="4"/>
  <c r="M155" i="4"/>
  <c r="L155" i="4"/>
  <c r="H155" i="4"/>
  <c r="D155" i="4"/>
  <c r="K153" i="4"/>
  <c r="J153" i="4"/>
  <c r="I153" i="4"/>
  <c r="G153" i="4"/>
  <c r="F153" i="4"/>
  <c r="N153" i="4" s="1"/>
  <c r="E153" i="4"/>
  <c r="O152" i="4"/>
  <c r="N152" i="4"/>
  <c r="M152" i="4"/>
  <c r="H152" i="4"/>
  <c r="D152" i="4"/>
  <c r="N151" i="4"/>
  <c r="M151" i="4"/>
  <c r="L151" i="4"/>
  <c r="H151" i="4"/>
  <c r="D151" i="4"/>
  <c r="N149" i="4"/>
  <c r="K149" i="4"/>
  <c r="J149" i="4"/>
  <c r="I149" i="4"/>
  <c r="H149" i="4"/>
  <c r="G149" i="4"/>
  <c r="O149" i="4" s="1"/>
  <c r="F149" i="4"/>
  <c r="E149" i="4"/>
  <c r="M149" i="4" s="1"/>
  <c r="L149" i="4" s="1"/>
  <c r="D149" i="4"/>
  <c r="O148" i="4"/>
  <c r="N148" i="4"/>
  <c r="M148" i="4"/>
  <c r="L148" i="4"/>
  <c r="H148" i="4"/>
  <c r="D148" i="4"/>
  <c r="N147" i="4"/>
  <c r="M147" i="4"/>
  <c r="L147" i="4" s="1"/>
  <c r="H147" i="4"/>
  <c r="D147" i="4"/>
  <c r="N146" i="4"/>
  <c r="M146" i="4"/>
  <c r="L146" i="4"/>
  <c r="H146" i="4"/>
  <c r="D146" i="4"/>
  <c r="L144" i="4"/>
  <c r="K144" i="4"/>
  <c r="J144" i="4"/>
  <c r="I144" i="4"/>
  <c r="H144" i="4"/>
  <c r="G144" i="4"/>
  <c r="O144" i="4" s="1"/>
  <c r="F144" i="4"/>
  <c r="N144" i="4" s="1"/>
  <c r="E144" i="4"/>
  <c r="M144" i="4" s="1"/>
  <c r="D144" i="4"/>
  <c r="O143" i="4"/>
  <c r="N143" i="4"/>
  <c r="M143" i="4"/>
  <c r="L143" i="4"/>
  <c r="H143" i="4"/>
  <c r="D143" i="4"/>
  <c r="N142" i="4"/>
  <c r="M142" i="4"/>
  <c r="L142" i="4" s="1"/>
  <c r="H142" i="4"/>
  <c r="D142" i="4"/>
  <c r="K140" i="4"/>
  <c r="J140" i="4"/>
  <c r="I140" i="4"/>
  <c r="G140" i="4"/>
  <c r="F140" i="4"/>
  <c r="N140" i="4" s="1"/>
  <c r="E140" i="4"/>
  <c r="D140" i="4" s="1"/>
  <c r="O139" i="4"/>
  <c r="O135" i="4" s="1"/>
  <c r="N139" i="4"/>
  <c r="M139" i="4"/>
  <c r="L139" i="4" s="1"/>
  <c r="H139" i="4"/>
  <c r="D139" i="4"/>
  <c r="N138" i="4"/>
  <c r="M138" i="4"/>
  <c r="L138" i="4"/>
  <c r="H138" i="4"/>
  <c r="D138" i="4"/>
  <c r="N137" i="4"/>
  <c r="M137" i="4"/>
  <c r="L137" i="4" s="1"/>
  <c r="H137" i="4"/>
  <c r="D137" i="4"/>
  <c r="M135" i="4"/>
  <c r="L135" i="4" s="1"/>
  <c r="K135" i="4"/>
  <c r="J135" i="4"/>
  <c r="I135" i="4"/>
  <c r="G135" i="4"/>
  <c r="F135" i="4"/>
  <c r="E135" i="4"/>
  <c r="O134" i="4"/>
  <c r="O131" i="4" s="1"/>
  <c r="N134" i="4"/>
  <c r="M134" i="4"/>
  <c r="L134" i="4" s="1"/>
  <c r="H134" i="4"/>
  <c r="D134" i="4"/>
  <c r="N133" i="4"/>
  <c r="N131" i="4" s="1"/>
  <c r="M133" i="4"/>
  <c r="L133" i="4"/>
  <c r="H133" i="4"/>
  <c r="D133" i="4"/>
  <c r="K131" i="4"/>
  <c r="J131" i="4"/>
  <c r="I131" i="4"/>
  <c r="H131" i="4" s="1"/>
  <c r="G131" i="4"/>
  <c r="F131" i="4"/>
  <c r="E131" i="4"/>
  <c r="O130" i="4"/>
  <c r="O127" i="4" s="1"/>
  <c r="N130" i="4"/>
  <c r="M130" i="4"/>
  <c r="H130" i="4"/>
  <c r="D130" i="4"/>
  <c r="N129" i="4"/>
  <c r="M129" i="4"/>
  <c r="L129" i="4"/>
  <c r="H129" i="4"/>
  <c r="D129" i="4"/>
  <c r="N127" i="4"/>
  <c r="K127" i="4"/>
  <c r="J127" i="4"/>
  <c r="I127" i="4"/>
  <c r="H127" i="4"/>
  <c r="G127" i="4"/>
  <c r="F127" i="4"/>
  <c r="E127" i="4"/>
  <c r="D127" i="4"/>
  <c r="O126" i="4"/>
  <c r="N126" i="4"/>
  <c r="N122" i="4" s="1"/>
  <c r="M126" i="4"/>
  <c r="L126" i="4"/>
  <c r="H126" i="4"/>
  <c r="D126" i="4"/>
  <c r="N125" i="4"/>
  <c r="M125" i="4"/>
  <c r="L125" i="4" s="1"/>
  <c r="H125" i="4"/>
  <c r="D125" i="4"/>
  <c r="N124" i="4"/>
  <c r="M124" i="4"/>
  <c r="L124" i="4"/>
  <c r="H124" i="4"/>
  <c r="D124" i="4"/>
  <c r="O122" i="4"/>
  <c r="K122" i="4"/>
  <c r="J122" i="4"/>
  <c r="I122" i="4"/>
  <c r="H122" i="4" s="1"/>
  <c r="G122" i="4"/>
  <c r="F122" i="4"/>
  <c r="E122" i="4"/>
  <c r="D122" i="4" s="1"/>
  <c r="O121" i="4"/>
  <c r="N121" i="4"/>
  <c r="M121" i="4"/>
  <c r="L121" i="4" s="1"/>
  <c r="H121" i="4"/>
  <c r="D121" i="4"/>
  <c r="N120" i="4"/>
  <c r="M120" i="4"/>
  <c r="L120" i="4" s="1"/>
  <c r="H120" i="4"/>
  <c r="D120" i="4"/>
  <c r="N119" i="4"/>
  <c r="M119" i="4"/>
  <c r="L119" i="4"/>
  <c r="H119" i="4"/>
  <c r="D119" i="4"/>
  <c r="O117" i="4"/>
  <c r="N117" i="4"/>
  <c r="K117" i="4"/>
  <c r="J117" i="4"/>
  <c r="I117" i="4"/>
  <c r="H117" i="4"/>
  <c r="G117" i="4"/>
  <c r="F117" i="4"/>
  <c r="E117" i="4"/>
  <c r="D117" i="4"/>
  <c r="N116" i="4"/>
  <c r="M116" i="4"/>
  <c r="L116" i="4" s="1"/>
  <c r="D116" i="4"/>
  <c r="N115" i="4"/>
  <c r="M115" i="4"/>
  <c r="L115" i="4" s="1"/>
  <c r="H115" i="4"/>
  <c r="D115" i="4"/>
  <c r="O113" i="4"/>
  <c r="N113" i="4"/>
  <c r="K113" i="4"/>
  <c r="J113" i="4"/>
  <c r="I113" i="4"/>
  <c r="H113" i="4" s="1"/>
  <c r="G113" i="4"/>
  <c r="F113" i="4"/>
  <c r="E113" i="4"/>
  <c r="D113" i="4" s="1"/>
  <c r="O112" i="4"/>
  <c r="O357" i="4" s="1"/>
  <c r="N112" i="4"/>
  <c r="N357" i="4" s="1"/>
  <c r="M112" i="4"/>
  <c r="H112" i="4"/>
  <c r="D112" i="4"/>
  <c r="O111" i="4"/>
  <c r="N111" i="4"/>
  <c r="M111" i="4"/>
  <c r="M359" i="4" s="1"/>
  <c r="H111" i="4"/>
  <c r="D111" i="4"/>
  <c r="O110" i="4"/>
  <c r="N110" i="4"/>
  <c r="M110" i="4"/>
  <c r="H110" i="4"/>
  <c r="D110" i="4"/>
  <c r="O109" i="4"/>
  <c r="O104" i="4" s="1"/>
  <c r="N109" i="4"/>
  <c r="N348" i="4" s="1"/>
  <c r="M109" i="4"/>
  <c r="M348" i="4" s="1"/>
  <c r="L109" i="4"/>
  <c r="H109" i="4"/>
  <c r="D109" i="4"/>
  <c r="O108" i="4"/>
  <c r="N108" i="4"/>
  <c r="M108" i="4"/>
  <c r="D108" i="4"/>
  <c r="N107" i="4"/>
  <c r="M107" i="4"/>
  <c r="H107" i="4"/>
  <c r="D107" i="4"/>
  <c r="N106" i="4"/>
  <c r="M106" i="4"/>
  <c r="L106" i="4"/>
  <c r="D106" i="4"/>
  <c r="K104" i="4"/>
  <c r="J104" i="4"/>
  <c r="I104" i="4"/>
  <c r="I255" i="4" s="1"/>
  <c r="G104" i="4"/>
  <c r="G255" i="4" s="1"/>
  <c r="F104" i="4"/>
  <c r="E104" i="4"/>
  <c r="E255" i="4" s="1"/>
  <c r="I102" i="4"/>
  <c r="G102" i="4"/>
  <c r="E102" i="4"/>
  <c r="O101" i="4"/>
  <c r="N101" i="4"/>
  <c r="M101" i="4"/>
  <c r="L101" i="4"/>
  <c r="H101" i="4"/>
  <c r="O100" i="4"/>
  <c r="N100" i="4"/>
  <c r="M100" i="4"/>
  <c r="L100" i="4" s="1"/>
  <c r="H100" i="4"/>
  <c r="D100" i="4"/>
  <c r="N98" i="4"/>
  <c r="M98" i="4"/>
  <c r="K98" i="4"/>
  <c r="H98" i="4" s="1"/>
  <c r="G98" i="4"/>
  <c r="D98" i="4"/>
  <c r="O97" i="4"/>
  <c r="L97" i="4" s="1"/>
  <c r="N97" i="4"/>
  <c r="M97" i="4"/>
  <c r="H97" i="4"/>
  <c r="O96" i="4"/>
  <c r="N96" i="4"/>
  <c r="M96" i="4"/>
  <c r="M93" i="4" s="1"/>
  <c r="M102" i="4" s="1"/>
  <c r="L96" i="4"/>
  <c r="H96" i="4"/>
  <c r="O95" i="4"/>
  <c r="L95" i="4"/>
  <c r="O93" i="4"/>
  <c r="N93" i="4"/>
  <c r="N102" i="4" s="1"/>
  <c r="L93" i="4"/>
  <c r="K93" i="4"/>
  <c r="K102" i="4" s="1"/>
  <c r="J93" i="4"/>
  <c r="J102" i="4" s="1"/>
  <c r="I93" i="4"/>
  <c r="H93" i="4"/>
  <c r="H102" i="4" s="1"/>
  <c r="G93" i="4"/>
  <c r="F93" i="4"/>
  <c r="F102" i="4" s="1"/>
  <c r="E93" i="4"/>
  <c r="D93" i="4"/>
  <c r="D102" i="4" s="1"/>
  <c r="K91" i="4"/>
  <c r="J91" i="4"/>
  <c r="F91" i="4"/>
  <c r="O90" i="4"/>
  <c r="L90" i="4" s="1"/>
  <c r="N90" i="4"/>
  <c r="M90" i="4"/>
  <c r="H90" i="4"/>
  <c r="O89" i="4"/>
  <c r="N89" i="4"/>
  <c r="M89" i="4"/>
  <c r="L89" i="4"/>
  <c r="H89" i="4"/>
  <c r="O88" i="4"/>
  <c r="N88" i="4"/>
  <c r="M88" i="4"/>
  <c r="L88" i="4" s="1"/>
  <c r="H88" i="4"/>
  <c r="O87" i="4"/>
  <c r="O360" i="4" s="1"/>
  <c r="N87" i="4"/>
  <c r="N360" i="4" s="1"/>
  <c r="M87" i="4"/>
  <c r="H87" i="4"/>
  <c r="H360" i="4" s="1"/>
  <c r="D87" i="4"/>
  <c r="O86" i="4"/>
  <c r="N86" i="4"/>
  <c r="M86" i="4"/>
  <c r="L86" i="4" s="1"/>
  <c r="H86" i="4"/>
  <c r="D86" i="4"/>
  <c r="O85" i="4"/>
  <c r="N85" i="4"/>
  <c r="M85" i="4"/>
  <c r="H85" i="4"/>
  <c r="D85" i="4"/>
  <c r="O84" i="4"/>
  <c r="N84" i="4"/>
  <c r="M84" i="4"/>
  <c r="L84" i="4"/>
  <c r="D84" i="4"/>
  <c r="O83" i="4"/>
  <c r="N83" i="4"/>
  <c r="M83" i="4"/>
  <c r="L83" i="4" s="1"/>
  <c r="H83" i="4"/>
  <c r="D83" i="4"/>
  <c r="O82" i="4"/>
  <c r="O349" i="4" s="1"/>
  <c r="N82" i="4"/>
  <c r="M82" i="4"/>
  <c r="H82" i="4"/>
  <c r="H349" i="4" s="1"/>
  <c r="D82" i="4"/>
  <c r="D81" i="4"/>
  <c r="N80" i="4"/>
  <c r="N91" i="4" s="1"/>
  <c r="K80" i="4"/>
  <c r="J80" i="4"/>
  <c r="I80" i="4"/>
  <c r="G80" i="4"/>
  <c r="G91" i="4" s="1"/>
  <c r="F80" i="4"/>
  <c r="E80" i="4"/>
  <c r="G78" i="4"/>
  <c r="F78" i="4"/>
  <c r="E78" i="4"/>
  <c r="O77" i="4"/>
  <c r="N77" i="4"/>
  <c r="M77" i="4"/>
  <c r="H77" i="4"/>
  <c r="D77" i="4"/>
  <c r="O76" i="4"/>
  <c r="N76" i="4"/>
  <c r="M76" i="4"/>
  <c r="L76" i="4" s="1"/>
  <c r="H76" i="4"/>
  <c r="D76" i="4"/>
  <c r="O75" i="4"/>
  <c r="O74" i="4" s="1"/>
  <c r="N75" i="4"/>
  <c r="M75" i="4"/>
  <c r="H75" i="4"/>
  <c r="D75" i="4"/>
  <c r="K74" i="4"/>
  <c r="J74" i="4"/>
  <c r="I74" i="4"/>
  <c r="H74" i="4" s="1"/>
  <c r="G74" i="4"/>
  <c r="F74" i="4"/>
  <c r="E74" i="4"/>
  <c r="D74" i="4" s="1"/>
  <c r="O73" i="4"/>
  <c r="N73" i="4"/>
  <c r="M73" i="4"/>
  <c r="L73" i="4" s="1"/>
  <c r="H73" i="4"/>
  <c r="D73" i="4"/>
  <c r="O72" i="4"/>
  <c r="O70" i="4" s="1"/>
  <c r="N72" i="4"/>
  <c r="M72" i="4"/>
  <c r="L72" i="4" s="1"/>
  <c r="H72" i="4"/>
  <c r="D72" i="4"/>
  <c r="O71" i="4"/>
  <c r="N71" i="4"/>
  <c r="M71" i="4"/>
  <c r="M70" i="4" s="1"/>
  <c r="L70" i="4" s="1"/>
  <c r="L71" i="4"/>
  <c r="H71" i="4"/>
  <c r="D71" i="4"/>
  <c r="N70" i="4"/>
  <c r="K70" i="4"/>
  <c r="J70" i="4"/>
  <c r="I70" i="4"/>
  <c r="G70" i="4"/>
  <c r="F70" i="4"/>
  <c r="E70" i="4"/>
  <c r="D70" i="4" s="1"/>
  <c r="O69" i="4"/>
  <c r="N69" i="4"/>
  <c r="M69" i="4"/>
  <c r="L69" i="4" s="1"/>
  <c r="H69" i="4"/>
  <c r="D69" i="4"/>
  <c r="O68" i="4"/>
  <c r="N68" i="4"/>
  <c r="M68" i="4"/>
  <c r="M66" i="4" s="1"/>
  <c r="L66" i="4" s="1"/>
  <c r="L68" i="4"/>
  <c r="H68" i="4"/>
  <c r="D68" i="4"/>
  <c r="O67" i="4"/>
  <c r="N67" i="4"/>
  <c r="N66" i="4" s="1"/>
  <c r="M67" i="4"/>
  <c r="H67" i="4"/>
  <c r="D67" i="4"/>
  <c r="D78" i="4" s="1"/>
  <c r="O66" i="4"/>
  <c r="K66" i="4"/>
  <c r="J66" i="4"/>
  <c r="I66" i="4"/>
  <c r="H66" i="4"/>
  <c r="G66" i="4"/>
  <c r="F66" i="4"/>
  <c r="E66" i="4"/>
  <c r="D66" i="4"/>
  <c r="O65" i="4"/>
  <c r="N65" i="4"/>
  <c r="M65" i="4"/>
  <c r="L65" i="4"/>
  <c r="H65" i="4"/>
  <c r="D65" i="4"/>
  <c r="O64" i="4"/>
  <c r="N64" i="4"/>
  <c r="N62" i="4" s="1"/>
  <c r="M64" i="4"/>
  <c r="L64" i="4" s="1"/>
  <c r="H64" i="4"/>
  <c r="D64" i="4"/>
  <c r="O63" i="4"/>
  <c r="O62" i="4" s="1"/>
  <c r="N63" i="4"/>
  <c r="M63" i="4"/>
  <c r="L63" i="4" s="1"/>
  <c r="H63" i="4"/>
  <c r="D63" i="4"/>
  <c r="M62" i="4"/>
  <c r="K62" i="4"/>
  <c r="J62" i="4"/>
  <c r="I62" i="4"/>
  <c r="G62" i="4"/>
  <c r="F62" i="4"/>
  <c r="E62" i="4"/>
  <c r="O61" i="4"/>
  <c r="N61" i="4"/>
  <c r="M61" i="4"/>
  <c r="L61" i="4" s="1"/>
  <c r="H61" i="4"/>
  <c r="D61" i="4"/>
  <c r="O60" i="4"/>
  <c r="N60" i="4"/>
  <c r="M60" i="4"/>
  <c r="L60" i="4" s="1"/>
  <c r="H60" i="4"/>
  <c r="D60" i="4"/>
  <c r="O59" i="4"/>
  <c r="O58" i="4" s="1"/>
  <c r="N59" i="4"/>
  <c r="M59" i="4"/>
  <c r="L59" i="4" s="1"/>
  <c r="H59" i="4"/>
  <c r="D59" i="4"/>
  <c r="M58" i="4"/>
  <c r="L58" i="4" s="1"/>
  <c r="K58" i="4"/>
  <c r="J58" i="4"/>
  <c r="I58" i="4"/>
  <c r="H58" i="4" s="1"/>
  <c r="G58" i="4"/>
  <c r="F58" i="4"/>
  <c r="E58" i="4"/>
  <c r="D58" i="4" s="1"/>
  <c r="O57" i="4"/>
  <c r="N57" i="4"/>
  <c r="M57" i="4"/>
  <c r="L57" i="4" s="1"/>
  <c r="H57" i="4"/>
  <c r="D57" i="4"/>
  <c r="O56" i="4"/>
  <c r="N56" i="4"/>
  <c r="M56" i="4"/>
  <c r="H56" i="4"/>
  <c r="D56" i="4"/>
  <c r="O55" i="4"/>
  <c r="O54" i="4" s="1"/>
  <c r="N55" i="4"/>
  <c r="M55" i="4"/>
  <c r="L55" i="4"/>
  <c r="H55" i="4"/>
  <c r="D55" i="4"/>
  <c r="N54" i="4"/>
  <c r="K54" i="4"/>
  <c r="J54" i="4"/>
  <c r="I54" i="4"/>
  <c r="H54" i="4" s="1"/>
  <c r="G54" i="4"/>
  <c r="F54" i="4"/>
  <c r="E54" i="4"/>
  <c r="O53" i="4"/>
  <c r="N53" i="4"/>
  <c r="M53" i="4"/>
  <c r="H53" i="4"/>
  <c r="D53" i="4"/>
  <c r="O52" i="4"/>
  <c r="N52" i="4"/>
  <c r="M52" i="4"/>
  <c r="L52" i="4"/>
  <c r="H52" i="4"/>
  <c r="D52" i="4"/>
  <c r="O51" i="4"/>
  <c r="N51" i="4"/>
  <c r="N50" i="4" s="1"/>
  <c r="M51" i="4"/>
  <c r="L51" i="4" s="1"/>
  <c r="H51" i="4"/>
  <c r="D51" i="4"/>
  <c r="O50" i="4"/>
  <c r="K50" i="4"/>
  <c r="J50" i="4"/>
  <c r="I50" i="4"/>
  <c r="H50" i="4"/>
  <c r="G50" i="4"/>
  <c r="F50" i="4"/>
  <c r="E50" i="4"/>
  <c r="D50" i="4"/>
  <c r="O49" i="4"/>
  <c r="N49" i="4"/>
  <c r="M49" i="4"/>
  <c r="L49" i="4"/>
  <c r="H49" i="4"/>
  <c r="D49" i="4"/>
  <c r="O48" i="4"/>
  <c r="N48" i="4"/>
  <c r="N46" i="4" s="1"/>
  <c r="M48" i="4"/>
  <c r="H48" i="4"/>
  <c r="D48" i="4"/>
  <c r="O47" i="4"/>
  <c r="N47" i="4"/>
  <c r="M47" i="4"/>
  <c r="L47" i="4" s="1"/>
  <c r="H47" i="4"/>
  <c r="D47" i="4"/>
  <c r="O46" i="4"/>
  <c r="K46" i="4"/>
  <c r="J46" i="4"/>
  <c r="I46" i="4"/>
  <c r="H46" i="4" s="1"/>
  <c r="G46" i="4"/>
  <c r="F46" i="4"/>
  <c r="E46" i="4"/>
  <c r="D46" i="4" s="1"/>
  <c r="O45" i="4"/>
  <c r="N45" i="4"/>
  <c r="M45" i="4"/>
  <c r="H45" i="4"/>
  <c r="D45" i="4"/>
  <c r="O44" i="4"/>
  <c r="N44" i="4"/>
  <c r="M44" i="4"/>
  <c r="L44" i="4" s="1"/>
  <c r="H44" i="4"/>
  <c r="D44" i="4"/>
  <c r="N43" i="4"/>
  <c r="M43" i="4"/>
  <c r="L43" i="4"/>
  <c r="H43" i="4"/>
  <c r="D43" i="4"/>
  <c r="O42" i="4"/>
  <c r="O41" i="4" s="1"/>
  <c r="N42" i="4"/>
  <c r="M42" i="4"/>
  <c r="L42" i="4"/>
  <c r="H42" i="4"/>
  <c r="D42" i="4"/>
  <c r="N41" i="4"/>
  <c r="K41" i="4"/>
  <c r="J41" i="4"/>
  <c r="I41" i="4"/>
  <c r="H41" i="4"/>
  <c r="G41" i="4"/>
  <c r="F41" i="4"/>
  <c r="E41" i="4"/>
  <c r="D41" i="4"/>
  <c r="O40" i="4"/>
  <c r="N40" i="4"/>
  <c r="M40" i="4"/>
  <c r="L40" i="4"/>
  <c r="H40" i="4"/>
  <c r="D40" i="4"/>
  <c r="O39" i="4"/>
  <c r="N39" i="4"/>
  <c r="M39" i="4"/>
  <c r="L39" i="4"/>
  <c r="H39" i="4"/>
  <c r="D39" i="4"/>
  <c r="O38" i="4"/>
  <c r="N38" i="4"/>
  <c r="N37" i="4" s="1"/>
  <c r="M38" i="4"/>
  <c r="M37" i="4" s="1"/>
  <c r="L37" i="4" s="1"/>
  <c r="L38" i="4"/>
  <c r="H38" i="4"/>
  <c r="D38" i="4"/>
  <c r="O37" i="4"/>
  <c r="K37" i="4"/>
  <c r="J37" i="4"/>
  <c r="I37" i="4"/>
  <c r="H37" i="4"/>
  <c r="G37" i="4"/>
  <c r="F37" i="4"/>
  <c r="E37" i="4"/>
  <c r="D37" i="4"/>
  <c r="O36" i="4"/>
  <c r="N36" i="4"/>
  <c r="M36" i="4"/>
  <c r="L36" i="4"/>
  <c r="H36" i="4"/>
  <c r="D36" i="4"/>
  <c r="O35" i="4"/>
  <c r="N35" i="4"/>
  <c r="M35" i="4"/>
  <c r="L35" i="4"/>
  <c r="H35" i="4"/>
  <c r="D35" i="4"/>
  <c r="O34" i="4"/>
  <c r="O33" i="4" s="1"/>
  <c r="N34" i="4"/>
  <c r="M34" i="4"/>
  <c r="L34" i="4"/>
  <c r="H34" i="4"/>
  <c r="D34" i="4"/>
  <c r="N33" i="4"/>
  <c r="M33" i="4"/>
  <c r="K33" i="4"/>
  <c r="H33" i="4"/>
  <c r="G33" i="4"/>
  <c r="F33" i="4"/>
  <c r="E33" i="4"/>
  <c r="D33" i="4"/>
  <c r="O32" i="4"/>
  <c r="N32" i="4"/>
  <c r="M32" i="4"/>
  <c r="L32" i="4"/>
  <c r="H32" i="4"/>
  <c r="O31" i="4"/>
  <c r="O358" i="4" s="1"/>
  <c r="N31" i="4"/>
  <c r="N358" i="4" s="1"/>
  <c r="M31" i="4"/>
  <c r="M358" i="4" s="1"/>
  <c r="L358" i="4" s="1"/>
  <c r="H31" i="4"/>
  <c r="D31" i="4"/>
  <c r="O30" i="4"/>
  <c r="O361" i="4" s="1"/>
  <c r="N30" i="4"/>
  <c r="N361" i="4" s="1"/>
  <c r="M30" i="4"/>
  <c r="M361" i="4" s="1"/>
  <c r="H30" i="4"/>
  <c r="O29" i="4"/>
  <c r="N29" i="4"/>
  <c r="M29" i="4"/>
  <c r="L29" i="4"/>
  <c r="H29" i="4"/>
  <c r="D29" i="4"/>
  <c r="N26" i="4"/>
  <c r="K26" i="4"/>
  <c r="K78" i="4" s="1"/>
  <c r="J26" i="4"/>
  <c r="J78" i="4" s="1"/>
  <c r="I26" i="4"/>
  <c r="I78" i="4" s="1"/>
  <c r="H78" i="4" s="1"/>
  <c r="H26" i="4"/>
  <c r="F26" i="4"/>
  <c r="F349" i="4" s="1"/>
  <c r="E26" i="4"/>
  <c r="E349" i="4" s="1"/>
  <c r="O56" i="3"/>
  <c r="N56" i="3"/>
  <c r="M56" i="3"/>
  <c r="L56" i="3"/>
  <c r="H56" i="3"/>
  <c r="D56" i="3"/>
  <c r="O55" i="3"/>
  <c r="N55" i="3"/>
  <c r="M55" i="3"/>
  <c r="L55" i="3" s="1"/>
  <c r="H55" i="3"/>
  <c r="D55" i="3"/>
  <c r="O54" i="3"/>
  <c r="N54" i="3"/>
  <c r="M54" i="3"/>
  <c r="L54" i="3"/>
  <c r="H54" i="3"/>
  <c r="D54" i="3"/>
  <c r="O53" i="3"/>
  <c r="N53" i="3"/>
  <c r="M53" i="3"/>
  <c r="L53" i="3" s="1"/>
  <c r="H53" i="3"/>
  <c r="D53" i="3"/>
  <c r="O52" i="3"/>
  <c r="N52" i="3"/>
  <c r="M52" i="3"/>
  <c r="L52" i="3"/>
  <c r="H52" i="3"/>
  <c r="D52" i="3"/>
  <c r="O51" i="3"/>
  <c r="N51" i="3"/>
  <c r="M51" i="3"/>
  <c r="L51" i="3" s="1"/>
  <c r="H51" i="3"/>
  <c r="D51" i="3"/>
  <c r="O50" i="3"/>
  <c r="N50" i="3"/>
  <c r="M50" i="3"/>
  <c r="L50" i="3"/>
  <c r="H50" i="3"/>
  <c r="D50" i="3"/>
  <c r="O49" i="3"/>
  <c r="N49" i="3"/>
  <c r="M49" i="3"/>
  <c r="L49" i="3" s="1"/>
  <c r="H49" i="3"/>
  <c r="D49" i="3"/>
  <c r="O48" i="3"/>
  <c r="N48" i="3"/>
  <c r="M48" i="3"/>
  <c r="L48" i="3"/>
  <c r="H48" i="3"/>
  <c r="D48" i="3"/>
  <c r="O47" i="3"/>
  <c r="N47" i="3"/>
  <c r="M47" i="3"/>
  <c r="L47" i="3" s="1"/>
  <c r="H47" i="3"/>
  <c r="D47" i="3"/>
  <c r="O46" i="3"/>
  <c r="N46" i="3"/>
  <c r="M46" i="3"/>
  <c r="L46" i="3"/>
  <c r="H46" i="3"/>
  <c r="D46" i="3"/>
  <c r="O45" i="3"/>
  <c r="L45" i="3" s="1"/>
  <c r="N45" i="3"/>
  <c r="M45" i="3"/>
  <c r="H45" i="3"/>
  <c r="D45" i="3"/>
  <c r="O44" i="3"/>
  <c r="N44" i="3"/>
  <c r="M44" i="3"/>
  <c r="L44" i="3"/>
  <c r="H44" i="3"/>
  <c r="D44" i="3"/>
  <c r="O43" i="3"/>
  <c r="L43" i="3" s="1"/>
  <c r="N43" i="3"/>
  <c r="M43" i="3"/>
  <c r="H43" i="3"/>
  <c r="D43" i="3"/>
  <c r="O42" i="3"/>
  <c r="N42" i="3"/>
  <c r="M42" i="3"/>
  <c r="L42" i="3"/>
  <c r="H42" i="3"/>
  <c r="D42" i="3"/>
  <c r="O41" i="3"/>
  <c r="L41" i="3" s="1"/>
  <c r="N41" i="3"/>
  <c r="M41" i="3"/>
  <c r="H41" i="3"/>
  <c r="D41" i="3"/>
  <c r="O40" i="3"/>
  <c r="N40" i="3"/>
  <c r="M40" i="3"/>
  <c r="L40" i="3"/>
  <c r="H40" i="3"/>
  <c r="D40" i="3"/>
  <c r="O39" i="3"/>
  <c r="L39" i="3" s="1"/>
  <c r="N39" i="3"/>
  <c r="M39" i="3"/>
  <c r="H39" i="3"/>
  <c r="D39" i="3"/>
  <c r="O38" i="3"/>
  <c r="N38" i="3"/>
  <c r="M38" i="3"/>
  <c r="L38" i="3"/>
  <c r="H38" i="3"/>
  <c r="D38" i="3"/>
  <c r="O37" i="3"/>
  <c r="L37" i="3" s="1"/>
  <c r="N37" i="3"/>
  <c r="M37" i="3"/>
  <c r="H37" i="3"/>
  <c r="D37" i="3"/>
  <c r="O36" i="3"/>
  <c r="N36" i="3"/>
  <c r="M36" i="3"/>
  <c r="L36" i="3"/>
  <c r="H36" i="3"/>
  <c r="D36" i="3"/>
  <c r="O35" i="3"/>
  <c r="L35" i="3" s="1"/>
  <c r="N35" i="3"/>
  <c r="M35" i="3"/>
  <c r="H35" i="3"/>
  <c r="D35" i="3"/>
  <c r="O34" i="3"/>
  <c r="N34" i="3"/>
  <c r="M34" i="3"/>
  <c r="L34" i="3" s="1"/>
  <c r="H34" i="3"/>
  <c r="D34" i="3"/>
  <c r="O33" i="3"/>
  <c r="L33" i="3" s="1"/>
  <c r="N33" i="3"/>
  <c r="M33" i="3"/>
  <c r="H33" i="3"/>
  <c r="D33" i="3"/>
  <c r="O32" i="3"/>
  <c r="L32" i="3" s="1"/>
  <c r="N32" i="3"/>
  <c r="M32" i="3"/>
  <c r="H32" i="3"/>
  <c r="D32" i="3"/>
  <c r="O31" i="3"/>
  <c r="N31" i="3"/>
  <c r="M31" i="3"/>
  <c r="L31" i="3"/>
  <c r="H31" i="3"/>
  <c r="D31" i="3"/>
  <c r="O30" i="3"/>
  <c r="L30" i="3" s="1"/>
  <c r="N30" i="3"/>
  <c r="M30" i="3"/>
  <c r="H30" i="3"/>
  <c r="D30" i="3"/>
  <c r="O29" i="3"/>
  <c r="N29" i="3"/>
  <c r="M29" i="3"/>
  <c r="L29" i="3" s="1"/>
  <c r="H29" i="3"/>
  <c r="D29" i="3"/>
  <c r="O28" i="3"/>
  <c r="N28" i="3"/>
  <c r="M28" i="3"/>
  <c r="L28" i="3"/>
  <c r="H28" i="3"/>
  <c r="D28" i="3"/>
  <c r="O27" i="3"/>
  <c r="L27" i="3" s="1"/>
  <c r="N27" i="3"/>
  <c r="M27" i="3"/>
  <c r="H27" i="3"/>
  <c r="D27" i="3"/>
  <c r="O26" i="3"/>
  <c r="N26" i="3"/>
  <c r="M26" i="3"/>
  <c r="L26" i="3" s="1"/>
  <c r="H26" i="3"/>
  <c r="D26" i="3"/>
  <c r="O25" i="3"/>
  <c r="L25" i="3" s="1"/>
  <c r="N25" i="3"/>
  <c r="M25" i="3"/>
  <c r="H25" i="3"/>
  <c r="D25" i="3"/>
  <c r="O24" i="3"/>
  <c r="N24" i="3"/>
  <c r="M24" i="3"/>
  <c r="L24" i="3" s="1"/>
  <c r="H24" i="3"/>
  <c r="D24" i="3"/>
  <c r="O23" i="3"/>
  <c r="L23" i="3" s="1"/>
  <c r="N23" i="3"/>
  <c r="M23" i="3"/>
  <c r="H23" i="3"/>
  <c r="D23" i="3"/>
  <c r="O22" i="3"/>
  <c r="N22" i="3"/>
  <c r="M22" i="3"/>
  <c r="L22" i="3" s="1"/>
  <c r="H22" i="3"/>
  <c r="D22" i="3"/>
  <c r="D20" i="3" s="1"/>
  <c r="D57" i="3" s="1"/>
  <c r="O21" i="3"/>
  <c r="O20" i="3" s="1"/>
  <c r="O57" i="3" s="1"/>
  <c r="N21" i="3"/>
  <c r="M21" i="3"/>
  <c r="H21" i="3"/>
  <c r="H20" i="3" s="1"/>
  <c r="H57" i="3" s="1"/>
  <c r="D21" i="3"/>
  <c r="N20" i="3"/>
  <c r="N57" i="3" s="1"/>
  <c r="M20" i="3"/>
  <c r="M57" i="3" s="1"/>
  <c r="L57" i="3" s="1"/>
  <c r="K20" i="3"/>
  <c r="K57" i="3" s="1"/>
  <c r="J20" i="3"/>
  <c r="J57" i="3" s="1"/>
  <c r="I20" i="3"/>
  <c r="I57" i="3" s="1"/>
  <c r="G20" i="3"/>
  <c r="G57" i="3" s="1"/>
  <c r="F20" i="3"/>
  <c r="F57" i="3" s="1"/>
  <c r="E20" i="3"/>
  <c r="E57" i="3" s="1"/>
  <c r="Q164" i="2"/>
  <c r="Q163" i="2"/>
  <c r="Q161" i="2"/>
  <c r="Q160" i="2"/>
  <c r="M154" i="2"/>
  <c r="K154" i="2"/>
  <c r="J154" i="2"/>
  <c r="I154" i="2"/>
  <c r="H154" i="2" s="1"/>
  <c r="G154" i="2"/>
  <c r="F154" i="2"/>
  <c r="E154" i="2"/>
  <c r="D154" i="2" s="1"/>
  <c r="K153" i="2"/>
  <c r="J153" i="2"/>
  <c r="I153" i="2"/>
  <c r="H153" i="2" s="1"/>
  <c r="G153" i="2"/>
  <c r="F153" i="2"/>
  <c r="E153" i="2"/>
  <c r="D153" i="2" s="1"/>
  <c r="K152" i="2"/>
  <c r="J152" i="2"/>
  <c r="I152" i="2"/>
  <c r="H152" i="2" s="1"/>
  <c r="G152" i="2"/>
  <c r="F152" i="2"/>
  <c r="E152" i="2"/>
  <c r="D152" i="2" s="1"/>
  <c r="K151" i="2"/>
  <c r="J151" i="2"/>
  <c r="I151" i="2"/>
  <c r="H151" i="2" s="1"/>
  <c r="G151" i="2"/>
  <c r="F151" i="2"/>
  <c r="E151" i="2"/>
  <c r="D151" i="2" s="1"/>
  <c r="M150" i="2"/>
  <c r="K150" i="2"/>
  <c r="J150" i="2"/>
  <c r="I150" i="2"/>
  <c r="H150" i="2" s="1"/>
  <c r="G150" i="2"/>
  <c r="F150" i="2"/>
  <c r="E150" i="2"/>
  <c r="D150" i="2" s="1"/>
  <c r="K149" i="2"/>
  <c r="J149" i="2"/>
  <c r="I149" i="2"/>
  <c r="H149" i="2" s="1"/>
  <c r="G149" i="2"/>
  <c r="F149" i="2"/>
  <c r="E149" i="2"/>
  <c r="D149" i="2" s="1"/>
  <c r="K148" i="2"/>
  <c r="J148" i="2"/>
  <c r="I148" i="2"/>
  <c r="H148" i="2" s="1"/>
  <c r="G148" i="2"/>
  <c r="F148" i="2"/>
  <c r="E148" i="2"/>
  <c r="D148" i="2" s="1"/>
  <c r="M147" i="2"/>
  <c r="J147" i="2"/>
  <c r="I147" i="2"/>
  <c r="G147" i="2"/>
  <c r="F147" i="2"/>
  <c r="E147" i="2"/>
  <c r="D147" i="2" s="1"/>
  <c r="M146" i="2"/>
  <c r="K146" i="2"/>
  <c r="J146" i="2"/>
  <c r="I146" i="2"/>
  <c r="H146" i="2" s="1"/>
  <c r="G146" i="2"/>
  <c r="F146" i="2"/>
  <c r="E146" i="2"/>
  <c r="D146" i="2" s="1"/>
  <c r="K145" i="2"/>
  <c r="J145" i="2"/>
  <c r="I145" i="2"/>
  <c r="H145" i="2" s="1"/>
  <c r="G145" i="2"/>
  <c r="F145" i="2"/>
  <c r="E145" i="2"/>
  <c r="D145" i="2" s="1"/>
  <c r="K144" i="2"/>
  <c r="J144" i="2"/>
  <c r="I144" i="2"/>
  <c r="H144" i="2" s="1"/>
  <c r="G144" i="2"/>
  <c r="F144" i="2"/>
  <c r="E144" i="2"/>
  <c r="D144" i="2" s="1"/>
  <c r="M143" i="2"/>
  <c r="K143" i="2"/>
  <c r="J143" i="2"/>
  <c r="I143" i="2"/>
  <c r="H143" i="2" s="1"/>
  <c r="G143" i="2"/>
  <c r="F143" i="2"/>
  <c r="E143" i="2"/>
  <c r="D143" i="2" s="1"/>
  <c r="M142" i="2"/>
  <c r="K142" i="2"/>
  <c r="J142" i="2"/>
  <c r="I142" i="2"/>
  <c r="H142" i="2" s="1"/>
  <c r="G142" i="2"/>
  <c r="F142" i="2"/>
  <c r="E142" i="2"/>
  <c r="D142" i="2" s="1"/>
  <c r="K141" i="2"/>
  <c r="J141" i="2"/>
  <c r="I141" i="2"/>
  <c r="H141" i="2" s="1"/>
  <c r="G141" i="2"/>
  <c r="F141" i="2"/>
  <c r="E141" i="2"/>
  <c r="D141" i="2" s="1"/>
  <c r="M140" i="2"/>
  <c r="K140" i="2"/>
  <c r="J140" i="2"/>
  <c r="I140" i="2"/>
  <c r="H140" i="2" s="1"/>
  <c r="G140" i="2"/>
  <c r="F140" i="2"/>
  <c r="E140" i="2"/>
  <c r="D140" i="2" s="1"/>
  <c r="M139" i="2"/>
  <c r="K139" i="2"/>
  <c r="J139" i="2"/>
  <c r="I139" i="2"/>
  <c r="H139" i="2" s="1"/>
  <c r="G139" i="2"/>
  <c r="F139" i="2"/>
  <c r="E139" i="2"/>
  <c r="D139" i="2" s="1"/>
  <c r="M138" i="2"/>
  <c r="K138" i="2"/>
  <c r="J138" i="2"/>
  <c r="I138" i="2"/>
  <c r="H138" i="2" s="1"/>
  <c r="G138" i="2"/>
  <c r="F138" i="2"/>
  <c r="E138" i="2"/>
  <c r="D138" i="2" s="1"/>
  <c r="K137" i="2"/>
  <c r="J137" i="2"/>
  <c r="I137" i="2"/>
  <c r="H137" i="2" s="1"/>
  <c r="G137" i="2"/>
  <c r="F137" i="2"/>
  <c r="E137" i="2"/>
  <c r="D137" i="2" s="1"/>
  <c r="M136" i="2"/>
  <c r="K136" i="2"/>
  <c r="J136" i="2"/>
  <c r="I136" i="2"/>
  <c r="H136" i="2" s="1"/>
  <c r="G136" i="2"/>
  <c r="F136" i="2"/>
  <c r="E136" i="2"/>
  <c r="D136" i="2" s="1"/>
  <c r="M135" i="2"/>
  <c r="K135" i="2"/>
  <c r="J135" i="2"/>
  <c r="I135" i="2"/>
  <c r="H135" i="2" s="1"/>
  <c r="G135" i="2"/>
  <c r="F135" i="2"/>
  <c r="E135" i="2"/>
  <c r="D135" i="2" s="1"/>
  <c r="M134" i="2"/>
  <c r="K134" i="2"/>
  <c r="J134" i="2"/>
  <c r="I134" i="2"/>
  <c r="H134" i="2" s="1"/>
  <c r="G134" i="2"/>
  <c r="F134" i="2"/>
  <c r="E134" i="2"/>
  <c r="D134" i="2" s="1"/>
  <c r="J132" i="2"/>
  <c r="I132" i="2"/>
  <c r="G132" i="2"/>
  <c r="F132" i="2"/>
  <c r="M131" i="2"/>
  <c r="O129" i="2"/>
  <c r="N129" i="2"/>
  <c r="M129" i="2"/>
  <c r="L129" i="2" s="1"/>
  <c r="H129" i="2"/>
  <c r="D129" i="2"/>
  <c r="O128" i="2"/>
  <c r="N128" i="2"/>
  <c r="M128" i="2"/>
  <c r="H128" i="2"/>
  <c r="D128" i="2"/>
  <c r="O127" i="2"/>
  <c r="N127" i="2"/>
  <c r="M127" i="2"/>
  <c r="L127" i="2" s="1"/>
  <c r="H127" i="2"/>
  <c r="D127" i="2"/>
  <c r="O126" i="2"/>
  <c r="N126" i="2"/>
  <c r="M126" i="2"/>
  <c r="L126" i="2" s="1"/>
  <c r="H126" i="2"/>
  <c r="D126" i="2"/>
  <c r="O125" i="2"/>
  <c r="N125" i="2"/>
  <c r="M125" i="2"/>
  <c r="L125" i="2" s="1"/>
  <c r="H125" i="2"/>
  <c r="D125" i="2"/>
  <c r="O124" i="2"/>
  <c r="N124" i="2"/>
  <c r="N154" i="2" s="1"/>
  <c r="M124" i="2"/>
  <c r="H124" i="2"/>
  <c r="D124" i="2"/>
  <c r="M122" i="2"/>
  <c r="K122" i="2"/>
  <c r="K131" i="2" s="1"/>
  <c r="J122" i="2"/>
  <c r="J131" i="2" s="1"/>
  <c r="I122" i="2"/>
  <c r="I131" i="2" s="1"/>
  <c r="G122" i="2"/>
  <c r="G131" i="2" s="1"/>
  <c r="F122" i="2"/>
  <c r="F131" i="2" s="1"/>
  <c r="E122" i="2"/>
  <c r="E131" i="2" s="1"/>
  <c r="D122" i="2"/>
  <c r="D131" i="2" s="1"/>
  <c r="K120" i="2"/>
  <c r="J120" i="2"/>
  <c r="I120" i="2"/>
  <c r="G120" i="2"/>
  <c r="F120" i="2"/>
  <c r="E120" i="2"/>
  <c r="O118" i="2"/>
  <c r="N118" i="2"/>
  <c r="M118" i="2"/>
  <c r="L118" i="2" s="1"/>
  <c r="H118" i="2"/>
  <c r="D118" i="2"/>
  <c r="O116" i="2"/>
  <c r="N116" i="2"/>
  <c r="M116" i="2"/>
  <c r="H116" i="2"/>
  <c r="D116" i="2"/>
  <c r="O114" i="2"/>
  <c r="N114" i="2"/>
  <c r="M114" i="2"/>
  <c r="L114" i="2" s="1"/>
  <c r="H114" i="2"/>
  <c r="D114" i="2"/>
  <c r="O112" i="2"/>
  <c r="N112" i="2"/>
  <c r="M112" i="2"/>
  <c r="L112" i="2" s="1"/>
  <c r="H112" i="2"/>
  <c r="D112" i="2"/>
  <c r="O110" i="2"/>
  <c r="N110" i="2"/>
  <c r="M110" i="2"/>
  <c r="L110" i="2" s="1"/>
  <c r="H110" i="2"/>
  <c r="D110" i="2"/>
  <c r="O108" i="2"/>
  <c r="N108" i="2"/>
  <c r="M108" i="2"/>
  <c r="H108" i="2"/>
  <c r="D108" i="2"/>
  <c r="O106" i="2"/>
  <c r="N106" i="2"/>
  <c r="M106" i="2"/>
  <c r="L106" i="2" s="1"/>
  <c r="H106" i="2"/>
  <c r="D106" i="2"/>
  <c r="O104" i="2"/>
  <c r="N104" i="2"/>
  <c r="M104" i="2"/>
  <c r="L104" i="2" s="1"/>
  <c r="H104" i="2"/>
  <c r="D104" i="2"/>
  <c r="O102" i="2"/>
  <c r="N102" i="2"/>
  <c r="M102" i="2"/>
  <c r="L102" i="2" s="1"/>
  <c r="H102" i="2"/>
  <c r="D102" i="2"/>
  <c r="O100" i="2"/>
  <c r="N100" i="2"/>
  <c r="M100" i="2"/>
  <c r="H100" i="2"/>
  <c r="D100" i="2"/>
  <c r="O98" i="2"/>
  <c r="N98" i="2"/>
  <c r="M98" i="2"/>
  <c r="L98" i="2" s="1"/>
  <c r="H98" i="2"/>
  <c r="D98" i="2"/>
  <c r="O96" i="2"/>
  <c r="N96" i="2"/>
  <c r="N146" i="2" s="1"/>
  <c r="M96" i="2"/>
  <c r="L96" i="2" s="1"/>
  <c r="H96" i="2"/>
  <c r="D96" i="2"/>
  <c r="D120" i="2" s="1"/>
  <c r="D94" i="2"/>
  <c r="O93" i="2"/>
  <c r="N93" i="2"/>
  <c r="M93" i="2"/>
  <c r="M148" i="2" s="1"/>
  <c r="L93" i="2"/>
  <c r="L90" i="2" s="1"/>
  <c r="H93" i="2"/>
  <c r="D93" i="2"/>
  <c r="O92" i="2"/>
  <c r="N92" i="2"/>
  <c r="M92" i="2"/>
  <c r="L92" i="2" s="1"/>
  <c r="H92" i="2"/>
  <c r="D92" i="2"/>
  <c r="M90" i="2"/>
  <c r="M94" i="2" s="1"/>
  <c r="K90" i="2"/>
  <c r="K94" i="2" s="1"/>
  <c r="J90" i="2"/>
  <c r="J94" i="2" s="1"/>
  <c r="I90" i="2"/>
  <c r="I94" i="2" s="1"/>
  <c r="H90" i="2"/>
  <c r="H94" i="2" s="1"/>
  <c r="G90" i="2"/>
  <c r="G94" i="2" s="1"/>
  <c r="F90" i="2"/>
  <c r="F94" i="2" s="1"/>
  <c r="E90" i="2"/>
  <c r="E94" i="2" s="1"/>
  <c r="D90" i="2"/>
  <c r="O86" i="2"/>
  <c r="O147" i="2" s="1"/>
  <c r="N86" i="2"/>
  <c r="N147" i="2" s="1"/>
  <c r="M86" i="2"/>
  <c r="L86" i="2" s="1"/>
  <c r="Q158" i="2" s="1"/>
  <c r="K86" i="2"/>
  <c r="K147" i="2" s="1"/>
  <c r="K132" i="2" s="1"/>
  <c r="D86" i="2"/>
  <c r="O84" i="2"/>
  <c r="N84" i="2"/>
  <c r="M84" i="2"/>
  <c r="L84" i="2"/>
  <c r="H84" i="2"/>
  <c r="D84" i="2"/>
  <c r="O83" i="2"/>
  <c r="N83" i="2"/>
  <c r="M83" i="2"/>
  <c r="L83" i="2" s="1"/>
  <c r="H83" i="2"/>
  <c r="D83" i="2"/>
  <c r="D80" i="2" s="1"/>
  <c r="O82" i="2"/>
  <c r="O80" i="2" s="1"/>
  <c r="N82" i="2"/>
  <c r="M82" i="2"/>
  <c r="L82" i="2"/>
  <c r="L80" i="2" s="1"/>
  <c r="H82" i="2"/>
  <c r="H80" i="2" s="1"/>
  <c r="D82" i="2"/>
  <c r="L81" i="2"/>
  <c r="H81" i="2"/>
  <c r="D81" i="2"/>
  <c r="M80" i="2"/>
  <c r="K80" i="2"/>
  <c r="J80" i="2"/>
  <c r="I80" i="2"/>
  <c r="G80" i="2"/>
  <c r="F80" i="2"/>
  <c r="E80" i="2"/>
  <c r="O79" i="2"/>
  <c r="N79" i="2"/>
  <c r="M79" i="2"/>
  <c r="L79" i="2" s="1"/>
  <c r="H79" i="2"/>
  <c r="D79" i="2"/>
  <c r="O78" i="2"/>
  <c r="N78" i="2"/>
  <c r="N76" i="2" s="1"/>
  <c r="M78" i="2"/>
  <c r="L78" i="2" s="1"/>
  <c r="H78" i="2"/>
  <c r="H76" i="2" s="1"/>
  <c r="D78" i="2"/>
  <c r="D76" i="2" s="1"/>
  <c r="L77" i="2"/>
  <c r="H77" i="2"/>
  <c r="D77" i="2"/>
  <c r="O76" i="2"/>
  <c r="K76" i="2"/>
  <c r="J76" i="2"/>
  <c r="I76" i="2"/>
  <c r="G76" i="2"/>
  <c r="F76" i="2"/>
  <c r="E76" i="2"/>
  <c r="O75" i="2"/>
  <c r="O72" i="2" s="1"/>
  <c r="N75" i="2"/>
  <c r="H75" i="2"/>
  <c r="D75" i="2"/>
  <c r="O74" i="2"/>
  <c r="N74" i="2"/>
  <c r="M74" i="2"/>
  <c r="H74" i="2"/>
  <c r="D74" i="2"/>
  <c r="D72" i="2" s="1"/>
  <c r="L73" i="2"/>
  <c r="H73" i="2"/>
  <c r="D73" i="2"/>
  <c r="N72" i="2"/>
  <c r="K72" i="2"/>
  <c r="J72" i="2"/>
  <c r="I72" i="2"/>
  <c r="G72" i="2"/>
  <c r="F72" i="2"/>
  <c r="E72" i="2"/>
  <c r="O71" i="2"/>
  <c r="N71" i="2"/>
  <c r="H71" i="2"/>
  <c r="M71" i="2" s="1"/>
  <c r="D71" i="2"/>
  <c r="O70" i="2"/>
  <c r="O68" i="2" s="1"/>
  <c r="N70" i="2"/>
  <c r="M70" i="2"/>
  <c r="L70" i="2"/>
  <c r="H70" i="2"/>
  <c r="D70" i="2"/>
  <c r="L69" i="2"/>
  <c r="H69" i="2"/>
  <c r="D69" i="2"/>
  <c r="N68" i="2"/>
  <c r="M68" i="2"/>
  <c r="K68" i="2"/>
  <c r="J68" i="2"/>
  <c r="I68" i="2"/>
  <c r="H68" i="2"/>
  <c r="G68" i="2"/>
  <c r="F68" i="2"/>
  <c r="E68" i="2"/>
  <c r="D68" i="2"/>
  <c r="O67" i="2"/>
  <c r="N67" i="2"/>
  <c r="M67" i="2"/>
  <c r="L67" i="2"/>
  <c r="L64" i="2" s="1"/>
  <c r="H67" i="2"/>
  <c r="D67" i="2"/>
  <c r="O66" i="2"/>
  <c r="N66" i="2"/>
  <c r="N64" i="2" s="1"/>
  <c r="M66" i="2"/>
  <c r="L66" i="2"/>
  <c r="H66" i="2"/>
  <c r="D66" i="2"/>
  <c r="D64" i="2" s="1"/>
  <c r="L65" i="2"/>
  <c r="H65" i="2"/>
  <c r="D65" i="2"/>
  <c r="O64" i="2"/>
  <c r="M64" i="2"/>
  <c r="K64" i="2"/>
  <c r="J64" i="2"/>
  <c r="I64" i="2"/>
  <c r="H64" i="2"/>
  <c r="G64" i="2"/>
  <c r="F64" i="2"/>
  <c r="E64" i="2"/>
  <c r="O63" i="2"/>
  <c r="N63" i="2"/>
  <c r="M63" i="2"/>
  <c r="L63" i="2" s="1"/>
  <c r="H63" i="2"/>
  <c r="D63" i="2"/>
  <c r="O62" i="2"/>
  <c r="N62" i="2"/>
  <c r="M62" i="2"/>
  <c r="H62" i="2"/>
  <c r="H60" i="2" s="1"/>
  <c r="D62" i="2"/>
  <c r="D60" i="2" s="1"/>
  <c r="L61" i="2"/>
  <c r="H61" i="2"/>
  <c r="D61" i="2"/>
  <c r="O60" i="2"/>
  <c r="N60" i="2"/>
  <c r="K60" i="2"/>
  <c r="J60" i="2"/>
  <c r="I60" i="2"/>
  <c r="G60" i="2"/>
  <c r="F60" i="2"/>
  <c r="E60" i="2"/>
  <c r="O59" i="2"/>
  <c r="L59" i="2" s="1"/>
  <c r="N59" i="2"/>
  <c r="M59" i="2"/>
  <c r="H59" i="2"/>
  <c r="H56" i="2" s="1"/>
  <c r="D59" i="2"/>
  <c r="O58" i="2"/>
  <c r="N58" i="2"/>
  <c r="M58" i="2"/>
  <c r="M144" i="2" s="1"/>
  <c r="H58" i="2"/>
  <c r="D58" i="2"/>
  <c r="L57" i="2"/>
  <c r="H57" i="2"/>
  <c r="D57" i="2"/>
  <c r="N56" i="2"/>
  <c r="K56" i="2"/>
  <c r="J56" i="2"/>
  <c r="I56" i="2"/>
  <c r="G56" i="2"/>
  <c r="F56" i="2"/>
  <c r="E56" i="2"/>
  <c r="O55" i="2"/>
  <c r="N55" i="2"/>
  <c r="N52" i="2" s="1"/>
  <c r="M55" i="2"/>
  <c r="M52" i="2" s="1"/>
  <c r="H55" i="2"/>
  <c r="D55" i="2"/>
  <c r="O54" i="2"/>
  <c r="N54" i="2"/>
  <c r="M54" i="2"/>
  <c r="L54" i="2"/>
  <c r="H54" i="2"/>
  <c r="D54" i="2"/>
  <c r="L53" i="2"/>
  <c r="H53" i="2"/>
  <c r="D53" i="2"/>
  <c r="K52" i="2"/>
  <c r="J52" i="2"/>
  <c r="I52" i="2"/>
  <c r="H52" i="2"/>
  <c r="G52" i="2"/>
  <c r="F52" i="2"/>
  <c r="E52" i="2"/>
  <c r="D52" i="2"/>
  <c r="O51" i="2"/>
  <c r="N51" i="2"/>
  <c r="M51" i="2"/>
  <c r="L51" i="2"/>
  <c r="L48" i="2" s="1"/>
  <c r="H51" i="2"/>
  <c r="D51" i="2"/>
  <c r="O50" i="2"/>
  <c r="N50" i="2"/>
  <c r="N48" i="2" s="1"/>
  <c r="M50" i="2"/>
  <c r="L50" i="2"/>
  <c r="H50" i="2"/>
  <c r="D50" i="2"/>
  <c r="D48" i="2" s="1"/>
  <c r="L49" i="2"/>
  <c r="H49" i="2"/>
  <c r="D49" i="2"/>
  <c r="O48" i="2"/>
  <c r="M48" i="2"/>
  <c r="K48" i="2"/>
  <c r="J48" i="2"/>
  <c r="I48" i="2"/>
  <c r="H48" i="2"/>
  <c r="G48" i="2"/>
  <c r="F48" i="2"/>
  <c r="E48" i="2"/>
  <c r="O47" i="2"/>
  <c r="N47" i="2"/>
  <c r="N153" i="2" s="1"/>
  <c r="M47" i="2"/>
  <c r="L47" i="2" s="1"/>
  <c r="H47" i="2"/>
  <c r="D47" i="2"/>
  <c r="O46" i="2"/>
  <c r="O44" i="2" s="1"/>
  <c r="N46" i="2"/>
  <c r="N44" i="2" s="1"/>
  <c r="M46" i="2"/>
  <c r="H46" i="2"/>
  <c r="D46" i="2"/>
  <c r="K44" i="2"/>
  <c r="K88" i="2" s="1"/>
  <c r="J44" i="2"/>
  <c r="I44" i="2"/>
  <c r="H44" i="2"/>
  <c r="G44" i="2"/>
  <c r="G88" i="2" s="1"/>
  <c r="F44" i="2"/>
  <c r="E44" i="2"/>
  <c r="D44" i="2"/>
  <c r="O43" i="2"/>
  <c r="O152" i="2" s="1"/>
  <c r="N43" i="2"/>
  <c r="N152" i="2" s="1"/>
  <c r="M43" i="2"/>
  <c r="M152" i="2" s="1"/>
  <c r="L152" i="2" s="1"/>
  <c r="H43" i="2"/>
  <c r="D43" i="2"/>
  <c r="O42" i="2"/>
  <c r="O151" i="2" s="1"/>
  <c r="N42" i="2"/>
  <c r="N151" i="2" s="1"/>
  <c r="M42" i="2"/>
  <c r="L42" i="2" s="1"/>
  <c r="H42" i="2"/>
  <c r="D42" i="2"/>
  <c r="O41" i="2"/>
  <c r="O150" i="2" s="1"/>
  <c r="N41" i="2"/>
  <c r="N150" i="2" s="1"/>
  <c r="M41" i="2"/>
  <c r="L41" i="2" s="1"/>
  <c r="H41" i="2"/>
  <c r="D41" i="2"/>
  <c r="O40" i="2"/>
  <c r="O145" i="2" s="1"/>
  <c r="N40" i="2"/>
  <c r="N145" i="2" s="1"/>
  <c r="M40" i="2"/>
  <c r="L40" i="2" s="1"/>
  <c r="H40" i="2"/>
  <c r="H26" i="2" s="1"/>
  <c r="D40" i="2"/>
  <c r="O39" i="2"/>
  <c r="O149" i="2" s="1"/>
  <c r="N39" i="2"/>
  <c r="N149" i="2" s="1"/>
  <c r="M39" i="2"/>
  <c r="M149" i="2" s="1"/>
  <c r="L149" i="2" s="1"/>
  <c r="H39" i="2"/>
  <c r="D39" i="2"/>
  <c r="O38" i="2"/>
  <c r="N38" i="2"/>
  <c r="M38" i="2"/>
  <c r="L38" i="2"/>
  <c r="H38" i="2"/>
  <c r="D38" i="2"/>
  <c r="O37" i="2"/>
  <c r="O143" i="2" s="1"/>
  <c r="N37" i="2"/>
  <c r="N143" i="2" s="1"/>
  <c r="M37" i="2"/>
  <c r="L37" i="2" s="1"/>
  <c r="H37" i="2"/>
  <c r="D37" i="2"/>
  <c r="O36" i="2"/>
  <c r="O142" i="2" s="1"/>
  <c r="N36" i="2"/>
  <c r="N142" i="2" s="1"/>
  <c r="M36" i="2"/>
  <c r="L36" i="2"/>
  <c r="Q157" i="2" s="1"/>
  <c r="H36" i="2"/>
  <c r="D36" i="2"/>
  <c r="O35" i="2"/>
  <c r="O141" i="2" s="1"/>
  <c r="N35" i="2"/>
  <c r="N141" i="2" s="1"/>
  <c r="M35" i="2"/>
  <c r="M141" i="2" s="1"/>
  <c r="L141" i="2" s="1"/>
  <c r="H35" i="2"/>
  <c r="D35" i="2"/>
  <c r="O34" i="2"/>
  <c r="O140" i="2" s="1"/>
  <c r="N34" i="2"/>
  <c r="N140" i="2" s="1"/>
  <c r="M34" i="2"/>
  <c r="L34" i="2"/>
  <c r="H34" i="2"/>
  <c r="D34" i="2"/>
  <c r="O33" i="2"/>
  <c r="O139" i="2" s="1"/>
  <c r="N33" i="2"/>
  <c r="N139" i="2" s="1"/>
  <c r="M33" i="2"/>
  <c r="L33" i="2" s="1"/>
  <c r="H33" i="2"/>
  <c r="D33" i="2"/>
  <c r="O32" i="2"/>
  <c r="O138" i="2" s="1"/>
  <c r="N32" i="2"/>
  <c r="N138" i="2" s="1"/>
  <c r="M32" i="2"/>
  <c r="L32" i="2"/>
  <c r="H32" i="2"/>
  <c r="D32" i="2"/>
  <c r="O31" i="2"/>
  <c r="O137" i="2" s="1"/>
  <c r="N31" i="2"/>
  <c r="N137" i="2" s="1"/>
  <c r="M31" i="2"/>
  <c r="M137" i="2" s="1"/>
  <c r="L137" i="2" s="1"/>
  <c r="H31" i="2"/>
  <c r="D31" i="2"/>
  <c r="O30" i="2"/>
  <c r="O136" i="2" s="1"/>
  <c r="N30" i="2"/>
  <c r="N136" i="2" s="1"/>
  <c r="M30" i="2"/>
  <c r="L30" i="2"/>
  <c r="H30" i="2"/>
  <c r="D30" i="2"/>
  <c r="O29" i="2"/>
  <c r="O135" i="2" s="1"/>
  <c r="N29" i="2"/>
  <c r="N135" i="2" s="1"/>
  <c r="M29" i="2"/>
  <c r="L29" i="2" s="1"/>
  <c r="H29" i="2"/>
  <c r="D29" i="2"/>
  <c r="D26" i="2" s="1"/>
  <c r="O28" i="2"/>
  <c r="N28" i="2"/>
  <c r="N134" i="2" s="1"/>
  <c r="M28" i="2"/>
  <c r="L28" i="2"/>
  <c r="H28" i="2"/>
  <c r="D28" i="2"/>
  <c r="M26" i="2"/>
  <c r="K26" i="2"/>
  <c r="J26" i="2"/>
  <c r="J88" i="2" s="1"/>
  <c r="I26" i="2"/>
  <c r="I88" i="2" s="1"/>
  <c r="G26" i="2"/>
  <c r="F26" i="2"/>
  <c r="F88" i="2" s="1"/>
  <c r="E26" i="2"/>
  <c r="E88" i="2" s="1"/>
  <c r="Q223" i="1"/>
  <c r="M220" i="1"/>
  <c r="L220" i="1" s="1"/>
  <c r="K220" i="1"/>
  <c r="J220" i="1"/>
  <c r="I220" i="1"/>
  <c r="H220" i="1" s="1"/>
  <c r="G220" i="1"/>
  <c r="F220" i="1"/>
  <c r="E220" i="1"/>
  <c r="D220" i="1" s="1"/>
  <c r="Q219" i="1"/>
  <c r="P219" i="1"/>
  <c r="O217" i="1"/>
  <c r="L217" i="1" s="1"/>
  <c r="N217" i="1"/>
  <c r="M217" i="1"/>
  <c r="H217" i="1"/>
  <c r="D217" i="1"/>
  <c r="O216" i="1"/>
  <c r="N216" i="1"/>
  <c r="M216" i="1"/>
  <c r="L216" i="1" s="1"/>
  <c r="H216" i="1"/>
  <c r="D216" i="1"/>
  <c r="O215" i="1"/>
  <c r="L215" i="1" s="1"/>
  <c r="N215" i="1"/>
  <c r="M215" i="1"/>
  <c r="H215" i="1"/>
  <c r="D215" i="1"/>
  <c r="O214" i="1"/>
  <c r="N214" i="1"/>
  <c r="M214" i="1"/>
  <c r="L214" i="1" s="1"/>
  <c r="H214" i="1"/>
  <c r="D214" i="1"/>
  <c r="O213" i="1"/>
  <c r="L213" i="1" s="1"/>
  <c r="N213" i="1"/>
  <c r="M213" i="1"/>
  <c r="H213" i="1"/>
  <c r="D213" i="1"/>
  <c r="O212" i="1"/>
  <c r="N212" i="1"/>
  <c r="M212" i="1"/>
  <c r="H212" i="1"/>
  <c r="D212" i="1"/>
  <c r="N211" i="1"/>
  <c r="N218" i="1" s="1"/>
  <c r="K211" i="1"/>
  <c r="H211" i="1" s="1"/>
  <c r="J211" i="1"/>
  <c r="J218" i="1" s="1"/>
  <c r="I211" i="1"/>
  <c r="I218" i="1" s="1"/>
  <c r="G211" i="1"/>
  <c r="D211" i="1" s="1"/>
  <c r="D218" i="1" s="1"/>
  <c r="F211" i="1"/>
  <c r="F218" i="1" s="1"/>
  <c r="E211" i="1"/>
  <c r="E218" i="1" s="1"/>
  <c r="K209" i="1"/>
  <c r="J209" i="1"/>
  <c r="I209" i="1"/>
  <c r="G209" i="1"/>
  <c r="F209" i="1"/>
  <c r="E209" i="1"/>
  <c r="O208" i="1"/>
  <c r="L208" i="1" s="1"/>
  <c r="N208" i="1"/>
  <c r="M208" i="1"/>
  <c r="H208" i="1"/>
  <c r="D208" i="1"/>
  <c r="O207" i="1"/>
  <c r="N207" i="1"/>
  <c r="M207" i="1"/>
  <c r="L207" i="1" s="1"/>
  <c r="H207" i="1"/>
  <c r="D207" i="1"/>
  <c r="O206" i="1"/>
  <c r="L206" i="1" s="1"/>
  <c r="N206" i="1"/>
  <c r="M206" i="1"/>
  <c r="H206" i="1"/>
  <c r="D206" i="1"/>
  <c r="O205" i="1"/>
  <c r="N205" i="1"/>
  <c r="M205" i="1"/>
  <c r="L205" i="1" s="1"/>
  <c r="H205" i="1"/>
  <c r="D205" i="1"/>
  <c r="O204" i="1"/>
  <c r="L204" i="1" s="1"/>
  <c r="N204" i="1"/>
  <c r="M204" i="1"/>
  <c r="H204" i="1"/>
  <c r="D204" i="1"/>
  <c r="O203" i="1"/>
  <c r="N203" i="1"/>
  <c r="M203" i="1"/>
  <c r="L203" i="1" s="1"/>
  <c r="H203" i="1"/>
  <c r="D203" i="1"/>
  <c r="O202" i="1"/>
  <c r="L202" i="1" s="1"/>
  <c r="N202" i="1"/>
  <c r="M202" i="1"/>
  <c r="H202" i="1"/>
  <c r="D202" i="1"/>
  <c r="O201" i="1"/>
  <c r="N201" i="1"/>
  <c r="M201" i="1"/>
  <c r="L201" i="1" s="1"/>
  <c r="H201" i="1"/>
  <c r="D201" i="1"/>
  <c r="O200" i="1"/>
  <c r="L200" i="1" s="1"/>
  <c r="N200" i="1"/>
  <c r="M200" i="1"/>
  <c r="H200" i="1"/>
  <c r="D200" i="1"/>
  <c r="O199" i="1"/>
  <c r="N199" i="1"/>
  <c r="M199" i="1"/>
  <c r="L199" i="1" s="1"/>
  <c r="H199" i="1"/>
  <c r="D199" i="1"/>
  <c r="O198" i="1"/>
  <c r="L198" i="1" s="1"/>
  <c r="N198" i="1"/>
  <c r="M198" i="1"/>
  <c r="H198" i="1"/>
  <c r="D198" i="1"/>
  <c r="O197" i="1"/>
  <c r="N197" i="1"/>
  <c r="M197" i="1"/>
  <c r="L197" i="1" s="1"/>
  <c r="H197" i="1"/>
  <c r="D197" i="1"/>
  <c r="O196" i="1"/>
  <c r="L196" i="1" s="1"/>
  <c r="N196" i="1"/>
  <c r="M196" i="1"/>
  <c r="H196" i="1"/>
  <c r="D196" i="1"/>
  <c r="O195" i="1"/>
  <c r="N195" i="1"/>
  <c r="M195" i="1"/>
  <c r="L195" i="1" s="1"/>
  <c r="H195" i="1"/>
  <c r="D195" i="1"/>
  <c r="O194" i="1"/>
  <c r="L194" i="1" s="1"/>
  <c r="N194" i="1"/>
  <c r="N209" i="1" s="1"/>
  <c r="M194" i="1"/>
  <c r="M209" i="1" s="1"/>
  <c r="H194" i="1"/>
  <c r="D194" i="1"/>
  <c r="D209" i="1" s="1"/>
  <c r="I192" i="1"/>
  <c r="O191" i="1"/>
  <c r="N191" i="1"/>
  <c r="M191" i="1"/>
  <c r="L191" i="1" s="1"/>
  <c r="H191" i="1"/>
  <c r="D191" i="1"/>
  <c r="O190" i="1"/>
  <c r="L190" i="1" s="1"/>
  <c r="N190" i="1"/>
  <c r="M190" i="1"/>
  <c r="H190" i="1"/>
  <c r="D190" i="1"/>
  <c r="M189" i="1"/>
  <c r="K189" i="1"/>
  <c r="K192" i="1" s="1"/>
  <c r="J189" i="1"/>
  <c r="J192" i="1" s="1"/>
  <c r="I189" i="1"/>
  <c r="H189" i="1" s="1"/>
  <c r="H192" i="1" s="1"/>
  <c r="G189" i="1"/>
  <c r="G192" i="1" s="1"/>
  <c r="F189" i="1"/>
  <c r="F192" i="1" s="1"/>
  <c r="E189" i="1"/>
  <c r="E192" i="1" s="1"/>
  <c r="D189" i="1"/>
  <c r="D192" i="1" s="1"/>
  <c r="I187" i="1"/>
  <c r="E187" i="1"/>
  <c r="O186" i="1"/>
  <c r="N186" i="1"/>
  <c r="M186" i="1"/>
  <c r="L186" i="1" s="1"/>
  <c r="H186" i="1"/>
  <c r="D186" i="1"/>
  <c r="O185" i="1"/>
  <c r="L185" i="1" s="1"/>
  <c r="N185" i="1"/>
  <c r="M185" i="1"/>
  <c r="H185" i="1"/>
  <c r="D185" i="1"/>
  <c r="O184" i="1"/>
  <c r="N184" i="1"/>
  <c r="M184" i="1"/>
  <c r="L184" i="1" s="1"/>
  <c r="H184" i="1"/>
  <c r="D184" i="1"/>
  <c r="O183" i="1"/>
  <c r="L183" i="1" s="1"/>
  <c r="N183" i="1"/>
  <c r="M183" i="1"/>
  <c r="H183" i="1"/>
  <c r="D183" i="1"/>
  <c r="O182" i="1"/>
  <c r="N182" i="1"/>
  <c r="M182" i="1"/>
  <c r="L182" i="1" s="1"/>
  <c r="H182" i="1"/>
  <c r="D182" i="1"/>
  <c r="O181" i="1"/>
  <c r="L181" i="1" s="1"/>
  <c r="N181" i="1"/>
  <c r="M181" i="1"/>
  <c r="H181" i="1"/>
  <c r="D181" i="1"/>
  <c r="O180" i="1"/>
  <c r="N180" i="1"/>
  <c r="M180" i="1"/>
  <c r="L180" i="1" s="1"/>
  <c r="H180" i="1"/>
  <c r="D180" i="1"/>
  <c r="O179" i="1"/>
  <c r="L179" i="1" s="1"/>
  <c r="N179" i="1"/>
  <c r="M179" i="1"/>
  <c r="H179" i="1"/>
  <c r="D179" i="1"/>
  <c r="O178" i="1"/>
  <c r="N178" i="1"/>
  <c r="M178" i="1"/>
  <c r="L178" i="1" s="1"/>
  <c r="H178" i="1"/>
  <c r="D178" i="1"/>
  <c r="O177" i="1"/>
  <c r="L177" i="1" s="1"/>
  <c r="N177" i="1"/>
  <c r="M177" i="1"/>
  <c r="H177" i="1"/>
  <c r="D177" i="1"/>
  <c r="O176" i="1"/>
  <c r="N176" i="1"/>
  <c r="M176" i="1"/>
  <c r="L176" i="1" s="1"/>
  <c r="H176" i="1"/>
  <c r="D176" i="1"/>
  <c r="O175" i="1"/>
  <c r="L175" i="1" s="1"/>
  <c r="N175" i="1"/>
  <c r="M175" i="1"/>
  <c r="H175" i="1"/>
  <c r="D175" i="1"/>
  <c r="O174" i="1"/>
  <c r="N174" i="1"/>
  <c r="M174" i="1"/>
  <c r="L174" i="1" s="1"/>
  <c r="H174" i="1"/>
  <c r="D174" i="1"/>
  <c r="O173" i="1"/>
  <c r="L173" i="1" s="1"/>
  <c r="N173" i="1"/>
  <c r="M173" i="1"/>
  <c r="H173" i="1"/>
  <c r="D173" i="1"/>
  <c r="O172" i="1"/>
  <c r="N172" i="1"/>
  <c r="M172" i="1"/>
  <c r="L172" i="1" s="1"/>
  <c r="H172" i="1"/>
  <c r="D172" i="1"/>
  <c r="O171" i="1"/>
  <c r="L171" i="1" s="1"/>
  <c r="N171" i="1"/>
  <c r="M171" i="1"/>
  <c r="H171" i="1"/>
  <c r="D171" i="1"/>
  <c r="O170" i="1"/>
  <c r="N170" i="1"/>
  <c r="M170" i="1"/>
  <c r="L170" i="1" s="1"/>
  <c r="H170" i="1"/>
  <c r="D170" i="1"/>
  <c r="O169" i="1"/>
  <c r="L169" i="1" s="1"/>
  <c r="N169" i="1"/>
  <c r="M169" i="1"/>
  <c r="H169" i="1"/>
  <c r="D169" i="1"/>
  <c r="O168" i="1"/>
  <c r="N168" i="1"/>
  <c r="M168" i="1"/>
  <c r="L168" i="1" s="1"/>
  <c r="H168" i="1"/>
  <c r="D168" i="1"/>
  <c r="O167" i="1"/>
  <c r="L167" i="1" s="1"/>
  <c r="N167" i="1"/>
  <c r="M167" i="1"/>
  <c r="H167" i="1"/>
  <c r="D167" i="1"/>
  <c r="O166" i="1"/>
  <c r="N166" i="1"/>
  <c r="M166" i="1"/>
  <c r="L166" i="1" s="1"/>
  <c r="H166" i="1"/>
  <c r="D166" i="1"/>
  <c r="O165" i="1"/>
  <c r="L165" i="1" s="1"/>
  <c r="N165" i="1"/>
  <c r="M165" i="1"/>
  <c r="H165" i="1"/>
  <c r="D165" i="1"/>
  <c r="O164" i="1"/>
  <c r="N164" i="1"/>
  <c r="M164" i="1"/>
  <c r="L164" i="1" s="1"/>
  <c r="H164" i="1"/>
  <c r="D164" i="1"/>
  <c r="O163" i="1"/>
  <c r="L163" i="1" s="1"/>
  <c r="N163" i="1"/>
  <c r="M163" i="1"/>
  <c r="H163" i="1"/>
  <c r="D163" i="1"/>
  <c r="O162" i="1"/>
  <c r="N162" i="1"/>
  <c r="M162" i="1"/>
  <c r="L162" i="1" s="1"/>
  <c r="H162" i="1"/>
  <c r="D162" i="1"/>
  <c r="O161" i="1"/>
  <c r="L161" i="1" s="1"/>
  <c r="N161" i="1"/>
  <c r="M161" i="1"/>
  <c r="H161" i="1"/>
  <c r="D161" i="1"/>
  <c r="O160" i="1"/>
  <c r="N160" i="1"/>
  <c r="M160" i="1"/>
  <c r="L160" i="1" s="1"/>
  <c r="H160" i="1"/>
  <c r="D160" i="1"/>
  <c r="O159" i="1"/>
  <c r="L159" i="1" s="1"/>
  <c r="N159" i="1"/>
  <c r="M159" i="1"/>
  <c r="H159" i="1"/>
  <c r="D159" i="1"/>
  <c r="O158" i="1"/>
  <c r="N158" i="1"/>
  <c r="M158" i="1"/>
  <c r="L158" i="1" s="1"/>
  <c r="H158" i="1"/>
  <c r="D158" i="1"/>
  <c r="O157" i="1"/>
  <c r="L157" i="1" s="1"/>
  <c r="N157" i="1"/>
  <c r="M157" i="1"/>
  <c r="H157" i="1"/>
  <c r="D157" i="1"/>
  <c r="O156" i="1"/>
  <c r="N156" i="1"/>
  <c r="M156" i="1"/>
  <c r="L156" i="1" s="1"/>
  <c r="H156" i="1"/>
  <c r="D156" i="1"/>
  <c r="O155" i="1"/>
  <c r="L155" i="1" s="1"/>
  <c r="N155" i="1"/>
  <c r="M155" i="1"/>
  <c r="H155" i="1"/>
  <c r="D155" i="1"/>
  <c r="O154" i="1"/>
  <c r="N154" i="1"/>
  <c r="M154" i="1"/>
  <c r="L154" i="1" s="1"/>
  <c r="H154" i="1"/>
  <c r="D154" i="1"/>
  <c r="O153" i="1"/>
  <c r="L153" i="1" s="1"/>
  <c r="Q230" i="1" s="1"/>
  <c r="N153" i="1"/>
  <c r="M153" i="1"/>
  <c r="H153" i="1"/>
  <c r="H151" i="1" s="1"/>
  <c r="H187" i="1" s="1"/>
  <c r="D153" i="1"/>
  <c r="D151" i="1" s="1"/>
  <c r="D187" i="1" s="1"/>
  <c r="O152" i="1"/>
  <c r="N152" i="1"/>
  <c r="M152" i="1"/>
  <c r="H152" i="1"/>
  <c r="D152" i="1"/>
  <c r="N151" i="1"/>
  <c r="N187" i="1" s="1"/>
  <c r="K151" i="1"/>
  <c r="K187" i="1" s="1"/>
  <c r="J151" i="1"/>
  <c r="J187" i="1" s="1"/>
  <c r="I151" i="1"/>
  <c r="G151" i="1"/>
  <c r="G187" i="1" s="1"/>
  <c r="F151" i="1"/>
  <c r="F187" i="1" s="1"/>
  <c r="E151" i="1"/>
  <c r="K149" i="1"/>
  <c r="J149" i="1"/>
  <c r="I149" i="1"/>
  <c r="G149" i="1"/>
  <c r="F149" i="1"/>
  <c r="E149" i="1"/>
  <c r="O148" i="1"/>
  <c r="L148" i="1" s="1"/>
  <c r="N148" i="1"/>
  <c r="N149" i="1" s="1"/>
  <c r="M148" i="1"/>
  <c r="H148" i="1"/>
  <c r="H149" i="1" s="1"/>
  <c r="D148" i="1"/>
  <c r="O147" i="1"/>
  <c r="N147" i="1"/>
  <c r="M147" i="1"/>
  <c r="H147" i="1"/>
  <c r="D147" i="1"/>
  <c r="D149" i="1" s="1"/>
  <c r="O144" i="1"/>
  <c r="L144" i="1" s="1"/>
  <c r="N144" i="1"/>
  <c r="M144" i="1"/>
  <c r="H144" i="1"/>
  <c r="D144" i="1"/>
  <c r="O143" i="1"/>
  <c r="N143" i="1"/>
  <c r="M143" i="1"/>
  <c r="L143" i="1" s="1"/>
  <c r="H143" i="1"/>
  <c r="D143" i="1"/>
  <c r="O142" i="1"/>
  <c r="N142" i="1"/>
  <c r="N141" i="1" s="1"/>
  <c r="M142" i="1"/>
  <c r="H142" i="1"/>
  <c r="D142" i="1"/>
  <c r="M141" i="1"/>
  <c r="K141" i="1"/>
  <c r="I141" i="1"/>
  <c r="H141" i="1"/>
  <c r="G141" i="1"/>
  <c r="F141" i="1"/>
  <c r="E141" i="1"/>
  <c r="D141" i="1"/>
  <c r="O140" i="1"/>
  <c r="N140" i="1"/>
  <c r="M140" i="1"/>
  <c r="L140" i="1"/>
  <c r="H140" i="1"/>
  <c r="D140" i="1"/>
  <c r="O139" i="1"/>
  <c r="N139" i="1"/>
  <c r="N137" i="1" s="1"/>
  <c r="M139" i="1"/>
  <c r="L139" i="1" s="1"/>
  <c r="H139" i="1"/>
  <c r="D139" i="1"/>
  <c r="D137" i="1" s="1"/>
  <c r="O138" i="1"/>
  <c r="O137" i="1" s="1"/>
  <c r="N138" i="1"/>
  <c r="M138" i="1"/>
  <c r="L138" i="1"/>
  <c r="H138" i="1"/>
  <c r="H137" i="1" s="1"/>
  <c r="D138" i="1"/>
  <c r="M137" i="1"/>
  <c r="K137" i="1"/>
  <c r="J137" i="1"/>
  <c r="I137" i="1"/>
  <c r="G137" i="1"/>
  <c r="F137" i="1"/>
  <c r="E137" i="1"/>
  <c r="O136" i="1"/>
  <c r="N136" i="1"/>
  <c r="M136" i="1"/>
  <c r="L136" i="1" s="1"/>
  <c r="L133" i="1" s="1"/>
  <c r="H136" i="1"/>
  <c r="D136" i="1"/>
  <c r="O135" i="1"/>
  <c r="N135" i="1"/>
  <c r="M135" i="1"/>
  <c r="L135" i="1"/>
  <c r="H135" i="1"/>
  <c r="D135" i="1"/>
  <c r="O134" i="1"/>
  <c r="N134" i="1"/>
  <c r="M134" i="1"/>
  <c r="L134" i="1" s="1"/>
  <c r="H134" i="1"/>
  <c r="D134" i="1"/>
  <c r="O133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H132" i="1"/>
  <c r="D132" i="1"/>
  <c r="O131" i="1"/>
  <c r="N131" i="1"/>
  <c r="N129" i="1" s="1"/>
  <c r="M131" i="1"/>
  <c r="L131" i="1" s="1"/>
  <c r="H131" i="1"/>
  <c r="D131" i="1"/>
  <c r="D129" i="1" s="1"/>
  <c r="O130" i="1"/>
  <c r="O129" i="1" s="1"/>
  <c r="N130" i="1"/>
  <c r="M130" i="1"/>
  <c r="L130" i="1"/>
  <c r="H130" i="1"/>
  <c r="H129" i="1" s="1"/>
  <c r="D130" i="1"/>
  <c r="M129" i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N127" i="1"/>
  <c r="M127" i="1"/>
  <c r="L127" i="1"/>
  <c r="L125" i="1" s="1"/>
  <c r="H127" i="1"/>
  <c r="D127" i="1"/>
  <c r="O126" i="1"/>
  <c r="N126" i="1"/>
  <c r="N125" i="1" s="1"/>
  <c r="M126" i="1"/>
  <c r="L126" i="1" s="1"/>
  <c r="H126" i="1"/>
  <c r="D126" i="1"/>
  <c r="D125" i="1" s="1"/>
  <c r="O125" i="1"/>
  <c r="K125" i="1"/>
  <c r="J125" i="1"/>
  <c r="I125" i="1"/>
  <c r="H125" i="1"/>
  <c r="G125" i="1"/>
  <c r="F125" i="1"/>
  <c r="E125" i="1"/>
  <c r="O124" i="1"/>
  <c r="L124" i="1" s="1"/>
  <c r="N124" i="1"/>
  <c r="M124" i="1"/>
  <c r="H124" i="1"/>
  <c r="D124" i="1"/>
  <c r="O123" i="1"/>
  <c r="N123" i="1"/>
  <c r="M123" i="1"/>
  <c r="L123" i="1" s="1"/>
  <c r="H123" i="1"/>
  <c r="D123" i="1"/>
  <c r="D121" i="1" s="1"/>
  <c r="O122" i="1"/>
  <c r="N122" i="1"/>
  <c r="M122" i="1"/>
  <c r="L122" i="1"/>
  <c r="H122" i="1"/>
  <c r="D122" i="1"/>
  <c r="N121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N119" i="1"/>
  <c r="M119" i="1"/>
  <c r="L119" i="1"/>
  <c r="H119" i="1"/>
  <c r="D119" i="1"/>
  <c r="O118" i="1"/>
  <c r="N118" i="1"/>
  <c r="N117" i="1" s="1"/>
  <c r="M118" i="1"/>
  <c r="H118" i="1"/>
  <c r="D118" i="1"/>
  <c r="D117" i="1" s="1"/>
  <c r="O117" i="1"/>
  <c r="K117" i="1"/>
  <c r="J117" i="1"/>
  <c r="I117" i="1"/>
  <c r="H117" i="1"/>
  <c r="G117" i="1"/>
  <c r="F117" i="1"/>
  <c r="E117" i="1"/>
  <c r="O116" i="1"/>
  <c r="N116" i="1"/>
  <c r="M116" i="1"/>
  <c r="L116" i="1"/>
  <c r="H116" i="1"/>
  <c r="D116" i="1"/>
  <c r="O115" i="1"/>
  <c r="N115" i="1"/>
  <c r="M115" i="1"/>
  <c r="L115" i="1" s="1"/>
  <c r="H115" i="1"/>
  <c r="D115" i="1"/>
  <c r="D113" i="1" s="1"/>
  <c r="O114" i="1"/>
  <c r="O113" i="1" s="1"/>
  <c r="N114" i="1"/>
  <c r="M114" i="1"/>
  <c r="L114" i="1"/>
  <c r="L113" i="1" s="1"/>
  <c r="H114" i="1"/>
  <c r="H113" i="1" s="1"/>
  <c r="D114" i="1"/>
  <c r="N113" i="1"/>
  <c r="M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L111" i="1" s="1"/>
  <c r="N111" i="1"/>
  <c r="M111" i="1"/>
  <c r="H111" i="1"/>
  <c r="D111" i="1"/>
  <c r="O110" i="1"/>
  <c r="N110" i="1"/>
  <c r="M110" i="1"/>
  <c r="H110" i="1"/>
  <c r="D110" i="1"/>
  <c r="K109" i="1"/>
  <c r="J109" i="1"/>
  <c r="I109" i="1"/>
  <c r="H109" i="1"/>
  <c r="G109" i="1"/>
  <c r="F109" i="1"/>
  <c r="E109" i="1"/>
  <c r="D109" i="1"/>
  <c r="O108" i="1"/>
  <c r="N108" i="1"/>
  <c r="M108" i="1"/>
  <c r="L108" i="1"/>
  <c r="H108" i="1"/>
  <c r="D108" i="1"/>
  <c r="O107" i="1"/>
  <c r="N107" i="1"/>
  <c r="N105" i="1" s="1"/>
  <c r="M107" i="1"/>
  <c r="L107" i="1" s="1"/>
  <c r="H107" i="1"/>
  <c r="D107" i="1"/>
  <c r="D105" i="1" s="1"/>
  <c r="O106" i="1"/>
  <c r="O105" i="1" s="1"/>
  <c r="N106" i="1"/>
  <c r="M106" i="1"/>
  <c r="H106" i="1"/>
  <c r="H105" i="1" s="1"/>
  <c r="D106" i="1"/>
  <c r="M105" i="1"/>
  <c r="K105" i="1"/>
  <c r="J105" i="1"/>
  <c r="I105" i="1"/>
  <c r="G105" i="1"/>
  <c r="F105" i="1"/>
  <c r="E105" i="1"/>
  <c r="O104" i="1"/>
  <c r="N104" i="1"/>
  <c r="M104" i="1"/>
  <c r="L104" i="1" s="1"/>
  <c r="H104" i="1"/>
  <c r="D104" i="1"/>
  <c r="O103" i="1"/>
  <c r="L103" i="1" s="1"/>
  <c r="N103" i="1"/>
  <c r="M103" i="1"/>
  <c r="H103" i="1"/>
  <c r="D103" i="1"/>
  <c r="O102" i="1"/>
  <c r="N102" i="1"/>
  <c r="M102" i="1"/>
  <c r="H102" i="1"/>
  <c r="D102" i="1"/>
  <c r="K101" i="1"/>
  <c r="J101" i="1"/>
  <c r="I101" i="1"/>
  <c r="H101" i="1"/>
  <c r="G101" i="1"/>
  <c r="F101" i="1"/>
  <c r="E101" i="1"/>
  <c r="D101" i="1"/>
  <c r="O100" i="1"/>
  <c r="L100" i="1" s="1"/>
  <c r="N100" i="1"/>
  <c r="M100" i="1"/>
  <c r="H100" i="1"/>
  <c r="D100" i="1"/>
  <c r="O99" i="1"/>
  <c r="N99" i="1"/>
  <c r="M99" i="1"/>
  <c r="L99" i="1" s="1"/>
  <c r="H99" i="1"/>
  <c r="D99" i="1"/>
  <c r="O98" i="1"/>
  <c r="O220" i="1" s="1"/>
  <c r="N98" i="1"/>
  <c r="N220" i="1" s="1"/>
  <c r="M98" i="1"/>
  <c r="H98" i="1"/>
  <c r="D98" i="1"/>
  <c r="O97" i="1"/>
  <c r="N97" i="1"/>
  <c r="N96" i="1" s="1"/>
  <c r="M97" i="1"/>
  <c r="H97" i="1"/>
  <c r="D97" i="1"/>
  <c r="K96" i="1"/>
  <c r="H96" i="1" s="1"/>
  <c r="J96" i="1"/>
  <c r="I96" i="1"/>
  <c r="G96" i="1"/>
  <c r="G93" i="1" s="1"/>
  <c r="G145" i="1" s="1"/>
  <c r="F96" i="1"/>
  <c r="E96" i="1"/>
  <c r="D96" i="1"/>
  <c r="O95" i="1"/>
  <c r="L95" i="1" s="1"/>
  <c r="N95" i="1"/>
  <c r="M95" i="1"/>
  <c r="H95" i="1"/>
  <c r="D95" i="1"/>
  <c r="O94" i="1"/>
  <c r="N94" i="1"/>
  <c r="N93" i="1" s="1"/>
  <c r="M94" i="1"/>
  <c r="H94" i="1"/>
  <c r="D94" i="1"/>
  <c r="J93" i="1"/>
  <c r="I93" i="1"/>
  <c r="F93" i="1"/>
  <c r="E93" i="1"/>
  <c r="E145" i="1" s="1"/>
  <c r="D93" i="1"/>
  <c r="O90" i="1"/>
  <c r="L90" i="1" s="1"/>
  <c r="N90" i="1"/>
  <c r="M90" i="1"/>
  <c r="H90" i="1"/>
  <c r="D90" i="1"/>
  <c r="O89" i="1"/>
  <c r="N89" i="1"/>
  <c r="M89" i="1"/>
  <c r="L89" i="1" s="1"/>
  <c r="H89" i="1"/>
  <c r="D89" i="1"/>
  <c r="O88" i="1"/>
  <c r="N88" i="1"/>
  <c r="M88" i="1"/>
  <c r="L88" i="1"/>
  <c r="H88" i="1"/>
  <c r="D88" i="1"/>
  <c r="O87" i="1"/>
  <c r="N87" i="1"/>
  <c r="M87" i="1"/>
  <c r="L87" i="1" s="1"/>
  <c r="H87" i="1"/>
  <c r="D87" i="1"/>
  <c r="O86" i="1"/>
  <c r="O85" i="1" s="1"/>
  <c r="N86" i="1"/>
  <c r="M86" i="1"/>
  <c r="L86" i="1"/>
  <c r="L85" i="1" s="1"/>
  <c r="H86" i="1"/>
  <c r="D86" i="1"/>
  <c r="N85" i="1"/>
  <c r="M85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L83" i="1" s="1"/>
  <c r="N83" i="1"/>
  <c r="M83" i="1"/>
  <c r="H83" i="1"/>
  <c r="D83" i="1"/>
  <c r="O82" i="1"/>
  <c r="N82" i="1"/>
  <c r="M82" i="1"/>
  <c r="M80" i="1" s="1"/>
  <c r="H82" i="1"/>
  <c r="D82" i="1"/>
  <c r="O81" i="1"/>
  <c r="O80" i="1" s="1"/>
  <c r="N81" i="1"/>
  <c r="N80" i="1" s="1"/>
  <c r="M81" i="1"/>
  <c r="H81" i="1"/>
  <c r="D81" i="1"/>
  <c r="K80" i="1"/>
  <c r="J80" i="1"/>
  <c r="I80" i="1"/>
  <c r="H80" i="1"/>
  <c r="G80" i="1"/>
  <c r="F80" i="1"/>
  <c r="E80" i="1"/>
  <c r="D80" i="1"/>
  <c r="O79" i="1"/>
  <c r="N79" i="1"/>
  <c r="M79" i="1"/>
  <c r="L79" i="1"/>
  <c r="H79" i="1"/>
  <c r="D79" i="1"/>
  <c r="O78" i="1"/>
  <c r="L78" i="1" s="1"/>
  <c r="N78" i="1"/>
  <c r="M78" i="1"/>
  <c r="H78" i="1"/>
  <c r="D78" i="1"/>
  <c r="O77" i="1"/>
  <c r="N77" i="1"/>
  <c r="M77" i="1"/>
  <c r="M75" i="1" s="1"/>
  <c r="L77" i="1"/>
  <c r="H77" i="1"/>
  <c r="D77" i="1"/>
  <c r="O76" i="1"/>
  <c r="O75" i="1" s="1"/>
  <c r="N76" i="1"/>
  <c r="N75" i="1" s="1"/>
  <c r="M76" i="1"/>
  <c r="H76" i="1"/>
  <c r="D76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N73" i="1"/>
  <c r="M73" i="1"/>
  <c r="L73" i="1"/>
  <c r="H73" i="1"/>
  <c r="D73" i="1"/>
  <c r="O72" i="1"/>
  <c r="N72" i="1"/>
  <c r="M72" i="1"/>
  <c r="L72" i="1"/>
  <c r="H72" i="1"/>
  <c r="D72" i="1"/>
  <c r="O71" i="1"/>
  <c r="N71" i="1"/>
  <c r="M71" i="1"/>
  <c r="L71" i="1"/>
  <c r="H71" i="1"/>
  <c r="D71" i="1"/>
  <c r="O70" i="1"/>
  <c r="N70" i="1"/>
  <c r="M70" i="1"/>
  <c r="M69" i="1" s="1"/>
  <c r="L70" i="1"/>
  <c r="H70" i="1"/>
  <c r="D70" i="1"/>
  <c r="O69" i="1"/>
  <c r="N69" i="1"/>
  <c r="L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/>
  <c r="H67" i="1"/>
  <c r="D67" i="1"/>
  <c r="O66" i="1"/>
  <c r="N66" i="1"/>
  <c r="M66" i="1"/>
  <c r="L66" i="1"/>
  <c r="H66" i="1"/>
  <c r="D66" i="1"/>
  <c r="O65" i="1"/>
  <c r="N65" i="1"/>
  <c r="N64" i="1" s="1"/>
  <c r="M65" i="1"/>
  <c r="M64" i="1" s="1"/>
  <c r="H65" i="1"/>
  <c r="D65" i="1"/>
  <c r="O64" i="1"/>
  <c r="K64" i="1"/>
  <c r="H64" i="1" s="1"/>
  <c r="J64" i="1"/>
  <c r="I64" i="1"/>
  <c r="G64" i="1"/>
  <c r="D64" i="1" s="1"/>
  <c r="F64" i="1"/>
  <c r="E64" i="1"/>
  <c r="O63" i="1"/>
  <c r="L63" i="1" s="1"/>
  <c r="N63" i="1"/>
  <c r="M63" i="1"/>
  <c r="H63" i="1"/>
  <c r="D63" i="1"/>
  <c r="O62" i="1"/>
  <c r="N62" i="1"/>
  <c r="M62" i="1"/>
  <c r="L62" i="1" s="1"/>
  <c r="H62" i="1"/>
  <c r="D62" i="1"/>
  <c r="O61" i="1"/>
  <c r="L61" i="1" s="1"/>
  <c r="N61" i="1"/>
  <c r="M61" i="1"/>
  <c r="H61" i="1"/>
  <c r="D61" i="1"/>
  <c r="O60" i="1"/>
  <c r="N60" i="1"/>
  <c r="N59" i="1" s="1"/>
  <c r="M60" i="1"/>
  <c r="M59" i="1" s="1"/>
  <c r="H60" i="1"/>
  <c r="D60" i="1"/>
  <c r="O59" i="1"/>
  <c r="K59" i="1"/>
  <c r="H59" i="1" s="1"/>
  <c r="J59" i="1"/>
  <c r="I59" i="1"/>
  <c r="G59" i="1"/>
  <c r="D59" i="1" s="1"/>
  <c r="F59" i="1"/>
  <c r="E59" i="1"/>
  <c r="O58" i="1"/>
  <c r="L58" i="1" s="1"/>
  <c r="N58" i="1"/>
  <c r="M58" i="1"/>
  <c r="H58" i="1"/>
  <c r="D58" i="1"/>
  <c r="O57" i="1"/>
  <c r="N57" i="1"/>
  <c r="M57" i="1"/>
  <c r="L57" i="1" s="1"/>
  <c r="H57" i="1"/>
  <c r="D57" i="1"/>
  <c r="O56" i="1"/>
  <c r="L56" i="1" s="1"/>
  <c r="N56" i="1"/>
  <c r="M56" i="1"/>
  <c r="H56" i="1"/>
  <c r="D56" i="1"/>
  <c r="O55" i="1"/>
  <c r="N55" i="1"/>
  <c r="N54" i="1" s="1"/>
  <c r="M55" i="1"/>
  <c r="M54" i="1" s="1"/>
  <c r="H55" i="1"/>
  <c r="D55" i="1"/>
  <c r="O54" i="1"/>
  <c r="K54" i="1"/>
  <c r="H54" i="1" s="1"/>
  <c r="J54" i="1"/>
  <c r="I54" i="1"/>
  <c r="G54" i="1"/>
  <c r="D54" i="1" s="1"/>
  <c r="F54" i="1"/>
  <c r="E54" i="1"/>
  <c r="O53" i="1"/>
  <c r="L53" i="1" s="1"/>
  <c r="N53" i="1"/>
  <c r="M53" i="1"/>
  <c r="H53" i="1"/>
  <c r="D53" i="1"/>
  <c r="O52" i="1"/>
  <c r="N52" i="1"/>
  <c r="M52" i="1"/>
  <c r="L52" i="1" s="1"/>
  <c r="H52" i="1"/>
  <c r="D52" i="1"/>
  <c r="O51" i="1"/>
  <c r="L51" i="1" s="1"/>
  <c r="N51" i="1"/>
  <c r="M51" i="1"/>
  <c r="H51" i="1"/>
  <c r="D51" i="1"/>
  <c r="O50" i="1"/>
  <c r="N50" i="1"/>
  <c r="N49" i="1" s="1"/>
  <c r="M50" i="1"/>
  <c r="M49" i="1" s="1"/>
  <c r="H50" i="1"/>
  <c r="D50" i="1"/>
  <c r="O49" i="1"/>
  <c r="K49" i="1"/>
  <c r="H49" i="1" s="1"/>
  <c r="J49" i="1"/>
  <c r="I49" i="1"/>
  <c r="G49" i="1"/>
  <c r="D49" i="1" s="1"/>
  <c r="F49" i="1"/>
  <c r="E49" i="1"/>
  <c r="O48" i="1"/>
  <c r="L48" i="1" s="1"/>
  <c r="N48" i="1"/>
  <c r="M48" i="1"/>
  <c r="H48" i="1"/>
  <c r="D48" i="1"/>
  <c r="O47" i="1"/>
  <c r="N47" i="1"/>
  <c r="M47" i="1"/>
  <c r="L47" i="1" s="1"/>
  <c r="H47" i="1"/>
  <c r="D47" i="1"/>
  <c r="O46" i="1"/>
  <c r="L46" i="1" s="1"/>
  <c r="N46" i="1"/>
  <c r="M46" i="1"/>
  <c r="H46" i="1"/>
  <c r="D46" i="1"/>
  <c r="O45" i="1"/>
  <c r="N45" i="1"/>
  <c r="M45" i="1"/>
  <c r="L45" i="1" s="1"/>
  <c r="H45" i="1"/>
  <c r="D45" i="1"/>
  <c r="O44" i="1"/>
  <c r="O43" i="1" s="1"/>
  <c r="N44" i="1"/>
  <c r="M44" i="1"/>
  <c r="H44" i="1"/>
  <c r="D44" i="1"/>
  <c r="N43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L41" i="1" s="1"/>
  <c r="N41" i="1"/>
  <c r="M41" i="1"/>
  <c r="H41" i="1"/>
  <c r="D41" i="1"/>
  <c r="O40" i="1"/>
  <c r="N40" i="1"/>
  <c r="M40" i="1"/>
  <c r="L40" i="1" s="1"/>
  <c r="H40" i="1"/>
  <c r="D40" i="1"/>
  <c r="O39" i="1"/>
  <c r="O38" i="1" s="1"/>
  <c r="N39" i="1"/>
  <c r="M39" i="1"/>
  <c r="H39" i="1"/>
  <c r="D39" i="1"/>
  <c r="N38" i="1"/>
  <c r="M38" i="1"/>
  <c r="K38" i="1"/>
  <c r="J38" i="1"/>
  <c r="I38" i="1"/>
  <c r="H38" i="1" s="1"/>
  <c r="G38" i="1"/>
  <c r="F38" i="1"/>
  <c r="E38" i="1"/>
  <c r="D38" i="1" s="1"/>
  <c r="O37" i="1"/>
  <c r="N37" i="1"/>
  <c r="M37" i="1"/>
  <c r="L37" i="1" s="1"/>
  <c r="H37" i="1"/>
  <c r="D37" i="1"/>
  <c r="O36" i="1"/>
  <c r="L36" i="1" s="1"/>
  <c r="N36" i="1"/>
  <c r="M36" i="1"/>
  <c r="H36" i="1"/>
  <c r="D36" i="1"/>
  <c r="O35" i="1"/>
  <c r="N35" i="1"/>
  <c r="M35" i="1"/>
  <c r="L35" i="1" s="1"/>
  <c r="H35" i="1"/>
  <c r="D35" i="1"/>
  <c r="O34" i="1"/>
  <c r="L34" i="1" s="1"/>
  <c r="N34" i="1"/>
  <c r="M34" i="1"/>
  <c r="H34" i="1"/>
  <c r="D34" i="1"/>
  <c r="O33" i="1"/>
  <c r="N33" i="1"/>
  <c r="N32" i="1" s="1"/>
  <c r="M33" i="1"/>
  <c r="M32" i="1" s="1"/>
  <c r="H33" i="1"/>
  <c r="D33" i="1"/>
  <c r="O32" i="1"/>
  <c r="K32" i="1"/>
  <c r="H32" i="1" s="1"/>
  <c r="J32" i="1"/>
  <c r="I32" i="1"/>
  <c r="G32" i="1"/>
  <c r="D32" i="1" s="1"/>
  <c r="F32" i="1"/>
  <c r="E32" i="1"/>
  <c r="O31" i="1"/>
  <c r="L31" i="1" s="1"/>
  <c r="N31" i="1"/>
  <c r="M31" i="1"/>
  <c r="H31" i="1"/>
  <c r="D31" i="1"/>
  <c r="O30" i="1"/>
  <c r="N30" i="1"/>
  <c r="M30" i="1"/>
  <c r="L30" i="1" s="1"/>
  <c r="Q227" i="1" s="1"/>
  <c r="H30" i="1"/>
  <c r="D30" i="1"/>
  <c r="O29" i="1"/>
  <c r="L29" i="1" s="1"/>
  <c r="N29" i="1"/>
  <c r="M29" i="1"/>
  <c r="H29" i="1"/>
  <c r="D29" i="1"/>
  <c r="O28" i="1"/>
  <c r="N28" i="1"/>
  <c r="N27" i="1" s="1"/>
  <c r="M28" i="1"/>
  <c r="M27" i="1" s="1"/>
  <c r="H28" i="1"/>
  <c r="D28" i="1"/>
  <c r="O27" i="1"/>
  <c r="K27" i="1"/>
  <c r="K91" i="1" s="1"/>
  <c r="J27" i="1"/>
  <c r="I27" i="1"/>
  <c r="G27" i="1"/>
  <c r="D27" i="1" s="1"/>
  <c r="F27" i="1"/>
  <c r="E27" i="1"/>
  <c r="O26" i="1"/>
  <c r="L26" i="1" s="1"/>
  <c r="N26" i="1"/>
  <c r="M26" i="1"/>
  <c r="H26" i="1"/>
  <c r="D26" i="1"/>
  <c r="D91" i="1" s="1"/>
  <c r="N86" i="14"/>
  <c r="M86" i="14"/>
  <c r="L86" i="14"/>
  <c r="K86" i="14"/>
  <c r="J86" i="14"/>
  <c r="I86" i="14"/>
  <c r="H86" i="14"/>
  <c r="G86" i="14"/>
  <c r="F86" i="14"/>
  <c r="E86" i="14"/>
  <c r="D86" i="14"/>
  <c r="C86" i="14"/>
  <c r="N85" i="14"/>
  <c r="M85" i="14"/>
  <c r="L85" i="14"/>
  <c r="K85" i="14"/>
  <c r="J85" i="14"/>
  <c r="I85" i="14"/>
  <c r="H85" i="14"/>
  <c r="G85" i="14"/>
  <c r="F85" i="14"/>
  <c r="E85" i="14"/>
  <c r="D85" i="14"/>
  <c r="C85" i="14"/>
  <c r="N84" i="14"/>
  <c r="M84" i="14"/>
  <c r="L84" i="14"/>
  <c r="K84" i="14"/>
  <c r="J84" i="14"/>
  <c r="I84" i="14"/>
  <c r="H84" i="14"/>
  <c r="G84" i="14"/>
  <c r="F84" i="14"/>
  <c r="E84" i="14"/>
  <c r="D84" i="14"/>
  <c r="C84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N82" i="14"/>
  <c r="M82" i="14"/>
  <c r="L82" i="14"/>
  <c r="K82" i="14"/>
  <c r="J82" i="14"/>
  <c r="I82" i="14"/>
  <c r="H82" i="14"/>
  <c r="G82" i="14"/>
  <c r="F82" i="14"/>
  <c r="E82" i="14"/>
  <c r="D82" i="14"/>
  <c r="C82" i="14"/>
  <c r="N81" i="14"/>
  <c r="M81" i="14"/>
  <c r="L81" i="14"/>
  <c r="K81" i="14"/>
  <c r="J81" i="14"/>
  <c r="I81" i="14"/>
  <c r="H81" i="14"/>
  <c r="G81" i="14"/>
  <c r="F81" i="14"/>
  <c r="E81" i="14"/>
  <c r="D81" i="14"/>
  <c r="C81" i="14"/>
  <c r="N80" i="14"/>
  <c r="M80" i="14"/>
  <c r="L80" i="14"/>
  <c r="K80" i="14"/>
  <c r="J80" i="14"/>
  <c r="I80" i="14"/>
  <c r="H80" i="14"/>
  <c r="G80" i="14"/>
  <c r="F80" i="14"/>
  <c r="E80" i="14"/>
  <c r="D80" i="14"/>
  <c r="C80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N87" i="14" s="1"/>
  <c r="M25" i="14"/>
  <c r="M87" i="14" s="1"/>
  <c r="L25" i="14"/>
  <c r="L87" i="14" s="1"/>
  <c r="K25" i="14"/>
  <c r="K87" i="14" s="1"/>
  <c r="J25" i="14"/>
  <c r="J87" i="14" s="1"/>
  <c r="I25" i="14"/>
  <c r="I87" i="14" s="1"/>
  <c r="H25" i="14"/>
  <c r="H87" i="14" s="1"/>
  <c r="G25" i="14"/>
  <c r="G87" i="14" s="1"/>
  <c r="F25" i="14"/>
  <c r="F87" i="14" s="1"/>
  <c r="E25" i="14"/>
  <c r="E87" i="14" s="1"/>
  <c r="D25" i="14"/>
  <c r="D87" i="14" s="1"/>
  <c r="C25" i="14"/>
  <c r="C87" i="14" s="1"/>
  <c r="K106" i="12"/>
  <c r="J106" i="12"/>
  <c r="I106" i="12"/>
  <c r="H106" i="12"/>
  <c r="G106" i="12"/>
  <c r="F106" i="12"/>
  <c r="E106" i="12"/>
  <c r="O105" i="12"/>
  <c r="N105" i="12"/>
  <c r="M105" i="12"/>
  <c r="L105" i="12"/>
  <c r="H105" i="12"/>
  <c r="D105" i="12"/>
  <c r="O104" i="12"/>
  <c r="N104" i="12"/>
  <c r="L104" i="12" s="1"/>
  <c r="M104" i="12"/>
  <c r="H104" i="12"/>
  <c r="D104" i="12"/>
  <c r="O103" i="12"/>
  <c r="N103" i="12"/>
  <c r="M103" i="12"/>
  <c r="M106" i="12" s="1"/>
  <c r="L103" i="12"/>
  <c r="H103" i="12"/>
  <c r="D103" i="12"/>
  <c r="O102" i="12"/>
  <c r="O106" i="12" s="1"/>
  <c r="N102" i="12"/>
  <c r="N106" i="12" s="1"/>
  <c r="M102" i="12"/>
  <c r="H102" i="12"/>
  <c r="D102" i="12"/>
  <c r="D106" i="12" s="1"/>
  <c r="K100" i="12"/>
  <c r="J100" i="12"/>
  <c r="I100" i="12"/>
  <c r="H100" i="12"/>
  <c r="G100" i="12"/>
  <c r="F100" i="12"/>
  <c r="E100" i="12"/>
  <c r="O99" i="12"/>
  <c r="N99" i="12"/>
  <c r="M99" i="12"/>
  <c r="L99" i="12"/>
  <c r="H99" i="12"/>
  <c r="D99" i="12"/>
  <c r="O98" i="12"/>
  <c r="N98" i="12"/>
  <c r="L98" i="12" s="1"/>
  <c r="M98" i="12"/>
  <c r="H98" i="12"/>
  <c r="D98" i="12"/>
  <c r="O97" i="12"/>
  <c r="N97" i="12"/>
  <c r="M97" i="12"/>
  <c r="L97" i="12"/>
  <c r="H97" i="12"/>
  <c r="D97" i="12"/>
  <c r="O96" i="12"/>
  <c r="N96" i="12"/>
  <c r="L96" i="12" s="1"/>
  <c r="M96" i="12"/>
  <c r="H96" i="12"/>
  <c r="D96" i="12"/>
  <c r="O95" i="12"/>
  <c r="N95" i="12"/>
  <c r="M95" i="12"/>
  <c r="L95" i="12"/>
  <c r="H95" i="12"/>
  <c r="D95" i="12"/>
  <c r="O94" i="12"/>
  <c r="N94" i="12"/>
  <c r="L94" i="12" s="1"/>
  <c r="M94" i="12"/>
  <c r="H94" i="12"/>
  <c r="D94" i="12"/>
  <c r="O93" i="12"/>
  <c r="N93" i="12"/>
  <c r="M93" i="12"/>
  <c r="L93" i="12"/>
  <c r="H93" i="12"/>
  <c r="D93" i="12"/>
  <c r="O92" i="12"/>
  <c r="N92" i="12"/>
  <c r="L92" i="12" s="1"/>
  <c r="M92" i="12"/>
  <c r="H92" i="12"/>
  <c r="D92" i="12"/>
  <c r="O91" i="12"/>
  <c r="N91" i="12"/>
  <c r="M91" i="12"/>
  <c r="L91" i="12"/>
  <c r="H91" i="12"/>
  <c r="D91" i="12"/>
  <c r="O90" i="12"/>
  <c r="N90" i="12"/>
  <c r="L90" i="12" s="1"/>
  <c r="M90" i="12"/>
  <c r="H90" i="12"/>
  <c r="D90" i="12"/>
  <c r="O89" i="12"/>
  <c r="N89" i="12"/>
  <c r="M89" i="12"/>
  <c r="L89" i="12"/>
  <c r="H89" i="12"/>
  <c r="D89" i="12"/>
  <c r="O88" i="12"/>
  <c r="N88" i="12"/>
  <c r="L88" i="12" s="1"/>
  <c r="M88" i="12"/>
  <c r="H88" i="12"/>
  <c r="D88" i="12"/>
  <c r="O87" i="12"/>
  <c r="N87" i="12"/>
  <c r="M87" i="12"/>
  <c r="M100" i="12" s="1"/>
  <c r="L87" i="12"/>
  <c r="H87" i="12"/>
  <c r="D87" i="12"/>
  <c r="O86" i="12"/>
  <c r="O100" i="12" s="1"/>
  <c r="N86" i="12"/>
  <c r="N100" i="12" s="1"/>
  <c r="M86" i="12"/>
  <c r="H86" i="12"/>
  <c r="D86" i="12"/>
  <c r="D100" i="12" s="1"/>
  <c r="K84" i="12"/>
  <c r="J84" i="12"/>
  <c r="I84" i="12"/>
  <c r="H84" i="12"/>
  <c r="G84" i="12"/>
  <c r="F84" i="12"/>
  <c r="E84" i="12"/>
  <c r="O83" i="12"/>
  <c r="N83" i="12"/>
  <c r="M83" i="12"/>
  <c r="L83" i="12"/>
  <c r="H83" i="12"/>
  <c r="D83" i="12"/>
  <c r="O82" i="12"/>
  <c r="N82" i="12"/>
  <c r="M82" i="12"/>
  <c r="L82" i="12" s="1"/>
  <c r="H82" i="12"/>
  <c r="D82" i="12"/>
  <c r="O81" i="12"/>
  <c r="N81" i="12"/>
  <c r="M81" i="12"/>
  <c r="L81" i="12"/>
  <c r="H81" i="12"/>
  <c r="D81" i="12"/>
  <c r="O80" i="12"/>
  <c r="N80" i="12"/>
  <c r="M80" i="12"/>
  <c r="L80" i="12" s="1"/>
  <c r="H80" i="12"/>
  <c r="D80" i="12"/>
  <c r="O79" i="12"/>
  <c r="N79" i="12"/>
  <c r="M79" i="12"/>
  <c r="L79" i="12"/>
  <c r="H79" i="12"/>
  <c r="D79" i="12"/>
  <c r="O78" i="12"/>
  <c r="N78" i="12"/>
  <c r="M78" i="12"/>
  <c r="L78" i="12" s="1"/>
  <c r="H78" i="12"/>
  <c r="D78" i="12"/>
  <c r="O77" i="12"/>
  <c r="N77" i="12"/>
  <c r="M77" i="12"/>
  <c r="L77" i="12"/>
  <c r="H77" i="12"/>
  <c r="D77" i="12"/>
  <c r="O76" i="12"/>
  <c r="N76" i="12"/>
  <c r="M76" i="12"/>
  <c r="L76" i="12" s="1"/>
  <c r="H76" i="12"/>
  <c r="D76" i="12"/>
  <c r="O75" i="12"/>
  <c r="N75" i="12"/>
  <c r="M75" i="12"/>
  <c r="L75" i="12"/>
  <c r="H75" i="12"/>
  <c r="D75" i="12"/>
  <c r="O74" i="12"/>
  <c r="N74" i="12"/>
  <c r="M74" i="12"/>
  <c r="L74" i="12" s="1"/>
  <c r="H74" i="12"/>
  <c r="D74" i="12"/>
  <c r="O73" i="12"/>
  <c r="N73" i="12"/>
  <c r="M73" i="12"/>
  <c r="L73" i="12"/>
  <c r="H73" i="12"/>
  <c r="D73" i="12"/>
  <c r="O72" i="12"/>
  <c r="N72" i="12"/>
  <c r="M72" i="12"/>
  <c r="L72" i="12" s="1"/>
  <c r="H72" i="12"/>
  <c r="D72" i="12"/>
  <c r="O71" i="12"/>
  <c r="N71" i="12"/>
  <c r="M71" i="12"/>
  <c r="L71" i="12"/>
  <c r="H71" i="12"/>
  <c r="D71" i="12"/>
  <c r="O70" i="12"/>
  <c r="N70" i="12"/>
  <c r="M70" i="12"/>
  <c r="L70" i="12" s="1"/>
  <c r="H70" i="12"/>
  <c r="D70" i="12"/>
  <c r="O69" i="12"/>
  <c r="N69" i="12"/>
  <c r="M69" i="12"/>
  <c r="L69" i="12"/>
  <c r="H69" i="12"/>
  <c r="D69" i="12"/>
  <c r="O68" i="12"/>
  <c r="N68" i="12"/>
  <c r="M68" i="12"/>
  <c r="L68" i="12" s="1"/>
  <c r="H68" i="12"/>
  <c r="D68" i="12"/>
  <c r="O67" i="12"/>
  <c r="N67" i="12"/>
  <c r="M67" i="12"/>
  <c r="L67" i="12"/>
  <c r="H67" i="12"/>
  <c r="D67" i="12"/>
  <c r="O66" i="12"/>
  <c r="N66" i="12"/>
  <c r="M66" i="12"/>
  <c r="L66" i="12" s="1"/>
  <c r="H66" i="12"/>
  <c r="D66" i="12"/>
  <c r="O65" i="12"/>
  <c r="N65" i="12"/>
  <c r="M65" i="12"/>
  <c r="L65" i="12"/>
  <c r="H65" i="12"/>
  <c r="D65" i="12"/>
  <c r="O64" i="12"/>
  <c r="N64" i="12"/>
  <c r="M64" i="12"/>
  <c r="L64" i="12" s="1"/>
  <c r="H64" i="12"/>
  <c r="D64" i="12"/>
  <c r="O63" i="12"/>
  <c r="N63" i="12"/>
  <c r="M63" i="12"/>
  <c r="L63" i="12"/>
  <c r="H63" i="12"/>
  <c r="D63" i="12"/>
  <c r="O62" i="12"/>
  <c r="N62" i="12"/>
  <c r="M62" i="12"/>
  <c r="L62" i="12" s="1"/>
  <c r="H62" i="12"/>
  <c r="D62" i="12"/>
  <c r="O61" i="12"/>
  <c r="N61" i="12"/>
  <c r="M61" i="12"/>
  <c r="L61" i="12"/>
  <c r="H61" i="12"/>
  <c r="D61" i="12"/>
  <c r="O60" i="12"/>
  <c r="N60" i="12"/>
  <c r="M60" i="12"/>
  <c r="L60" i="12" s="1"/>
  <c r="H60" i="12"/>
  <c r="D60" i="12"/>
  <c r="O59" i="12"/>
  <c r="N59" i="12"/>
  <c r="M59" i="12"/>
  <c r="L59" i="12"/>
  <c r="H59" i="12"/>
  <c r="D59" i="12"/>
  <c r="O58" i="12"/>
  <c r="N58" i="12"/>
  <c r="M58" i="12"/>
  <c r="L58" i="12" s="1"/>
  <c r="H58" i="12"/>
  <c r="D58" i="12"/>
  <c r="O57" i="12"/>
  <c r="N57" i="12"/>
  <c r="M57" i="12"/>
  <c r="L57" i="12"/>
  <c r="H57" i="12"/>
  <c r="D57" i="12"/>
  <c r="O56" i="12"/>
  <c r="N56" i="12"/>
  <c r="M56" i="12"/>
  <c r="L56" i="12" s="1"/>
  <c r="H56" i="12"/>
  <c r="D56" i="12"/>
  <c r="O55" i="12"/>
  <c r="N55" i="12"/>
  <c r="M55" i="12"/>
  <c r="L55" i="12"/>
  <c r="H55" i="12"/>
  <c r="D55" i="12"/>
  <c r="O54" i="12"/>
  <c r="N54" i="12"/>
  <c r="M54" i="12"/>
  <c r="L54" i="12" s="1"/>
  <c r="H54" i="12"/>
  <c r="D54" i="12"/>
  <c r="O53" i="12"/>
  <c r="N53" i="12"/>
  <c r="M53" i="12"/>
  <c r="L53" i="12"/>
  <c r="H53" i="12"/>
  <c r="D53" i="12"/>
  <c r="O52" i="12"/>
  <c r="N52" i="12"/>
  <c r="M52" i="12"/>
  <c r="L52" i="12" s="1"/>
  <c r="H52" i="12"/>
  <c r="D52" i="12"/>
  <c r="D84" i="12" s="1"/>
  <c r="O51" i="12"/>
  <c r="O84" i="12" s="1"/>
  <c r="N51" i="12"/>
  <c r="N84" i="12" s="1"/>
  <c r="M51" i="12"/>
  <c r="M84" i="12" s="1"/>
  <c r="L51" i="12"/>
  <c r="L84" i="12" s="1"/>
  <c r="H51" i="12"/>
  <c r="D51" i="12"/>
  <c r="K49" i="12"/>
  <c r="J49" i="12"/>
  <c r="I49" i="12"/>
  <c r="G49" i="12"/>
  <c r="F49" i="12"/>
  <c r="E49" i="12"/>
  <c r="O48" i="12"/>
  <c r="O49" i="12" s="1"/>
  <c r="N48" i="12"/>
  <c r="N49" i="12" s="1"/>
  <c r="M48" i="12"/>
  <c r="L48" i="12" s="1"/>
  <c r="H48" i="12"/>
  <c r="D48" i="12"/>
  <c r="O47" i="12"/>
  <c r="N47" i="12"/>
  <c r="M47" i="12"/>
  <c r="M49" i="12" s="1"/>
  <c r="L47" i="12"/>
  <c r="H47" i="12"/>
  <c r="H49" i="12" s="1"/>
  <c r="D47" i="12"/>
  <c r="D49" i="12" s="1"/>
  <c r="K45" i="12"/>
  <c r="J45" i="12"/>
  <c r="I45" i="12"/>
  <c r="G45" i="12"/>
  <c r="F45" i="12"/>
  <c r="E45" i="12"/>
  <c r="O44" i="12"/>
  <c r="N44" i="12"/>
  <c r="M44" i="12"/>
  <c r="L44" i="12" s="1"/>
  <c r="H44" i="12"/>
  <c r="D44" i="12"/>
  <c r="O43" i="12"/>
  <c r="N43" i="12"/>
  <c r="M43" i="12"/>
  <c r="L43" i="12"/>
  <c r="H43" i="12"/>
  <c r="D43" i="12"/>
  <c r="O42" i="12"/>
  <c r="N42" i="12"/>
  <c r="M42" i="12"/>
  <c r="L42" i="12" s="1"/>
  <c r="H42" i="12"/>
  <c r="D42" i="12"/>
  <c r="O41" i="12"/>
  <c r="N41" i="12"/>
  <c r="M41" i="12"/>
  <c r="L41" i="12"/>
  <c r="H41" i="12"/>
  <c r="D41" i="12"/>
  <c r="O40" i="12"/>
  <c r="N40" i="12"/>
  <c r="M40" i="12"/>
  <c r="L40" i="12" s="1"/>
  <c r="H40" i="12"/>
  <c r="D40" i="12"/>
  <c r="O39" i="12"/>
  <c r="N39" i="12"/>
  <c r="M39" i="12"/>
  <c r="L39" i="12"/>
  <c r="H39" i="12"/>
  <c r="D39" i="12"/>
  <c r="O38" i="12"/>
  <c r="N38" i="12"/>
  <c r="M38" i="12"/>
  <c r="L38" i="12" s="1"/>
  <c r="H38" i="12"/>
  <c r="D38" i="12"/>
  <c r="O37" i="12"/>
  <c r="N37" i="12"/>
  <c r="M37" i="12"/>
  <c r="L37" i="12"/>
  <c r="H37" i="12"/>
  <c r="D37" i="12"/>
  <c r="O36" i="12"/>
  <c r="N36" i="12"/>
  <c r="M36" i="12"/>
  <c r="L36" i="12" s="1"/>
  <c r="H36" i="12"/>
  <c r="D36" i="12"/>
  <c r="O35" i="12"/>
  <c r="N35" i="12"/>
  <c r="M35" i="12"/>
  <c r="L35" i="12"/>
  <c r="H35" i="12"/>
  <c r="D35" i="12"/>
  <c r="O34" i="12"/>
  <c r="O45" i="12" s="1"/>
  <c r="N34" i="12"/>
  <c r="N45" i="12" s="1"/>
  <c r="M34" i="12"/>
  <c r="M45" i="12" s="1"/>
  <c r="H34" i="12"/>
  <c r="H45" i="12" s="1"/>
  <c r="D34" i="12"/>
  <c r="D45" i="12" s="1"/>
  <c r="K32" i="12"/>
  <c r="K107" i="12" s="1"/>
  <c r="J32" i="12"/>
  <c r="J107" i="12" s="1"/>
  <c r="I32" i="12"/>
  <c r="I107" i="12" s="1"/>
  <c r="H32" i="12"/>
  <c r="G32" i="12"/>
  <c r="G107" i="12" s="1"/>
  <c r="F32" i="12"/>
  <c r="F107" i="12" s="1"/>
  <c r="E32" i="12"/>
  <c r="E107" i="12" s="1"/>
  <c r="O31" i="12"/>
  <c r="N31" i="12"/>
  <c r="M31" i="12"/>
  <c r="L31" i="12"/>
  <c r="H31" i="12"/>
  <c r="D31" i="12"/>
  <c r="O30" i="12"/>
  <c r="N30" i="12"/>
  <c r="M30" i="12"/>
  <c r="L30" i="12" s="1"/>
  <c r="H30" i="12"/>
  <c r="D30" i="12"/>
  <c r="O29" i="12"/>
  <c r="N29" i="12"/>
  <c r="M29" i="12"/>
  <c r="L29" i="12"/>
  <c r="H29" i="12"/>
  <c r="D29" i="12"/>
  <c r="O28" i="12"/>
  <c r="N28" i="12"/>
  <c r="M28" i="12"/>
  <c r="L28" i="12" s="1"/>
  <c r="H28" i="12"/>
  <c r="D28" i="12"/>
  <c r="O27" i="12"/>
  <c r="N27" i="12"/>
  <c r="M27" i="12"/>
  <c r="L27" i="12"/>
  <c r="H27" i="12"/>
  <c r="D27" i="12"/>
  <c r="O26" i="12"/>
  <c r="N26" i="12"/>
  <c r="M26" i="12"/>
  <c r="L26" i="12" s="1"/>
  <c r="H26" i="12"/>
  <c r="D26" i="12"/>
  <c r="O25" i="12"/>
  <c r="N25" i="12"/>
  <c r="M25" i="12"/>
  <c r="L25" i="12"/>
  <c r="H25" i="12"/>
  <c r="D25" i="12"/>
  <c r="O24" i="12"/>
  <c r="N24" i="12"/>
  <c r="M24" i="12"/>
  <c r="L24" i="12" s="1"/>
  <c r="H24" i="12"/>
  <c r="D24" i="12"/>
  <c r="O23" i="12"/>
  <c r="N23" i="12"/>
  <c r="M23" i="12"/>
  <c r="L23" i="12"/>
  <c r="H23" i="12"/>
  <c r="D23" i="12"/>
  <c r="O22" i="12"/>
  <c r="N22" i="12"/>
  <c r="M22" i="12"/>
  <c r="L22" i="12" s="1"/>
  <c r="H22" i="12"/>
  <c r="D22" i="12"/>
  <c r="O21" i="12"/>
  <c r="N21" i="12"/>
  <c r="M21" i="12"/>
  <c r="M32" i="12" s="1"/>
  <c r="L21" i="12"/>
  <c r="H21" i="12"/>
  <c r="D21" i="12"/>
  <c r="O20" i="12"/>
  <c r="O32" i="12" s="1"/>
  <c r="N20" i="12"/>
  <c r="N32" i="12" s="1"/>
  <c r="N107" i="12" s="1"/>
  <c r="M20" i="12"/>
  <c r="L20" i="12" s="1"/>
  <c r="L32" i="12" s="1"/>
  <c r="H20" i="12"/>
  <c r="D20" i="12"/>
  <c r="D32" i="12" s="1"/>
  <c r="E115" i="11"/>
  <c r="E114" i="11"/>
  <c r="E113" i="11"/>
  <c r="E112" i="11" s="1"/>
  <c r="D112" i="11"/>
  <c r="C112" i="11"/>
  <c r="E110" i="11"/>
  <c r="E109" i="11"/>
  <c r="E108" i="11"/>
  <c r="D107" i="11"/>
  <c r="C107" i="11"/>
  <c r="E107" i="11" s="1"/>
  <c r="E106" i="11"/>
  <c r="E105" i="11"/>
  <c r="E104" i="11"/>
  <c r="E103" i="11"/>
  <c r="E102" i="11"/>
  <c r="E101" i="11"/>
  <c r="E100" i="11"/>
  <c r="E99" i="11"/>
  <c r="D99" i="11"/>
  <c r="C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 s="1"/>
  <c r="E81" i="11" s="1"/>
  <c r="D82" i="11"/>
  <c r="D81" i="11" s="1"/>
  <c r="D56" i="11" s="1"/>
  <c r="D55" i="11" s="1"/>
  <c r="C82" i="11"/>
  <c r="C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D57" i="11"/>
  <c r="C57" i="11"/>
  <c r="C56" i="11" s="1"/>
  <c r="C55" i="11" s="1"/>
  <c r="E54" i="11"/>
  <c r="E53" i="11"/>
  <c r="E52" i="11"/>
  <c r="E51" i="11"/>
  <c r="E50" i="11" s="1"/>
  <c r="E49" i="11" s="1"/>
  <c r="D50" i="11"/>
  <c r="D49" i="11" s="1"/>
  <c r="C50" i="11"/>
  <c r="C49" i="11"/>
  <c r="E48" i="11"/>
  <c r="E47" i="11"/>
  <c r="E46" i="11"/>
  <c r="E45" i="11"/>
  <c r="E44" i="11"/>
  <c r="E43" i="11"/>
  <c r="E42" i="11" s="1"/>
  <c r="D42" i="11"/>
  <c r="D38" i="11" s="1"/>
  <c r="D32" i="11" s="1"/>
  <c r="C42" i="11"/>
  <c r="C38" i="11" s="1"/>
  <c r="E41" i="11"/>
  <c r="E40" i="11"/>
  <c r="E39" i="11"/>
  <c r="E38" i="11" s="1"/>
  <c r="E37" i="11"/>
  <c r="E36" i="11"/>
  <c r="E35" i="11"/>
  <c r="E34" i="11"/>
  <c r="E33" i="11"/>
  <c r="E32" i="11" s="1"/>
  <c r="D33" i="11"/>
  <c r="C33" i="11"/>
  <c r="E31" i="11"/>
  <c r="E30" i="11" s="1"/>
  <c r="D30" i="11"/>
  <c r="C30" i="11"/>
  <c r="E29" i="11"/>
  <c r="E28" i="11"/>
  <c r="E27" i="11"/>
  <c r="E26" i="11" s="1"/>
  <c r="D26" i="11"/>
  <c r="C26" i="11"/>
  <c r="E25" i="11"/>
  <c r="E24" i="11" s="1"/>
  <c r="D24" i="11"/>
  <c r="D23" i="11" s="1"/>
  <c r="D111" i="11" s="1"/>
  <c r="D116" i="11" s="1"/>
  <c r="C24" i="11"/>
  <c r="C23" i="11"/>
  <c r="K32" i="10" l="1"/>
  <c r="P48" i="10" s="1"/>
  <c r="L47" i="15"/>
  <c r="L70" i="15"/>
  <c r="M144" i="15"/>
  <c r="L144" i="15" s="1"/>
  <c r="L124" i="15"/>
  <c r="M143" i="15"/>
  <c r="O81" i="15"/>
  <c r="O107" i="15"/>
  <c r="L107" i="15" s="1"/>
  <c r="O138" i="15"/>
  <c r="L136" i="15"/>
  <c r="Q155" i="15" s="1"/>
  <c r="M138" i="15"/>
  <c r="E141" i="15"/>
  <c r="I142" i="15"/>
  <c r="H142" i="15" s="1"/>
  <c r="E145" i="15"/>
  <c r="D145" i="15" s="1"/>
  <c r="H24" i="15"/>
  <c r="N31" i="15"/>
  <c r="N141" i="15" s="1"/>
  <c r="N139" i="15" s="1"/>
  <c r="L81" i="15"/>
  <c r="D24" i="15"/>
  <c r="N47" i="15"/>
  <c r="O50" i="15"/>
  <c r="O129" i="15"/>
  <c r="O144" i="15" s="1"/>
  <c r="L127" i="15"/>
  <c r="Q153" i="15" s="1"/>
  <c r="I141" i="15"/>
  <c r="I145" i="15"/>
  <c r="H145" i="15" s="1"/>
  <c r="G141" i="15"/>
  <c r="G139" i="15" s="1"/>
  <c r="L24" i="15"/>
  <c r="G31" i="15"/>
  <c r="D31" i="15" s="1"/>
  <c r="O26" i="15"/>
  <c r="O31" i="15" s="1"/>
  <c r="L31" i="15" s="1"/>
  <c r="D26" i="15"/>
  <c r="L26" i="15" s="1"/>
  <c r="Q150" i="15" s="1"/>
  <c r="L50" i="15"/>
  <c r="N142" i="15"/>
  <c r="M119" i="15"/>
  <c r="L119" i="15" s="1"/>
  <c r="O77" i="15"/>
  <c r="L77" i="15" s="1"/>
  <c r="L114" i="15"/>
  <c r="O114" i="15"/>
  <c r="O124" i="15"/>
  <c r="O143" i="15" s="1"/>
  <c r="L122" i="15"/>
  <c r="L33" i="15"/>
  <c r="O47" i="15"/>
  <c r="L41" i="15"/>
  <c r="N57" i="15"/>
  <c r="M64" i="15"/>
  <c r="L64" i="15" s="1"/>
  <c r="O64" i="15"/>
  <c r="F142" i="15"/>
  <c r="F139" i="15" s="1"/>
  <c r="J142" i="15"/>
  <c r="J139" i="15" s="1"/>
  <c r="L83" i="15"/>
  <c r="O119" i="15"/>
  <c r="O134" i="15"/>
  <c r="L132" i="15"/>
  <c r="L49" i="7"/>
  <c r="M124" i="7"/>
  <c r="L124" i="7" s="1"/>
  <c r="L62" i="7"/>
  <c r="L66" i="7"/>
  <c r="Q133" i="7"/>
  <c r="N124" i="7"/>
  <c r="H124" i="7"/>
  <c r="Q132" i="7"/>
  <c r="L123" i="7"/>
  <c r="L104" i="7"/>
  <c r="L119" i="7"/>
  <c r="Q135" i="7" s="1"/>
  <c r="L38" i="7"/>
  <c r="Q126" i="7" s="1"/>
  <c r="L51" i="7"/>
  <c r="Q131" i="7" s="1"/>
  <c r="O359" i="4"/>
  <c r="L33" i="4"/>
  <c r="L62" i="4"/>
  <c r="I91" i="4"/>
  <c r="H80" i="4"/>
  <c r="H91" i="4" s="1"/>
  <c r="N354" i="4"/>
  <c r="L361" i="4"/>
  <c r="F355" i="4"/>
  <c r="J355" i="4"/>
  <c r="M46" i="4"/>
  <c r="L46" i="4" s="1"/>
  <c r="L53" i="4"/>
  <c r="L56" i="4"/>
  <c r="D62" i="4"/>
  <c r="H70" i="4"/>
  <c r="M74" i="4"/>
  <c r="L74" i="4" s="1"/>
  <c r="L75" i="4"/>
  <c r="L85" i="4"/>
  <c r="O98" i="4"/>
  <c r="L98" i="4" s="1"/>
  <c r="K255" i="4"/>
  <c r="L110" i="4"/>
  <c r="M113" i="4"/>
  <c r="L113" i="4" s="1"/>
  <c r="M122" i="4"/>
  <c r="L122" i="4" s="1"/>
  <c r="L130" i="4"/>
  <c r="D135" i="4"/>
  <c r="H140" i="4"/>
  <c r="L152" i="4"/>
  <c r="H158" i="4"/>
  <c r="H174" i="4"/>
  <c r="H187" i="4"/>
  <c r="M187" i="4"/>
  <c r="L187" i="4" s="1"/>
  <c r="L195" i="4"/>
  <c r="K345" i="4"/>
  <c r="M347" i="4"/>
  <c r="L347" i="4" s="1"/>
  <c r="L107" i="4"/>
  <c r="M26" i="4"/>
  <c r="L31" i="4"/>
  <c r="G355" i="4"/>
  <c r="M41" i="4"/>
  <c r="L41" i="4" s="1"/>
  <c r="M50" i="4"/>
  <c r="L50" i="4" s="1"/>
  <c r="M54" i="4"/>
  <c r="L54" i="4" s="1"/>
  <c r="N74" i="4"/>
  <c r="M80" i="4"/>
  <c r="N349" i="4"/>
  <c r="O350" i="4"/>
  <c r="D104" i="4"/>
  <c r="H104" i="4"/>
  <c r="L108" i="4"/>
  <c r="L111" i="4"/>
  <c r="M117" i="4"/>
  <c r="L117" i="4" s="1"/>
  <c r="O153" i="4"/>
  <c r="H246" i="4"/>
  <c r="M246" i="4"/>
  <c r="L246" i="4" s="1"/>
  <c r="E261" i="4"/>
  <c r="D257" i="4"/>
  <c r="D261" i="4" s="1"/>
  <c r="S369" i="4"/>
  <c r="M104" i="4"/>
  <c r="L359" i="4"/>
  <c r="H153" i="4"/>
  <c r="M153" i="4"/>
  <c r="L153" i="4" s="1"/>
  <c r="L166" i="4"/>
  <c r="L224" i="4"/>
  <c r="O269" i="4"/>
  <c r="L269" i="4" s="1"/>
  <c r="H269" i="4"/>
  <c r="K322" i="4"/>
  <c r="G26" i="4"/>
  <c r="O26" i="4"/>
  <c r="O78" i="4" s="1"/>
  <c r="M355" i="4"/>
  <c r="L355" i="4" s="1"/>
  <c r="L30" i="4"/>
  <c r="S363" i="4" s="1"/>
  <c r="E355" i="4"/>
  <c r="K355" i="4"/>
  <c r="I355" i="4"/>
  <c r="H355" i="4" s="1"/>
  <c r="L45" i="4"/>
  <c r="L48" i="4"/>
  <c r="S368" i="4" s="1"/>
  <c r="D54" i="4"/>
  <c r="N58" i="4"/>
  <c r="N78" i="4" s="1"/>
  <c r="H62" i="4"/>
  <c r="L67" i="4"/>
  <c r="L77" i="4"/>
  <c r="E91" i="4"/>
  <c r="D80" i="4"/>
  <c r="D91" i="4" s="1"/>
  <c r="O80" i="4"/>
  <c r="O91" i="4" s="1"/>
  <c r="L82" i="4"/>
  <c r="L349" i="4" s="1"/>
  <c r="M350" i="4"/>
  <c r="L350" i="4" s="1"/>
  <c r="M360" i="4"/>
  <c r="L87" i="4"/>
  <c r="L360" i="4" s="1"/>
  <c r="N104" i="4"/>
  <c r="N347" i="4"/>
  <c r="M357" i="4"/>
  <c r="L357" i="4" s="1"/>
  <c r="L112" i="4"/>
  <c r="M127" i="4"/>
  <c r="L127" i="4" s="1"/>
  <c r="D131" i="4"/>
  <c r="H135" i="4"/>
  <c r="O140" i="4"/>
  <c r="M140" i="4"/>
  <c r="L140" i="4" s="1"/>
  <c r="O174" i="4"/>
  <c r="M208" i="4"/>
  <c r="L208" i="4" s="1"/>
  <c r="L215" i="4"/>
  <c r="M257" i="4"/>
  <c r="O299" i="4"/>
  <c r="D299" i="4"/>
  <c r="M131" i="4"/>
  <c r="L131" i="4" s="1"/>
  <c r="L174" i="4"/>
  <c r="H232" i="4"/>
  <c r="M232" i="4"/>
  <c r="L232" i="4" s="1"/>
  <c r="K354" i="4"/>
  <c r="O238" i="4"/>
  <c r="O255" i="4" s="1"/>
  <c r="I261" i="4"/>
  <c r="H257" i="4"/>
  <c r="H261" i="4" s="1"/>
  <c r="H322" i="4"/>
  <c r="D277" i="4"/>
  <c r="D322" i="4" s="1"/>
  <c r="O277" i="4"/>
  <c r="L277" i="4" s="1"/>
  <c r="L299" i="4"/>
  <c r="M349" i="4"/>
  <c r="N350" i="4"/>
  <c r="O348" i="4"/>
  <c r="L348" i="4" s="1"/>
  <c r="F255" i="4"/>
  <c r="J255" i="4"/>
  <c r="N135" i="4"/>
  <c r="D153" i="4"/>
  <c r="M158" i="4"/>
  <c r="L158" i="4" s="1"/>
  <c r="D158" i="4"/>
  <c r="H195" i="4"/>
  <c r="L216" i="4"/>
  <c r="I354" i="4"/>
  <c r="H354" i="4" s="1"/>
  <c r="H351" i="4"/>
  <c r="D344" i="4"/>
  <c r="K353" i="4"/>
  <c r="H353" i="4" s="1"/>
  <c r="H345" i="4" s="1"/>
  <c r="K344" i="4"/>
  <c r="M170" i="4"/>
  <c r="L170" i="4" s="1"/>
  <c r="M191" i="4"/>
  <c r="L191" i="4" s="1"/>
  <c r="M212" i="4"/>
  <c r="L212" i="4" s="1"/>
  <c r="O281" i="4"/>
  <c r="L281" i="4" s="1"/>
  <c r="O304" i="4"/>
  <c r="L304" i="4" s="1"/>
  <c r="O308" i="4"/>
  <c r="L308" i="4" s="1"/>
  <c r="O312" i="4"/>
  <c r="L312" i="4" s="1"/>
  <c r="O316" i="4"/>
  <c r="L316" i="4" s="1"/>
  <c r="L333" i="4"/>
  <c r="L331" i="4" s="1"/>
  <c r="J353" i="4"/>
  <c r="J344" i="4"/>
  <c r="L338" i="4"/>
  <c r="F345" i="4"/>
  <c r="D174" i="4"/>
  <c r="D195" i="4"/>
  <c r="D216" i="4"/>
  <c r="D232" i="4"/>
  <c r="M238" i="4"/>
  <c r="H242" i="4"/>
  <c r="O246" i="4"/>
  <c r="M250" i="4"/>
  <c r="L276" i="4"/>
  <c r="G322" i="4"/>
  <c r="G353" i="4"/>
  <c r="D353" i="4" s="1"/>
  <c r="G344" i="4"/>
  <c r="N353" i="4"/>
  <c r="N344" i="4"/>
  <c r="E350" i="4"/>
  <c r="D350" i="4" s="1"/>
  <c r="L231" i="4"/>
  <c r="H238" i="4"/>
  <c r="N238" i="4"/>
  <c r="N351" i="4"/>
  <c r="O250" i="4"/>
  <c r="O351" i="4" s="1"/>
  <c r="L267" i="4"/>
  <c r="S370" i="4" s="1"/>
  <c r="L268" i="4"/>
  <c r="L273" i="4"/>
  <c r="L280" i="4"/>
  <c r="D287" i="4"/>
  <c r="H335" i="4"/>
  <c r="H344" i="4" s="1"/>
  <c r="O335" i="4"/>
  <c r="L340" i="4"/>
  <c r="J345" i="4"/>
  <c r="G351" i="4"/>
  <c r="D351" i="4" s="1"/>
  <c r="M335" i="4"/>
  <c r="J351" i="4"/>
  <c r="N257" i="4"/>
  <c r="N261" i="4" s="1"/>
  <c r="Q28" i="3"/>
  <c r="L21" i="3"/>
  <c r="L76" i="2"/>
  <c r="O52" i="2"/>
  <c r="M56" i="2"/>
  <c r="L58" i="2"/>
  <c r="L56" i="2" s="1"/>
  <c r="Q162" i="2"/>
  <c r="M120" i="2"/>
  <c r="D132" i="2"/>
  <c r="L136" i="2"/>
  <c r="L140" i="2"/>
  <c r="L147" i="2"/>
  <c r="M151" i="2"/>
  <c r="L151" i="2" s="1"/>
  <c r="N26" i="2"/>
  <c r="L43" i="2"/>
  <c r="N148" i="2"/>
  <c r="N90" i="2"/>
  <c r="N94" i="2" s="1"/>
  <c r="O154" i="2"/>
  <c r="L154" i="2" s="1"/>
  <c r="O122" i="2"/>
  <c r="O131" i="2" s="1"/>
  <c r="L131" i="2" s="1"/>
  <c r="L135" i="2"/>
  <c r="L139" i="2"/>
  <c r="L150" i="2"/>
  <c r="N132" i="2"/>
  <c r="L31" i="2"/>
  <c r="Q156" i="2" s="1"/>
  <c r="L35" i="2"/>
  <c r="L26" i="2" s="1"/>
  <c r="N144" i="2"/>
  <c r="L39" i="2"/>
  <c r="M44" i="2"/>
  <c r="M88" i="2" s="1"/>
  <c r="L46" i="2"/>
  <c r="L44" i="2" s="1"/>
  <c r="O153" i="2"/>
  <c r="O56" i="2"/>
  <c r="D56" i="2"/>
  <c r="D88" i="2" s="1"/>
  <c r="L62" i="2"/>
  <c r="L60" i="2" s="1"/>
  <c r="M60" i="2"/>
  <c r="L71" i="2"/>
  <c r="L68" i="2" s="1"/>
  <c r="L74" i="2"/>
  <c r="L72" i="2" s="1"/>
  <c r="M72" i="2"/>
  <c r="M75" i="2"/>
  <c r="L75" i="2" s="1"/>
  <c r="H72" i="2"/>
  <c r="H88" i="2" s="1"/>
  <c r="O148" i="2"/>
  <c r="L148" i="2" s="1"/>
  <c r="O90" i="2"/>
  <c r="O94" i="2" s="1"/>
  <c r="L94" i="2" s="1"/>
  <c r="O146" i="2"/>
  <c r="O120" i="2"/>
  <c r="L100" i="2"/>
  <c r="L108" i="2"/>
  <c r="L116" i="2"/>
  <c r="H122" i="2"/>
  <c r="H131" i="2" s="1"/>
  <c r="E132" i="2"/>
  <c r="L138" i="2"/>
  <c r="L142" i="2"/>
  <c r="L146" i="2"/>
  <c r="H147" i="2"/>
  <c r="H132" i="2" s="1"/>
  <c r="M153" i="2"/>
  <c r="L153" i="2" s="1"/>
  <c r="L143" i="2"/>
  <c r="O134" i="2"/>
  <c r="O132" i="2" s="1"/>
  <c r="O26" i="2"/>
  <c r="O144" i="2"/>
  <c r="L144" i="2" s="1"/>
  <c r="L55" i="2"/>
  <c r="L52" i="2" s="1"/>
  <c r="N80" i="2"/>
  <c r="H120" i="2"/>
  <c r="L124" i="2"/>
  <c r="L128" i="2"/>
  <c r="M132" i="2"/>
  <c r="M145" i="2"/>
  <c r="L145" i="2" s="1"/>
  <c r="M76" i="2"/>
  <c r="H86" i="2"/>
  <c r="N120" i="2"/>
  <c r="N122" i="2"/>
  <c r="N131" i="2" s="1"/>
  <c r="Q231" i="1"/>
  <c r="Q229" i="1"/>
  <c r="N91" i="1"/>
  <c r="F91" i="1"/>
  <c r="J91" i="1"/>
  <c r="L28" i="1"/>
  <c r="L27" i="1" s="1"/>
  <c r="L33" i="1"/>
  <c r="L32" i="1" s="1"/>
  <c r="L50" i="1"/>
  <c r="L49" i="1" s="1"/>
  <c r="L55" i="1"/>
  <c r="L54" i="1" s="1"/>
  <c r="L60" i="1"/>
  <c r="L59" i="1" s="1"/>
  <c r="L82" i="1"/>
  <c r="G91" i="1"/>
  <c r="O91" i="1"/>
  <c r="K93" i="1"/>
  <c r="L118" i="1"/>
  <c r="L117" i="1" s="1"/>
  <c r="M117" i="1"/>
  <c r="M121" i="1"/>
  <c r="L121" i="1"/>
  <c r="H209" i="1"/>
  <c r="O209" i="1"/>
  <c r="O211" i="1"/>
  <c r="O218" i="1" s="1"/>
  <c r="K218" i="1"/>
  <c r="L110" i="1"/>
  <c r="L109" i="1" s="1"/>
  <c r="M109" i="1"/>
  <c r="H27" i="1"/>
  <c r="H91" i="1" s="1"/>
  <c r="L39" i="1"/>
  <c r="L38" i="1" s="1"/>
  <c r="L44" i="1"/>
  <c r="L43" i="1" s="1"/>
  <c r="L81" i="1"/>
  <c r="I145" i="1"/>
  <c r="O93" i="1"/>
  <c r="O145" i="1" s="1"/>
  <c r="L97" i="1"/>
  <c r="M96" i="1"/>
  <c r="L102" i="1"/>
  <c r="L101" i="1" s="1"/>
  <c r="M101" i="1"/>
  <c r="L106" i="1"/>
  <c r="L105" i="1" s="1"/>
  <c r="O109" i="1"/>
  <c r="N109" i="1"/>
  <c r="L137" i="1"/>
  <c r="M151" i="1"/>
  <c r="M187" i="1" s="1"/>
  <c r="L152" i="1"/>
  <c r="L151" i="1" s="1"/>
  <c r="L187" i="1" s="1"/>
  <c r="M192" i="1"/>
  <c r="L192" i="1" s="1"/>
  <c r="H218" i="1"/>
  <c r="D145" i="1"/>
  <c r="L94" i="1"/>
  <c r="M93" i="1"/>
  <c r="M145" i="1" s="1"/>
  <c r="L145" i="1" s="1"/>
  <c r="O141" i="1"/>
  <c r="L142" i="1"/>
  <c r="L141" i="1" s="1"/>
  <c r="M149" i="1"/>
  <c r="L149" i="1" s="1"/>
  <c r="L147" i="1"/>
  <c r="L209" i="1"/>
  <c r="M91" i="1"/>
  <c r="E91" i="1"/>
  <c r="E219" i="1" s="1"/>
  <c r="I91" i="1"/>
  <c r="I219" i="1" s="1"/>
  <c r="L65" i="1"/>
  <c r="L64" i="1" s="1"/>
  <c r="L76" i="1"/>
  <c r="L75" i="1" s="1"/>
  <c r="F145" i="1"/>
  <c r="J145" i="1"/>
  <c r="O96" i="1"/>
  <c r="L98" i="1"/>
  <c r="O101" i="1"/>
  <c r="N101" i="1"/>
  <c r="N145" i="1" s="1"/>
  <c r="H121" i="1"/>
  <c r="O121" i="1"/>
  <c r="L129" i="1"/>
  <c r="N133" i="1"/>
  <c r="O149" i="1"/>
  <c r="O151" i="1"/>
  <c r="O187" i="1" s="1"/>
  <c r="M211" i="1"/>
  <c r="L212" i="1"/>
  <c r="G218" i="1"/>
  <c r="M125" i="1"/>
  <c r="M133" i="1"/>
  <c r="N189" i="1"/>
  <c r="N192" i="1" s="1"/>
  <c r="O189" i="1"/>
  <c r="O192" i="1" s="1"/>
  <c r="D107" i="12"/>
  <c r="O107" i="12"/>
  <c r="M107" i="12"/>
  <c r="H107" i="12"/>
  <c r="L49" i="12"/>
  <c r="L34" i="12"/>
  <c r="L45" i="12" s="1"/>
  <c r="L107" i="12" s="1"/>
  <c r="L86" i="12"/>
  <c r="L100" i="12" s="1"/>
  <c r="L102" i="12"/>
  <c r="L106" i="12" s="1"/>
  <c r="E56" i="11"/>
  <c r="E55" i="11" s="1"/>
  <c r="C111" i="11"/>
  <c r="C116" i="11" s="1"/>
  <c r="C32" i="11"/>
  <c r="E23" i="11"/>
  <c r="D141" i="15" l="1"/>
  <c r="D139" i="15" s="1"/>
  <c r="E139" i="15"/>
  <c r="M141" i="15"/>
  <c r="L129" i="15"/>
  <c r="L138" i="15"/>
  <c r="O141" i="15"/>
  <c r="M142" i="15"/>
  <c r="L142" i="15" s="1"/>
  <c r="M145" i="15"/>
  <c r="O142" i="15"/>
  <c r="O145" i="15"/>
  <c r="Q154" i="15"/>
  <c r="Q156" i="15" s="1"/>
  <c r="H141" i="15"/>
  <c r="H139" i="15" s="1"/>
  <c r="I139" i="15"/>
  <c r="L143" i="15"/>
  <c r="L134" i="15"/>
  <c r="Q136" i="7"/>
  <c r="Q137" i="7" s="1"/>
  <c r="S372" i="4"/>
  <c r="S371" i="4"/>
  <c r="H255" i="4"/>
  <c r="M78" i="4"/>
  <c r="L78" i="4" s="1"/>
  <c r="O322" i="4"/>
  <c r="S367" i="4"/>
  <c r="L335" i="4"/>
  <c r="M353" i="4"/>
  <c r="M344" i="4"/>
  <c r="L344" i="4" s="1"/>
  <c r="M351" i="4"/>
  <c r="L351" i="4" s="1"/>
  <c r="L250" i="4"/>
  <c r="L257" i="4"/>
  <c r="L261" i="4" s="1"/>
  <c r="M261" i="4"/>
  <c r="D355" i="4"/>
  <c r="G349" i="4"/>
  <c r="G345" i="4" s="1"/>
  <c r="D26" i="4"/>
  <c r="D349" i="4" s="1"/>
  <c r="L238" i="4"/>
  <c r="L263" i="4"/>
  <c r="L322" i="4" s="1"/>
  <c r="O354" i="4"/>
  <c r="D255" i="4"/>
  <c r="M91" i="4"/>
  <c r="L91" i="4" s="1"/>
  <c r="L80" i="4"/>
  <c r="E345" i="4"/>
  <c r="O102" i="4"/>
  <c r="L102" i="4" s="1"/>
  <c r="O353" i="4"/>
  <c r="O345" i="4" s="1"/>
  <c r="O344" i="4"/>
  <c r="I345" i="4"/>
  <c r="N255" i="4"/>
  <c r="M255" i="4"/>
  <c r="L255" i="4" s="1"/>
  <c r="L104" i="4"/>
  <c r="M354" i="4"/>
  <c r="S366" i="4"/>
  <c r="S374" i="4" s="1"/>
  <c r="L26" i="4"/>
  <c r="N355" i="4"/>
  <c r="N345" i="4" s="1"/>
  <c r="L20" i="3"/>
  <c r="Q27" i="3"/>
  <c r="Q30" i="3" s="1"/>
  <c r="Q165" i="2"/>
  <c r="L134" i="2"/>
  <c r="L132" i="2" s="1"/>
  <c r="R39" i="2" s="1"/>
  <c r="N88" i="2"/>
  <c r="L122" i="2"/>
  <c r="O88" i="2"/>
  <c r="L88" i="2" s="1"/>
  <c r="L120" i="2"/>
  <c r="Q159" i="2"/>
  <c r="Q166" i="2" s="1"/>
  <c r="Q168" i="2" s="1"/>
  <c r="Q226" i="1"/>
  <c r="M219" i="1"/>
  <c r="L219" i="1" s="1"/>
  <c r="L91" i="1"/>
  <c r="L96" i="1"/>
  <c r="L80" i="1"/>
  <c r="L189" i="1"/>
  <c r="O219" i="1"/>
  <c r="J219" i="1"/>
  <c r="Q222" i="1"/>
  <c r="H219" i="1"/>
  <c r="Q228" i="1"/>
  <c r="N219" i="1"/>
  <c r="M218" i="1"/>
  <c r="L218" i="1" s="1"/>
  <c r="L211" i="1"/>
  <c r="D219" i="1"/>
  <c r="L93" i="1"/>
  <c r="K145" i="1"/>
  <c r="K219" i="1" s="1"/>
  <c r="H93" i="1"/>
  <c r="H145" i="1" s="1"/>
  <c r="Q225" i="1"/>
  <c r="G219" i="1"/>
  <c r="F219" i="1"/>
  <c r="Q224" i="1"/>
  <c r="E111" i="11"/>
  <c r="E116" i="11" s="1"/>
  <c r="L141" i="15" l="1"/>
  <c r="M139" i="15"/>
  <c r="O139" i="15"/>
  <c r="L145" i="15"/>
  <c r="L354" i="4"/>
  <c r="D345" i="4"/>
  <c r="L353" i="4"/>
  <c r="L345" i="4" s="1"/>
  <c r="S375" i="4" s="1"/>
  <c r="M345" i="4"/>
  <c r="Q32" i="3"/>
  <c r="Q34" i="3"/>
  <c r="Q232" i="1"/>
  <c r="Q234" i="1" s="1"/>
  <c r="L139" i="15" l="1"/>
  <c r="Q157" i="15" s="1"/>
  <c r="E22" i="6" l="1"/>
  <c r="D52" i="8" l="1"/>
  <c r="H52" i="8"/>
  <c r="M52" i="8"/>
  <c r="N52" i="8"/>
  <c r="O52" i="8"/>
  <c r="L52" i="8" l="1"/>
  <c r="Q61" i="8" l="1"/>
  <c r="Q60" i="8"/>
  <c r="Q59" i="8"/>
  <c r="F35" i="8" l="1"/>
  <c r="G35" i="8"/>
  <c r="I35" i="8"/>
  <c r="J35" i="8"/>
  <c r="K35" i="8"/>
  <c r="E35" i="8"/>
  <c r="O37" i="8"/>
  <c r="N37" i="8"/>
  <c r="M37" i="8"/>
  <c r="H37" i="8"/>
  <c r="D37" i="8"/>
  <c r="O36" i="8"/>
  <c r="N36" i="8"/>
  <c r="M36" i="8"/>
  <c r="H36" i="8"/>
  <c r="D36" i="8"/>
  <c r="D35" i="8" l="1"/>
  <c r="L36" i="8"/>
  <c r="L37" i="8"/>
  <c r="Q63" i="8" s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L33" i="8" l="1"/>
  <c r="L32" i="8"/>
  <c r="H33" i="8"/>
  <c r="H18" i="6" l="1"/>
  <c r="I53" i="8" l="1"/>
  <c r="J53" i="8"/>
  <c r="K53" i="8"/>
  <c r="E53" i="8"/>
  <c r="F53" i="8"/>
  <c r="G53" i="8"/>
  <c r="K56" i="8" l="1"/>
  <c r="J56" i="8"/>
  <c r="I56" i="8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H51" i="8" l="1"/>
  <c r="H53" i="8" s="1"/>
  <c r="Q25" i="6"/>
  <c r="Q24" i="6"/>
  <c r="Q23" i="6"/>
  <c r="Q21" i="6"/>
  <c r="I43" i="8"/>
  <c r="J43" i="8"/>
  <c r="K43" i="8"/>
  <c r="I49" i="8"/>
  <c r="J49" i="8"/>
  <c r="K49" i="8"/>
  <c r="O51" i="8"/>
  <c r="O53" i="8" s="1"/>
  <c r="N51" i="8"/>
  <c r="N53" i="8" s="1"/>
  <c r="M51" i="8"/>
  <c r="M53" i="8" s="1"/>
  <c r="O48" i="8"/>
  <c r="O49" i="8" s="1"/>
  <c r="N48" i="8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N35" i="8" s="1"/>
  <c r="M38" i="8"/>
  <c r="H38" i="8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D48" i="8"/>
  <c r="D49" i="8" s="1"/>
  <c r="D42" i="8"/>
  <c r="D43" i="8" s="1"/>
  <c r="F22" i="6"/>
  <c r="G22" i="6"/>
  <c r="E19" i="6"/>
  <c r="F19" i="6"/>
  <c r="G19" i="6"/>
  <c r="D21" i="6"/>
  <c r="D22" i="6" s="1"/>
  <c r="D18" i="6"/>
  <c r="D19" i="6" s="1"/>
  <c r="D51" i="8"/>
  <c r="D53" i="8" s="1"/>
  <c r="G49" i="8"/>
  <c r="F49" i="8"/>
  <c r="E49" i="8"/>
  <c r="G43" i="8"/>
  <c r="E43" i="8"/>
  <c r="F43" i="8"/>
  <c r="D39" i="8"/>
  <c r="D38" i="8"/>
  <c r="L21" i="6"/>
  <c r="F57" i="8" l="1"/>
  <c r="N49" i="8"/>
  <c r="O35" i="8"/>
  <c r="M35" i="8"/>
  <c r="M40" i="8" s="1"/>
  <c r="G57" i="8"/>
  <c r="H35" i="8"/>
  <c r="L53" i="8"/>
  <c r="E57" i="8"/>
  <c r="I57" i="8"/>
  <c r="K57" i="8"/>
  <c r="J57" i="8"/>
  <c r="L51" i="8"/>
  <c r="L39" i="8"/>
  <c r="L18" i="6"/>
  <c r="L19" i="6" s="1"/>
  <c r="F23" i="6"/>
  <c r="H40" i="8"/>
  <c r="H57" i="8" s="1"/>
  <c r="E23" i="6"/>
  <c r="N23" i="6"/>
  <c r="K23" i="6"/>
  <c r="O23" i="6"/>
  <c r="M19" i="6"/>
  <c r="M23" i="6" s="1"/>
  <c r="M49" i="8"/>
  <c r="L49" i="8" s="1"/>
  <c r="L48" i="8"/>
  <c r="Q62" i="8" s="1"/>
  <c r="H23" i="6"/>
  <c r="I23" i="6"/>
  <c r="N40" i="8"/>
  <c r="N57" i="8" s="1"/>
  <c r="D23" i="6"/>
  <c r="Q22" i="6"/>
  <c r="L22" i="6"/>
  <c r="L42" i="8"/>
  <c r="Q65" i="8" s="1"/>
  <c r="M43" i="8"/>
  <c r="G23" i="6"/>
  <c r="L38" i="8"/>
  <c r="D40" i="8"/>
  <c r="D57" i="8" s="1"/>
  <c r="Q66" i="8" l="1"/>
  <c r="O40" i="8"/>
  <c r="O57" i="8" s="1"/>
  <c r="L35" i="8"/>
  <c r="Q64" i="8"/>
  <c r="M57" i="8"/>
  <c r="L23" i="6"/>
  <c r="Q20" i="6"/>
  <c r="Q26" i="6" s="1"/>
  <c r="L43" i="8"/>
  <c r="Q69" i="8" l="1"/>
  <c r="L40" i="8"/>
  <c r="L57" i="8" s="1"/>
  <c r="Q28" i="6"/>
  <c r="Q30" i="6"/>
  <c r="Q70" i="8" l="1"/>
</calcChain>
</file>

<file path=xl/sharedStrings.xml><?xml version="1.0" encoding="utf-8"?>
<sst xmlns="http://schemas.openxmlformats.org/spreadsheetml/2006/main" count="2980" uniqueCount="538">
  <si>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</si>
  <si>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</si>
  <si>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</si>
  <si>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</si>
  <si>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</si>
  <si>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</si>
  <si>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</si>
  <si>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</si>
  <si>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</si>
  <si>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</si>
  <si>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</si>
  <si>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</si>
  <si>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</si>
  <si>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</si>
  <si>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</si>
  <si>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</si>
  <si>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</si>
  <si>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</si>
  <si>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</si>
  <si>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</si>
  <si>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</si>
  <si>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</si>
  <si>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</si>
  <si>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</si>
  <si>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</si>
  <si>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</si>
  <si>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</si>
  <si>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</si>
  <si>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</si>
  <si>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</si>
  <si>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</si>
  <si>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</si>
  <si>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</si>
  <si>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</si>
  <si>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</si>
  <si>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</si>
  <si>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</si>
  <si>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</si>
  <si>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</si>
  <si>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</si>
  <si>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</si>
  <si>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</si>
  <si>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</si>
  <si>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</si>
  <si>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</si>
  <si>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</si>
  <si>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</si>
  <si>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</si>
  <si>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</si>
  <si>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</si>
  <si>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</si>
  <si>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</si>
  <si>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</si>
  <si>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</si>
  <si>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</si>
  <si>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</si>
  <si>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</si>
  <si>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</si>
  <si>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</si>
  <si>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</si>
  <si>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</si>
  <si>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</si>
  <si>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</si>
  <si>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</si>
  <si>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</si>
  <si>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</si>
  <si>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</si>
  <si>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</si>
  <si>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</si>
  <si>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</si>
  <si>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</si>
  <si>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</si>
  <si>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</si>
  <si>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</si>
  <si>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</si>
  <si>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</si>
  <si>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</si>
  <si>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</si>
  <si>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</si>
  <si>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</si>
  <si>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</si>
  <si>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</si>
  <si>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</si>
  <si>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</si>
  <si>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</si>
  <si>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</si>
  <si>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</si>
  <si>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</si>
  <si>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</si>
  <si>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</si>
  <si>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</si>
  <si>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</si>
  <si>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</si>
  <si>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</si>
  <si>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</si>
  <si>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</si>
  <si>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</si>
  <si>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</si>
  <si>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</si>
  <si>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</si>
  <si>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</si>
  <si>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</si>
  <si>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</si>
  <si>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</si>
  <si>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</si>
  <si>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</si>
  <si>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</si>
  <si>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</si>
  <si>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</si>
  <si>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</si>
  <si>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</si>
  <si>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</si>
  <si>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</si>
  <si>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</si>
  <si>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</si>
  <si>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</si>
  <si>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</si>
  <si>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</si>
  <si>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</si>
  <si>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</si>
  <si>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</si>
  <si>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</si>
  <si>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</si>
  <si>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</si>
  <si>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</si>
  <si>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</si>
  <si>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</si>
  <si>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</si>
  <si>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</si>
  <si>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</si>
  <si>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</si>
  <si>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</si>
  <si>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</si>
  <si>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</si>
  <si>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</si>
  <si>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</si>
  <si>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</si>
  <si>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</si>
  <si>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</si>
  <si>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</si>
  <si>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</si>
  <si>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</si>
  <si>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</si>
  <si>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</si>
  <si>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</si>
  <si>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</si>
  <si>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</si>
  <si>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</si>
  <si>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</si>
  <si>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</si>
  <si>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</si>
  <si>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</si>
  <si>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</si>
  <si>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</si>
  <si>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</si>
  <si>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</si>
  <si>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</si>
  <si>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</si>
  <si>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</si>
  <si>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</si>
  <si>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</si>
  <si>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</si>
  <si>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</si>
  <si>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</si>
  <si>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</si>
  <si>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</si>
  <si>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</si>
  <si>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</si>
  <si>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</si>
  <si>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</si>
  <si>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</si>
  <si>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</si>
  <si>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</si>
  <si>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</si>
  <si>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</si>
  <si>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</si>
  <si>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</si>
  <si>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</si>
  <si>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</si>
  <si>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</si>
  <si>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</si>
  <si>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</si>
  <si>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</si>
  <si>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</si>
  <si>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</si>
  <si>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</si>
  <si>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</si>
  <si>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</si>
  <si>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</si>
  <si>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</si>
  <si>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</si>
  <si>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</si>
  <si>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</si>
  <si>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</si>
  <si>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</si>
  <si>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</si>
  <si>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</si>
  <si>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</si>
  <si>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</si>
  <si>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</si>
  <si>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</si>
  <si>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</si>
  <si>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</si>
  <si>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</si>
  <si>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</si>
  <si>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</si>
  <si>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</si>
  <si>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</si>
  <si>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</si>
  <si>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</si>
  <si>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</si>
  <si>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</si>
  <si>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</si>
  <si>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</si>
  <si>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</si>
  <si>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</si>
  <si>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</si>
  <si>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</si>
  <si>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</si>
  <si>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</si>
  <si>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</si>
  <si>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</si>
  <si>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</si>
  <si>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</si>
  <si>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</si>
  <si>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</si>
  <si>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</si>
  <si>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</si>
  <si>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</si>
  <si>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</si>
  <si>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</si>
  <si>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</si>
  <si>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</si>
  <si>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</si>
  <si>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</si>
  <si>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</si>
  <si>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</si>
  <si>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</si>
  <si>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</si>
  <si>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</si>
  <si>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</si>
  <si>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</si>
  <si>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</si>
  <si>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</si>
  <si>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</si>
  <si>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</si>
  <si>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</si>
  <si>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</si>
  <si>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</si>
  <si>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</si>
  <si>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</si>
  <si>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</si>
  <si>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</si>
  <si>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</si>
  <si>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</si>
  <si>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</si>
  <si>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</si>
  <si>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</si>
  <si>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</si>
  <si>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</si>
  <si>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</si>
  <si>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</si>
  <si>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</si>
  <si>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</si>
  <si>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</si>
  <si>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</si>
  <si>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</si>
  <si>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</si>
  <si>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</si>
  <si>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</si>
  <si>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</si>
  <si>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</si>
  <si>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</si>
  <si>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</si>
  <si>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</si>
  <si>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</si>
  <si>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</si>
  <si>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</si>
  <si>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</si>
  <si>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</si>
  <si>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</si>
  <si>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</si>
  <si>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</si>
  <si>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</si>
  <si>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</si>
  <si>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</si>
  <si>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</si>
  <si>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</si>
  <si>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</si>
  <si>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</si>
  <si>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</si>
  <si>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</si>
  <si>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</si>
  <si>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</si>
  <si>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</si>
  <si>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</si>
  <si>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</si>
  <si>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</si>
  <si>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</si>
  <si>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</si>
  <si>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</si>
  <si>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</si>
  <si>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</si>
  <si>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</si>
  <si>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</si>
  <si>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</si>
  <si>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</si>
  <si>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</si>
  <si>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</si>
  <si>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</si>
  <si>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</si>
  <si>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</si>
  <si>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</si>
  <si>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</si>
  <si>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</si>
  <si>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</si>
  <si>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</si>
  <si>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</si>
  <si>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</si>
  <si>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</si>
  <si>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</si>
  <si>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</si>
  <si>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</si>
  <si>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</si>
  <si>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</si>
  <si>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</si>
  <si>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</si>
  <si>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</si>
  <si>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</si>
  <si>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</si>
  <si>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</si>
  <si>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</si>
  <si>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</si>
  <si>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</si>
  <si>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</si>
  <si>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</si>
  <si>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</si>
  <si>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</si>
  <si>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</si>
  <si>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</si>
  <si>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</si>
  <si>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</si>
  <si>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</si>
  <si>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</si>
  <si>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</si>
  <si>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</si>
  <si>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</si>
  <si>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</si>
  <si>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</si>
  <si>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</si>
  <si>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</si>
  <si>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</si>
  <si>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</si>
  <si>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</si>
  <si>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</si>
  <si>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</si>
  <si>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</si>
  <si>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</si>
  <si>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</si>
  <si>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</si>
  <si>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</si>
  <si>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</si>
  <si>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</si>
  <si>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</si>
  <si>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</si>
  <si>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</si>
  <si>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</si>
  <si>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</si>
  <si>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</si>
  <si>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</si>
  <si>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</si>
  <si>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</si>
  <si>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</si>
  <si>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</si>
  <si>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</si>
  <si>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</si>
  <si>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</si>
  <si>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</si>
  <si>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</si>
  <si>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</si>
  <si>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</si>
  <si>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</si>
  <si>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</si>
  <si>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</si>
  <si>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</si>
  <si>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</si>
  <si>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</si>
  <si>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</si>
  <si>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</si>
  <si>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</si>
  <si>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</si>
  <si>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</si>
  <si>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</si>
  <si>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</si>
  <si>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</si>
  <si>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</si>
  <si>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</si>
  <si>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</si>
  <si>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</si>
  <si>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</si>
  <si>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</si>
  <si>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</si>
  <si>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</si>
  <si>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</si>
  <si>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</si>
  <si>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</si>
  <si>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</si>
  <si>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</si>
  <si>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</si>
  <si>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</si>
  <si>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</si>
  <si>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</si>
  <si>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</si>
  <si>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</si>
  <si>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</si>
  <si>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</si>
  <si>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</si>
  <si>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</si>
  <si>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</si>
  <si>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</si>
  <si>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</si>
  <si>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</si>
  <si>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</si>
  <si>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</si>
  <si>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</si>
  <si>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</si>
  <si>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</si>
  <si>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</si>
  <si>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</si>
  <si>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</si>
  <si>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</si>
  <si>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</si>
  <si>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</si>
  <si>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</si>
  <si>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</si>
  <si>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</si>
  <si>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</si>
  <si>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</si>
  <si>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</si>
  <si>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</si>
  <si>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</si>
  <si>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</si>
  <si>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</si>
  <si>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</si>
  <si>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</si>
  <si>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</si>
  <si>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</si>
  <si>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</si>
  <si>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</si>
  <si>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</si>
  <si>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</si>
  <si>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</si>
  <si>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</si>
  <si>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</si>
  <si>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</si>
  <si>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</si>
  <si>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</si>
  <si>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</si>
  <si>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</si>
  <si>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</si>
  <si>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</si>
  <si>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</si>
  <si>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</si>
  <si>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</si>
  <si>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</si>
  <si>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</si>
  <si>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</si>
  <si>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</si>
  <si>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(Telšių rajono savivaldybės tarybos 2018 m.  d.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</si>
  <si>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</si>
  <si>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</si>
  <si>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</si>
  <si>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</si>
  <si>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</si>
  <si>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</si>
  <si>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</si>
  <si>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</si>
  <si>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</si>
  <si>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</si>
  <si>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</si>
  <si>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</si>
  <si>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</si>
  <si>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</si>
  <si>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</si>
  <si>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</si>
  <si>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</si>
  <si>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</si>
  <si>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</si>
  <si>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</si>
  <si>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</si>
  <si>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</si>
  <si>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</si>
  <si>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</si>
  <si>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</si>
  <si>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</si>
  <si>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</si>
  <si>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</si>
  <si>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</si>
  <si>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</si>
  <si>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</si>
  <si>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</si>
  <si>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</si>
  <si>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</si>
  <si>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</si>
  <si>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</si>
  <si>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</si>
  <si>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</si>
  <si>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</si>
  <si>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</si>
  <si>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</si>
  <si>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</si>
  <si>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</si>
  <si>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</si>
  <si>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</si>
  <si>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</si>
  <si>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 xml:space="preserve"> (Telšių rajono savivaldybės tarybos 2019 m. birželio 27 d.</t>
  </si>
  <si>
    <t>sprendimo Nr. T1-204   redakcija)</t>
  </si>
  <si>
    <t xml:space="preserve"> (Telšių rajono savivaldybės tarybos 2019 m.  d.</t>
  </si>
  <si>
    <t xml:space="preserve"> (Telšių rajono savivaldybės tarybos 201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</si>
  <si>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</si>
  <si>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</si>
  <si>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</si>
  <si>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koordinatoriaus pareigybei išlaikyti</t>
  </si>
  <si>
    <t>sprendimo Nr. T1-204    redakcija)</t>
  </si>
  <si>
    <t xml:space="preserve"> (Telšių rajono savivaldybės tarybos 2019 m.   d.</t>
  </si>
  <si>
    <t>(Telšių rajono savivaldybės tarybos 2019 m. birželio 27 d.</t>
  </si>
  <si>
    <t>sprendimo Nr. T1-204 redakcija)</t>
  </si>
  <si>
    <t>(Telšių rajono savivaldybės tarybos 2019 m.  d.</t>
  </si>
  <si>
    <t>sprendimo Nr. T1-204  redakcija)</t>
  </si>
  <si>
    <t>Telšių rajono savivaldybės tarybos 2019 m. birželio 27 d.</t>
  </si>
  <si>
    <t>Telšių rajono savivaldybės tarybos 2019 m.  d.</t>
  </si>
  <si>
    <t>tarpinstitucinio bendradarbiavimo koordinatoriaus pareigybei išlaikyti</t>
  </si>
  <si>
    <t>tarpinstitucinio bendradarbiavimo pareigybei išlaikyti</t>
  </si>
  <si>
    <t>sporto salei Telšiuose, Kęstučio g. 20 A, remontuoti</t>
  </si>
  <si>
    <t xml:space="preserve">    (Telšių rajono savivaldybės tarybos 2019 m.birželio 27d.</t>
  </si>
  <si>
    <t xml:space="preserve">    sprendimo Nr. T1-204 redakcija)</t>
  </si>
  <si>
    <t xml:space="preserve">    (Telšių rajono savivaldybės tarybos 2019 m.  d.</t>
  </si>
  <si>
    <t>(Telšių rajono savivaldybės tarybos 2019 m.birželio 27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</si>
</sst>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85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0" xfId="0" applyNumberFormat="1" applyFont="1" applyBorder="1" applyAlignment="1">
      <alignment horizontal="left" wrapText="1" indent="1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8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vertical="top" indent="25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  <xf numFmtId="0" fontId="25" fillId="0" borderId="0" xfId="0" applyFont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26" fillId="0" borderId="1" xfId="0" applyFont="1" applyBorder="1" applyAlignment="1">
      <alignment wrapText="1"/>
    </xf>
    <xf numFmtId="0" fontId="25" fillId="0" borderId="1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distributed"/>
    </xf>
    <xf numFmtId="164" fontId="3" fillId="0" borderId="12" xfId="0" applyNumberFormat="1" applyFont="1" applyBorder="1"/>
    <xf numFmtId="164" fontId="8" fillId="0" borderId="13" xfId="0" applyNumberFormat="1" applyFont="1" applyBorder="1" applyAlignment="1">
      <alignment horizontal="left" wrapText="1"/>
    </xf>
    <xf numFmtId="164" fontId="7" fillId="0" borderId="11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top"/>
    </xf>
    <xf numFmtId="164" fontId="3" fillId="7" borderId="0" xfId="0" applyNumberFormat="1" applyFont="1" applyFill="1"/>
    <xf numFmtId="164" fontId="7" fillId="0" borderId="0" xfId="0" applyNumberFormat="1" applyFont="1" applyAlignment="1">
      <alignment horizontal="center"/>
    </xf>
    <xf numFmtId="49" fontId="7" fillId="0" borderId="7" xfId="0" applyNumberFormat="1" applyFont="1" applyBorder="1" applyAlignment="1">
      <alignment horizontal="center"/>
    </xf>
    <xf numFmtId="164" fontId="3" fillId="0" borderId="14" xfId="0" applyNumberFormat="1" applyFont="1" applyBorder="1"/>
    <xf numFmtId="164" fontId="3" fillId="0" borderId="0" xfId="0" applyNumberFormat="1" applyFont="1" applyAlignment="1">
      <alignment horizontal="center"/>
    </xf>
    <xf numFmtId="0" fontId="3" fillId="0" borderId="0" xfId="0" applyFont="1"/>
    <xf numFmtId="164" fontId="4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vertical="top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wrapText="1"/>
    </xf>
    <xf numFmtId="49" fontId="7" fillId="0" borderId="12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/>
    </xf>
    <xf numFmtId="164" fontId="8" fillId="0" borderId="11" xfId="0" applyNumberFormat="1" applyFont="1" applyBorder="1" applyAlignment="1">
      <alignment vertical="top" wrapText="1"/>
    </xf>
    <xf numFmtId="164" fontId="7" fillId="0" borderId="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wrapText="1" indent="1"/>
    </xf>
    <xf numFmtId="164" fontId="8" fillId="0" borderId="0" xfId="0" applyNumberFormat="1" applyFont="1" applyAlignment="1">
      <alignment horizontal="left" wrapText="1" indent="1"/>
    </xf>
    <xf numFmtId="164" fontId="8" fillId="0" borderId="8" xfId="0" applyNumberFormat="1" applyFont="1" applyBorder="1" applyAlignment="1">
      <alignment horizontal="left" wrapText="1" indent="1"/>
    </xf>
    <xf numFmtId="164" fontId="3" fillId="7" borderId="0" xfId="0" applyNumberFormat="1" applyFont="1" applyFill="1" applyAlignment="1">
      <alignment horizontal="right" vertical="top"/>
    </xf>
    <xf numFmtId="164" fontId="3" fillId="6" borderId="3" xfId="0" applyNumberFormat="1" applyFont="1" applyFill="1" applyBorder="1"/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6" borderId="6" xfId="0" applyNumberFormat="1" applyFont="1" applyFill="1" applyBorder="1"/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0" xfId="0" applyNumberFormat="1" applyFont="1" applyFill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6" borderId="13" xfId="0" applyNumberFormat="1" applyFont="1" applyFill="1" applyBorder="1"/>
    <xf numFmtId="164" fontId="8" fillId="0" borderId="14" xfId="0" applyNumberFormat="1" applyFont="1" applyBorder="1" applyAlignment="1">
      <alignment horizontal="left" wrapText="1" indent="1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2" fontId="7" fillId="0" borderId="0" xfId="0" applyNumberFormat="1" applyFont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8" fillId="5" borderId="8" xfId="0" applyNumberFormat="1" applyFont="1" applyFill="1" applyBorder="1" applyAlignment="1">
      <alignment horizontal="left" wrapText="1" indent="1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3" fillId="3" borderId="5" xfId="0" applyNumberFormat="1" applyFont="1" applyFill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3" fillId="0" borderId="0" xfId="0" applyNumberFormat="1" applyFont="1" applyAlignment="1">
      <alignment vertical="distributed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11" xfId="0" applyNumberFormat="1" applyFont="1" applyFill="1" applyBorder="1" applyAlignment="1">
      <alignment vertical="top"/>
    </xf>
    <xf numFmtId="164" fontId="8" fillId="3" borderId="8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0" fontId="15" fillId="0" borderId="0" xfId="0" applyFont="1" applyAlignment="1">
      <alignment horizontal="left" indent="26" shrinkToFit="1"/>
    </xf>
    <xf numFmtId="164" fontId="1" fillId="0" borderId="5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6-27_204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  <sheetName val="Lapas1"/>
    </sheetNames>
    <sheetDataSet>
      <sheetData sheetId="0" refreshError="1"/>
      <sheetData sheetId="1">
        <row r="20">
          <cell r="L20">
            <v>22.8</v>
          </cell>
        </row>
        <row r="21">
          <cell r="L21">
            <v>4</v>
          </cell>
        </row>
        <row r="22">
          <cell r="L22">
            <v>0.3</v>
          </cell>
        </row>
        <row r="23">
          <cell r="L23">
            <v>0.5</v>
          </cell>
        </row>
        <row r="24">
          <cell r="L24">
            <v>1.9</v>
          </cell>
        </row>
        <row r="26">
          <cell r="L26">
            <v>2</v>
          </cell>
        </row>
        <row r="27">
          <cell r="L27">
            <v>0.1</v>
          </cell>
        </row>
        <row r="28">
          <cell r="L28">
            <v>2.5</v>
          </cell>
        </row>
        <row r="29">
          <cell r="L29">
            <v>0.5</v>
          </cell>
        </row>
        <row r="30">
          <cell r="L30">
            <v>0.2</v>
          </cell>
        </row>
        <row r="31">
          <cell r="L31">
            <v>1.5</v>
          </cell>
        </row>
        <row r="32">
          <cell r="L32">
            <v>36.300000000000004</v>
          </cell>
        </row>
        <row r="34">
          <cell r="L34">
            <v>0.1</v>
          </cell>
        </row>
        <row r="35">
          <cell r="L35">
            <v>1.2</v>
          </cell>
        </row>
        <row r="36">
          <cell r="L36">
            <v>13.6</v>
          </cell>
        </row>
        <row r="37">
          <cell r="L37">
            <v>0.9</v>
          </cell>
        </row>
        <row r="38">
          <cell r="L38">
            <v>1.1000000000000001</v>
          </cell>
        </row>
        <row r="39">
          <cell r="L39">
            <v>3</v>
          </cell>
        </row>
        <row r="40">
          <cell r="L40">
            <v>3</v>
          </cell>
        </row>
        <row r="41">
          <cell r="L41">
            <v>9.3000000000000007</v>
          </cell>
        </row>
        <row r="42">
          <cell r="L42">
            <v>0.2</v>
          </cell>
        </row>
        <row r="43">
          <cell r="L43">
            <v>2</v>
          </cell>
        </row>
        <row r="44">
          <cell r="L44">
            <v>0.9</v>
          </cell>
        </row>
        <row r="45">
          <cell r="L45">
            <v>35.300000000000004</v>
          </cell>
        </row>
        <row r="47">
          <cell r="L47">
            <v>98.5</v>
          </cell>
        </row>
        <row r="48">
          <cell r="L48">
            <v>1.5</v>
          </cell>
        </row>
        <row r="49">
          <cell r="L49">
            <v>100</v>
          </cell>
        </row>
        <row r="51">
          <cell r="L51">
            <v>20.100000000000001</v>
          </cell>
        </row>
        <row r="52">
          <cell r="L52">
            <v>0.1</v>
          </cell>
        </row>
        <row r="53">
          <cell r="L53">
            <v>2.2999999999999998</v>
          </cell>
        </row>
        <row r="54">
          <cell r="L54">
            <v>5.3</v>
          </cell>
        </row>
        <row r="55">
          <cell r="L55">
            <v>5.0999999999999996</v>
          </cell>
        </row>
        <row r="56">
          <cell r="L56">
            <v>10.4</v>
          </cell>
        </row>
        <row r="57">
          <cell r="L57">
            <v>38.5</v>
          </cell>
        </row>
        <row r="58">
          <cell r="L58">
            <v>16.899999999999999</v>
          </cell>
        </row>
        <row r="59">
          <cell r="L59">
            <v>0.1</v>
          </cell>
        </row>
        <row r="60">
          <cell r="L60">
            <v>2.8</v>
          </cell>
        </row>
        <row r="61">
          <cell r="L61">
            <v>0.1</v>
          </cell>
        </row>
        <row r="62">
          <cell r="L62">
            <v>0.1</v>
          </cell>
        </row>
        <row r="64">
          <cell r="L64">
            <v>7.1</v>
          </cell>
        </row>
        <row r="65">
          <cell r="L65">
            <v>0.1</v>
          </cell>
        </row>
        <row r="66">
          <cell r="L66">
            <v>0.1</v>
          </cell>
        </row>
        <row r="67">
          <cell r="L67">
            <v>7.1999999999999993</v>
          </cell>
        </row>
        <row r="68">
          <cell r="L68">
            <v>27.200000000000003</v>
          </cell>
        </row>
        <row r="69">
          <cell r="L69">
            <v>16.3</v>
          </cell>
        </row>
        <row r="70">
          <cell r="L70">
            <v>21.400000000000002</v>
          </cell>
        </row>
        <row r="71">
          <cell r="L71">
            <v>8.1</v>
          </cell>
        </row>
        <row r="72">
          <cell r="L72">
            <v>89.199999999999989</v>
          </cell>
        </row>
        <row r="73">
          <cell r="L73">
            <v>44.2</v>
          </cell>
        </row>
        <row r="74">
          <cell r="L74">
            <v>42.5</v>
          </cell>
        </row>
        <row r="75">
          <cell r="L75">
            <v>83</v>
          </cell>
        </row>
        <row r="76">
          <cell r="L76">
            <v>44.7</v>
          </cell>
        </row>
        <row r="77">
          <cell r="L77">
            <v>87.3</v>
          </cell>
        </row>
        <row r="78">
          <cell r="L78">
            <v>10.9</v>
          </cell>
        </row>
        <row r="79">
          <cell r="L79">
            <v>3.5</v>
          </cell>
        </row>
        <row r="80">
          <cell r="L80">
            <v>53.1</v>
          </cell>
        </row>
        <row r="81">
          <cell r="L81">
            <v>13.9</v>
          </cell>
        </row>
        <row r="82">
          <cell r="L82">
            <v>30</v>
          </cell>
        </row>
        <row r="83">
          <cell r="L83">
            <v>9.8000000000000007</v>
          </cell>
        </row>
        <row r="84">
          <cell r="L84">
            <v>707.59999999999991</v>
          </cell>
        </row>
        <row r="86">
          <cell r="L86">
            <v>0.8</v>
          </cell>
        </row>
        <row r="87">
          <cell r="L87">
            <v>0.8</v>
          </cell>
        </row>
        <row r="88">
          <cell r="L88">
            <v>1.2</v>
          </cell>
        </row>
        <row r="89">
          <cell r="L89">
            <v>0.8</v>
          </cell>
        </row>
        <row r="91">
          <cell r="L91">
            <v>15.399999999999999</v>
          </cell>
        </row>
        <row r="92">
          <cell r="L92">
            <v>3.9000000000000004</v>
          </cell>
        </row>
        <row r="93">
          <cell r="L93">
            <v>4.3999999999999995</v>
          </cell>
        </row>
        <row r="94">
          <cell r="L94">
            <v>1.1000000000000001</v>
          </cell>
        </row>
        <row r="95">
          <cell r="L95">
            <v>1.2</v>
          </cell>
        </row>
        <row r="96">
          <cell r="L96">
            <v>1.1000000000000001</v>
          </cell>
        </row>
        <row r="97">
          <cell r="L97">
            <v>3.1</v>
          </cell>
        </row>
        <row r="98">
          <cell r="L98">
            <v>16.5</v>
          </cell>
        </row>
        <row r="99">
          <cell r="L99">
            <v>10</v>
          </cell>
        </row>
        <row r="100">
          <cell r="L100">
            <v>61.5</v>
          </cell>
        </row>
        <row r="102">
          <cell r="L102">
            <v>250</v>
          </cell>
        </row>
        <row r="103">
          <cell r="L103">
            <v>40</v>
          </cell>
        </row>
        <row r="104">
          <cell r="L104">
            <v>1</v>
          </cell>
        </row>
        <row r="105">
          <cell r="L105">
            <v>30.1</v>
          </cell>
        </row>
        <row r="106">
          <cell r="L106">
            <v>321.10000000000002</v>
          </cell>
        </row>
        <row r="107">
          <cell r="L107">
            <v>1261.8</v>
          </cell>
        </row>
      </sheetData>
      <sheetData sheetId="2" refreshError="1"/>
      <sheetData sheetId="3">
        <row r="26">
          <cell r="E26">
            <v>110.5</v>
          </cell>
          <cell r="F26">
            <v>105.9</v>
          </cell>
          <cell r="M26">
            <v>110.5</v>
          </cell>
          <cell r="N26">
            <v>105.9</v>
          </cell>
          <cell r="O26">
            <v>0</v>
          </cell>
        </row>
        <row r="27">
          <cell r="E27">
            <v>3247.8999999999996</v>
          </cell>
          <cell r="F27">
            <v>2192.8000000000002</v>
          </cell>
          <cell r="G27">
            <v>106.8</v>
          </cell>
          <cell r="I27">
            <v>-61.5</v>
          </cell>
          <cell r="J27">
            <v>0</v>
          </cell>
          <cell r="K27">
            <v>61.5</v>
          </cell>
          <cell r="M27">
            <v>3186.3999999999996</v>
          </cell>
          <cell r="N27">
            <v>2192.8000000000002</v>
          </cell>
          <cell r="O27">
            <v>168.3</v>
          </cell>
        </row>
        <row r="32">
          <cell r="E32">
            <v>111.5</v>
          </cell>
          <cell r="F32">
            <v>91.6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111.5</v>
          </cell>
          <cell r="N32">
            <v>91.6</v>
          </cell>
          <cell r="O32">
            <v>0</v>
          </cell>
        </row>
        <row r="38">
          <cell r="E38">
            <v>103.7</v>
          </cell>
          <cell r="F38">
            <v>90.2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103.7</v>
          </cell>
          <cell r="N38">
            <v>90.2</v>
          </cell>
          <cell r="O38">
            <v>0</v>
          </cell>
        </row>
        <row r="43">
          <cell r="E43">
            <v>167.79999999999998</v>
          </cell>
          <cell r="F43">
            <v>138.5</v>
          </cell>
          <cell r="G43">
            <v>0</v>
          </cell>
          <cell r="I43">
            <v>0</v>
          </cell>
          <cell r="J43">
            <v>-5</v>
          </cell>
          <cell r="K43">
            <v>0</v>
          </cell>
          <cell r="M43">
            <v>167.79999999999998</v>
          </cell>
          <cell r="N43">
            <v>133.5</v>
          </cell>
          <cell r="O43">
            <v>0</v>
          </cell>
        </row>
        <row r="49">
          <cell r="E49">
            <v>157.80000000000001</v>
          </cell>
          <cell r="F49">
            <v>134.1</v>
          </cell>
          <cell r="G49">
            <v>37</v>
          </cell>
          <cell r="I49">
            <v>0</v>
          </cell>
          <cell r="J49">
            <v>0</v>
          </cell>
          <cell r="K49">
            <v>0</v>
          </cell>
          <cell r="M49">
            <v>157.80000000000001</v>
          </cell>
          <cell r="N49">
            <v>134.1</v>
          </cell>
          <cell r="O49">
            <v>37</v>
          </cell>
        </row>
        <row r="54">
          <cell r="E54">
            <v>96.800000000000011</v>
          </cell>
          <cell r="F54">
            <v>85.8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96.800000000000011</v>
          </cell>
          <cell r="N54">
            <v>85.8</v>
          </cell>
          <cell r="O54">
            <v>0</v>
          </cell>
        </row>
        <row r="59">
          <cell r="E59">
            <v>106.89999999999999</v>
          </cell>
          <cell r="F59">
            <v>94.1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106.89999999999999</v>
          </cell>
          <cell r="N59">
            <v>94.1</v>
          </cell>
          <cell r="O59">
            <v>0</v>
          </cell>
        </row>
        <row r="64">
          <cell r="E64">
            <v>113.5</v>
          </cell>
          <cell r="F64">
            <v>101.8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113.5</v>
          </cell>
          <cell r="N64">
            <v>101.8</v>
          </cell>
          <cell r="O64">
            <v>0</v>
          </cell>
        </row>
        <row r="69">
          <cell r="E69">
            <v>217.6</v>
          </cell>
          <cell r="F69">
            <v>193.70000000000002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217.6</v>
          </cell>
          <cell r="N69">
            <v>193.70000000000002</v>
          </cell>
          <cell r="O69">
            <v>0</v>
          </cell>
        </row>
        <row r="75">
          <cell r="E75">
            <v>104.7</v>
          </cell>
          <cell r="F75">
            <v>94.7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104.7</v>
          </cell>
          <cell r="N75">
            <v>94.7</v>
          </cell>
          <cell r="O75">
            <v>0</v>
          </cell>
        </row>
        <row r="80">
          <cell r="E80">
            <v>80.5</v>
          </cell>
          <cell r="F80">
            <v>72.3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80.5</v>
          </cell>
          <cell r="N80">
            <v>72.3</v>
          </cell>
          <cell r="O80">
            <v>0</v>
          </cell>
        </row>
        <row r="85">
          <cell r="E85">
            <v>180.9</v>
          </cell>
          <cell r="F85">
            <v>149</v>
          </cell>
          <cell r="G85">
            <v>0</v>
          </cell>
          <cell r="I85">
            <v>0</v>
          </cell>
          <cell r="J85">
            <v>0</v>
          </cell>
          <cell r="K85">
            <v>0</v>
          </cell>
          <cell r="M85">
            <v>180.9</v>
          </cell>
          <cell r="N85">
            <v>149</v>
          </cell>
          <cell r="O85">
            <v>0</v>
          </cell>
        </row>
        <row r="89">
          <cell r="E89">
            <v>130</v>
          </cell>
          <cell r="G89">
            <v>1324.7</v>
          </cell>
          <cell r="M89">
            <v>130</v>
          </cell>
          <cell r="N89">
            <v>0</v>
          </cell>
          <cell r="O89">
            <v>1324.7</v>
          </cell>
        </row>
        <row r="90">
          <cell r="E90">
            <v>5</v>
          </cell>
          <cell r="M90">
            <v>5</v>
          </cell>
          <cell r="N90">
            <v>0</v>
          </cell>
          <cell r="O90">
            <v>0</v>
          </cell>
        </row>
        <row r="91">
          <cell r="E91">
            <v>4935.0999999999995</v>
          </cell>
          <cell r="F91">
            <v>3544.5</v>
          </cell>
          <cell r="G91">
            <v>1468.5</v>
          </cell>
          <cell r="I91">
            <v>-61.5</v>
          </cell>
          <cell r="J91">
            <v>-5</v>
          </cell>
          <cell r="K91">
            <v>61.5</v>
          </cell>
          <cell r="M91">
            <v>4873.5999999999995</v>
          </cell>
          <cell r="N91">
            <v>3539.5</v>
          </cell>
          <cell r="O91">
            <v>1530</v>
          </cell>
        </row>
        <row r="93">
          <cell r="E93">
            <v>1770</v>
          </cell>
          <cell r="F93">
            <v>0</v>
          </cell>
          <cell r="G93">
            <v>335.4</v>
          </cell>
          <cell r="I93">
            <v>106.7</v>
          </cell>
          <cell r="J93">
            <v>46.4</v>
          </cell>
          <cell r="K93">
            <v>-12</v>
          </cell>
          <cell r="M93">
            <v>1876.7</v>
          </cell>
          <cell r="N93">
            <v>46.4</v>
          </cell>
          <cell r="O93">
            <v>323.39999999999998</v>
          </cell>
        </row>
        <row r="101">
          <cell r="E101">
            <v>17.100000000000001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17.100000000000001</v>
          </cell>
          <cell r="N101">
            <v>0</v>
          </cell>
          <cell r="O101">
            <v>0</v>
          </cell>
        </row>
        <row r="105">
          <cell r="E105">
            <v>17.7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17.7</v>
          </cell>
          <cell r="N105">
            <v>0</v>
          </cell>
          <cell r="O105">
            <v>0</v>
          </cell>
        </row>
        <row r="109">
          <cell r="E109">
            <v>17.600000000000001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17.600000000000001</v>
          </cell>
          <cell r="N109">
            <v>0</v>
          </cell>
          <cell r="O109">
            <v>0</v>
          </cell>
        </row>
        <row r="113">
          <cell r="E113">
            <v>20.6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20.6</v>
          </cell>
          <cell r="N113">
            <v>0</v>
          </cell>
          <cell r="O113">
            <v>0</v>
          </cell>
        </row>
        <row r="117">
          <cell r="E117">
            <v>21.3</v>
          </cell>
          <cell r="F117">
            <v>0</v>
          </cell>
          <cell r="G117">
            <v>0</v>
          </cell>
          <cell r="I117">
            <v>0.3</v>
          </cell>
          <cell r="J117">
            <v>0</v>
          </cell>
          <cell r="K117">
            <v>0</v>
          </cell>
          <cell r="M117">
            <v>21.6</v>
          </cell>
          <cell r="N117">
            <v>0</v>
          </cell>
          <cell r="O117">
            <v>0</v>
          </cell>
        </row>
        <row r="121">
          <cell r="E121">
            <v>25.700000000000003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25.700000000000003</v>
          </cell>
          <cell r="N121">
            <v>0</v>
          </cell>
          <cell r="O121">
            <v>0</v>
          </cell>
        </row>
        <row r="125">
          <cell r="E125">
            <v>26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26</v>
          </cell>
          <cell r="N125">
            <v>0</v>
          </cell>
          <cell r="O125">
            <v>0</v>
          </cell>
        </row>
        <row r="129">
          <cell r="E129">
            <v>42.2</v>
          </cell>
          <cell r="F129">
            <v>0</v>
          </cell>
          <cell r="G129">
            <v>3</v>
          </cell>
          <cell r="I129">
            <v>0</v>
          </cell>
          <cell r="J129">
            <v>0</v>
          </cell>
          <cell r="K129">
            <v>0</v>
          </cell>
          <cell r="M129">
            <v>42.2</v>
          </cell>
          <cell r="N129">
            <v>0</v>
          </cell>
          <cell r="O129">
            <v>3</v>
          </cell>
        </row>
        <row r="133">
          <cell r="E133">
            <v>21.8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21.8</v>
          </cell>
          <cell r="N133">
            <v>0</v>
          </cell>
          <cell r="O133">
            <v>0</v>
          </cell>
        </row>
        <row r="137">
          <cell r="E137">
            <v>11.1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11.1</v>
          </cell>
          <cell r="N137">
            <v>0</v>
          </cell>
          <cell r="O137">
            <v>0</v>
          </cell>
        </row>
        <row r="141">
          <cell r="E141">
            <v>657.9</v>
          </cell>
          <cell r="F141">
            <v>0</v>
          </cell>
          <cell r="G141">
            <v>0</v>
          </cell>
          <cell r="I141">
            <v>0</v>
          </cell>
          <cell r="K141">
            <v>0</v>
          </cell>
          <cell r="M141">
            <v>657.9</v>
          </cell>
          <cell r="N141">
            <v>0</v>
          </cell>
          <cell r="O141">
            <v>0</v>
          </cell>
        </row>
        <row r="145">
          <cell r="E145">
            <v>2648.9999999999995</v>
          </cell>
          <cell r="F145">
            <v>0</v>
          </cell>
          <cell r="G145">
            <v>338.4</v>
          </cell>
          <cell r="I145">
            <v>107</v>
          </cell>
          <cell r="J145">
            <v>46.4</v>
          </cell>
          <cell r="K145">
            <v>-12</v>
          </cell>
          <cell r="M145">
            <v>2756</v>
          </cell>
          <cell r="N145">
            <v>46.4</v>
          </cell>
          <cell r="O145">
            <v>326.39999999999998</v>
          </cell>
        </row>
        <row r="147">
          <cell r="E147">
            <v>15.4</v>
          </cell>
          <cell r="F147">
            <v>1</v>
          </cell>
          <cell r="G147">
            <v>1.5</v>
          </cell>
          <cell r="M147">
            <v>15.4</v>
          </cell>
          <cell r="N147">
            <v>1</v>
          </cell>
          <cell r="O147">
            <v>1.5</v>
          </cell>
        </row>
        <row r="148">
          <cell r="E148">
            <v>43.7</v>
          </cell>
          <cell r="F148">
            <v>42.8</v>
          </cell>
          <cell r="M148">
            <v>43.7</v>
          </cell>
          <cell r="N148">
            <v>42.8</v>
          </cell>
          <cell r="O148">
            <v>0</v>
          </cell>
        </row>
        <row r="149">
          <cell r="E149">
            <v>59.1</v>
          </cell>
          <cell r="F149">
            <v>43.8</v>
          </cell>
          <cell r="G149">
            <v>1.5</v>
          </cell>
          <cell r="I149">
            <v>0</v>
          </cell>
          <cell r="J149">
            <v>0</v>
          </cell>
          <cell r="K149">
            <v>0</v>
          </cell>
          <cell r="M149">
            <v>59.1</v>
          </cell>
          <cell r="N149">
            <v>43.8</v>
          </cell>
          <cell r="O149">
            <v>1.5</v>
          </cell>
        </row>
        <row r="151">
          <cell r="E151">
            <v>733.69999999999993</v>
          </cell>
          <cell r="F151">
            <v>257</v>
          </cell>
          <cell r="G151">
            <v>120</v>
          </cell>
          <cell r="I151">
            <v>0</v>
          </cell>
          <cell r="J151">
            <v>0</v>
          </cell>
          <cell r="K151">
            <v>0</v>
          </cell>
          <cell r="M151">
            <v>733.69999999999993</v>
          </cell>
          <cell r="N151">
            <v>257</v>
          </cell>
          <cell r="O151">
            <v>120</v>
          </cell>
        </row>
        <row r="154">
          <cell r="E154">
            <v>300.89999999999998</v>
          </cell>
          <cell r="F154">
            <v>253.1</v>
          </cell>
          <cell r="M154">
            <v>300.89999999999998</v>
          </cell>
          <cell r="N154">
            <v>253.1</v>
          </cell>
          <cell r="O154">
            <v>0</v>
          </cell>
        </row>
        <row r="155">
          <cell r="E155">
            <v>133.80000000000001</v>
          </cell>
          <cell r="F155">
            <v>104.9</v>
          </cell>
          <cell r="J155">
            <v>-1.5</v>
          </cell>
          <cell r="M155">
            <v>133.80000000000001</v>
          </cell>
          <cell r="N155">
            <v>103.4</v>
          </cell>
          <cell r="O155">
            <v>0</v>
          </cell>
        </row>
        <row r="156">
          <cell r="E156">
            <v>185.1</v>
          </cell>
          <cell r="F156">
            <v>133.4</v>
          </cell>
          <cell r="M156">
            <v>185.1</v>
          </cell>
          <cell r="N156">
            <v>133.4</v>
          </cell>
          <cell r="O156">
            <v>0</v>
          </cell>
        </row>
        <row r="157">
          <cell r="E157">
            <v>196.9</v>
          </cell>
          <cell r="F157">
            <v>154.30000000000001</v>
          </cell>
          <cell r="J157">
            <v>-3.2</v>
          </cell>
          <cell r="M157">
            <v>196.9</v>
          </cell>
          <cell r="N157">
            <v>151.10000000000002</v>
          </cell>
          <cell r="O157">
            <v>0</v>
          </cell>
        </row>
        <row r="158">
          <cell r="E158">
            <v>96.2</v>
          </cell>
          <cell r="F158">
            <v>84.5</v>
          </cell>
          <cell r="I158">
            <v>2.6</v>
          </cell>
          <cell r="J158">
            <v>-1.2</v>
          </cell>
          <cell r="M158">
            <v>98.8</v>
          </cell>
          <cell r="N158">
            <v>83.3</v>
          </cell>
          <cell r="O158">
            <v>0</v>
          </cell>
        </row>
        <row r="159">
          <cell r="E159">
            <v>218.8</v>
          </cell>
          <cell r="F159">
            <v>180.4</v>
          </cell>
          <cell r="M159">
            <v>218.8</v>
          </cell>
          <cell r="N159">
            <v>180.4</v>
          </cell>
          <cell r="O159">
            <v>0</v>
          </cell>
        </row>
        <row r="160">
          <cell r="E160">
            <v>244.3</v>
          </cell>
          <cell r="F160">
            <v>180.4</v>
          </cell>
          <cell r="I160">
            <v>26</v>
          </cell>
          <cell r="M160">
            <v>270.3</v>
          </cell>
          <cell r="N160">
            <v>180.4</v>
          </cell>
          <cell r="O160">
            <v>0</v>
          </cell>
        </row>
        <row r="161">
          <cell r="E161">
            <v>281.10000000000002</v>
          </cell>
          <cell r="F161">
            <v>218.4</v>
          </cell>
          <cell r="I161">
            <v>10.7</v>
          </cell>
          <cell r="M161">
            <v>291.8</v>
          </cell>
          <cell r="N161">
            <v>218.4</v>
          </cell>
          <cell r="O161">
            <v>0</v>
          </cell>
        </row>
        <row r="162">
          <cell r="E162">
            <v>161.9</v>
          </cell>
          <cell r="F162">
            <v>124.3</v>
          </cell>
          <cell r="I162">
            <v>9.4</v>
          </cell>
          <cell r="M162">
            <v>171.3</v>
          </cell>
          <cell r="N162">
            <v>124.3</v>
          </cell>
          <cell r="O162">
            <v>0</v>
          </cell>
        </row>
        <row r="163">
          <cell r="E163">
            <v>181.7</v>
          </cell>
          <cell r="F163">
            <v>141.69999999999999</v>
          </cell>
          <cell r="I163">
            <v>9.4</v>
          </cell>
          <cell r="M163">
            <v>191.1</v>
          </cell>
          <cell r="N163">
            <v>141.69999999999999</v>
          </cell>
          <cell r="O163">
            <v>0</v>
          </cell>
        </row>
        <row r="164">
          <cell r="E164">
            <v>121.5</v>
          </cell>
          <cell r="F164">
            <v>99.5</v>
          </cell>
          <cell r="M164">
            <v>121.5</v>
          </cell>
          <cell r="N164">
            <v>99.5</v>
          </cell>
          <cell r="O164">
            <v>0</v>
          </cell>
        </row>
        <row r="165">
          <cell r="E165">
            <v>129.9</v>
          </cell>
          <cell r="F165">
            <v>111</v>
          </cell>
          <cell r="J165">
            <v>-29.2</v>
          </cell>
          <cell r="M165">
            <v>129.9</v>
          </cell>
          <cell r="N165">
            <v>81.8</v>
          </cell>
          <cell r="O165">
            <v>0</v>
          </cell>
        </row>
        <row r="166">
          <cell r="E166">
            <v>112.9</v>
          </cell>
          <cell r="F166">
            <v>93.2</v>
          </cell>
          <cell r="J166">
            <v>-3</v>
          </cell>
          <cell r="M166">
            <v>112.9</v>
          </cell>
          <cell r="N166">
            <v>90.2</v>
          </cell>
          <cell r="O166">
            <v>0</v>
          </cell>
        </row>
        <row r="167">
          <cell r="E167">
            <v>164.9</v>
          </cell>
          <cell r="F167">
            <v>134.4</v>
          </cell>
          <cell r="J167">
            <v>-1.1000000000000001</v>
          </cell>
          <cell r="M167">
            <v>164.9</v>
          </cell>
          <cell r="N167">
            <v>133.30000000000001</v>
          </cell>
          <cell r="O167">
            <v>0</v>
          </cell>
        </row>
        <row r="168">
          <cell r="E168">
            <v>89.5</v>
          </cell>
          <cell r="F168">
            <v>76.400000000000006</v>
          </cell>
          <cell r="M168">
            <v>89.5</v>
          </cell>
          <cell r="N168">
            <v>76.400000000000006</v>
          </cell>
          <cell r="O168">
            <v>0</v>
          </cell>
        </row>
        <row r="169">
          <cell r="E169">
            <v>116.9</v>
          </cell>
          <cell r="F169">
            <v>96.3</v>
          </cell>
          <cell r="M169">
            <v>116.9</v>
          </cell>
          <cell r="N169">
            <v>96.3</v>
          </cell>
          <cell r="O169">
            <v>0</v>
          </cell>
        </row>
        <row r="170">
          <cell r="E170">
            <v>143.80000000000001</v>
          </cell>
          <cell r="F170">
            <v>122</v>
          </cell>
          <cell r="J170">
            <v>-4.0999999999999996</v>
          </cell>
          <cell r="M170">
            <v>143.80000000000001</v>
          </cell>
          <cell r="N170">
            <v>117.9</v>
          </cell>
          <cell r="O170">
            <v>0</v>
          </cell>
        </row>
        <row r="171">
          <cell r="E171">
            <v>179</v>
          </cell>
          <cell r="F171">
            <v>145.19999999999999</v>
          </cell>
          <cell r="M171">
            <v>179</v>
          </cell>
          <cell r="N171">
            <v>145.19999999999999</v>
          </cell>
          <cell r="O171">
            <v>0</v>
          </cell>
        </row>
        <row r="172">
          <cell r="E172">
            <v>137.80000000000001</v>
          </cell>
          <cell r="F172">
            <v>109.7</v>
          </cell>
          <cell r="M172">
            <v>137.80000000000001</v>
          </cell>
          <cell r="N172">
            <v>109.7</v>
          </cell>
          <cell r="O172">
            <v>0</v>
          </cell>
        </row>
        <row r="173">
          <cell r="E173">
            <v>87.7</v>
          </cell>
          <cell r="F173">
            <v>71.3</v>
          </cell>
          <cell r="M173">
            <v>87.7</v>
          </cell>
          <cell r="N173">
            <v>71.3</v>
          </cell>
          <cell r="O173">
            <v>0</v>
          </cell>
        </row>
        <row r="174">
          <cell r="E174">
            <v>152.9</v>
          </cell>
          <cell r="F174">
            <v>110.6</v>
          </cell>
          <cell r="I174">
            <v>-20</v>
          </cell>
          <cell r="K174">
            <v>20</v>
          </cell>
          <cell r="M174">
            <v>132.9</v>
          </cell>
          <cell r="N174">
            <v>110.6</v>
          </cell>
          <cell r="O174">
            <v>20</v>
          </cell>
        </row>
        <row r="175">
          <cell r="E175">
            <v>322.3</v>
          </cell>
          <cell r="F175">
            <v>265.2</v>
          </cell>
          <cell r="M175">
            <v>322.3</v>
          </cell>
          <cell r="N175">
            <v>265.2</v>
          </cell>
          <cell r="O175">
            <v>0</v>
          </cell>
        </row>
        <row r="176">
          <cell r="E176">
            <v>190.6</v>
          </cell>
          <cell r="F176">
            <v>163.1</v>
          </cell>
          <cell r="I176">
            <v>2.9</v>
          </cell>
          <cell r="M176">
            <v>193.5</v>
          </cell>
          <cell r="N176">
            <v>163.1</v>
          </cell>
          <cell r="O176">
            <v>0</v>
          </cell>
        </row>
        <row r="177">
          <cell r="E177">
            <v>208.4</v>
          </cell>
          <cell r="F177">
            <v>169.2</v>
          </cell>
          <cell r="J177">
            <v>-0.4</v>
          </cell>
          <cell r="M177">
            <v>208.4</v>
          </cell>
          <cell r="N177">
            <v>168.79999999999998</v>
          </cell>
          <cell r="O177">
            <v>0</v>
          </cell>
        </row>
        <row r="178">
          <cell r="E178">
            <v>343.2</v>
          </cell>
          <cell r="F178">
            <v>280.7</v>
          </cell>
          <cell r="J178">
            <v>-0.4</v>
          </cell>
          <cell r="M178">
            <v>343.2</v>
          </cell>
          <cell r="N178">
            <v>280.3</v>
          </cell>
          <cell r="O178">
            <v>0</v>
          </cell>
        </row>
        <row r="179">
          <cell r="E179">
            <v>208.5</v>
          </cell>
          <cell r="F179">
            <v>171.2</v>
          </cell>
          <cell r="M179">
            <v>208.5</v>
          </cell>
          <cell r="N179">
            <v>171.2</v>
          </cell>
          <cell r="O179">
            <v>0</v>
          </cell>
        </row>
        <row r="180">
          <cell r="E180">
            <v>327.8</v>
          </cell>
          <cell r="F180">
            <v>270.2</v>
          </cell>
          <cell r="M180">
            <v>327.8</v>
          </cell>
          <cell r="N180">
            <v>270.2</v>
          </cell>
          <cell r="O180">
            <v>0</v>
          </cell>
        </row>
        <row r="181">
          <cell r="E181">
            <v>80.099999999999994</v>
          </cell>
          <cell r="F181">
            <v>68.400000000000006</v>
          </cell>
          <cell r="J181">
            <v>-3.9</v>
          </cell>
          <cell r="M181">
            <v>80.099999999999994</v>
          </cell>
          <cell r="N181">
            <v>64.5</v>
          </cell>
          <cell r="O181">
            <v>0</v>
          </cell>
        </row>
        <row r="182">
          <cell r="E182">
            <v>78</v>
          </cell>
          <cell r="F182">
            <v>74</v>
          </cell>
          <cell r="M182">
            <v>78</v>
          </cell>
          <cell r="N182">
            <v>74</v>
          </cell>
          <cell r="O182">
            <v>0</v>
          </cell>
        </row>
        <row r="183">
          <cell r="E183">
            <v>536.29999999999995</v>
          </cell>
          <cell r="F183">
            <v>518.79999999999995</v>
          </cell>
          <cell r="M183">
            <v>536.29999999999995</v>
          </cell>
          <cell r="N183">
            <v>518.79999999999995</v>
          </cell>
          <cell r="O183">
            <v>0</v>
          </cell>
        </row>
        <row r="184">
          <cell r="E184">
            <v>60.4</v>
          </cell>
          <cell r="F184">
            <v>55.8</v>
          </cell>
          <cell r="J184">
            <v>-0.4</v>
          </cell>
          <cell r="M184">
            <v>60.4</v>
          </cell>
          <cell r="N184">
            <v>55.4</v>
          </cell>
          <cell r="O184">
            <v>0</v>
          </cell>
        </row>
        <row r="185">
          <cell r="E185">
            <v>87.5</v>
          </cell>
          <cell r="F185">
            <v>67.2</v>
          </cell>
          <cell r="M185">
            <v>87.5</v>
          </cell>
          <cell r="N185">
            <v>67.2</v>
          </cell>
          <cell r="O185">
            <v>0</v>
          </cell>
        </row>
        <row r="186">
          <cell r="E186">
            <v>97.6</v>
          </cell>
          <cell r="F186">
            <v>85.4</v>
          </cell>
          <cell r="M186">
            <v>97.6</v>
          </cell>
          <cell r="N186">
            <v>85.4</v>
          </cell>
          <cell r="O186">
            <v>0</v>
          </cell>
        </row>
        <row r="187">
          <cell r="E187">
            <v>6711.9000000000005</v>
          </cell>
          <cell r="F187">
            <v>5191.1999999999989</v>
          </cell>
          <cell r="G187">
            <v>120</v>
          </cell>
          <cell r="I187">
            <v>40.999999999999993</v>
          </cell>
          <cell r="J187">
            <v>-48.4</v>
          </cell>
          <cell r="K187">
            <v>20</v>
          </cell>
          <cell r="M187">
            <v>6752.9000000000005</v>
          </cell>
          <cell r="N187">
            <v>5142.7999999999993</v>
          </cell>
          <cell r="O187">
            <v>140</v>
          </cell>
        </row>
        <row r="189">
          <cell r="E189">
            <v>359.2</v>
          </cell>
          <cell r="F189">
            <v>113.2</v>
          </cell>
          <cell r="G189">
            <v>51.8</v>
          </cell>
          <cell r="I189">
            <v>0</v>
          </cell>
          <cell r="J189">
            <v>66.900000000000006</v>
          </cell>
          <cell r="K189">
            <v>0</v>
          </cell>
          <cell r="M189">
            <v>359.2</v>
          </cell>
          <cell r="N189">
            <v>180.10000000000002</v>
          </cell>
          <cell r="O189">
            <v>51.8</v>
          </cell>
        </row>
        <row r="192">
          <cell r="E192">
            <v>359.2</v>
          </cell>
          <cell r="F192">
            <v>113.2</v>
          </cell>
          <cell r="G192">
            <v>51.8</v>
          </cell>
          <cell r="I192">
            <v>0</v>
          </cell>
          <cell r="J192">
            <v>66.900000000000006</v>
          </cell>
          <cell r="K192">
            <v>0</v>
          </cell>
          <cell r="M192">
            <v>359.2</v>
          </cell>
          <cell r="N192">
            <v>180.10000000000002</v>
          </cell>
          <cell r="O192">
            <v>51.8</v>
          </cell>
        </row>
        <row r="194">
          <cell r="E194">
            <v>594.29999999999995</v>
          </cell>
          <cell r="F194">
            <v>3</v>
          </cell>
          <cell r="G194">
            <v>260</v>
          </cell>
          <cell r="I194">
            <v>9</v>
          </cell>
          <cell r="J194">
            <v>123</v>
          </cell>
          <cell r="M194">
            <v>603.29999999999995</v>
          </cell>
          <cell r="N194">
            <v>126</v>
          </cell>
          <cell r="O194">
            <v>260</v>
          </cell>
        </row>
        <row r="195">
          <cell r="E195">
            <v>35.5</v>
          </cell>
          <cell r="F195">
            <v>26.3</v>
          </cell>
          <cell r="M195">
            <v>35.5</v>
          </cell>
          <cell r="N195">
            <v>26.3</v>
          </cell>
          <cell r="O195">
            <v>0</v>
          </cell>
        </row>
        <row r="196">
          <cell r="E196">
            <v>28.2</v>
          </cell>
          <cell r="F196">
            <v>22.1</v>
          </cell>
          <cell r="M196">
            <v>28.2</v>
          </cell>
          <cell r="N196">
            <v>22.1</v>
          </cell>
          <cell r="O196">
            <v>0</v>
          </cell>
        </row>
        <row r="197">
          <cell r="E197">
            <v>82</v>
          </cell>
          <cell r="F197">
            <v>68.099999999999994</v>
          </cell>
          <cell r="M197">
            <v>82</v>
          </cell>
          <cell r="N197">
            <v>68.099999999999994</v>
          </cell>
          <cell r="O197">
            <v>0</v>
          </cell>
        </row>
        <row r="198">
          <cell r="E198">
            <v>33.6</v>
          </cell>
          <cell r="F198">
            <v>26.5</v>
          </cell>
          <cell r="M198">
            <v>33.6</v>
          </cell>
          <cell r="N198">
            <v>26.5</v>
          </cell>
          <cell r="O198">
            <v>0</v>
          </cell>
        </row>
        <row r="199">
          <cell r="E199">
            <v>89.2</v>
          </cell>
          <cell r="F199">
            <v>73.900000000000006</v>
          </cell>
          <cell r="M199">
            <v>89.2</v>
          </cell>
          <cell r="N199">
            <v>73.900000000000006</v>
          </cell>
          <cell r="O199">
            <v>0</v>
          </cell>
        </row>
        <row r="200">
          <cell r="E200">
            <v>291.5</v>
          </cell>
          <cell r="F200">
            <v>259.5</v>
          </cell>
          <cell r="M200">
            <v>291.5</v>
          </cell>
          <cell r="N200">
            <v>259.5</v>
          </cell>
          <cell r="O200">
            <v>0</v>
          </cell>
        </row>
        <row r="201">
          <cell r="E201">
            <v>92.4</v>
          </cell>
          <cell r="F201">
            <v>82.8</v>
          </cell>
          <cell r="M201">
            <v>92.4</v>
          </cell>
          <cell r="N201">
            <v>82.8</v>
          </cell>
          <cell r="O201">
            <v>0</v>
          </cell>
        </row>
        <row r="202">
          <cell r="E202">
            <v>67.900000000000006</v>
          </cell>
          <cell r="F202">
            <v>56.6</v>
          </cell>
          <cell r="G202">
            <v>2</v>
          </cell>
          <cell r="M202">
            <v>67.900000000000006</v>
          </cell>
          <cell r="N202">
            <v>56.6</v>
          </cell>
          <cell r="O202">
            <v>2</v>
          </cell>
        </row>
        <row r="203">
          <cell r="E203">
            <v>46</v>
          </cell>
          <cell r="F203">
            <v>38.6</v>
          </cell>
          <cell r="M203">
            <v>46</v>
          </cell>
          <cell r="N203">
            <v>38.6</v>
          </cell>
          <cell r="O203">
            <v>0</v>
          </cell>
        </row>
        <row r="204">
          <cell r="E204">
            <v>51.2</v>
          </cell>
          <cell r="F204">
            <v>42.9</v>
          </cell>
          <cell r="M204">
            <v>51.2</v>
          </cell>
          <cell r="N204">
            <v>42.9</v>
          </cell>
          <cell r="O204">
            <v>0</v>
          </cell>
        </row>
        <row r="205">
          <cell r="E205">
            <v>42.1</v>
          </cell>
          <cell r="F205">
            <v>34.1</v>
          </cell>
          <cell r="M205">
            <v>42.1</v>
          </cell>
          <cell r="N205">
            <v>34.1</v>
          </cell>
          <cell r="O205">
            <v>0</v>
          </cell>
        </row>
        <row r="206">
          <cell r="E206">
            <v>561.4</v>
          </cell>
          <cell r="F206">
            <v>482</v>
          </cell>
          <cell r="M206">
            <v>561.4</v>
          </cell>
          <cell r="N206">
            <v>482</v>
          </cell>
          <cell r="O206">
            <v>0</v>
          </cell>
        </row>
        <row r="207">
          <cell r="E207">
            <v>178.1</v>
          </cell>
          <cell r="F207">
            <v>166.5</v>
          </cell>
          <cell r="M207">
            <v>178.1</v>
          </cell>
          <cell r="N207">
            <v>166.5</v>
          </cell>
          <cell r="O207">
            <v>0</v>
          </cell>
        </row>
        <row r="208">
          <cell r="E208">
            <v>450.2</v>
          </cell>
          <cell r="F208">
            <v>384.7</v>
          </cell>
          <cell r="M208">
            <v>450.2</v>
          </cell>
          <cell r="N208">
            <v>384.7</v>
          </cell>
          <cell r="O208">
            <v>0</v>
          </cell>
        </row>
        <row r="209">
          <cell r="E209">
            <v>2643.6</v>
          </cell>
          <cell r="F209">
            <v>1767.6000000000001</v>
          </cell>
          <cell r="G209">
            <v>262</v>
          </cell>
          <cell r="I209">
            <v>9</v>
          </cell>
          <cell r="J209">
            <v>123</v>
          </cell>
          <cell r="K209">
            <v>0</v>
          </cell>
          <cell r="M209">
            <v>2652.6</v>
          </cell>
          <cell r="N209">
            <v>1890.6000000000001</v>
          </cell>
          <cell r="O209">
            <v>262</v>
          </cell>
        </row>
        <row r="211">
          <cell r="E211">
            <v>2552.3000000000002</v>
          </cell>
          <cell r="F211">
            <v>3</v>
          </cell>
          <cell r="G211">
            <v>25</v>
          </cell>
          <cell r="I211">
            <v>30</v>
          </cell>
          <cell r="J211">
            <v>0</v>
          </cell>
          <cell r="K211">
            <v>0</v>
          </cell>
          <cell r="M211">
            <v>2582.3000000000002</v>
          </cell>
          <cell r="N211">
            <v>3</v>
          </cell>
          <cell r="O211">
            <v>25</v>
          </cell>
        </row>
        <row r="214">
          <cell r="E214">
            <v>302.2</v>
          </cell>
          <cell r="F214">
            <v>257</v>
          </cell>
          <cell r="M214">
            <v>302.2</v>
          </cell>
          <cell r="N214">
            <v>257</v>
          </cell>
          <cell r="O214">
            <v>0</v>
          </cell>
        </row>
        <row r="215">
          <cell r="E215">
            <v>643.70000000000005</v>
          </cell>
          <cell r="F215">
            <v>609.1</v>
          </cell>
          <cell r="J215">
            <v>-2.7</v>
          </cell>
          <cell r="M215">
            <v>643.70000000000005</v>
          </cell>
          <cell r="N215">
            <v>606.4</v>
          </cell>
          <cell r="O215">
            <v>0</v>
          </cell>
        </row>
        <row r="216">
          <cell r="E216">
            <v>466.3</v>
          </cell>
          <cell r="F216">
            <v>351.2</v>
          </cell>
          <cell r="J216">
            <v>-17</v>
          </cell>
          <cell r="M216">
            <v>466.3</v>
          </cell>
          <cell r="N216">
            <v>334.2</v>
          </cell>
          <cell r="O216">
            <v>0</v>
          </cell>
        </row>
        <row r="217">
          <cell r="E217">
            <v>362.4</v>
          </cell>
          <cell r="F217">
            <v>327.3</v>
          </cell>
          <cell r="M217">
            <v>362.4</v>
          </cell>
          <cell r="N217">
            <v>327.3</v>
          </cell>
          <cell r="O217">
            <v>0</v>
          </cell>
        </row>
        <row r="218">
          <cell r="E218">
            <v>4326.8999999999996</v>
          </cell>
          <cell r="F218">
            <v>1547.6</v>
          </cell>
          <cell r="G218">
            <v>25</v>
          </cell>
          <cell r="I218">
            <v>30</v>
          </cell>
          <cell r="J218">
            <v>-19.7</v>
          </cell>
          <cell r="K218">
            <v>0</v>
          </cell>
          <cell r="M218">
            <v>4356.8999999999996</v>
          </cell>
          <cell r="N218">
            <v>1527.8999999999999</v>
          </cell>
          <cell r="O218">
            <v>25</v>
          </cell>
        </row>
        <row r="222">
          <cell r="Q222">
            <v>5092.8</v>
          </cell>
        </row>
        <row r="223">
          <cell r="Q223">
            <v>0</v>
          </cell>
        </row>
        <row r="224">
          <cell r="Q224">
            <v>55</v>
          </cell>
        </row>
        <row r="225">
          <cell r="Q225">
            <v>947.4</v>
          </cell>
        </row>
        <row r="226">
          <cell r="Q226">
            <v>1928.6</v>
          </cell>
        </row>
        <row r="227">
          <cell r="Q227">
            <v>1611</v>
          </cell>
        </row>
        <row r="228">
          <cell r="Q228">
            <v>63.6</v>
          </cell>
        </row>
        <row r="229">
          <cell r="Q229">
            <v>3046.4999999999995</v>
          </cell>
        </row>
        <row r="230">
          <cell r="Q230">
            <v>6834.0000000000009</v>
          </cell>
        </row>
        <row r="231">
          <cell r="Q231">
            <v>4568.0999999999995</v>
          </cell>
        </row>
      </sheetData>
      <sheetData sheetId="4">
        <row r="26">
          <cell r="E26">
            <v>272.09999999999997</v>
          </cell>
          <cell r="F26">
            <v>212.5</v>
          </cell>
          <cell r="G26">
            <v>0</v>
          </cell>
          <cell r="I26">
            <v>-0.7</v>
          </cell>
          <cell r="J26">
            <v>-0.3</v>
          </cell>
          <cell r="K26">
            <v>0</v>
          </cell>
          <cell r="M26">
            <v>271.39999999999998</v>
          </cell>
          <cell r="N26">
            <v>212.20000000000002</v>
          </cell>
          <cell r="O26">
            <v>0</v>
          </cell>
        </row>
        <row r="44">
          <cell r="E44">
            <v>11.5</v>
          </cell>
          <cell r="F44">
            <v>10.1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11.5</v>
          </cell>
          <cell r="N44">
            <v>10.1</v>
          </cell>
          <cell r="O44">
            <v>0</v>
          </cell>
        </row>
        <row r="48">
          <cell r="E48">
            <v>10.9</v>
          </cell>
          <cell r="F48">
            <v>9.9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10.9</v>
          </cell>
          <cell r="N48">
            <v>9.9</v>
          </cell>
          <cell r="O48">
            <v>0</v>
          </cell>
        </row>
        <row r="52">
          <cell r="E52">
            <v>11.1</v>
          </cell>
          <cell r="F52">
            <v>9.6999999999999993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11.1</v>
          </cell>
          <cell r="N52">
            <v>9.6999999999999993</v>
          </cell>
          <cell r="O52">
            <v>0</v>
          </cell>
        </row>
        <row r="56">
          <cell r="E56">
            <v>9.4</v>
          </cell>
          <cell r="F56">
            <v>8.1999999999999993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9.4</v>
          </cell>
          <cell r="N56">
            <v>8.1999999999999993</v>
          </cell>
          <cell r="O56">
            <v>0</v>
          </cell>
        </row>
        <row r="60">
          <cell r="E60">
            <v>10.199999999999999</v>
          </cell>
          <cell r="F60">
            <v>9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10.199999999999999</v>
          </cell>
          <cell r="N60">
            <v>9</v>
          </cell>
          <cell r="O60">
            <v>0</v>
          </cell>
        </row>
        <row r="64">
          <cell r="E64">
            <v>9.1</v>
          </cell>
          <cell r="F64">
            <v>7.9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9.1</v>
          </cell>
          <cell r="N64">
            <v>7.9</v>
          </cell>
          <cell r="O64">
            <v>0</v>
          </cell>
        </row>
        <row r="68">
          <cell r="E68">
            <v>10.7</v>
          </cell>
          <cell r="F68">
            <v>9.6999999999999993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10.7</v>
          </cell>
          <cell r="N68">
            <v>9.6999999999999993</v>
          </cell>
          <cell r="O68">
            <v>0</v>
          </cell>
        </row>
        <row r="72">
          <cell r="E72">
            <v>12.5</v>
          </cell>
          <cell r="F72">
            <v>9.6999999999999993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12.5</v>
          </cell>
          <cell r="N72">
            <v>9.6999999999999993</v>
          </cell>
          <cell r="O72">
            <v>0</v>
          </cell>
        </row>
        <row r="76">
          <cell r="E76">
            <v>8.1</v>
          </cell>
          <cell r="F76">
            <v>7.2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8.1</v>
          </cell>
          <cell r="N76">
            <v>7.2</v>
          </cell>
          <cell r="O76">
            <v>0</v>
          </cell>
        </row>
        <row r="80">
          <cell r="E80">
            <v>9.2999999999999989</v>
          </cell>
          <cell r="F80">
            <v>8.1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9.2999999999999989</v>
          </cell>
          <cell r="N80">
            <v>8.1</v>
          </cell>
          <cell r="O80">
            <v>0</v>
          </cell>
        </row>
        <row r="84">
          <cell r="E84">
            <v>1</v>
          </cell>
          <cell r="M84">
            <v>1</v>
          </cell>
          <cell r="N84">
            <v>0</v>
          </cell>
          <cell r="O84">
            <v>0</v>
          </cell>
        </row>
        <row r="86">
          <cell r="E86">
            <v>446.6</v>
          </cell>
          <cell r="F86">
            <v>400.2</v>
          </cell>
          <cell r="K86">
            <v>0</v>
          </cell>
          <cell r="M86">
            <v>446.6</v>
          </cell>
          <cell r="N86">
            <v>400.2</v>
          </cell>
          <cell r="O86">
            <v>0</v>
          </cell>
        </row>
        <row r="88">
          <cell r="E88">
            <v>822.5</v>
          </cell>
          <cell r="F88">
            <v>702.19999999999993</v>
          </cell>
          <cell r="G88">
            <v>0</v>
          </cell>
          <cell r="I88">
            <v>-0.7</v>
          </cell>
          <cell r="J88">
            <v>-0.3</v>
          </cell>
          <cell r="K88">
            <v>0</v>
          </cell>
          <cell r="M88">
            <v>821.8</v>
          </cell>
          <cell r="N88">
            <v>701.9</v>
          </cell>
          <cell r="O88">
            <v>0</v>
          </cell>
        </row>
        <row r="90">
          <cell r="E90">
            <v>375.4</v>
          </cell>
          <cell r="F90">
            <v>260.39999999999998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375.4</v>
          </cell>
          <cell r="N90">
            <v>260.39999999999998</v>
          </cell>
          <cell r="O90">
            <v>0</v>
          </cell>
        </row>
        <row r="94">
          <cell r="E94">
            <v>375.4</v>
          </cell>
          <cell r="F94">
            <v>260.39999999999998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375.4</v>
          </cell>
          <cell r="N94">
            <v>260.39999999999998</v>
          </cell>
          <cell r="O94">
            <v>0</v>
          </cell>
        </row>
        <row r="96">
          <cell r="E96">
            <v>219</v>
          </cell>
          <cell r="M96">
            <v>219</v>
          </cell>
          <cell r="N96">
            <v>0</v>
          </cell>
          <cell r="O96">
            <v>0</v>
          </cell>
        </row>
        <row r="98">
          <cell r="E98">
            <v>3.7</v>
          </cell>
          <cell r="F98">
            <v>3.6</v>
          </cell>
          <cell r="M98">
            <v>3.7</v>
          </cell>
          <cell r="N98">
            <v>3.6</v>
          </cell>
          <cell r="O98">
            <v>0</v>
          </cell>
        </row>
        <row r="100">
          <cell r="E100">
            <v>3.7</v>
          </cell>
          <cell r="F100">
            <v>3.6</v>
          </cell>
          <cell r="M100">
            <v>3.7</v>
          </cell>
          <cell r="N100">
            <v>3.6</v>
          </cell>
          <cell r="O100">
            <v>0</v>
          </cell>
        </row>
        <row r="102">
          <cell r="E102">
            <v>3.7</v>
          </cell>
          <cell r="F102">
            <v>3.6</v>
          </cell>
          <cell r="M102">
            <v>3.7</v>
          </cell>
          <cell r="N102">
            <v>3.6</v>
          </cell>
          <cell r="O102">
            <v>0</v>
          </cell>
        </row>
        <row r="104">
          <cell r="E104">
            <v>3.7</v>
          </cell>
          <cell r="F104">
            <v>3.6</v>
          </cell>
          <cell r="M104">
            <v>3.7</v>
          </cell>
          <cell r="N104">
            <v>3.6</v>
          </cell>
          <cell r="O104">
            <v>0</v>
          </cell>
        </row>
        <row r="106">
          <cell r="E106">
            <v>3.7</v>
          </cell>
          <cell r="F106">
            <v>3.6</v>
          </cell>
          <cell r="M106">
            <v>3.7</v>
          </cell>
          <cell r="N106">
            <v>3.6</v>
          </cell>
          <cell r="O106">
            <v>0</v>
          </cell>
        </row>
        <row r="108">
          <cell r="E108">
            <v>3.7</v>
          </cell>
          <cell r="F108">
            <v>3.6</v>
          </cell>
          <cell r="M108">
            <v>3.7</v>
          </cell>
          <cell r="N108">
            <v>3.6</v>
          </cell>
          <cell r="O108">
            <v>0</v>
          </cell>
        </row>
        <row r="110">
          <cell r="E110">
            <v>3.7</v>
          </cell>
          <cell r="F110">
            <v>3.6</v>
          </cell>
          <cell r="M110">
            <v>3.7</v>
          </cell>
          <cell r="N110">
            <v>3.6</v>
          </cell>
          <cell r="O110">
            <v>0</v>
          </cell>
        </row>
        <row r="112">
          <cell r="E112">
            <v>11.2</v>
          </cell>
          <cell r="F112">
            <v>11</v>
          </cell>
          <cell r="M112">
            <v>11.2</v>
          </cell>
          <cell r="N112">
            <v>11</v>
          </cell>
          <cell r="O112">
            <v>0</v>
          </cell>
        </row>
        <row r="114">
          <cell r="E114">
            <v>3.7</v>
          </cell>
          <cell r="F114">
            <v>3.6</v>
          </cell>
          <cell r="M114">
            <v>3.7</v>
          </cell>
          <cell r="N114">
            <v>3.6</v>
          </cell>
          <cell r="O114">
            <v>0</v>
          </cell>
        </row>
        <row r="116">
          <cell r="E116">
            <v>3.7</v>
          </cell>
          <cell r="F116">
            <v>3.6</v>
          </cell>
          <cell r="M116">
            <v>3.7</v>
          </cell>
          <cell r="N116">
            <v>3.6</v>
          </cell>
          <cell r="O116">
            <v>0</v>
          </cell>
        </row>
        <row r="118">
          <cell r="E118">
            <v>26.2</v>
          </cell>
          <cell r="F118">
            <v>21.9</v>
          </cell>
          <cell r="M118">
            <v>26.2</v>
          </cell>
          <cell r="N118">
            <v>21.9</v>
          </cell>
          <cell r="O118">
            <v>0</v>
          </cell>
        </row>
        <row r="120">
          <cell r="E120">
            <v>289.69999999999987</v>
          </cell>
          <cell r="F120">
            <v>65.300000000000011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289.69999999999987</v>
          </cell>
          <cell r="N120">
            <v>65.300000000000011</v>
          </cell>
          <cell r="O120">
            <v>0</v>
          </cell>
        </row>
        <row r="122">
          <cell r="E122">
            <v>1024.1999999999998</v>
          </cell>
          <cell r="F122">
            <v>2.4</v>
          </cell>
          <cell r="G122">
            <v>0</v>
          </cell>
          <cell r="I122">
            <v>-18.100000000000001</v>
          </cell>
          <cell r="J122">
            <v>0</v>
          </cell>
          <cell r="K122">
            <v>0</v>
          </cell>
          <cell r="M122">
            <v>1006.0999999999999</v>
          </cell>
          <cell r="N122">
            <v>2.4</v>
          </cell>
          <cell r="O122">
            <v>0</v>
          </cell>
        </row>
        <row r="129">
          <cell r="E129">
            <v>384</v>
          </cell>
          <cell r="F129">
            <v>368.8</v>
          </cell>
          <cell r="M129">
            <v>384</v>
          </cell>
          <cell r="N129">
            <v>368.8</v>
          </cell>
          <cell r="O129">
            <v>0</v>
          </cell>
        </row>
        <row r="131">
          <cell r="E131">
            <v>1408.1999999999998</v>
          </cell>
          <cell r="F131">
            <v>371.2</v>
          </cell>
          <cell r="G131">
            <v>0</v>
          </cell>
          <cell r="I131">
            <v>-18.100000000000001</v>
          </cell>
          <cell r="J131">
            <v>0</v>
          </cell>
          <cell r="K131">
            <v>0</v>
          </cell>
          <cell r="M131">
            <v>1390.1</v>
          </cell>
          <cell r="N131">
            <v>371.2</v>
          </cell>
          <cell r="O131">
            <v>0</v>
          </cell>
        </row>
        <row r="156">
          <cell r="Q156">
            <v>96.699999999999989</v>
          </cell>
        </row>
        <row r="157">
          <cell r="Q157">
            <v>24.5</v>
          </cell>
        </row>
        <row r="158">
          <cell r="Q158">
            <v>446.6</v>
          </cell>
        </row>
        <row r="159">
          <cell r="Q159">
            <v>510.09999999999985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378.4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1420.6999999999998</v>
          </cell>
        </row>
      </sheetData>
      <sheetData sheetId="5">
        <row r="20">
          <cell r="E20">
            <v>1020.4</v>
          </cell>
          <cell r="F20">
            <v>954.9</v>
          </cell>
          <cell r="G20">
            <v>9</v>
          </cell>
          <cell r="I20">
            <v>-30.3</v>
          </cell>
          <cell r="J20">
            <v>-17.5</v>
          </cell>
          <cell r="K20">
            <v>0</v>
          </cell>
          <cell r="M20">
            <v>990.1</v>
          </cell>
          <cell r="N20">
            <v>937.4</v>
          </cell>
          <cell r="O20">
            <v>9</v>
          </cell>
        </row>
        <row r="23">
          <cell r="E23">
            <v>495.7</v>
          </cell>
          <cell r="F23">
            <v>469.4</v>
          </cell>
          <cell r="G23">
            <v>3</v>
          </cell>
          <cell r="I23">
            <v>-0.8</v>
          </cell>
          <cell r="K23">
            <v>0.8</v>
          </cell>
          <cell r="M23">
            <v>494.9</v>
          </cell>
          <cell r="N23">
            <v>469.4</v>
          </cell>
          <cell r="O23">
            <v>3.8</v>
          </cell>
        </row>
        <row r="24">
          <cell r="E24">
            <v>513</v>
          </cell>
          <cell r="F24">
            <v>493.6</v>
          </cell>
          <cell r="G24">
            <v>2.2000000000000002</v>
          </cell>
          <cell r="M24">
            <v>513</v>
          </cell>
          <cell r="N24">
            <v>493.6</v>
          </cell>
          <cell r="O24">
            <v>2.2000000000000002</v>
          </cell>
        </row>
        <row r="25">
          <cell r="E25">
            <v>707.1</v>
          </cell>
          <cell r="F25">
            <v>679.4</v>
          </cell>
          <cell r="G25">
            <v>7.5</v>
          </cell>
          <cell r="M25">
            <v>707.1</v>
          </cell>
          <cell r="N25">
            <v>679.4</v>
          </cell>
          <cell r="O25">
            <v>7.5</v>
          </cell>
        </row>
        <row r="26">
          <cell r="E26">
            <v>435.3</v>
          </cell>
          <cell r="F26">
            <v>415.9</v>
          </cell>
          <cell r="G26">
            <v>2.5</v>
          </cell>
          <cell r="J26">
            <v>-0.6</v>
          </cell>
          <cell r="M26">
            <v>435.3</v>
          </cell>
          <cell r="N26">
            <v>415.29999999999995</v>
          </cell>
          <cell r="O26">
            <v>2.5</v>
          </cell>
        </row>
        <row r="27">
          <cell r="E27">
            <v>224.7</v>
          </cell>
          <cell r="F27">
            <v>215.4</v>
          </cell>
          <cell r="G27">
            <v>0.4</v>
          </cell>
          <cell r="M27">
            <v>224.7</v>
          </cell>
          <cell r="N27">
            <v>215.4</v>
          </cell>
          <cell r="O27">
            <v>0.4</v>
          </cell>
          <cell r="Q27">
            <v>40.9</v>
          </cell>
        </row>
        <row r="28">
          <cell r="E28">
            <v>433.1</v>
          </cell>
          <cell r="F28">
            <v>413</v>
          </cell>
          <cell r="G28">
            <v>2.2000000000000002</v>
          </cell>
          <cell r="M28">
            <v>433.1</v>
          </cell>
          <cell r="N28">
            <v>413</v>
          </cell>
          <cell r="O28">
            <v>2.2000000000000002</v>
          </cell>
          <cell r="Q28">
            <v>9817.8000000000011</v>
          </cell>
        </row>
        <row r="29">
          <cell r="E29">
            <v>462</v>
          </cell>
          <cell r="F29">
            <v>445.2</v>
          </cell>
          <cell r="G29">
            <v>4</v>
          </cell>
          <cell r="M29">
            <v>462</v>
          </cell>
          <cell r="N29">
            <v>445.2</v>
          </cell>
          <cell r="O29">
            <v>4</v>
          </cell>
        </row>
        <row r="30">
          <cell r="E30">
            <v>679.8</v>
          </cell>
          <cell r="F30">
            <v>644</v>
          </cell>
          <cell r="G30">
            <v>3.5</v>
          </cell>
          <cell r="M30">
            <v>679.8</v>
          </cell>
          <cell r="N30">
            <v>644</v>
          </cell>
          <cell r="O30">
            <v>3.5</v>
          </cell>
        </row>
        <row r="31">
          <cell r="E31">
            <v>574</v>
          </cell>
          <cell r="F31">
            <v>549.4</v>
          </cell>
          <cell r="G31">
            <v>3.5</v>
          </cell>
          <cell r="J31">
            <v>-2.8</v>
          </cell>
          <cell r="M31">
            <v>574</v>
          </cell>
          <cell r="N31">
            <v>546.6</v>
          </cell>
          <cell r="O31">
            <v>3.5</v>
          </cell>
        </row>
        <row r="32">
          <cell r="E32">
            <v>715.9</v>
          </cell>
          <cell r="F32">
            <v>663.4</v>
          </cell>
          <cell r="G32">
            <v>5.5</v>
          </cell>
          <cell r="M32">
            <v>715.9</v>
          </cell>
          <cell r="N32">
            <v>663.4</v>
          </cell>
          <cell r="O32">
            <v>5.5</v>
          </cell>
        </row>
        <row r="33">
          <cell r="E33">
            <v>165.1</v>
          </cell>
          <cell r="F33">
            <v>160.6</v>
          </cell>
          <cell r="G33">
            <v>0.6</v>
          </cell>
          <cell r="J33">
            <v>-2.1</v>
          </cell>
          <cell r="M33">
            <v>165.1</v>
          </cell>
          <cell r="N33">
            <v>158.5</v>
          </cell>
          <cell r="O33">
            <v>0.6</v>
          </cell>
        </row>
        <row r="34">
          <cell r="E34">
            <v>100.6</v>
          </cell>
          <cell r="F34">
            <v>94</v>
          </cell>
          <cell r="I34">
            <v>30.3</v>
          </cell>
          <cell r="J34">
            <v>-7.5</v>
          </cell>
          <cell r="M34">
            <v>130.9</v>
          </cell>
          <cell r="N34">
            <v>86.5</v>
          </cell>
          <cell r="O34">
            <v>0</v>
          </cell>
        </row>
        <row r="35">
          <cell r="E35">
            <v>186.7</v>
          </cell>
          <cell r="F35">
            <v>181.4</v>
          </cell>
          <cell r="G35">
            <v>0.3</v>
          </cell>
          <cell r="J35">
            <v>-19.399999999999999</v>
          </cell>
          <cell r="M35">
            <v>186.7</v>
          </cell>
          <cell r="N35">
            <v>162</v>
          </cell>
          <cell r="O35">
            <v>0.3</v>
          </cell>
        </row>
        <row r="36">
          <cell r="E36">
            <v>319.2</v>
          </cell>
          <cell r="F36">
            <v>309.89999999999998</v>
          </cell>
          <cell r="G36">
            <v>0.9</v>
          </cell>
          <cell r="M36">
            <v>319.2</v>
          </cell>
          <cell r="N36">
            <v>309.89999999999998</v>
          </cell>
          <cell r="O36">
            <v>0.9</v>
          </cell>
        </row>
        <row r="37">
          <cell r="E37">
            <v>150.19999999999999</v>
          </cell>
          <cell r="F37">
            <v>146.1</v>
          </cell>
          <cell r="G37">
            <v>0.3</v>
          </cell>
          <cell r="I37">
            <v>-0.1</v>
          </cell>
          <cell r="K37">
            <v>0.1</v>
          </cell>
          <cell r="M37">
            <v>150.1</v>
          </cell>
          <cell r="N37">
            <v>146.1</v>
          </cell>
          <cell r="O37">
            <v>0.4</v>
          </cell>
        </row>
        <row r="38">
          <cell r="E38">
            <v>280</v>
          </cell>
          <cell r="F38">
            <v>268.60000000000002</v>
          </cell>
          <cell r="G38">
            <v>1.3</v>
          </cell>
          <cell r="M38">
            <v>280</v>
          </cell>
          <cell r="N38">
            <v>268.60000000000002</v>
          </cell>
          <cell r="O38">
            <v>1.3</v>
          </cell>
        </row>
        <row r="39">
          <cell r="E39">
            <v>175.7</v>
          </cell>
          <cell r="F39">
            <v>167</v>
          </cell>
          <cell r="G39">
            <v>0.7</v>
          </cell>
          <cell r="J39">
            <v>-8.6999999999999993</v>
          </cell>
          <cell r="M39">
            <v>175.7</v>
          </cell>
          <cell r="N39">
            <v>158.30000000000001</v>
          </cell>
          <cell r="O39">
            <v>0.7</v>
          </cell>
        </row>
        <row r="40">
          <cell r="E40">
            <v>211.2</v>
          </cell>
          <cell r="F40">
            <v>177.8</v>
          </cell>
          <cell r="G40">
            <v>0.8</v>
          </cell>
          <cell r="M40">
            <v>211.2</v>
          </cell>
          <cell r="N40">
            <v>177.8</v>
          </cell>
          <cell r="O40">
            <v>0.8</v>
          </cell>
        </row>
        <row r="41">
          <cell r="E41">
            <v>109.7</v>
          </cell>
          <cell r="F41">
            <v>105.6</v>
          </cell>
          <cell r="M41">
            <v>109.7</v>
          </cell>
          <cell r="N41">
            <v>105.6</v>
          </cell>
          <cell r="O41">
            <v>0</v>
          </cell>
        </row>
        <row r="42">
          <cell r="E42">
            <v>78.3</v>
          </cell>
          <cell r="F42">
            <v>74.400000000000006</v>
          </cell>
          <cell r="M42">
            <v>78.3</v>
          </cell>
          <cell r="N42">
            <v>74.400000000000006</v>
          </cell>
          <cell r="O42">
            <v>0</v>
          </cell>
        </row>
        <row r="43">
          <cell r="E43">
            <v>72.8</v>
          </cell>
          <cell r="F43">
            <v>65.599999999999994</v>
          </cell>
          <cell r="M43">
            <v>72.8</v>
          </cell>
          <cell r="N43">
            <v>65.599999999999994</v>
          </cell>
          <cell r="O43">
            <v>0</v>
          </cell>
        </row>
        <row r="44">
          <cell r="E44">
            <v>213.1</v>
          </cell>
          <cell r="F44">
            <v>194.5</v>
          </cell>
          <cell r="M44">
            <v>213.1</v>
          </cell>
          <cell r="N44">
            <v>194.5</v>
          </cell>
          <cell r="O44">
            <v>0</v>
          </cell>
        </row>
        <row r="45">
          <cell r="E45">
            <v>116.4</v>
          </cell>
          <cell r="F45">
            <v>110</v>
          </cell>
          <cell r="M45">
            <v>116.4</v>
          </cell>
          <cell r="N45">
            <v>110</v>
          </cell>
          <cell r="O45">
            <v>0</v>
          </cell>
        </row>
        <row r="46">
          <cell r="E46">
            <v>116.5</v>
          </cell>
          <cell r="F46">
            <v>107.4</v>
          </cell>
          <cell r="J46">
            <v>-0.4</v>
          </cell>
          <cell r="M46">
            <v>116.5</v>
          </cell>
          <cell r="N46">
            <v>107</v>
          </cell>
          <cell r="O46">
            <v>0</v>
          </cell>
        </row>
        <row r="47">
          <cell r="E47">
            <v>215</v>
          </cell>
          <cell r="F47">
            <v>202.5</v>
          </cell>
          <cell r="M47">
            <v>215</v>
          </cell>
          <cell r="N47">
            <v>202.5</v>
          </cell>
          <cell r="O47">
            <v>0</v>
          </cell>
        </row>
        <row r="48">
          <cell r="E48">
            <v>129.5</v>
          </cell>
          <cell r="F48">
            <v>120.1</v>
          </cell>
          <cell r="M48">
            <v>129.5</v>
          </cell>
          <cell r="N48">
            <v>120.1</v>
          </cell>
          <cell r="O48">
            <v>0</v>
          </cell>
        </row>
        <row r="49">
          <cell r="E49">
            <v>217.2</v>
          </cell>
          <cell r="F49">
            <v>204.2</v>
          </cell>
          <cell r="M49">
            <v>217.2</v>
          </cell>
          <cell r="N49">
            <v>204.2</v>
          </cell>
          <cell r="O49">
            <v>0</v>
          </cell>
        </row>
        <row r="50">
          <cell r="E50">
            <v>56</v>
          </cell>
          <cell r="F50">
            <v>44.8</v>
          </cell>
          <cell r="M50">
            <v>56</v>
          </cell>
          <cell r="N50">
            <v>44.8</v>
          </cell>
          <cell r="O50">
            <v>0</v>
          </cell>
        </row>
        <row r="51">
          <cell r="E51">
            <v>3.1</v>
          </cell>
          <cell r="F51">
            <v>3</v>
          </cell>
          <cell r="M51">
            <v>3.1</v>
          </cell>
          <cell r="N51">
            <v>3</v>
          </cell>
          <cell r="O51">
            <v>0</v>
          </cell>
        </row>
        <row r="52">
          <cell r="E52">
            <v>30</v>
          </cell>
          <cell r="F52">
            <v>29.6</v>
          </cell>
          <cell r="M52">
            <v>30</v>
          </cell>
          <cell r="N52">
            <v>29.6</v>
          </cell>
          <cell r="O52">
            <v>0</v>
          </cell>
        </row>
        <row r="53">
          <cell r="E53">
            <v>8.6999999999999993</v>
          </cell>
          <cell r="F53">
            <v>8.6</v>
          </cell>
          <cell r="M53">
            <v>8.6999999999999993</v>
          </cell>
          <cell r="N53">
            <v>8.6</v>
          </cell>
          <cell r="O53">
            <v>0</v>
          </cell>
        </row>
        <row r="54">
          <cell r="E54">
            <v>93.2</v>
          </cell>
          <cell r="F54">
            <v>91.5</v>
          </cell>
          <cell r="M54">
            <v>93.2</v>
          </cell>
          <cell r="N54">
            <v>91.5</v>
          </cell>
          <cell r="O54">
            <v>0</v>
          </cell>
        </row>
        <row r="55">
          <cell r="E55">
            <v>472.9</v>
          </cell>
          <cell r="F55">
            <v>461.2</v>
          </cell>
          <cell r="G55">
            <v>0.5</v>
          </cell>
          <cell r="M55">
            <v>472.9</v>
          </cell>
          <cell r="N55">
            <v>461.2</v>
          </cell>
          <cell r="O55">
            <v>0.5</v>
          </cell>
        </row>
        <row r="56">
          <cell r="E56">
            <v>27.9</v>
          </cell>
          <cell r="F56">
            <v>27.5</v>
          </cell>
          <cell r="M56">
            <v>27.9</v>
          </cell>
          <cell r="N56">
            <v>27.5</v>
          </cell>
          <cell r="O56">
            <v>0</v>
          </cell>
        </row>
        <row r="57">
          <cell r="E57">
            <v>9810</v>
          </cell>
          <cell r="F57">
            <v>9299.5000000000018</v>
          </cell>
          <cell r="G57">
            <v>48.699999999999989</v>
          </cell>
          <cell r="I57">
            <v>-0.90000000000000213</v>
          </cell>
          <cell r="J57">
            <v>-58.999999999999993</v>
          </cell>
          <cell r="K57">
            <v>0.9</v>
          </cell>
          <cell r="M57">
            <v>9809.1</v>
          </cell>
          <cell r="N57">
            <v>9240.5000000000018</v>
          </cell>
          <cell r="O57">
            <v>49.599999999999987</v>
          </cell>
        </row>
      </sheetData>
      <sheetData sheetId="6">
        <row r="26">
          <cell r="E26">
            <v>0</v>
          </cell>
          <cell r="F26">
            <v>0</v>
          </cell>
          <cell r="G26">
            <v>0</v>
          </cell>
          <cell r="I26">
            <v>63.2</v>
          </cell>
          <cell r="J26">
            <v>19.899999999999999</v>
          </cell>
          <cell r="K26">
            <v>0</v>
          </cell>
          <cell r="M26">
            <v>63.2</v>
          </cell>
          <cell r="N26">
            <v>19.899999999999999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I78">
            <v>63.2</v>
          </cell>
          <cell r="J78">
            <v>19.899999999999999</v>
          </cell>
          <cell r="K78">
            <v>0</v>
          </cell>
          <cell r="M78">
            <v>63.2</v>
          </cell>
          <cell r="N78">
            <v>19.899999999999999</v>
          </cell>
          <cell r="O78">
            <v>0</v>
          </cell>
        </row>
        <row r="80">
          <cell r="E80">
            <v>1.7</v>
          </cell>
          <cell r="F80">
            <v>1.3</v>
          </cell>
          <cell r="G80">
            <v>468.5</v>
          </cell>
          <cell r="I80">
            <v>835.69999999999993</v>
          </cell>
          <cell r="J80">
            <v>0.2</v>
          </cell>
          <cell r="K80">
            <v>1562.1</v>
          </cell>
          <cell r="M80">
            <v>837.4</v>
          </cell>
          <cell r="N80">
            <v>1.5</v>
          </cell>
          <cell r="O80">
            <v>2030.6</v>
          </cell>
        </row>
        <row r="91">
          <cell r="E91">
            <v>1.7</v>
          </cell>
          <cell r="F91">
            <v>1.3</v>
          </cell>
          <cell r="G91">
            <v>468.5</v>
          </cell>
          <cell r="I91">
            <v>835.69999999999993</v>
          </cell>
          <cell r="J91">
            <v>0.2</v>
          </cell>
          <cell r="K91">
            <v>1562.1</v>
          </cell>
          <cell r="M91">
            <v>837.4</v>
          </cell>
          <cell r="N91">
            <v>1.5</v>
          </cell>
          <cell r="O91">
            <v>2030.6</v>
          </cell>
        </row>
        <row r="93">
          <cell r="E93">
            <v>0</v>
          </cell>
          <cell r="F93">
            <v>0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0</v>
          </cell>
          <cell r="N93">
            <v>0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0</v>
          </cell>
          <cell r="N102">
            <v>0</v>
          </cell>
          <cell r="O102">
            <v>0</v>
          </cell>
        </row>
        <row r="104">
          <cell r="E104">
            <v>215.2</v>
          </cell>
          <cell r="F104">
            <v>4.0999999999999996</v>
          </cell>
          <cell r="G104">
            <v>800</v>
          </cell>
          <cell r="I104">
            <v>0</v>
          </cell>
          <cell r="J104">
            <v>0</v>
          </cell>
          <cell r="K104">
            <v>280</v>
          </cell>
          <cell r="M104">
            <v>215.2</v>
          </cell>
          <cell r="N104">
            <v>4.0999999999999996</v>
          </cell>
          <cell r="O104">
            <v>1080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</v>
          </cell>
          <cell r="N162">
            <v>0</v>
          </cell>
          <cell r="O162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  <cell r="M166">
            <v>0</v>
          </cell>
          <cell r="N166">
            <v>0</v>
          </cell>
          <cell r="O166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I228">
            <v>0</v>
          </cell>
          <cell r="J228">
            <v>0</v>
          </cell>
          <cell r="K228">
            <v>0</v>
          </cell>
          <cell r="M228">
            <v>0</v>
          </cell>
          <cell r="N228">
            <v>0</v>
          </cell>
          <cell r="O228">
            <v>0</v>
          </cell>
        </row>
        <row r="236">
          <cell r="E236">
            <v>2.5</v>
          </cell>
          <cell r="F236">
            <v>2.4</v>
          </cell>
          <cell r="M236">
            <v>2.5</v>
          </cell>
          <cell r="N236">
            <v>2.4</v>
          </cell>
          <cell r="O236">
            <v>0</v>
          </cell>
        </row>
        <row r="238">
          <cell r="E238">
            <v>24.7</v>
          </cell>
          <cell r="F238">
            <v>24.3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24.7</v>
          </cell>
          <cell r="N238">
            <v>24.3</v>
          </cell>
          <cell r="O238">
            <v>0</v>
          </cell>
        </row>
        <row r="242">
          <cell r="E242">
            <v>7.1</v>
          </cell>
          <cell r="F242">
            <v>7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7.1</v>
          </cell>
          <cell r="N242">
            <v>7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429.3</v>
          </cell>
          <cell r="F250">
            <v>357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429.3</v>
          </cell>
          <cell r="N250">
            <v>357</v>
          </cell>
          <cell r="O250">
            <v>0</v>
          </cell>
        </row>
        <row r="255">
          <cell r="E255">
            <v>678.8</v>
          </cell>
          <cell r="F255">
            <v>394.8</v>
          </cell>
          <cell r="G255">
            <v>800</v>
          </cell>
          <cell r="I255">
            <v>0</v>
          </cell>
          <cell r="J255">
            <v>0</v>
          </cell>
          <cell r="K255">
            <v>280</v>
          </cell>
          <cell r="M255">
            <v>678.8</v>
          </cell>
          <cell r="N255">
            <v>394.8</v>
          </cell>
          <cell r="O255">
            <v>1080</v>
          </cell>
        </row>
        <row r="257">
          <cell r="E257">
            <v>0</v>
          </cell>
          <cell r="F257">
            <v>0</v>
          </cell>
          <cell r="G257">
            <v>0</v>
          </cell>
          <cell r="I257">
            <v>0</v>
          </cell>
          <cell r="J257">
            <v>0</v>
          </cell>
          <cell r="K257">
            <v>0</v>
          </cell>
          <cell r="M257">
            <v>0</v>
          </cell>
          <cell r="N257">
            <v>0</v>
          </cell>
          <cell r="O257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I261">
            <v>0</v>
          </cell>
          <cell r="J261">
            <v>0</v>
          </cell>
          <cell r="K261">
            <v>0</v>
          </cell>
          <cell r="M261">
            <v>0</v>
          </cell>
          <cell r="N261">
            <v>0</v>
          </cell>
          <cell r="O261">
            <v>0</v>
          </cell>
        </row>
        <row r="263">
          <cell r="E263">
            <v>0</v>
          </cell>
          <cell r="F263">
            <v>0</v>
          </cell>
          <cell r="G263">
            <v>83</v>
          </cell>
          <cell r="I263">
            <v>2</v>
          </cell>
          <cell r="J263">
            <v>1.9</v>
          </cell>
          <cell r="K263">
            <v>318.3</v>
          </cell>
          <cell r="M263">
            <v>2</v>
          </cell>
          <cell r="N263">
            <v>1.9</v>
          </cell>
          <cell r="O263">
            <v>401.3</v>
          </cell>
        </row>
        <row r="269">
          <cell r="K269">
            <v>0</v>
          </cell>
          <cell r="M269">
            <v>0</v>
          </cell>
          <cell r="N269">
            <v>0</v>
          </cell>
          <cell r="O269">
            <v>0</v>
          </cell>
        </row>
        <row r="273">
          <cell r="G273">
            <v>0</v>
          </cell>
          <cell r="K273">
            <v>0</v>
          </cell>
          <cell r="M273">
            <v>0</v>
          </cell>
          <cell r="N273">
            <v>0</v>
          </cell>
          <cell r="O273">
            <v>0</v>
          </cell>
        </row>
        <row r="277">
          <cell r="G277">
            <v>0</v>
          </cell>
          <cell r="K277">
            <v>0</v>
          </cell>
          <cell r="M277">
            <v>0</v>
          </cell>
          <cell r="N277">
            <v>0</v>
          </cell>
          <cell r="O277">
            <v>0</v>
          </cell>
        </row>
        <row r="281">
          <cell r="K281">
            <v>0</v>
          </cell>
          <cell r="M281">
            <v>0</v>
          </cell>
          <cell r="N281">
            <v>0</v>
          </cell>
          <cell r="O281">
            <v>0</v>
          </cell>
        </row>
        <row r="285">
          <cell r="M285">
            <v>0</v>
          </cell>
          <cell r="N285">
            <v>0</v>
          </cell>
          <cell r="O285">
            <v>0</v>
          </cell>
        </row>
        <row r="287">
          <cell r="G287">
            <v>0</v>
          </cell>
          <cell r="K287">
            <v>0</v>
          </cell>
          <cell r="M287">
            <v>0</v>
          </cell>
          <cell r="N287">
            <v>0</v>
          </cell>
          <cell r="O287">
            <v>0</v>
          </cell>
        </row>
        <row r="291">
          <cell r="G291">
            <v>0</v>
          </cell>
          <cell r="K291">
            <v>0</v>
          </cell>
          <cell r="M291">
            <v>0</v>
          </cell>
          <cell r="N291">
            <v>0</v>
          </cell>
          <cell r="O291">
            <v>0</v>
          </cell>
        </row>
        <row r="295">
          <cell r="G295">
            <v>0</v>
          </cell>
          <cell r="K295">
            <v>0</v>
          </cell>
          <cell r="M295">
            <v>0</v>
          </cell>
          <cell r="N295">
            <v>0</v>
          </cell>
          <cell r="O295">
            <v>0</v>
          </cell>
        </row>
        <row r="299">
          <cell r="G299">
            <v>0</v>
          </cell>
          <cell r="K299">
            <v>0</v>
          </cell>
          <cell r="M299">
            <v>0</v>
          </cell>
          <cell r="N299">
            <v>0</v>
          </cell>
          <cell r="O299">
            <v>0</v>
          </cell>
        </row>
        <row r="304">
          <cell r="G304">
            <v>0</v>
          </cell>
          <cell r="K304">
            <v>0</v>
          </cell>
          <cell r="M304">
            <v>0</v>
          </cell>
          <cell r="N304">
            <v>0</v>
          </cell>
          <cell r="O304">
            <v>0</v>
          </cell>
        </row>
        <row r="308">
          <cell r="G308">
            <v>0</v>
          </cell>
          <cell r="K308">
            <v>0</v>
          </cell>
          <cell r="M308">
            <v>0</v>
          </cell>
          <cell r="N308">
            <v>0</v>
          </cell>
          <cell r="O308">
            <v>0</v>
          </cell>
        </row>
        <row r="312">
          <cell r="G312">
            <v>0</v>
          </cell>
          <cell r="K312">
            <v>0</v>
          </cell>
          <cell r="M312">
            <v>0</v>
          </cell>
          <cell r="N312">
            <v>0</v>
          </cell>
          <cell r="O312">
            <v>0</v>
          </cell>
        </row>
        <row r="316">
          <cell r="G316">
            <v>0</v>
          </cell>
          <cell r="K316">
            <v>0</v>
          </cell>
          <cell r="M316">
            <v>0</v>
          </cell>
          <cell r="N316">
            <v>0</v>
          </cell>
          <cell r="O316">
            <v>0</v>
          </cell>
        </row>
        <row r="320">
          <cell r="M320">
            <v>0</v>
          </cell>
          <cell r="N320">
            <v>0</v>
          </cell>
          <cell r="O320">
            <v>0</v>
          </cell>
        </row>
        <row r="322">
          <cell r="E322">
            <v>0</v>
          </cell>
          <cell r="F322">
            <v>0</v>
          </cell>
          <cell r="G322">
            <v>83</v>
          </cell>
          <cell r="I322">
            <v>2</v>
          </cell>
          <cell r="J322">
            <v>1.9</v>
          </cell>
          <cell r="K322">
            <v>318.3</v>
          </cell>
          <cell r="M322">
            <v>2</v>
          </cell>
          <cell r="N322">
            <v>1.9</v>
          </cell>
          <cell r="O322">
            <v>401.3</v>
          </cell>
        </row>
        <row r="324">
          <cell r="E324">
            <v>0</v>
          </cell>
          <cell r="F324">
            <v>0</v>
          </cell>
          <cell r="G324">
            <v>0</v>
          </cell>
          <cell r="I324">
            <v>1.1000000000000001</v>
          </cell>
          <cell r="J324">
            <v>1</v>
          </cell>
          <cell r="K324">
            <v>35.4</v>
          </cell>
          <cell r="M324">
            <v>1.1000000000000001</v>
          </cell>
          <cell r="N324">
            <v>1</v>
          </cell>
          <cell r="O324">
            <v>35.4</v>
          </cell>
        </row>
        <row r="329">
          <cell r="M329">
            <v>0</v>
          </cell>
          <cell r="N329">
            <v>0</v>
          </cell>
          <cell r="O329">
            <v>0</v>
          </cell>
        </row>
        <row r="331">
          <cell r="E331">
            <v>0</v>
          </cell>
          <cell r="F331">
            <v>0</v>
          </cell>
          <cell r="G331">
            <v>0</v>
          </cell>
          <cell r="I331">
            <v>0</v>
          </cell>
          <cell r="J331">
            <v>0</v>
          </cell>
          <cell r="K331">
            <v>0</v>
          </cell>
          <cell r="M331">
            <v>0</v>
          </cell>
          <cell r="N331">
            <v>0</v>
          </cell>
          <cell r="O331">
            <v>0</v>
          </cell>
        </row>
        <row r="335">
          <cell r="E335">
            <v>32</v>
          </cell>
          <cell r="F335">
            <v>27.7</v>
          </cell>
          <cell r="G335">
            <v>0</v>
          </cell>
          <cell r="I335">
            <v>0</v>
          </cell>
          <cell r="J335">
            <v>0</v>
          </cell>
          <cell r="K335">
            <v>0</v>
          </cell>
          <cell r="M335">
            <v>32</v>
          </cell>
          <cell r="N335">
            <v>27.7</v>
          </cell>
          <cell r="O335">
            <v>0</v>
          </cell>
        </row>
        <row r="342">
          <cell r="M342">
            <v>0</v>
          </cell>
          <cell r="N342">
            <v>0</v>
          </cell>
          <cell r="O342">
            <v>0</v>
          </cell>
        </row>
        <row r="344">
          <cell r="E344">
            <v>32</v>
          </cell>
          <cell r="F344">
            <v>27.7</v>
          </cell>
          <cell r="G344">
            <v>0</v>
          </cell>
          <cell r="I344">
            <v>1.1000000000000001</v>
          </cell>
          <cell r="J344">
            <v>1</v>
          </cell>
          <cell r="K344">
            <v>35.4</v>
          </cell>
          <cell r="M344">
            <v>33.1</v>
          </cell>
          <cell r="N344">
            <v>28.7</v>
          </cell>
          <cell r="O344">
            <v>35.4</v>
          </cell>
        </row>
        <row r="363">
          <cell r="S363">
            <v>0</v>
          </cell>
        </row>
        <row r="364">
          <cell r="S364">
            <v>0</v>
          </cell>
        </row>
        <row r="365">
          <cell r="S365">
            <v>0</v>
          </cell>
        </row>
        <row r="366">
          <cell r="S366">
            <v>2278.5</v>
          </cell>
        </row>
        <row r="367">
          <cell r="S367">
            <v>560</v>
          </cell>
        </row>
        <row r="368">
          <cell r="S368">
            <v>92.699999999999989</v>
          </cell>
        </row>
        <row r="369">
          <cell r="S369">
            <v>0</v>
          </cell>
        </row>
        <row r="370">
          <cell r="S370">
            <v>403.3</v>
          </cell>
        </row>
        <row r="371">
          <cell r="S371">
            <v>1758.8</v>
          </cell>
        </row>
        <row r="372">
          <cell r="S372">
            <v>68.5</v>
          </cell>
        </row>
      </sheetData>
      <sheetData sheetId="7">
        <row r="18">
          <cell r="E18">
            <v>92.5</v>
          </cell>
          <cell r="G18">
            <v>32.799999999999997</v>
          </cell>
          <cell r="M18">
            <v>92.5</v>
          </cell>
          <cell r="N18">
            <v>0</v>
          </cell>
          <cell r="O18">
            <v>32.799999999999997</v>
          </cell>
        </row>
        <row r="19">
          <cell r="E19">
            <v>92.5</v>
          </cell>
          <cell r="F19">
            <v>0</v>
          </cell>
          <cell r="G19">
            <v>32.799999999999997</v>
          </cell>
          <cell r="I19">
            <v>0</v>
          </cell>
          <cell r="J19">
            <v>0</v>
          </cell>
          <cell r="K19">
            <v>0</v>
          </cell>
          <cell r="M19">
            <v>92.5</v>
          </cell>
          <cell r="N19">
            <v>0</v>
          </cell>
          <cell r="O19">
            <v>32.799999999999997</v>
          </cell>
        </row>
        <row r="20">
          <cell r="Q20">
            <v>125.3</v>
          </cell>
        </row>
        <row r="21">
          <cell r="E21">
            <v>30.7</v>
          </cell>
          <cell r="M21">
            <v>30.7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30.7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30.7</v>
          </cell>
          <cell r="N22">
            <v>0</v>
          </cell>
          <cell r="O22">
            <v>0</v>
          </cell>
          <cell r="Q22">
            <v>30.7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38">
          <cell r="E38">
            <v>22.8</v>
          </cell>
          <cell r="L38">
            <v>22.8</v>
          </cell>
          <cell r="M38">
            <v>22.8</v>
          </cell>
          <cell r="N38">
            <v>0</v>
          </cell>
          <cell r="O38">
            <v>0</v>
          </cell>
        </row>
        <row r="39">
          <cell r="E39">
            <v>4</v>
          </cell>
          <cell r="L39">
            <v>4</v>
          </cell>
          <cell r="M39">
            <v>4</v>
          </cell>
          <cell r="N39">
            <v>0</v>
          </cell>
          <cell r="O39">
            <v>0</v>
          </cell>
        </row>
        <row r="40">
          <cell r="E40">
            <v>0.3</v>
          </cell>
          <cell r="L40">
            <v>0.3</v>
          </cell>
          <cell r="M40">
            <v>0.3</v>
          </cell>
          <cell r="N40">
            <v>0</v>
          </cell>
          <cell r="O40">
            <v>0</v>
          </cell>
        </row>
        <row r="41">
          <cell r="E41">
            <v>0.5</v>
          </cell>
          <cell r="L41">
            <v>0.5</v>
          </cell>
          <cell r="M41">
            <v>0.5</v>
          </cell>
          <cell r="N41">
            <v>0</v>
          </cell>
          <cell r="O41">
            <v>0</v>
          </cell>
        </row>
        <row r="42">
          <cell r="E42">
            <v>1.9</v>
          </cell>
          <cell r="L42">
            <v>1.9</v>
          </cell>
          <cell r="M42">
            <v>1.9</v>
          </cell>
          <cell r="N42">
            <v>0</v>
          </cell>
          <cell r="O42">
            <v>0</v>
          </cell>
        </row>
        <row r="43">
          <cell r="E43">
            <v>2</v>
          </cell>
          <cell r="L43">
            <v>2</v>
          </cell>
          <cell r="M43">
            <v>2</v>
          </cell>
          <cell r="N43">
            <v>0</v>
          </cell>
          <cell r="O43">
            <v>0</v>
          </cell>
        </row>
        <row r="44">
          <cell r="E44">
            <v>0.1</v>
          </cell>
          <cell r="L44">
            <v>0.1</v>
          </cell>
          <cell r="M44">
            <v>0.1</v>
          </cell>
          <cell r="N44">
            <v>0</v>
          </cell>
          <cell r="O44">
            <v>0</v>
          </cell>
        </row>
        <row r="45">
          <cell r="E45">
            <v>2.5</v>
          </cell>
          <cell r="L45">
            <v>2.5</v>
          </cell>
          <cell r="M45">
            <v>2.5</v>
          </cell>
          <cell r="N45">
            <v>0</v>
          </cell>
          <cell r="O45">
            <v>0</v>
          </cell>
        </row>
        <row r="46">
          <cell r="E46">
            <v>0.5</v>
          </cell>
          <cell r="L46">
            <v>0.5</v>
          </cell>
          <cell r="M46">
            <v>0.5</v>
          </cell>
          <cell r="N46">
            <v>0</v>
          </cell>
          <cell r="O46">
            <v>0</v>
          </cell>
        </row>
        <row r="47">
          <cell r="E47">
            <v>0.2</v>
          </cell>
          <cell r="L47">
            <v>0.2</v>
          </cell>
          <cell r="M47">
            <v>0.2</v>
          </cell>
          <cell r="N47">
            <v>0</v>
          </cell>
          <cell r="O47">
            <v>0</v>
          </cell>
        </row>
        <row r="48">
          <cell r="E48">
            <v>1.5</v>
          </cell>
          <cell r="L48">
            <v>1.5</v>
          </cell>
          <cell r="M48">
            <v>1.5</v>
          </cell>
          <cell r="N48">
            <v>0</v>
          </cell>
          <cell r="O48">
            <v>0</v>
          </cell>
        </row>
        <row r="49">
          <cell r="E49">
            <v>36.300000000000004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36.300000000000004</v>
          </cell>
          <cell r="M49">
            <v>36.300000000000004</v>
          </cell>
          <cell r="N49">
            <v>0</v>
          </cell>
          <cell r="O49">
            <v>0</v>
          </cell>
        </row>
        <row r="51">
          <cell r="E51">
            <v>0.1</v>
          </cell>
          <cell r="L51">
            <v>0.1</v>
          </cell>
          <cell r="M51">
            <v>0.1</v>
          </cell>
          <cell r="N51">
            <v>0</v>
          </cell>
          <cell r="O51">
            <v>0</v>
          </cell>
        </row>
        <row r="52">
          <cell r="E52">
            <v>1.2</v>
          </cell>
          <cell r="L52">
            <v>1.2</v>
          </cell>
          <cell r="M52">
            <v>1.2</v>
          </cell>
          <cell r="N52">
            <v>0</v>
          </cell>
          <cell r="O52">
            <v>0</v>
          </cell>
        </row>
        <row r="53">
          <cell r="E53">
            <v>10.4</v>
          </cell>
          <cell r="G53">
            <v>3.2</v>
          </cell>
          <cell r="L53">
            <v>13.600000000000001</v>
          </cell>
          <cell r="M53">
            <v>10.4</v>
          </cell>
          <cell r="N53">
            <v>0</v>
          </cell>
          <cell r="O53">
            <v>3.2</v>
          </cell>
        </row>
        <row r="54">
          <cell r="E54">
            <v>0.9</v>
          </cell>
          <cell r="L54">
            <v>0.9</v>
          </cell>
          <cell r="M54">
            <v>0.9</v>
          </cell>
          <cell r="N54">
            <v>0</v>
          </cell>
          <cell r="O54">
            <v>0</v>
          </cell>
        </row>
        <row r="55">
          <cell r="E55">
            <v>1.1000000000000001</v>
          </cell>
          <cell r="L55">
            <v>1.1000000000000001</v>
          </cell>
          <cell r="M55">
            <v>1.1000000000000001</v>
          </cell>
          <cell r="N55">
            <v>0</v>
          </cell>
          <cell r="O55">
            <v>0</v>
          </cell>
        </row>
        <row r="56">
          <cell r="E56">
            <v>3</v>
          </cell>
          <cell r="L56">
            <v>3</v>
          </cell>
          <cell r="M56">
            <v>3</v>
          </cell>
          <cell r="N56">
            <v>0</v>
          </cell>
          <cell r="O56">
            <v>0</v>
          </cell>
        </row>
        <row r="57">
          <cell r="E57">
            <v>3</v>
          </cell>
          <cell r="L57">
            <v>3</v>
          </cell>
          <cell r="M57">
            <v>3</v>
          </cell>
          <cell r="N57">
            <v>0</v>
          </cell>
          <cell r="O57">
            <v>0</v>
          </cell>
        </row>
        <row r="58">
          <cell r="E58">
            <v>3.3</v>
          </cell>
          <cell r="G58">
            <v>6</v>
          </cell>
          <cell r="L58">
            <v>9.3000000000000007</v>
          </cell>
          <cell r="M58">
            <v>3.3</v>
          </cell>
          <cell r="N58">
            <v>0</v>
          </cell>
          <cell r="O58">
            <v>6</v>
          </cell>
        </row>
        <row r="59">
          <cell r="E59">
            <v>0.2</v>
          </cell>
          <cell r="L59">
            <v>0.2</v>
          </cell>
          <cell r="M59">
            <v>0.2</v>
          </cell>
          <cell r="N59">
            <v>0</v>
          </cell>
          <cell r="O59">
            <v>0</v>
          </cell>
        </row>
        <row r="60">
          <cell r="E60">
            <v>1.3</v>
          </cell>
          <cell r="G60">
            <v>0.7</v>
          </cell>
          <cell r="L60">
            <v>2</v>
          </cell>
          <cell r="M60">
            <v>1.3</v>
          </cell>
          <cell r="N60">
            <v>0</v>
          </cell>
          <cell r="O60">
            <v>0.7</v>
          </cell>
        </row>
        <row r="61">
          <cell r="E61">
            <v>0.9</v>
          </cell>
          <cell r="L61">
            <v>0.9</v>
          </cell>
          <cell r="M61">
            <v>0.9</v>
          </cell>
          <cell r="N61">
            <v>0</v>
          </cell>
          <cell r="O61">
            <v>0</v>
          </cell>
        </row>
        <row r="62">
          <cell r="E62">
            <v>25.400000000000002</v>
          </cell>
          <cell r="F62">
            <v>0</v>
          </cell>
          <cell r="G62">
            <v>9.8999999999999986</v>
          </cell>
          <cell r="I62">
            <v>0</v>
          </cell>
          <cell r="J62">
            <v>0</v>
          </cell>
          <cell r="K62">
            <v>0</v>
          </cell>
          <cell r="L62">
            <v>35.299999999999997</v>
          </cell>
          <cell r="M62">
            <v>25.400000000000002</v>
          </cell>
          <cell r="N62">
            <v>0</v>
          </cell>
          <cell r="O62">
            <v>9.8999999999999986</v>
          </cell>
        </row>
        <row r="64">
          <cell r="E64">
            <v>53.2</v>
          </cell>
          <cell r="G64">
            <v>45.3</v>
          </cell>
          <cell r="L64">
            <v>98.5</v>
          </cell>
          <cell r="M64">
            <v>53.2</v>
          </cell>
          <cell r="N64">
            <v>0</v>
          </cell>
          <cell r="O64">
            <v>45.3</v>
          </cell>
        </row>
        <row r="65">
          <cell r="E65">
            <v>0.5</v>
          </cell>
          <cell r="I65">
            <v>1</v>
          </cell>
          <cell r="L65">
            <v>1.5</v>
          </cell>
          <cell r="M65">
            <v>1.5</v>
          </cell>
          <cell r="N65">
            <v>0</v>
          </cell>
          <cell r="O65">
            <v>0</v>
          </cell>
        </row>
        <row r="66">
          <cell r="E66">
            <v>53.7</v>
          </cell>
          <cell r="F66">
            <v>0</v>
          </cell>
          <cell r="G66">
            <v>45.3</v>
          </cell>
          <cell r="I66">
            <v>1</v>
          </cell>
          <cell r="J66">
            <v>0</v>
          </cell>
          <cell r="K66">
            <v>0</v>
          </cell>
          <cell r="L66">
            <v>100</v>
          </cell>
          <cell r="M66">
            <v>54.7</v>
          </cell>
          <cell r="N66">
            <v>0</v>
          </cell>
          <cell r="O66">
            <v>45.3</v>
          </cell>
        </row>
        <row r="68">
          <cell r="E68">
            <v>20.100000000000001</v>
          </cell>
          <cell r="L68">
            <v>20.100000000000001</v>
          </cell>
          <cell r="M68">
            <v>20.100000000000001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2.2999999999999998</v>
          </cell>
          <cell r="L70">
            <v>2.2999999999999998</v>
          </cell>
          <cell r="M70">
            <v>2.2999999999999998</v>
          </cell>
          <cell r="N70">
            <v>0</v>
          </cell>
          <cell r="O70">
            <v>0</v>
          </cell>
        </row>
        <row r="71">
          <cell r="E71">
            <v>5.3</v>
          </cell>
          <cell r="L71">
            <v>5.3</v>
          </cell>
          <cell r="M71">
            <v>5.3</v>
          </cell>
          <cell r="N71">
            <v>0</v>
          </cell>
          <cell r="O71">
            <v>0</v>
          </cell>
        </row>
        <row r="72">
          <cell r="E72">
            <v>5.0999999999999996</v>
          </cell>
          <cell r="L72">
            <v>5.0999999999999996</v>
          </cell>
          <cell r="M72">
            <v>5.0999999999999996</v>
          </cell>
          <cell r="N72">
            <v>0</v>
          </cell>
          <cell r="O72">
            <v>0</v>
          </cell>
        </row>
        <row r="73">
          <cell r="E73">
            <v>10.4</v>
          </cell>
          <cell r="L73">
            <v>10.4</v>
          </cell>
          <cell r="M73">
            <v>10.4</v>
          </cell>
          <cell r="N73">
            <v>0</v>
          </cell>
          <cell r="O73">
            <v>0</v>
          </cell>
        </row>
        <row r="74">
          <cell r="E74">
            <v>38.5</v>
          </cell>
          <cell r="F74">
            <v>27.9</v>
          </cell>
          <cell r="L74">
            <v>38.5</v>
          </cell>
          <cell r="M74">
            <v>38.5</v>
          </cell>
          <cell r="N74">
            <v>27.9</v>
          </cell>
          <cell r="O74">
            <v>0</v>
          </cell>
        </row>
        <row r="75">
          <cell r="E75">
            <v>16.899999999999999</v>
          </cell>
          <cell r="L75">
            <v>16.899999999999999</v>
          </cell>
          <cell r="M75">
            <v>16.899999999999999</v>
          </cell>
          <cell r="N75">
            <v>0</v>
          </cell>
          <cell r="O75">
            <v>0</v>
          </cell>
        </row>
        <row r="76">
          <cell r="E76">
            <v>0.1</v>
          </cell>
          <cell r="L76">
            <v>0.1</v>
          </cell>
          <cell r="M76">
            <v>0.1</v>
          </cell>
          <cell r="N76">
            <v>0</v>
          </cell>
          <cell r="O76">
            <v>0</v>
          </cell>
        </row>
        <row r="77">
          <cell r="E77">
            <v>2.8</v>
          </cell>
          <cell r="L77">
            <v>2.8</v>
          </cell>
          <cell r="M77">
            <v>2.8</v>
          </cell>
          <cell r="N77">
            <v>0</v>
          </cell>
          <cell r="O77">
            <v>0</v>
          </cell>
        </row>
        <row r="78">
          <cell r="E78">
            <v>0.1</v>
          </cell>
          <cell r="L78">
            <v>0.1</v>
          </cell>
          <cell r="M78">
            <v>0.1</v>
          </cell>
          <cell r="N78">
            <v>0</v>
          </cell>
          <cell r="O78">
            <v>0</v>
          </cell>
        </row>
        <row r="79">
          <cell r="E79">
            <v>0.1</v>
          </cell>
          <cell r="L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6.2</v>
          </cell>
          <cell r="M80">
            <v>6.2</v>
          </cell>
          <cell r="N80">
            <v>0</v>
          </cell>
          <cell r="O80">
            <v>0</v>
          </cell>
        </row>
        <row r="81">
          <cell r="E81">
            <v>7.1</v>
          </cell>
          <cell r="L81">
            <v>7.1</v>
          </cell>
          <cell r="M81">
            <v>7.1</v>
          </cell>
          <cell r="N81">
            <v>0</v>
          </cell>
          <cell r="O81">
            <v>0</v>
          </cell>
        </row>
        <row r="82">
          <cell r="E82">
            <v>0.1</v>
          </cell>
          <cell r="L82">
            <v>0.1</v>
          </cell>
          <cell r="M82">
            <v>0.1</v>
          </cell>
          <cell r="N82">
            <v>0</v>
          </cell>
          <cell r="O82">
            <v>0</v>
          </cell>
        </row>
        <row r="83">
          <cell r="E83">
            <v>0.1</v>
          </cell>
          <cell r="L83">
            <v>0.1</v>
          </cell>
          <cell r="M83">
            <v>0.1</v>
          </cell>
          <cell r="N83">
            <v>0</v>
          </cell>
          <cell r="O83">
            <v>0</v>
          </cell>
        </row>
        <row r="84">
          <cell r="E84">
            <v>7.2</v>
          </cell>
          <cell r="L84">
            <v>7.2</v>
          </cell>
          <cell r="M84">
            <v>7.2</v>
          </cell>
          <cell r="N84">
            <v>0</v>
          </cell>
          <cell r="O84">
            <v>0</v>
          </cell>
        </row>
        <row r="85">
          <cell r="E85">
            <v>27.2</v>
          </cell>
          <cell r="L85">
            <v>27.2</v>
          </cell>
          <cell r="M85">
            <v>27.2</v>
          </cell>
          <cell r="N85">
            <v>0</v>
          </cell>
          <cell r="O85">
            <v>0</v>
          </cell>
        </row>
        <row r="86">
          <cell r="E86">
            <v>16.3</v>
          </cell>
          <cell r="L86">
            <v>16.3</v>
          </cell>
          <cell r="M86">
            <v>16.3</v>
          </cell>
          <cell r="N86">
            <v>0</v>
          </cell>
          <cell r="O86">
            <v>0</v>
          </cell>
        </row>
        <row r="87">
          <cell r="E87">
            <v>21.4</v>
          </cell>
          <cell r="L87">
            <v>21.4</v>
          </cell>
          <cell r="M87">
            <v>21.4</v>
          </cell>
          <cell r="N87">
            <v>0</v>
          </cell>
          <cell r="O87">
            <v>0</v>
          </cell>
        </row>
        <row r="88">
          <cell r="E88">
            <v>8.1</v>
          </cell>
          <cell r="L88">
            <v>8.1</v>
          </cell>
          <cell r="M88">
            <v>8.1</v>
          </cell>
          <cell r="N88">
            <v>0</v>
          </cell>
          <cell r="O88">
            <v>0</v>
          </cell>
        </row>
        <row r="89">
          <cell r="E89">
            <v>89.2</v>
          </cell>
          <cell r="L89">
            <v>89.2</v>
          </cell>
          <cell r="M89">
            <v>89.2</v>
          </cell>
          <cell r="N89">
            <v>0</v>
          </cell>
          <cell r="O89">
            <v>0</v>
          </cell>
        </row>
        <row r="90">
          <cell r="E90">
            <v>44.2</v>
          </cell>
          <cell r="L90">
            <v>44.2</v>
          </cell>
          <cell r="M90">
            <v>44.2</v>
          </cell>
          <cell r="N90">
            <v>0</v>
          </cell>
          <cell r="O90">
            <v>0</v>
          </cell>
        </row>
        <row r="91">
          <cell r="E91">
            <v>42.5</v>
          </cell>
          <cell r="L91">
            <v>42.5</v>
          </cell>
          <cell r="M91">
            <v>42.5</v>
          </cell>
          <cell r="N91">
            <v>0</v>
          </cell>
          <cell r="O91">
            <v>0</v>
          </cell>
        </row>
        <row r="92">
          <cell r="E92">
            <v>83</v>
          </cell>
          <cell r="L92">
            <v>83</v>
          </cell>
          <cell r="M92">
            <v>83</v>
          </cell>
          <cell r="N92">
            <v>0</v>
          </cell>
          <cell r="O92">
            <v>0</v>
          </cell>
        </row>
        <row r="93">
          <cell r="E93">
            <v>44.7</v>
          </cell>
          <cell r="L93">
            <v>44.7</v>
          </cell>
          <cell r="M93">
            <v>44.7</v>
          </cell>
          <cell r="N93">
            <v>0</v>
          </cell>
          <cell r="O93">
            <v>0</v>
          </cell>
        </row>
        <row r="94">
          <cell r="E94">
            <v>87.3</v>
          </cell>
          <cell r="L94">
            <v>87.3</v>
          </cell>
          <cell r="M94">
            <v>87.3</v>
          </cell>
          <cell r="N94">
            <v>0</v>
          </cell>
          <cell r="O94">
            <v>0</v>
          </cell>
        </row>
        <row r="95">
          <cell r="E95">
            <v>10.9</v>
          </cell>
          <cell r="L95">
            <v>10.9</v>
          </cell>
          <cell r="M95">
            <v>10.9</v>
          </cell>
          <cell r="N95">
            <v>0</v>
          </cell>
          <cell r="O95">
            <v>0</v>
          </cell>
        </row>
        <row r="96">
          <cell r="E96">
            <v>3.5</v>
          </cell>
          <cell r="F96">
            <v>2</v>
          </cell>
          <cell r="L96">
            <v>3.5</v>
          </cell>
          <cell r="M96">
            <v>3.5</v>
          </cell>
          <cell r="N96">
            <v>2</v>
          </cell>
          <cell r="O96">
            <v>0</v>
          </cell>
        </row>
        <row r="97">
          <cell r="E97">
            <v>53.1</v>
          </cell>
          <cell r="F97">
            <v>39.1</v>
          </cell>
          <cell r="L97">
            <v>53.1</v>
          </cell>
          <cell r="M97">
            <v>53.1</v>
          </cell>
          <cell r="N97">
            <v>39.1</v>
          </cell>
          <cell r="O97">
            <v>0</v>
          </cell>
        </row>
        <row r="98">
          <cell r="E98">
            <v>13.9</v>
          </cell>
          <cell r="F98">
            <v>4.5999999999999996</v>
          </cell>
          <cell r="L98">
            <v>13.9</v>
          </cell>
          <cell r="M98">
            <v>13.9</v>
          </cell>
          <cell r="N98">
            <v>4.5999999999999996</v>
          </cell>
          <cell r="O98">
            <v>0</v>
          </cell>
        </row>
        <row r="99">
          <cell r="E99">
            <v>30</v>
          </cell>
          <cell r="L99">
            <v>30</v>
          </cell>
          <cell r="M99">
            <v>30</v>
          </cell>
          <cell r="N99">
            <v>0</v>
          </cell>
          <cell r="O99">
            <v>0</v>
          </cell>
        </row>
        <row r="100">
          <cell r="E100">
            <v>9.8000000000000007</v>
          </cell>
          <cell r="L100">
            <v>9.8000000000000007</v>
          </cell>
          <cell r="M100">
            <v>9.8000000000000007</v>
          </cell>
          <cell r="N100">
            <v>0</v>
          </cell>
          <cell r="O100">
            <v>0</v>
          </cell>
        </row>
        <row r="101">
          <cell r="E101">
            <v>707.59999999999991</v>
          </cell>
          <cell r="F101">
            <v>73.599999999999994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707.59999999999991</v>
          </cell>
          <cell r="M101">
            <v>707.59999999999991</v>
          </cell>
          <cell r="N101">
            <v>73.599999999999994</v>
          </cell>
          <cell r="O101">
            <v>0</v>
          </cell>
        </row>
        <row r="103">
          <cell r="E103">
            <v>0.8</v>
          </cell>
          <cell r="L103">
            <v>0.8</v>
          </cell>
          <cell r="M103">
            <v>0.8</v>
          </cell>
          <cell r="N103">
            <v>0</v>
          </cell>
          <cell r="O103">
            <v>0</v>
          </cell>
        </row>
        <row r="104">
          <cell r="E104">
            <v>0.8</v>
          </cell>
          <cell r="L104">
            <v>0.8</v>
          </cell>
          <cell r="M104">
            <v>0.8</v>
          </cell>
          <cell r="N104">
            <v>0</v>
          </cell>
          <cell r="O104">
            <v>0</v>
          </cell>
        </row>
        <row r="105">
          <cell r="E105">
            <v>1.2</v>
          </cell>
          <cell r="L105">
            <v>1.2</v>
          </cell>
          <cell r="M105">
            <v>1.2</v>
          </cell>
          <cell r="N105">
            <v>0</v>
          </cell>
          <cell r="O105">
            <v>0</v>
          </cell>
        </row>
        <row r="106">
          <cell r="E106">
            <v>0.8</v>
          </cell>
          <cell r="L106">
            <v>0.8</v>
          </cell>
          <cell r="M106">
            <v>0.8</v>
          </cell>
          <cell r="N106">
            <v>0</v>
          </cell>
          <cell r="O106">
            <v>0</v>
          </cell>
        </row>
        <row r="107">
          <cell r="E107">
            <v>1.2</v>
          </cell>
          <cell r="M107">
            <v>1.2</v>
          </cell>
          <cell r="N107">
            <v>0</v>
          </cell>
          <cell r="O107">
            <v>0</v>
          </cell>
        </row>
        <row r="108">
          <cell r="E108">
            <v>15.4</v>
          </cell>
          <cell r="L108">
            <v>15.4</v>
          </cell>
          <cell r="M108">
            <v>15.4</v>
          </cell>
          <cell r="N108">
            <v>0</v>
          </cell>
          <cell r="O108">
            <v>0</v>
          </cell>
        </row>
        <row r="109">
          <cell r="E109">
            <v>3.9</v>
          </cell>
          <cell r="L109">
            <v>3.9</v>
          </cell>
          <cell r="M109">
            <v>3.9</v>
          </cell>
          <cell r="N109">
            <v>0</v>
          </cell>
          <cell r="O109">
            <v>0</v>
          </cell>
        </row>
        <row r="110">
          <cell r="E110">
            <v>2.4</v>
          </cell>
          <cell r="I110">
            <v>2</v>
          </cell>
          <cell r="L110">
            <v>4.4000000000000004</v>
          </cell>
          <cell r="M110">
            <v>4.4000000000000004</v>
          </cell>
          <cell r="N110">
            <v>0</v>
          </cell>
          <cell r="O110">
            <v>0</v>
          </cell>
        </row>
        <row r="111">
          <cell r="E111">
            <v>1.1000000000000001</v>
          </cell>
          <cell r="L111">
            <v>1.1000000000000001</v>
          </cell>
          <cell r="M111">
            <v>1.1000000000000001</v>
          </cell>
          <cell r="N111">
            <v>0</v>
          </cell>
          <cell r="O111">
            <v>0</v>
          </cell>
        </row>
        <row r="112">
          <cell r="E112">
            <v>1.2</v>
          </cell>
          <cell r="L112">
            <v>1.2</v>
          </cell>
          <cell r="M112">
            <v>1.2</v>
          </cell>
          <cell r="N112">
            <v>0</v>
          </cell>
          <cell r="O112">
            <v>0</v>
          </cell>
        </row>
        <row r="113">
          <cell r="E113">
            <v>1.1000000000000001</v>
          </cell>
          <cell r="L113">
            <v>1.1000000000000001</v>
          </cell>
          <cell r="M113">
            <v>1.1000000000000001</v>
          </cell>
          <cell r="N113">
            <v>0</v>
          </cell>
          <cell r="O113">
            <v>0</v>
          </cell>
        </row>
        <row r="114">
          <cell r="E114">
            <v>3.1</v>
          </cell>
          <cell r="L114">
            <v>3.1</v>
          </cell>
          <cell r="M114">
            <v>3.1</v>
          </cell>
          <cell r="N114">
            <v>0</v>
          </cell>
          <cell r="O114">
            <v>0</v>
          </cell>
        </row>
        <row r="115">
          <cell r="E115">
            <v>13.5</v>
          </cell>
          <cell r="I115">
            <v>3</v>
          </cell>
          <cell r="L115">
            <v>16.5</v>
          </cell>
          <cell r="M115">
            <v>16.5</v>
          </cell>
          <cell r="N115">
            <v>0</v>
          </cell>
          <cell r="O115">
            <v>0</v>
          </cell>
        </row>
        <row r="116">
          <cell r="E116">
            <v>10</v>
          </cell>
          <cell r="L116">
            <v>10</v>
          </cell>
          <cell r="M116">
            <v>10</v>
          </cell>
          <cell r="N116">
            <v>0</v>
          </cell>
          <cell r="O116">
            <v>0</v>
          </cell>
        </row>
        <row r="117">
          <cell r="E117">
            <v>56.5</v>
          </cell>
          <cell r="F117">
            <v>0</v>
          </cell>
          <cell r="G117">
            <v>0</v>
          </cell>
          <cell r="I117">
            <v>5</v>
          </cell>
          <cell r="J117">
            <v>0</v>
          </cell>
          <cell r="K117">
            <v>0</v>
          </cell>
          <cell r="L117">
            <v>61.5</v>
          </cell>
          <cell r="M117">
            <v>61.5</v>
          </cell>
          <cell r="N117">
            <v>0</v>
          </cell>
          <cell r="O117">
            <v>0</v>
          </cell>
        </row>
        <row r="119">
          <cell r="E119">
            <v>250</v>
          </cell>
          <cell r="F119">
            <v>165.8</v>
          </cell>
          <cell r="L119">
            <v>250</v>
          </cell>
          <cell r="M119">
            <v>250</v>
          </cell>
          <cell r="N119">
            <v>165.8</v>
          </cell>
          <cell r="O119">
            <v>0</v>
          </cell>
        </row>
        <row r="120">
          <cell r="E120">
            <v>40</v>
          </cell>
          <cell r="L120">
            <v>40</v>
          </cell>
          <cell r="M120">
            <v>40</v>
          </cell>
          <cell r="N120">
            <v>0</v>
          </cell>
          <cell r="O120">
            <v>0</v>
          </cell>
        </row>
        <row r="121">
          <cell r="E121">
            <v>1</v>
          </cell>
          <cell r="L121">
            <v>1</v>
          </cell>
          <cell r="M121">
            <v>1</v>
          </cell>
          <cell r="N121">
            <v>0</v>
          </cell>
          <cell r="O121">
            <v>0</v>
          </cell>
        </row>
        <row r="122">
          <cell r="E122">
            <v>30.1</v>
          </cell>
          <cell r="L122">
            <v>30.1</v>
          </cell>
          <cell r="M122">
            <v>30.1</v>
          </cell>
          <cell r="N122">
            <v>0</v>
          </cell>
          <cell r="O122">
            <v>0</v>
          </cell>
        </row>
        <row r="123">
          <cell r="E123">
            <v>321.10000000000002</v>
          </cell>
          <cell r="F123">
            <v>165.8</v>
          </cell>
          <cell r="G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321.10000000000002</v>
          </cell>
          <cell r="M123">
            <v>321.10000000000002</v>
          </cell>
          <cell r="N123">
            <v>165.8</v>
          </cell>
          <cell r="O123">
            <v>0</v>
          </cell>
        </row>
        <row r="124">
          <cell r="L124">
            <v>1261.8</v>
          </cell>
        </row>
        <row r="126">
          <cell r="Q126">
            <v>34.800000000000004</v>
          </cell>
        </row>
        <row r="127">
          <cell r="Q127">
            <v>0</v>
          </cell>
        </row>
        <row r="128">
          <cell r="Q128">
            <v>1.5</v>
          </cell>
        </row>
        <row r="129">
          <cell r="Q129">
            <v>0</v>
          </cell>
        </row>
        <row r="130">
          <cell r="Q130">
            <v>0</v>
          </cell>
        </row>
        <row r="131">
          <cell r="Q131">
            <v>35.300000000000004</v>
          </cell>
        </row>
        <row r="132">
          <cell r="Q132">
            <v>100</v>
          </cell>
        </row>
        <row r="133">
          <cell r="Q133">
            <v>61.5</v>
          </cell>
        </row>
        <row r="134">
          <cell r="Q134">
            <v>707.59999999999991</v>
          </cell>
        </row>
        <row r="135">
          <cell r="Q135">
            <v>321.10000000000002</v>
          </cell>
        </row>
      </sheetData>
      <sheetData sheetId="9">
        <row r="32">
          <cell r="M32">
            <v>0</v>
          </cell>
          <cell r="N32">
            <v>0</v>
          </cell>
          <cell r="O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5">
          <cell r="E35">
            <v>101.89999999999999</v>
          </cell>
          <cell r="F35">
            <v>6.6000000000000005</v>
          </cell>
          <cell r="G35">
            <v>312.5</v>
          </cell>
          <cell r="I35">
            <v>0</v>
          </cell>
          <cell r="J35">
            <v>0</v>
          </cell>
          <cell r="K35">
            <v>0</v>
          </cell>
          <cell r="M35">
            <v>101.89999999999999</v>
          </cell>
          <cell r="N35">
            <v>6.6000000000000005</v>
          </cell>
          <cell r="O35">
            <v>312.5</v>
          </cell>
        </row>
        <row r="40">
          <cell r="E40">
            <v>101.89999999999999</v>
          </cell>
          <cell r="F40">
            <v>6.6000000000000005</v>
          </cell>
          <cell r="G40">
            <v>312.5</v>
          </cell>
          <cell r="I40">
            <v>0</v>
          </cell>
          <cell r="J40">
            <v>0</v>
          </cell>
          <cell r="K40">
            <v>0</v>
          </cell>
          <cell r="M40">
            <v>101.89999999999999</v>
          </cell>
          <cell r="N40">
            <v>6.6000000000000005</v>
          </cell>
          <cell r="O40">
            <v>312.5</v>
          </cell>
        </row>
        <row r="42">
          <cell r="E42">
            <v>0.3</v>
          </cell>
          <cell r="F42">
            <v>0.2</v>
          </cell>
          <cell r="G42">
            <v>15.8</v>
          </cell>
          <cell r="M42">
            <v>0.3</v>
          </cell>
          <cell r="N42">
            <v>0.2</v>
          </cell>
          <cell r="O42">
            <v>15.8</v>
          </cell>
        </row>
        <row r="43">
          <cell r="E43">
            <v>0.3</v>
          </cell>
          <cell r="F43">
            <v>0.2</v>
          </cell>
          <cell r="G43">
            <v>15.8</v>
          </cell>
          <cell r="I43">
            <v>0</v>
          </cell>
          <cell r="J43">
            <v>0</v>
          </cell>
          <cell r="K43">
            <v>0</v>
          </cell>
          <cell r="M43">
            <v>0.3</v>
          </cell>
          <cell r="N43">
            <v>0.2</v>
          </cell>
          <cell r="O43">
            <v>15.8</v>
          </cell>
        </row>
        <row r="45">
          <cell r="E45">
            <v>1.9</v>
          </cell>
          <cell r="F45">
            <v>1.6</v>
          </cell>
          <cell r="G45">
            <v>288</v>
          </cell>
          <cell r="M45">
            <v>1.9</v>
          </cell>
          <cell r="N45">
            <v>1.6</v>
          </cell>
          <cell r="O45">
            <v>288</v>
          </cell>
        </row>
        <row r="46">
          <cell r="E46">
            <v>1.9</v>
          </cell>
          <cell r="F46">
            <v>1.6</v>
          </cell>
          <cell r="G46">
            <v>288</v>
          </cell>
          <cell r="I46">
            <v>0</v>
          </cell>
          <cell r="J46">
            <v>0</v>
          </cell>
          <cell r="K46">
            <v>0</v>
          </cell>
          <cell r="M46">
            <v>1.9</v>
          </cell>
          <cell r="N46">
            <v>1.6</v>
          </cell>
          <cell r="O46">
            <v>288</v>
          </cell>
        </row>
        <row r="48">
          <cell r="E48">
            <v>8.1999999999999993</v>
          </cell>
          <cell r="G48">
            <v>196.4</v>
          </cell>
          <cell r="M48">
            <v>8.1999999999999993</v>
          </cell>
          <cell r="N48">
            <v>0</v>
          </cell>
          <cell r="O48">
            <v>196.4</v>
          </cell>
        </row>
        <row r="49">
          <cell r="E49">
            <v>8.1999999999999993</v>
          </cell>
          <cell r="F49">
            <v>0</v>
          </cell>
          <cell r="G49">
            <v>196.4</v>
          </cell>
          <cell r="I49">
            <v>0</v>
          </cell>
          <cell r="J49">
            <v>0</v>
          </cell>
          <cell r="K49">
            <v>0</v>
          </cell>
          <cell r="M49">
            <v>8.1999999999999993</v>
          </cell>
          <cell r="N49">
            <v>0</v>
          </cell>
          <cell r="O49">
            <v>196.4</v>
          </cell>
        </row>
        <row r="51">
          <cell r="E51">
            <v>5</v>
          </cell>
          <cell r="G51">
            <v>313.39999999999998</v>
          </cell>
          <cell r="M51">
            <v>5</v>
          </cell>
          <cell r="N51">
            <v>0</v>
          </cell>
          <cell r="O51">
            <v>313.39999999999998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5</v>
          </cell>
          <cell r="F53">
            <v>0</v>
          </cell>
          <cell r="G53">
            <v>313.39999999999998</v>
          </cell>
          <cell r="I53">
            <v>0</v>
          </cell>
          <cell r="J53">
            <v>0</v>
          </cell>
          <cell r="K53">
            <v>0</v>
          </cell>
          <cell r="M53">
            <v>5</v>
          </cell>
          <cell r="N53">
            <v>0</v>
          </cell>
          <cell r="O53">
            <v>313.39999999999998</v>
          </cell>
        </row>
        <row r="55">
          <cell r="E55">
            <v>1.3</v>
          </cell>
          <cell r="F55">
            <v>1.2</v>
          </cell>
          <cell r="G55">
            <v>70.8</v>
          </cell>
          <cell r="M55">
            <v>1.3</v>
          </cell>
          <cell r="N55">
            <v>1.2</v>
          </cell>
          <cell r="O55">
            <v>70.8</v>
          </cell>
        </row>
        <row r="56">
          <cell r="E56">
            <v>1.3</v>
          </cell>
          <cell r="F56">
            <v>1.2</v>
          </cell>
          <cell r="G56">
            <v>70.8</v>
          </cell>
          <cell r="I56">
            <v>0</v>
          </cell>
          <cell r="J56">
            <v>0</v>
          </cell>
          <cell r="K56">
            <v>0</v>
          </cell>
          <cell r="M56">
            <v>1.3</v>
          </cell>
          <cell r="N56">
            <v>1.2</v>
          </cell>
          <cell r="O56">
            <v>70.8</v>
          </cell>
        </row>
        <row r="59">
          <cell r="Q59">
            <v>0</v>
          </cell>
        </row>
        <row r="60">
          <cell r="Q60">
            <v>0</v>
          </cell>
        </row>
        <row r="61">
          <cell r="Q61">
            <v>0</v>
          </cell>
        </row>
        <row r="62">
          <cell r="Q62">
            <v>465.70000000000005</v>
          </cell>
        </row>
        <row r="63">
          <cell r="Q63">
            <v>100</v>
          </cell>
        </row>
        <row r="64">
          <cell r="Q64">
            <v>38.299999999999997</v>
          </cell>
        </row>
        <row r="65">
          <cell r="Q65">
            <v>16.100000000000001</v>
          </cell>
        </row>
        <row r="66">
          <cell r="Q66">
            <v>333.4</v>
          </cell>
        </row>
        <row r="67">
          <cell r="Q67">
            <v>289.89999999999998</v>
          </cell>
        </row>
        <row r="68">
          <cell r="Q68">
            <v>72.099999999999994</v>
          </cell>
        </row>
      </sheetData>
      <sheetData sheetId="10">
        <row r="19">
          <cell r="E19">
            <v>279.7</v>
          </cell>
          <cell r="F19">
            <v>0</v>
          </cell>
          <cell r="G19">
            <v>11.1</v>
          </cell>
          <cell r="I19">
            <v>0</v>
          </cell>
          <cell r="J19">
            <v>0</v>
          </cell>
          <cell r="K19">
            <v>0</v>
          </cell>
          <cell r="M19">
            <v>279.7</v>
          </cell>
          <cell r="N19">
            <v>0</v>
          </cell>
          <cell r="O19">
            <v>11.1</v>
          </cell>
        </row>
        <row r="24">
          <cell r="E24">
            <v>279.7</v>
          </cell>
          <cell r="F24">
            <v>0</v>
          </cell>
          <cell r="G24">
            <v>11.1</v>
          </cell>
          <cell r="I24">
            <v>0</v>
          </cell>
          <cell r="J24">
            <v>0</v>
          </cell>
          <cell r="K24">
            <v>0</v>
          </cell>
          <cell r="M24">
            <v>279.7</v>
          </cell>
          <cell r="N24">
            <v>0</v>
          </cell>
          <cell r="O24">
            <v>11.1</v>
          </cell>
        </row>
        <row r="26">
          <cell r="E26">
            <v>95.1</v>
          </cell>
          <cell r="F26">
            <v>0</v>
          </cell>
          <cell r="G26">
            <v>0</v>
          </cell>
          <cell r="J26">
            <v>0</v>
          </cell>
          <cell r="M26">
            <v>95.1</v>
          </cell>
          <cell r="N26">
            <v>0</v>
          </cell>
          <cell r="O26">
            <v>0</v>
          </cell>
        </row>
        <row r="30">
          <cell r="M30">
            <v>0</v>
          </cell>
          <cell r="N30">
            <v>0</v>
          </cell>
          <cell r="O30">
            <v>0</v>
          </cell>
        </row>
        <row r="31">
          <cell r="E31">
            <v>95.1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95.1</v>
          </cell>
          <cell r="N31">
            <v>0</v>
          </cell>
          <cell r="O31">
            <v>0</v>
          </cell>
        </row>
        <row r="33">
          <cell r="E33">
            <v>65.3</v>
          </cell>
          <cell r="M33">
            <v>65.3</v>
          </cell>
          <cell r="N33">
            <v>0</v>
          </cell>
          <cell r="O33">
            <v>0</v>
          </cell>
        </row>
        <row r="34">
          <cell r="E34">
            <v>7.3</v>
          </cell>
          <cell r="M34">
            <v>7.3</v>
          </cell>
          <cell r="N34">
            <v>0</v>
          </cell>
          <cell r="O34">
            <v>0</v>
          </cell>
        </row>
        <row r="35">
          <cell r="E35">
            <v>5.2</v>
          </cell>
          <cell r="M35">
            <v>5.2</v>
          </cell>
          <cell r="N35">
            <v>0</v>
          </cell>
          <cell r="O35">
            <v>0</v>
          </cell>
        </row>
        <row r="36">
          <cell r="E36">
            <v>65.5</v>
          </cell>
          <cell r="M36">
            <v>65.5</v>
          </cell>
          <cell r="N36">
            <v>0</v>
          </cell>
          <cell r="O36">
            <v>0</v>
          </cell>
        </row>
        <row r="37">
          <cell r="E37">
            <v>18.7</v>
          </cell>
          <cell r="M37">
            <v>18.7</v>
          </cell>
          <cell r="N37">
            <v>0</v>
          </cell>
          <cell r="O37">
            <v>0</v>
          </cell>
        </row>
        <row r="38">
          <cell r="E38">
            <v>17.8</v>
          </cell>
          <cell r="M38">
            <v>17.8</v>
          </cell>
          <cell r="N38">
            <v>0</v>
          </cell>
          <cell r="O38">
            <v>0</v>
          </cell>
        </row>
        <row r="39">
          <cell r="E39">
            <v>14.6</v>
          </cell>
          <cell r="M39">
            <v>14.6</v>
          </cell>
          <cell r="N39">
            <v>0</v>
          </cell>
          <cell r="O39">
            <v>0</v>
          </cell>
        </row>
        <row r="40">
          <cell r="E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3.4</v>
          </cell>
          <cell r="M41">
            <v>3.4</v>
          </cell>
          <cell r="N41">
            <v>0</v>
          </cell>
          <cell r="O41">
            <v>0</v>
          </cell>
        </row>
        <row r="42">
          <cell r="E42">
            <v>5.4</v>
          </cell>
          <cell r="M42">
            <v>5.4</v>
          </cell>
          <cell r="N42">
            <v>0</v>
          </cell>
          <cell r="O42">
            <v>0</v>
          </cell>
        </row>
        <row r="43">
          <cell r="E43">
            <v>3.9</v>
          </cell>
          <cell r="M43">
            <v>3.9</v>
          </cell>
          <cell r="N43">
            <v>0</v>
          </cell>
          <cell r="O43">
            <v>0</v>
          </cell>
        </row>
        <row r="44">
          <cell r="E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3.8</v>
          </cell>
          <cell r="M46">
            <v>3.8</v>
          </cell>
          <cell r="N46">
            <v>0</v>
          </cell>
          <cell r="O46">
            <v>0</v>
          </cell>
        </row>
        <row r="47">
          <cell r="E47">
            <v>217.00000000000003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217.00000000000003</v>
          </cell>
          <cell r="N47">
            <v>0</v>
          </cell>
          <cell r="O47">
            <v>0</v>
          </cell>
        </row>
        <row r="49">
          <cell r="E49">
            <v>7.1</v>
          </cell>
          <cell r="G49">
            <v>22.1</v>
          </cell>
          <cell r="M49">
            <v>7.1</v>
          </cell>
          <cell r="N49">
            <v>0</v>
          </cell>
          <cell r="O49">
            <v>22.1</v>
          </cell>
        </row>
        <row r="50">
          <cell r="E50">
            <v>7.1</v>
          </cell>
          <cell r="F50">
            <v>0</v>
          </cell>
          <cell r="G50">
            <v>22.1</v>
          </cell>
          <cell r="I50">
            <v>0</v>
          </cell>
          <cell r="J50">
            <v>0</v>
          </cell>
          <cell r="K50">
            <v>0</v>
          </cell>
          <cell r="M50">
            <v>7.1</v>
          </cell>
          <cell r="N50">
            <v>0</v>
          </cell>
          <cell r="O50">
            <v>22.1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5.2</v>
          </cell>
          <cell r="M53">
            <v>5.2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2.5</v>
          </cell>
          <cell r="M55">
            <v>2.5</v>
          </cell>
          <cell r="N55">
            <v>0</v>
          </cell>
          <cell r="O55">
            <v>0</v>
          </cell>
        </row>
        <row r="56">
          <cell r="E56">
            <v>3.5</v>
          </cell>
          <cell r="M56">
            <v>3.5</v>
          </cell>
          <cell r="N56">
            <v>0</v>
          </cell>
          <cell r="O56">
            <v>0</v>
          </cell>
        </row>
        <row r="57">
          <cell r="E57">
            <v>11.7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11.7</v>
          </cell>
          <cell r="N57">
            <v>0</v>
          </cell>
          <cell r="O57">
            <v>0</v>
          </cell>
        </row>
        <row r="59">
          <cell r="E59">
            <v>84.7</v>
          </cell>
          <cell r="G59">
            <v>35.799999999999997</v>
          </cell>
          <cell r="M59">
            <v>84.7</v>
          </cell>
          <cell r="N59">
            <v>0</v>
          </cell>
          <cell r="O59">
            <v>35.799999999999997</v>
          </cell>
        </row>
        <row r="60">
          <cell r="E60">
            <v>2.8</v>
          </cell>
          <cell r="M60">
            <v>2.8</v>
          </cell>
          <cell r="N60">
            <v>0</v>
          </cell>
          <cell r="O60">
            <v>0</v>
          </cell>
        </row>
        <row r="61">
          <cell r="E61">
            <v>0.8</v>
          </cell>
          <cell r="M61">
            <v>0.8</v>
          </cell>
          <cell r="N61">
            <v>0</v>
          </cell>
          <cell r="O61">
            <v>0</v>
          </cell>
        </row>
        <row r="62">
          <cell r="E62">
            <v>3</v>
          </cell>
          <cell r="M62">
            <v>3</v>
          </cell>
          <cell r="N62">
            <v>0</v>
          </cell>
          <cell r="O62">
            <v>0</v>
          </cell>
        </row>
        <row r="63">
          <cell r="E63">
            <v>1.1000000000000001</v>
          </cell>
          <cell r="M63">
            <v>1.1000000000000001</v>
          </cell>
          <cell r="N63">
            <v>0</v>
          </cell>
          <cell r="O63">
            <v>0</v>
          </cell>
        </row>
        <row r="64">
          <cell r="E64">
            <v>92.399999999999991</v>
          </cell>
          <cell r="F64">
            <v>0</v>
          </cell>
          <cell r="G64">
            <v>35.799999999999997</v>
          </cell>
          <cell r="I64">
            <v>0</v>
          </cell>
          <cell r="J64">
            <v>0</v>
          </cell>
          <cell r="K64">
            <v>0</v>
          </cell>
          <cell r="M64">
            <v>92.399999999999991</v>
          </cell>
          <cell r="N64">
            <v>0</v>
          </cell>
          <cell r="O64">
            <v>35.799999999999997</v>
          </cell>
        </row>
        <row r="67">
          <cell r="E67">
            <v>0.4</v>
          </cell>
          <cell r="M67">
            <v>0.4</v>
          </cell>
          <cell r="N67">
            <v>0</v>
          </cell>
          <cell r="O67">
            <v>0</v>
          </cell>
        </row>
        <row r="68">
          <cell r="E68">
            <v>2.7</v>
          </cell>
          <cell r="M68">
            <v>2.7</v>
          </cell>
          <cell r="N68">
            <v>0</v>
          </cell>
          <cell r="O68">
            <v>0</v>
          </cell>
        </row>
        <row r="69">
          <cell r="E69">
            <v>0.2</v>
          </cell>
          <cell r="M69">
            <v>0.2</v>
          </cell>
          <cell r="N69">
            <v>0</v>
          </cell>
          <cell r="O69">
            <v>0</v>
          </cell>
        </row>
        <row r="70">
          <cell r="E70">
            <v>3.3000000000000003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3.3000000000000003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0.2</v>
          </cell>
          <cell r="M73">
            <v>0.2</v>
          </cell>
          <cell r="N73">
            <v>0</v>
          </cell>
          <cell r="O73">
            <v>0</v>
          </cell>
        </row>
        <row r="74">
          <cell r="E74">
            <v>0.2</v>
          </cell>
          <cell r="M74">
            <v>0.2</v>
          </cell>
          <cell r="N74">
            <v>0</v>
          </cell>
          <cell r="O74">
            <v>0</v>
          </cell>
        </row>
        <row r="75">
          <cell r="E75">
            <v>1.8</v>
          </cell>
          <cell r="M75">
            <v>1.8</v>
          </cell>
          <cell r="N75">
            <v>0</v>
          </cell>
          <cell r="O75">
            <v>0</v>
          </cell>
        </row>
        <row r="76">
          <cell r="E76">
            <v>0.4</v>
          </cell>
          <cell r="M76">
            <v>0.4</v>
          </cell>
          <cell r="N76">
            <v>0</v>
          </cell>
          <cell r="O76">
            <v>0</v>
          </cell>
        </row>
        <row r="77">
          <cell r="E77">
            <v>2.6</v>
          </cell>
          <cell r="F77">
            <v>0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  <cell r="M77">
            <v>2.6</v>
          </cell>
          <cell r="N77">
            <v>0</v>
          </cell>
          <cell r="O77">
            <v>0</v>
          </cell>
        </row>
        <row r="79">
          <cell r="E79">
            <v>9.6</v>
          </cell>
          <cell r="G79">
            <v>25.7</v>
          </cell>
          <cell r="M79">
            <v>9.6</v>
          </cell>
          <cell r="N79">
            <v>0</v>
          </cell>
          <cell r="O79">
            <v>25.7</v>
          </cell>
        </row>
        <row r="80">
          <cell r="E80">
            <v>0.2</v>
          </cell>
          <cell r="M80">
            <v>0.2</v>
          </cell>
          <cell r="N80">
            <v>0</v>
          </cell>
          <cell r="O80">
            <v>0</v>
          </cell>
        </row>
        <row r="81">
          <cell r="E81">
            <v>9.7999999999999989</v>
          </cell>
          <cell r="F81">
            <v>0</v>
          </cell>
          <cell r="G81">
            <v>25.7</v>
          </cell>
          <cell r="I81">
            <v>0</v>
          </cell>
          <cell r="J81">
            <v>0</v>
          </cell>
          <cell r="K81">
            <v>0</v>
          </cell>
          <cell r="M81">
            <v>9.7999999999999989</v>
          </cell>
          <cell r="N81">
            <v>0</v>
          </cell>
          <cell r="O81">
            <v>25.7</v>
          </cell>
        </row>
        <row r="83">
          <cell r="E83">
            <v>1</v>
          </cell>
          <cell r="M83">
            <v>1</v>
          </cell>
          <cell r="N83">
            <v>0</v>
          </cell>
          <cell r="O83">
            <v>0</v>
          </cell>
        </row>
        <row r="84">
          <cell r="E84">
            <v>0.1</v>
          </cell>
          <cell r="M84">
            <v>0.1</v>
          </cell>
          <cell r="N84">
            <v>0</v>
          </cell>
          <cell r="O84">
            <v>0</v>
          </cell>
        </row>
        <row r="85">
          <cell r="E85">
            <v>0.3</v>
          </cell>
          <cell r="M85">
            <v>0.3</v>
          </cell>
          <cell r="N85">
            <v>0</v>
          </cell>
          <cell r="O85">
            <v>0</v>
          </cell>
        </row>
        <row r="86">
          <cell r="E86">
            <v>0.3</v>
          </cell>
          <cell r="M86">
            <v>0.3</v>
          </cell>
          <cell r="N86">
            <v>0</v>
          </cell>
          <cell r="O86">
            <v>0</v>
          </cell>
        </row>
        <row r="87">
          <cell r="E87">
            <v>0.2</v>
          </cell>
          <cell r="M87">
            <v>0.2</v>
          </cell>
          <cell r="N87">
            <v>0</v>
          </cell>
          <cell r="O87">
            <v>0</v>
          </cell>
        </row>
        <row r="88">
          <cell r="E88">
            <v>0.4</v>
          </cell>
          <cell r="M88">
            <v>0.4</v>
          </cell>
          <cell r="N88">
            <v>0</v>
          </cell>
          <cell r="O88">
            <v>0</v>
          </cell>
        </row>
        <row r="89">
          <cell r="E89">
            <v>0.9</v>
          </cell>
          <cell r="M89">
            <v>0.9</v>
          </cell>
          <cell r="N89">
            <v>0</v>
          </cell>
          <cell r="O89">
            <v>0</v>
          </cell>
        </row>
        <row r="90">
          <cell r="E90">
            <v>0.3</v>
          </cell>
          <cell r="M90">
            <v>0.3</v>
          </cell>
          <cell r="N90">
            <v>0</v>
          </cell>
          <cell r="O90">
            <v>0</v>
          </cell>
        </row>
        <row r="91">
          <cell r="E91">
            <v>0.2</v>
          </cell>
          <cell r="M91">
            <v>0.2</v>
          </cell>
          <cell r="N91">
            <v>0</v>
          </cell>
          <cell r="O91">
            <v>0</v>
          </cell>
        </row>
        <row r="92">
          <cell r="E92">
            <v>0.2</v>
          </cell>
          <cell r="M92">
            <v>0.2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E94">
            <v>0.1</v>
          </cell>
          <cell r="M94">
            <v>0.1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E96">
            <v>4.4000000000000004</v>
          </cell>
          <cell r="M96">
            <v>4.4000000000000004</v>
          </cell>
          <cell r="N96">
            <v>0</v>
          </cell>
          <cell r="O96">
            <v>0</v>
          </cell>
        </row>
        <row r="97">
          <cell r="E97">
            <v>1.7</v>
          </cell>
          <cell r="M97">
            <v>1.7</v>
          </cell>
          <cell r="N97">
            <v>0</v>
          </cell>
          <cell r="O97">
            <v>0</v>
          </cell>
        </row>
        <row r="98">
          <cell r="E98">
            <v>0.9</v>
          </cell>
          <cell r="M98">
            <v>0.9</v>
          </cell>
          <cell r="N98">
            <v>0</v>
          </cell>
          <cell r="O98">
            <v>0</v>
          </cell>
        </row>
        <row r="99">
          <cell r="E99">
            <v>2.2000000000000002</v>
          </cell>
          <cell r="M99">
            <v>2.2000000000000002</v>
          </cell>
          <cell r="N99">
            <v>0</v>
          </cell>
          <cell r="O99">
            <v>0</v>
          </cell>
        </row>
        <row r="100">
          <cell r="E100">
            <v>2.5</v>
          </cell>
          <cell r="M100">
            <v>2.5</v>
          </cell>
          <cell r="N100">
            <v>0</v>
          </cell>
          <cell r="O100">
            <v>0</v>
          </cell>
        </row>
        <row r="101">
          <cell r="E101">
            <v>3.7</v>
          </cell>
          <cell r="M101">
            <v>3.7</v>
          </cell>
          <cell r="N101">
            <v>0</v>
          </cell>
          <cell r="O101">
            <v>0</v>
          </cell>
        </row>
        <row r="102">
          <cell r="E102">
            <v>0.1</v>
          </cell>
          <cell r="M102">
            <v>0.1</v>
          </cell>
          <cell r="N102">
            <v>0</v>
          </cell>
          <cell r="O102">
            <v>0</v>
          </cell>
        </row>
        <row r="103">
          <cell r="E103">
            <v>0.5</v>
          </cell>
          <cell r="M103">
            <v>0.5</v>
          </cell>
          <cell r="N103">
            <v>0</v>
          </cell>
          <cell r="O103">
            <v>0</v>
          </cell>
        </row>
        <row r="104">
          <cell r="E104">
            <v>5</v>
          </cell>
          <cell r="F104">
            <v>4.8</v>
          </cell>
          <cell r="M104">
            <v>5</v>
          </cell>
          <cell r="N104">
            <v>4.8</v>
          </cell>
          <cell r="O104">
            <v>0</v>
          </cell>
        </row>
        <row r="105">
          <cell r="E105">
            <v>2</v>
          </cell>
          <cell r="F105">
            <v>0.8</v>
          </cell>
          <cell r="M105">
            <v>2</v>
          </cell>
          <cell r="N105">
            <v>0.8</v>
          </cell>
          <cell r="O105">
            <v>0</v>
          </cell>
        </row>
        <row r="106">
          <cell r="E106">
            <v>4.9000000000000004</v>
          </cell>
          <cell r="M106">
            <v>4.9000000000000004</v>
          </cell>
          <cell r="N106">
            <v>0</v>
          </cell>
          <cell r="O106">
            <v>0</v>
          </cell>
        </row>
        <row r="107">
          <cell r="E107">
            <v>32.1</v>
          </cell>
          <cell r="F107">
            <v>5.6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32.1</v>
          </cell>
          <cell r="N107">
            <v>5.6</v>
          </cell>
          <cell r="O107">
            <v>0</v>
          </cell>
        </row>
        <row r="109">
          <cell r="E109">
            <v>0.4</v>
          </cell>
          <cell r="M109">
            <v>0.4</v>
          </cell>
          <cell r="N109">
            <v>0</v>
          </cell>
          <cell r="O109">
            <v>0</v>
          </cell>
        </row>
        <row r="110">
          <cell r="M110">
            <v>0</v>
          </cell>
          <cell r="N110">
            <v>0</v>
          </cell>
          <cell r="O110">
            <v>0</v>
          </cell>
        </row>
        <row r="111">
          <cell r="M111">
            <v>0</v>
          </cell>
          <cell r="N111">
            <v>0</v>
          </cell>
          <cell r="O111">
            <v>0</v>
          </cell>
        </row>
        <row r="112">
          <cell r="E112">
            <v>0.2</v>
          </cell>
          <cell r="M112">
            <v>0.2</v>
          </cell>
          <cell r="N112">
            <v>0</v>
          </cell>
          <cell r="O112">
            <v>0</v>
          </cell>
        </row>
        <row r="113">
          <cell r="E113">
            <v>0.5</v>
          </cell>
          <cell r="M113">
            <v>0.5</v>
          </cell>
          <cell r="N113">
            <v>0</v>
          </cell>
          <cell r="O113">
            <v>0</v>
          </cell>
        </row>
        <row r="114">
          <cell r="E114">
            <v>1.1000000000000001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1.1000000000000001</v>
          </cell>
          <cell r="N114">
            <v>0</v>
          </cell>
          <cell r="O114">
            <v>0</v>
          </cell>
        </row>
        <row r="116">
          <cell r="E116">
            <v>0.2</v>
          </cell>
          <cell r="M116">
            <v>0.2</v>
          </cell>
          <cell r="N116">
            <v>0</v>
          </cell>
          <cell r="O116">
            <v>0</v>
          </cell>
        </row>
        <row r="117">
          <cell r="E117">
            <v>0.5</v>
          </cell>
          <cell r="M117">
            <v>0.5</v>
          </cell>
          <cell r="N117">
            <v>0</v>
          </cell>
          <cell r="O117">
            <v>0</v>
          </cell>
        </row>
        <row r="118">
          <cell r="E118">
            <v>1.4</v>
          </cell>
          <cell r="M118">
            <v>1.4</v>
          </cell>
          <cell r="N118">
            <v>0</v>
          </cell>
          <cell r="O118">
            <v>0</v>
          </cell>
        </row>
        <row r="119">
          <cell r="E119">
            <v>2.0999999999999996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2.0999999999999996</v>
          </cell>
          <cell r="N119">
            <v>0</v>
          </cell>
          <cell r="O119">
            <v>0</v>
          </cell>
        </row>
        <row r="122">
          <cell r="E122">
            <v>11</v>
          </cell>
          <cell r="I122">
            <v>-4</v>
          </cell>
          <cell r="K122">
            <v>4</v>
          </cell>
          <cell r="M122">
            <v>7</v>
          </cell>
          <cell r="N122">
            <v>0</v>
          </cell>
          <cell r="O122">
            <v>4</v>
          </cell>
        </row>
        <row r="124">
          <cell r="E124">
            <v>11</v>
          </cell>
          <cell r="F124">
            <v>0</v>
          </cell>
          <cell r="G124">
            <v>0</v>
          </cell>
          <cell r="I124">
            <v>-4</v>
          </cell>
          <cell r="J124">
            <v>0</v>
          </cell>
          <cell r="K124">
            <v>4</v>
          </cell>
          <cell r="M124">
            <v>7</v>
          </cell>
          <cell r="N124">
            <v>0</v>
          </cell>
          <cell r="O124">
            <v>4</v>
          </cell>
        </row>
        <row r="127">
          <cell r="G127">
            <v>17.600000000000001</v>
          </cell>
          <cell r="M127">
            <v>0</v>
          </cell>
          <cell r="N127">
            <v>0</v>
          </cell>
          <cell r="O127">
            <v>17.600000000000001</v>
          </cell>
        </row>
        <row r="129">
          <cell r="E129">
            <v>0</v>
          </cell>
          <cell r="F129">
            <v>0</v>
          </cell>
          <cell r="G129">
            <v>17.600000000000001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17.600000000000001</v>
          </cell>
        </row>
        <row r="132">
          <cell r="M132">
            <v>0</v>
          </cell>
          <cell r="N132">
            <v>0</v>
          </cell>
          <cell r="O132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0</v>
          </cell>
          <cell r="N134">
            <v>0</v>
          </cell>
          <cell r="O134">
            <v>0</v>
          </cell>
        </row>
        <row r="136">
          <cell r="M136">
            <v>0</v>
          </cell>
          <cell r="N136">
            <v>0</v>
          </cell>
          <cell r="O136">
            <v>0</v>
          </cell>
        </row>
        <row r="137">
          <cell r="M137">
            <v>0</v>
          </cell>
          <cell r="N137">
            <v>0</v>
          </cell>
          <cell r="O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0</v>
          </cell>
          <cell r="N138">
            <v>0</v>
          </cell>
          <cell r="O138">
            <v>0</v>
          </cell>
        </row>
        <row r="146">
          <cell r="Q146">
            <v>4.9000000000000004</v>
          </cell>
        </row>
        <row r="147">
          <cell r="Q147">
            <v>0</v>
          </cell>
        </row>
        <row r="148">
          <cell r="Q148">
            <v>0</v>
          </cell>
        </row>
        <row r="149">
          <cell r="Q149">
            <v>253</v>
          </cell>
        </row>
        <row r="150">
          <cell r="Q150">
            <v>106.1</v>
          </cell>
        </row>
        <row r="151">
          <cell r="Q151">
            <v>56.9</v>
          </cell>
        </row>
        <row r="152">
          <cell r="Q152">
            <v>35.5</v>
          </cell>
        </row>
        <row r="153">
          <cell r="Q153">
            <v>41.5</v>
          </cell>
        </row>
        <row r="154">
          <cell r="Q154">
            <v>249.1</v>
          </cell>
        </row>
        <row r="155">
          <cell r="Q155">
            <v>130.29999999999998</v>
          </cell>
        </row>
      </sheetData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6"/>
  <sheetViews>
    <sheetView zoomScaleNormal="100" workbookViewId="0">
      <selection sqref="A1:XFD1048576"/>
    </sheetView>
  </sheetViews>
  <sheetFormatPr defaultColWidth="9.42578125" defaultRowHeight="15" x14ac:dyDescent="0.25"/>
  <cols>
    <col min="1" max="1" width="9.7109375" style="216" customWidth="1"/>
    <col min="2" max="2" width="71.85546875" style="218" bestFit="1" customWidth="1"/>
    <col min="3" max="3" width="10.42578125" style="219" hidden="1" customWidth="1"/>
    <col min="4" max="4" width="10.5703125" style="216" hidden="1" customWidth="1"/>
    <col min="5" max="5" width="11.5703125" style="216" customWidth="1"/>
    <col min="6" max="16384" width="9.42578125" style="216"/>
  </cols>
  <sheetData>
    <row r="1" spans="2:5" x14ac:dyDescent="0.25">
      <c r="B1" s="413" t="s">
        <v>308</v>
      </c>
      <c r="C1" s="413"/>
      <c r="D1" s="413"/>
      <c r="E1" s="413"/>
    </row>
    <row r="2" spans="2:5" x14ac:dyDescent="0.25">
      <c r="B2" s="413" t="s">
        <v>502</v>
      </c>
      <c r="C2" s="413"/>
      <c r="D2" s="413"/>
      <c r="E2" s="413"/>
    </row>
    <row r="3" spans="2:5" x14ac:dyDescent="0.25">
      <c r="B3" s="413" t="s">
        <v>514</v>
      </c>
      <c r="C3" s="413"/>
      <c r="D3" s="413"/>
      <c r="E3" s="413"/>
    </row>
    <row r="4" spans="2:5" x14ac:dyDescent="0.25">
      <c r="B4" s="413" t="s">
        <v>309</v>
      </c>
      <c r="C4" s="413"/>
      <c r="D4" s="413"/>
      <c r="E4" s="413"/>
    </row>
    <row r="5" spans="2:5" ht="15" customHeight="1" x14ac:dyDescent="0.25">
      <c r="B5" s="415" t="s">
        <v>515</v>
      </c>
      <c r="C5" s="415"/>
      <c r="D5" s="415"/>
      <c r="E5" s="415"/>
    </row>
    <row r="6" spans="2:5" x14ac:dyDescent="0.25">
      <c r="B6" s="415" t="s">
        <v>516</v>
      </c>
      <c r="C6" s="415"/>
      <c r="D6" s="415"/>
      <c r="E6" s="415"/>
    </row>
    <row r="7" spans="2:5" ht="15" hidden="1" customHeight="1" x14ac:dyDescent="0.25">
      <c r="B7" s="415" t="s">
        <v>517</v>
      </c>
      <c r="C7" s="415"/>
      <c r="D7" s="415"/>
      <c r="E7" s="415"/>
    </row>
    <row r="8" spans="2:5" hidden="1" x14ac:dyDescent="0.25">
      <c r="B8" s="415" t="s">
        <v>466</v>
      </c>
      <c r="C8" s="415"/>
      <c r="D8" s="415"/>
      <c r="E8" s="415"/>
    </row>
    <row r="9" spans="2:5" ht="15" hidden="1" customHeight="1" x14ac:dyDescent="0.25">
      <c r="B9" s="415" t="s">
        <v>517</v>
      </c>
      <c r="C9" s="415"/>
      <c r="D9" s="415"/>
      <c r="E9" s="415"/>
    </row>
    <row r="10" spans="2:5" hidden="1" x14ac:dyDescent="0.25">
      <c r="B10" s="415" t="s">
        <v>466</v>
      </c>
      <c r="C10" s="415"/>
      <c r="D10" s="415"/>
      <c r="E10" s="415"/>
    </row>
    <row r="11" spans="2:5" ht="15" hidden="1" customHeight="1" x14ac:dyDescent="0.25">
      <c r="B11" s="415" t="s">
        <v>517</v>
      </c>
      <c r="C11" s="415"/>
      <c r="D11" s="415"/>
      <c r="E11" s="415"/>
    </row>
    <row r="12" spans="2:5" hidden="1" x14ac:dyDescent="0.25">
      <c r="B12" s="415" t="s">
        <v>466</v>
      </c>
      <c r="C12" s="415"/>
      <c r="D12" s="415"/>
      <c r="E12" s="415"/>
    </row>
    <row r="13" spans="2:5" ht="15" hidden="1" customHeight="1" x14ac:dyDescent="0.25">
      <c r="B13" s="415" t="s">
        <v>517</v>
      </c>
      <c r="C13" s="415"/>
      <c r="D13" s="415"/>
      <c r="E13" s="415"/>
    </row>
    <row r="14" spans="2:5" hidden="1" x14ac:dyDescent="0.25">
      <c r="B14" s="415" t="s">
        <v>466</v>
      </c>
      <c r="C14" s="415"/>
      <c r="D14" s="415"/>
      <c r="E14" s="415"/>
    </row>
    <row r="15" spans="2:5" ht="15" hidden="1" customHeight="1" x14ac:dyDescent="0.25">
      <c r="B15" s="415" t="s">
        <v>517</v>
      </c>
      <c r="C15" s="415"/>
      <c r="D15" s="415"/>
      <c r="E15" s="415"/>
    </row>
    <row r="16" spans="2:5" hidden="1" x14ac:dyDescent="0.25">
      <c r="B16" s="415" t="s">
        <v>466</v>
      </c>
      <c r="C16" s="415"/>
      <c r="D16" s="415"/>
      <c r="E16" s="415"/>
    </row>
    <row r="17" spans="1:5" ht="15" hidden="1" customHeight="1" x14ac:dyDescent="0.25">
      <c r="B17" s="415" t="s">
        <v>518</v>
      </c>
      <c r="C17" s="415"/>
      <c r="D17" s="415"/>
      <c r="E17" s="415"/>
    </row>
    <row r="18" spans="1:5" hidden="1" x14ac:dyDescent="0.25">
      <c r="B18" s="415" t="s">
        <v>466</v>
      </c>
      <c r="C18" s="415"/>
      <c r="D18" s="415"/>
      <c r="E18" s="415"/>
    </row>
    <row r="19" spans="1:5" ht="12" customHeight="1" x14ac:dyDescent="0.25">
      <c r="B19" s="217"/>
      <c r="C19" s="217"/>
      <c r="D19" s="217"/>
      <c r="E19" s="217"/>
    </row>
    <row r="20" spans="1:5" x14ac:dyDescent="0.25">
      <c r="A20" s="414" t="s">
        <v>509</v>
      </c>
      <c r="B20" s="414"/>
      <c r="C20" s="414"/>
    </row>
    <row r="21" spans="1:5" ht="21" customHeight="1" x14ac:dyDescent="0.25">
      <c r="E21" s="4" t="s">
        <v>376</v>
      </c>
    </row>
    <row r="22" spans="1:5" ht="30" x14ac:dyDescent="0.25">
      <c r="A22" s="220" t="s">
        <v>217</v>
      </c>
      <c r="B22" s="221" t="s">
        <v>218</v>
      </c>
      <c r="C22" s="222" t="s">
        <v>299</v>
      </c>
      <c r="D22" s="223" t="s">
        <v>296</v>
      </c>
      <c r="E22" s="221" t="s">
        <v>0</v>
      </c>
    </row>
    <row r="23" spans="1:5" x14ac:dyDescent="0.25">
      <c r="A23" s="224" t="s">
        <v>69</v>
      </c>
      <c r="B23" s="225" t="s">
        <v>219</v>
      </c>
      <c r="C23" s="258">
        <f>C24+C26+C30</f>
        <v>22226</v>
      </c>
      <c r="D23" s="259">
        <f>D24+D26+D30</f>
        <v>125</v>
      </c>
      <c r="E23" s="260">
        <f>E24+E26+E30</f>
        <v>22351</v>
      </c>
    </row>
    <row r="24" spans="1:5" x14ac:dyDescent="0.25">
      <c r="A24" s="224" t="s">
        <v>220</v>
      </c>
      <c r="B24" s="225" t="s">
        <v>221</v>
      </c>
      <c r="C24" s="258">
        <f>C25</f>
        <v>21655</v>
      </c>
      <c r="D24" s="259">
        <f>D25</f>
        <v>0</v>
      </c>
      <c r="E24" s="260">
        <f>E25</f>
        <v>21655</v>
      </c>
    </row>
    <row r="25" spans="1:5" ht="15" customHeight="1" x14ac:dyDescent="0.25">
      <c r="A25" s="224" t="s">
        <v>222</v>
      </c>
      <c r="B25" s="226" t="s">
        <v>415</v>
      </c>
      <c r="C25" s="40">
        <v>21655</v>
      </c>
      <c r="D25" s="261"/>
      <c r="E25" s="264">
        <f>C25+D25</f>
        <v>21655</v>
      </c>
    </row>
    <row r="26" spans="1:5" x14ac:dyDescent="0.25">
      <c r="A26" s="224" t="s">
        <v>223</v>
      </c>
      <c r="B26" s="225" t="s">
        <v>224</v>
      </c>
      <c r="C26" s="258">
        <f>C27+C28+C29</f>
        <v>507</v>
      </c>
      <c r="D26" s="259">
        <f>D27+D28+D29</f>
        <v>125</v>
      </c>
      <c r="E26" s="260">
        <f>E27+E28+E29</f>
        <v>632</v>
      </c>
    </row>
    <row r="27" spans="1:5" x14ac:dyDescent="0.25">
      <c r="A27" s="224" t="s">
        <v>225</v>
      </c>
      <c r="B27" s="226" t="s">
        <v>279</v>
      </c>
      <c r="C27" s="263">
        <v>250</v>
      </c>
      <c r="D27" s="261">
        <v>15</v>
      </c>
      <c r="E27" s="264">
        <f>C27+D27</f>
        <v>265</v>
      </c>
    </row>
    <row r="28" spans="1:5" x14ac:dyDescent="0.25">
      <c r="A28" s="224" t="s">
        <v>226</v>
      </c>
      <c r="B28" s="226" t="s">
        <v>280</v>
      </c>
      <c r="C28" s="263">
        <v>7</v>
      </c>
      <c r="D28" s="261">
        <v>10</v>
      </c>
      <c r="E28" s="264">
        <f>C28+D28</f>
        <v>17</v>
      </c>
    </row>
    <row r="29" spans="1:5" x14ac:dyDescent="0.25">
      <c r="A29" s="224" t="s">
        <v>227</v>
      </c>
      <c r="B29" s="226" t="s">
        <v>281</v>
      </c>
      <c r="C29" s="263">
        <v>250</v>
      </c>
      <c r="D29" s="261">
        <v>100</v>
      </c>
      <c r="E29" s="264">
        <f>C29+D29</f>
        <v>350</v>
      </c>
    </row>
    <row r="30" spans="1:5" x14ac:dyDescent="0.25">
      <c r="A30" s="224" t="s">
        <v>228</v>
      </c>
      <c r="B30" s="227" t="s">
        <v>229</v>
      </c>
      <c r="C30" s="258">
        <f>C31</f>
        <v>64</v>
      </c>
      <c r="D30" s="259">
        <f t="shared" ref="D30:E30" si="0">D31</f>
        <v>0</v>
      </c>
      <c r="E30" s="260">
        <f t="shared" si="0"/>
        <v>64</v>
      </c>
    </row>
    <row r="31" spans="1:5" x14ac:dyDescent="0.25">
      <c r="A31" s="224" t="s">
        <v>230</v>
      </c>
      <c r="B31" s="226" t="s">
        <v>282</v>
      </c>
      <c r="C31" s="263">
        <v>64</v>
      </c>
      <c r="D31" s="261"/>
      <c r="E31" s="264">
        <f>C31+D31</f>
        <v>64</v>
      </c>
    </row>
    <row r="32" spans="1:5" x14ac:dyDescent="0.25">
      <c r="A32" s="224" t="s">
        <v>177</v>
      </c>
      <c r="B32" s="225" t="s">
        <v>231</v>
      </c>
      <c r="C32" s="258">
        <f>C33+C38+C45+C47</f>
        <v>3003.8</v>
      </c>
      <c r="D32" s="259">
        <f>D33+D38+D45+D47</f>
        <v>41.4</v>
      </c>
      <c r="E32" s="260">
        <f>E33+E38+E45+E47</f>
        <v>3045.2000000000003</v>
      </c>
    </row>
    <row r="33" spans="1:5" x14ac:dyDescent="0.25">
      <c r="A33" s="224" t="s">
        <v>232</v>
      </c>
      <c r="B33" s="225" t="s">
        <v>233</v>
      </c>
      <c r="C33" s="258">
        <f>C34+C35+C36+C37</f>
        <v>242</v>
      </c>
      <c r="D33" s="259">
        <f>D34+D35+D36+D37</f>
        <v>35.4</v>
      </c>
      <c r="E33" s="260">
        <f>E34+E35+E36+E37</f>
        <v>277.39999999999998</v>
      </c>
    </row>
    <row r="34" spans="1:5" ht="30" x14ac:dyDescent="0.25">
      <c r="A34" s="224" t="s">
        <v>234</v>
      </c>
      <c r="B34" s="226" t="s">
        <v>283</v>
      </c>
      <c r="C34" s="263">
        <v>150</v>
      </c>
      <c r="D34" s="261">
        <v>35.4</v>
      </c>
      <c r="E34" s="264">
        <f>C34+D34</f>
        <v>185.4</v>
      </c>
    </row>
    <row r="35" spans="1:5" x14ac:dyDescent="0.25">
      <c r="A35" s="224" t="s">
        <v>235</v>
      </c>
      <c r="B35" s="226" t="s">
        <v>284</v>
      </c>
      <c r="C35" s="263">
        <v>22</v>
      </c>
      <c r="D35" s="261"/>
      <c r="E35" s="264">
        <f>C35+D35</f>
        <v>22</v>
      </c>
    </row>
    <row r="36" spans="1:5" s="2" customFormat="1" x14ac:dyDescent="0.25">
      <c r="A36" s="164" t="s">
        <v>236</v>
      </c>
      <c r="B36" s="370" t="s">
        <v>285</v>
      </c>
      <c r="C36" s="40">
        <v>70</v>
      </c>
      <c r="D36" s="86"/>
      <c r="E36" s="262">
        <f>C36+D36</f>
        <v>70</v>
      </c>
    </row>
    <row r="37" spans="1:5" hidden="1" x14ac:dyDescent="0.25">
      <c r="A37" s="224" t="s">
        <v>467</v>
      </c>
      <c r="B37" s="226" t="s">
        <v>463</v>
      </c>
      <c r="C37" s="258"/>
      <c r="D37" s="259"/>
      <c r="E37" s="260">
        <f>C37+D37</f>
        <v>0</v>
      </c>
    </row>
    <row r="38" spans="1:5" x14ac:dyDescent="0.25">
      <c r="A38" s="224" t="s">
        <v>237</v>
      </c>
      <c r="B38" s="225" t="s">
        <v>238</v>
      </c>
      <c r="C38" s="258">
        <f>C39+C40+C41+C42</f>
        <v>2740.8</v>
      </c>
      <c r="D38" s="259">
        <f t="shared" ref="D38:E38" si="1">D39+D40+D41+D42</f>
        <v>6</v>
      </c>
      <c r="E38" s="260">
        <f t="shared" si="1"/>
        <v>2746.8</v>
      </c>
    </row>
    <row r="39" spans="1:5" ht="15.75" customHeight="1" x14ac:dyDescent="0.25">
      <c r="A39" s="224" t="s">
        <v>240</v>
      </c>
      <c r="B39" s="226" t="s">
        <v>238</v>
      </c>
      <c r="C39" s="40">
        <v>111.2</v>
      </c>
      <c r="D39" s="86">
        <v>4.5</v>
      </c>
      <c r="E39" s="264">
        <f t="shared" ref="E39:E48" si="2">C39+D39</f>
        <v>115.7</v>
      </c>
    </row>
    <row r="40" spans="1:5" x14ac:dyDescent="0.25">
      <c r="A40" s="224" t="s">
        <v>239</v>
      </c>
      <c r="B40" s="226" t="s">
        <v>473</v>
      </c>
      <c r="C40" s="40">
        <v>185.9</v>
      </c>
      <c r="D40" s="86">
        <v>1.5</v>
      </c>
      <c r="E40" s="264">
        <f t="shared" si="2"/>
        <v>187.4</v>
      </c>
    </row>
    <row r="41" spans="1:5" x14ac:dyDescent="0.25">
      <c r="A41" s="224" t="s">
        <v>241</v>
      </c>
      <c r="B41" s="226" t="s">
        <v>310</v>
      </c>
      <c r="C41" s="263">
        <v>958.7</v>
      </c>
      <c r="D41" s="261"/>
      <c r="E41" s="264">
        <f t="shared" si="2"/>
        <v>958.7</v>
      </c>
    </row>
    <row r="42" spans="1:5" x14ac:dyDescent="0.25">
      <c r="A42" s="224" t="s">
        <v>482</v>
      </c>
      <c r="B42" s="231" t="s">
        <v>485</v>
      </c>
      <c r="C42" s="40">
        <f>C43+C44</f>
        <v>1485</v>
      </c>
      <c r="D42" s="86">
        <f t="shared" ref="D42:E42" si="3">D43+D44</f>
        <v>0</v>
      </c>
      <c r="E42" s="262">
        <f t="shared" si="3"/>
        <v>1485</v>
      </c>
    </row>
    <row r="43" spans="1:5" x14ac:dyDescent="0.25">
      <c r="A43" s="363" t="s">
        <v>483</v>
      </c>
      <c r="B43" s="364" t="s">
        <v>481</v>
      </c>
      <c r="C43" s="365">
        <v>40</v>
      </c>
      <c r="D43" s="366"/>
      <c r="E43" s="367">
        <f>C43+D43</f>
        <v>40</v>
      </c>
    </row>
    <row r="44" spans="1:5" x14ac:dyDescent="0.25">
      <c r="A44" s="363" t="s">
        <v>484</v>
      </c>
      <c r="B44" s="364" t="s">
        <v>488</v>
      </c>
      <c r="C44" s="365">
        <v>1445</v>
      </c>
      <c r="D44" s="366"/>
      <c r="E44" s="367">
        <f>C44+D44</f>
        <v>1445</v>
      </c>
    </row>
    <row r="45" spans="1:5" x14ac:dyDescent="0.25">
      <c r="A45" s="224" t="s">
        <v>242</v>
      </c>
      <c r="B45" s="225" t="s">
        <v>243</v>
      </c>
      <c r="C45" s="258">
        <v>15</v>
      </c>
      <c r="D45" s="259"/>
      <c r="E45" s="265">
        <f t="shared" si="2"/>
        <v>15</v>
      </c>
    </row>
    <row r="46" spans="1:5" hidden="1" x14ac:dyDescent="0.25">
      <c r="A46" s="224"/>
      <c r="B46" s="228" t="s">
        <v>370</v>
      </c>
      <c r="C46" s="266"/>
      <c r="D46" s="267"/>
      <c r="E46" s="268">
        <f t="shared" si="2"/>
        <v>0</v>
      </c>
    </row>
    <row r="47" spans="1:5" x14ac:dyDescent="0.25">
      <c r="A47" s="224" t="s">
        <v>244</v>
      </c>
      <c r="B47" s="225" t="s">
        <v>245</v>
      </c>
      <c r="C47" s="269">
        <v>6</v>
      </c>
      <c r="D47" s="270"/>
      <c r="E47" s="265">
        <f t="shared" si="2"/>
        <v>6</v>
      </c>
    </row>
    <row r="48" spans="1:5" s="230" customFormat="1" hidden="1" x14ac:dyDescent="0.25">
      <c r="A48" s="229"/>
      <c r="B48" s="228" t="s">
        <v>368</v>
      </c>
      <c r="C48" s="266"/>
      <c r="D48" s="267"/>
      <c r="E48" s="265">
        <f t="shared" si="2"/>
        <v>0</v>
      </c>
    </row>
    <row r="49" spans="1:5" ht="28.5" x14ac:dyDescent="0.25">
      <c r="A49" s="224" t="s">
        <v>70</v>
      </c>
      <c r="B49" s="225" t="s">
        <v>246</v>
      </c>
      <c r="C49" s="269">
        <f>C50+C54</f>
        <v>134</v>
      </c>
      <c r="D49" s="270">
        <f t="shared" ref="D49:E49" si="4">D50+D54</f>
        <v>0.3</v>
      </c>
      <c r="E49" s="265">
        <f t="shared" si="4"/>
        <v>134.30000000000001</v>
      </c>
    </row>
    <row r="50" spans="1:5" x14ac:dyDescent="0.25">
      <c r="A50" s="224" t="s">
        <v>247</v>
      </c>
      <c r="B50" s="225" t="s">
        <v>248</v>
      </c>
      <c r="C50" s="269">
        <f>C51+C52+C53</f>
        <v>134</v>
      </c>
      <c r="D50" s="270">
        <f t="shared" ref="D50:E50" si="5">D51+D52+D53</f>
        <v>0</v>
      </c>
      <c r="E50" s="265">
        <f t="shared" si="5"/>
        <v>134</v>
      </c>
    </row>
    <row r="51" spans="1:5" x14ac:dyDescent="0.25">
      <c r="A51" s="164" t="s">
        <v>249</v>
      </c>
      <c r="B51" s="370" t="s">
        <v>487</v>
      </c>
      <c r="C51" s="40">
        <v>40</v>
      </c>
      <c r="D51" s="86"/>
      <c r="E51" s="264">
        <f t="shared" ref="E51:E54" si="6">C51+D51</f>
        <v>40</v>
      </c>
    </row>
    <row r="52" spans="1:5" x14ac:dyDescent="0.25">
      <c r="A52" s="224" t="s">
        <v>250</v>
      </c>
      <c r="B52" s="231" t="s">
        <v>372</v>
      </c>
      <c r="C52" s="40">
        <v>94</v>
      </c>
      <c r="D52" s="86"/>
      <c r="E52" s="264">
        <f t="shared" si="6"/>
        <v>94</v>
      </c>
    </row>
    <row r="53" spans="1:5" hidden="1" x14ac:dyDescent="0.25">
      <c r="A53" s="224" t="s">
        <v>371</v>
      </c>
      <c r="B53" s="231" t="s">
        <v>373</v>
      </c>
      <c r="C53" s="40"/>
      <c r="D53" s="86"/>
      <c r="E53" s="264">
        <f t="shared" si="6"/>
        <v>0</v>
      </c>
    </row>
    <row r="54" spans="1:5" x14ac:dyDescent="0.25">
      <c r="A54" s="232" t="s">
        <v>374</v>
      </c>
      <c r="B54" s="233" t="s">
        <v>375</v>
      </c>
      <c r="C54" s="269"/>
      <c r="D54" s="270">
        <v>0.3</v>
      </c>
      <c r="E54" s="265">
        <f t="shared" si="6"/>
        <v>0.3</v>
      </c>
    </row>
    <row r="55" spans="1:5" x14ac:dyDescent="0.25">
      <c r="A55" s="224" t="s">
        <v>71</v>
      </c>
      <c r="B55" s="225" t="s">
        <v>251</v>
      </c>
      <c r="C55" s="258">
        <f>C56+C106+C107</f>
        <v>14818.500000000002</v>
      </c>
      <c r="D55" s="259">
        <f>D56+D106+D107</f>
        <v>3113.2999999999997</v>
      </c>
      <c r="E55" s="260">
        <f>E56+E106+E107</f>
        <v>17931.8</v>
      </c>
    </row>
    <row r="56" spans="1:5" x14ac:dyDescent="0.25">
      <c r="A56" s="224" t="s">
        <v>252</v>
      </c>
      <c r="B56" s="233" t="s">
        <v>253</v>
      </c>
      <c r="C56" s="258">
        <f>C57+C80+C81</f>
        <v>14050.1</v>
      </c>
      <c r="D56" s="259">
        <f>D57+D80+D81</f>
        <v>2821.8999999999996</v>
      </c>
      <c r="E56" s="260">
        <f>E57+E80+E81</f>
        <v>16872</v>
      </c>
    </row>
    <row r="57" spans="1:5" s="2" customFormat="1" x14ac:dyDescent="0.25">
      <c r="A57" s="164" t="s">
        <v>254</v>
      </c>
      <c r="B57" s="231" t="s">
        <v>332</v>
      </c>
      <c r="C57" s="269">
        <f>SUM(C58:C79)</f>
        <v>2895.8</v>
      </c>
      <c r="D57" s="259">
        <f>SUM(D58:D79)</f>
        <v>-18.8</v>
      </c>
      <c r="E57" s="260">
        <f>SUM(E58:E79)</f>
        <v>2877.0000000000005</v>
      </c>
    </row>
    <row r="58" spans="1:5" x14ac:dyDescent="0.25">
      <c r="A58" s="229" t="s">
        <v>255</v>
      </c>
      <c r="B58" s="368" t="s">
        <v>377</v>
      </c>
      <c r="C58" s="271">
        <v>0.6</v>
      </c>
      <c r="D58" s="267"/>
      <c r="E58" s="268">
        <f t="shared" ref="E58:E80" si="7">C58+D58</f>
        <v>0.6</v>
      </c>
    </row>
    <row r="59" spans="1:5" x14ac:dyDescent="0.25">
      <c r="A59" s="229" t="s">
        <v>256</v>
      </c>
      <c r="B59" s="368" t="s">
        <v>333</v>
      </c>
      <c r="C59" s="271">
        <v>7.1</v>
      </c>
      <c r="D59" s="267"/>
      <c r="E59" s="268">
        <f t="shared" si="7"/>
        <v>7.1</v>
      </c>
    </row>
    <row r="60" spans="1:5" x14ac:dyDescent="0.25">
      <c r="A60" s="229" t="s">
        <v>257</v>
      </c>
      <c r="B60" s="368" t="s">
        <v>334</v>
      </c>
      <c r="C60" s="271">
        <v>8.1</v>
      </c>
      <c r="D60" s="267"/>
      <c r="E60" s="268">
        <f t="shared" si="7"/>
        <v>8.1</v>
      </c>
    </row>
    <row r="61" spans="1:5" x14ac:dyDescent="0.25">
      <c r="A61" s="229" t="s">
        <v>258</v>
      </c>
      <c r="B61" s="368" t="s">
        <v>335</v>
      </c>
      <c r="C61" s="271">
        <v>215.1</v>
      </c>
      <c r="D61" s="267"/>
      <c r="E61" s="268">
        <f t="shared" si="7"/>
        <v>215.1</v>
      </c>
    </row>
    <row r="62" spans="1:5" x14ac:dyDescent="0.25">
      <c r="A62" s="229" t="s">
        <v>259</v>
      </c>
      <c r="B62" s="368" t="s">
        <v>336</v>
      </c>
      <c r="C62" s="271">
        <v>402.1</v>
      </c>
      <c r="D62" s="267">
        <v>-18.8</v>
      </c>
      <c r="E62" s="268">
        <f t="shared" si="7"/>
        <v>383.3</v>
      </c>
    </row>
    <row r="63" spans="1:5" x14ac:dyDescent="0.25">
      <c r="A63" s="229" t="s">
        <v>260</v>
      </c>
      <c r="B63" s="368" t="s">
        <v>337</v>
      </c>
      <c r="C63" s="271">
        <v>820.1</v>
      </c>
      <c r="D63" s="267"/>
      <c r="E63" s="268">
        <f t="shared" si="7"/>
        <v>820.1</v>
      </c>
    </row>
    <row r="64" spans="1:5" x14ac:dyDescent="0.25">
      <c r="A64" s="229" t="s">
        <v>261</v>
      </c>
      <c r="B64" s="368" t="s">
        <v>338</v>
      </c>
      <c r="C64" s="271">
        <v>14.2</v>
      </c>
      <c r="D64" s="267"/>
      <c r="E64" s="268">
        <f t="shared" si="7"/>
        <v>14.2</v>
      </c>
    </row>
    <row r="65" spans="1:5" x14ac:dyDescent="0.25">
      <c r="A65" s="229" t="s">
        <v>262</v>
      </c>
      <c r="B65" s="368" t="s">
        <v>474</v>
      </c>
      <c r="C65" s="271">
        <v>73.099999999999994</v>
      </c>
      <c r="D65" s="267"/>
      <c r="E65" s="268">
        <f t="shared" si="7"/>
        <v>73.099999999999994</v>
      </c>
    </row>
    <row r="66" spans="1:5" x14ac:dyDescent="0.25">
      <c r="A66" s="229" t="s">
        <v>263</v>
      </c>
      <c r="B66" s="368" t="s">
        <v>339</v>
      </c>
      <c r="C66" s="271">
        <v>205.9</v>
      </c>
      <c r="D66" s="267"/>
      <c r="E66" s="268">
        <f t="shared" si="7"/>
        <v>205.9</v>
      </c>
    </row>
    <row r="67" spans="1:5" x14ac:dyDescent="0.25">
      <c r="A67" s="229" t="s">
        <v>264</v>
      </c>
      <c r="B67" s="368" t="s">
        <v>340</v>
      </c>
      <c r="C67" s="271">
        <v>169.5</v>
      </c>
      <c r="D67" s="267"/>
      <c r="E67" s="268">
        <f t="shared" si="7"/>
        <v>169.5</v>
      </c>
    </row>
    <row r="68" spans="1:5" x14ac:dyDescent="0.25">
      <c r="A68" s="229" t="s">
        <v>265</v>
      </c>
      <c r="B68" s="368" t="s">
        <v>341</v>
      </c>
      <c r="C68" s="271">
        <v>28.6</v>
      </c>
      <c r="D68" s="267"/>
      <c r="E68" s="268">
        <f t="shared" si="7"/>
        <v>28.6</v>
      </c>
    </row>
    <row r="69" spans="1:5" x14ac:dyDescent="0.25">
      <c r="A69" s="229" t="s">
        <v>266</v>
      </c>
      <c r="B69" s="368" t="s">
        <v>342</v>
      </c>
      <c r="C69" s="271">
        <v>5.3</v>
      </c>
      <c r="D69" s="267"/>
      <c r="E69" s="268">
        <f t="shared" si="7"/>
        <v>5.3</v>
      </c>
    </row>
    <row r="70" spans="1:5" x14ac:dyDescent="0.25">
      <c r="A70" s="229" t="s">
        <v>267</v>
      </c>
      <c r="B70" s="368" t="s">
        <v>343</v>
      </c>
      <c r="C70" s="271">
        <v>0.7</v>
      </c>
      <c r="D70" s="267"/>
      <c r="E70" s="268">
        <f t="shared" si="7"/>
        <v>0.7</v>
      </c>
    </row>
    <row r="71" spans="1:5" x14ac:dyDescent="0.25">
      <c r="A71" s="229" t="s">
        <v>268</v>
      </c>
      <c r="B71" s="368" t="s">
        <v>344</v>
      </c>
      <c r="C71" s="271">
        <v>17.399999999999999</v>
      </c>
      <c r="D71" s="267"/>
      <c r="E71" s="268">
        <f t="shared" si="7"/>
        <v>17.399999999999999</v>
      </c>
    </row>
    <row r="72" spans="1:5" x14ac:dyDescent="0.25">
      <c r="A72" s="229" t="s">
        <v>269</v>
      </c>
      <c r="B72" s="368" t="s">
        <v>345</v>
      </c>
      <c r="C72" s="271">
        <v>446.6</v>
      </c>
      <c r="D72" s="267"/>
      <c r="E72" s="268">
        <f t="shared" si="7"/>
        <v>446.6</v>
      </c>
    </row>
    <row r="73" spans="1:5" ht="25.5" x14ac:dyDescent="0.25">
      <c r="A73" s="229" t="s">
        <v>270</v>
      </c>
      <c r="B73" s="368" t="s">
        <v>346</v>
      </c>
      <c r="C73" s="271">
        <v>11.3</v>
      </c>
      <c r="D73" s="267"/>
      <c r="E73" s="268">
        <f t="shared" si="7"/>
        <v>11.3</v>
      </c>
    </row>
    <row r="74" spans="1:5" x14ac:dyDescent="0.25">
      <c r="A74" s="229" t="s">
        <v>271</v>
      </c>
      <c r="B74" s="368" t="s">
        <v>347</v>
      </c>
      <c r="C74" s="271">
        <v>204.2</v>
      </c>
      <c r="D74" s="267"/>
      <c r="E74" s="268">
        <f t="shared" si="7"/>
        <v>204.2</v>
      </c>
    </row>
    <row r="75" spans="1:5" x14ac:dyDescent="0.25">
      <c r="A75" s="229" t="s">
        <v>272</v>
      </c>
      <c r="B75" s="368" t="s">
        <v>348</v>
      </c>
      <c r="C75" s="271">
        <v>219</v>
      </c>
      <c r="D75" s="267"/>
      <c r="E75" s="268">
        <f t="shared" si="7"/>
        <v>219</v>
      </c>
    </row>
    <row r="76" spans="1:5" ht="15.75" customHeight="1" x14ac:dyDescent="0.25">
      <c r="A76" s="229" t="s">
        <v>273</v>
      </c>
      <c r="B76" s="368" t="s">
        <v>349</v>
      </c>
      <c r="C76" s="271">
        <v>27.9</v>
      </c>
      <c r="D76" s="267"/>
      <c r="E76" s="268">
        <f t="shared" si="7"/>
        <v>27.9</v>
      </c>
    </row>
    <row r="77" spans="1:5" x14ac:dyDescent="0.25">
      <c r="A77" s="229" t="s">
        <v>274</v>
      </c>
      <c r="B77" s="368" t="s">
        <v>350</v>
      </c>
      <c r="C77" s="271">
        <v>2.2000000000000002</v>
      </c>
      <c r="D77" s="267"/>
      <c r="E77" s="268">
        <f t="shared" si="7"/>
        <v>2.2000000000000002</v>
      </c>
    </row>
    <row r="78" spans="1:5" x14ac:dyDescent="0.25">
      <c r="A78" s="229" t="s">
        <v>275</v>
      </c>
      <c r="B78" s="368" t="s">
        <v>417</v>
      </c>
      <c r="C78" s="271">
        <v>3</v>
      </c>
      <c r="D78" s="267"/>
      <c r="E78" s="268">
        <f t="shared" si="7"/>
        <v>3</v>
      </c>
    </row>
    <row r="79" spans="1:5" x14ac:dyDescent="0.25">
      <c r="A79" s="229" t="s">
        <v>416</v>
      </c>
      <c r="B79" s="368" t="s">
        <v>503</v>
      </c>
      <c r="C79" s="271">
        <v>13.8</v>
      </c>
      <c r="D79" s="267"/>
      <c r="E79" s="268">
        <f t="shared" si="7"/>
        <v>13.8</v>
      </c>
    </row>
    <row r="80" spans="1:5" s="2" customFormat="1" ht="15" customHeight="1" x14ac:dyDescent="0.25">
      <c r="A80" s="164" t="s">
        <v>276</v>
      </c>
      <c r="B80" s="234" t="s">
        <v>504</v>
      </c>
      <c r="C80" s="40">
        <v>9858.7000000000007</v>
      </c>
      <c r="D80" s="86"/>
      <c r="E80" s="262">
        <f t="shared" si="7"/>
        <v>9858.7000000000007</v>
      </c>
    </row>
    <row r="81" spans="1:5" s="2" customFormat="1" ht="15" customHeight="1" x14ac:dyDescent="0.25">
      <c r="A81" s="164" t="s">
        <v>277</v>
      </c>
      <c r="B81" s="234" t="s">
        <v>351</v>
      </c>
      <c r="C81" s="40">
        <f>C82+C93+C94+C95+C96+C99+C97</f>
        <v>1295.5999999999999</v>
      </c>
      <c r="D81" s="86">
        <f>D82+D93+D94+D95+D96+D99+D97+D98</f>
        <v>2840.7</v>
      </c>
      <c r="E81" s="262">
        <f>E82+E93+E94+E95+E96+E99+E97+E98</f>
        <v>4136.3</v>
      </c>
    </row>
    <row r="82" spans="1:5" s="2" customFormat="1" x14ac:dyDescent="0.25">
      <c r="A82" s="164" t="s">
        <v>506</v>
      </c>
      <c r="B82" s="234" t="s">
        <v>511</v>
      </c>
      <c r="C82" s="40">
        <f>SUM(C83:C92)</f>
        <v>800</v>
      </c>
      <c r="D82" s="86">
        <f>SUM(D83:D92)</f>
        <v>380</v>
      </c>
      <c r="E82" s="262">
        <f>SUM(E83:E92)</f>
        <v>1180</v>
      </c>
    </row>
    <row r="83" spans="1:5" s="236" customFormat="1" ht="49.5" hidden="1" customHeight="1" x14ac:dyDescent="0.25">
      <c r="A83" s="229" t="s">
        <v>355</v>
      </c>
      <c r="B83" s="235" t="s">
        <v>450</v>
      </c>
      <c r="C83" s="271"/>
      <c r="D83" s="267"/>
      <c r="E83" s="268">
        <f t="shared" ref="E83:E105" si="8">C83+D83</f>
        <v>0</v>
      </c>
    </row>
    <row r="84" spans="1:5" s="236" customFormat="1" ht="25.5" hidden="1" x14ac:dyDescent="0.25">
      <c r="A84" s="229" t="s">
        <v>356</v>
      </c>
      <c r="B84" s="235" t="s">
        <v>301</v>
      </c>
      <c r="C84" s="271"/>
      <c r="D84" s="267"/>
      <c r="E84" s="268">
        <f t="shared" si="8"/>
        <v>0</v>
      </c>
    </row>
    <row r="85" spans="1:5" s="236" customFormat="1" ht="16.5" hidden="1" customHeight="1" x14ac:dyDescent="0.25">
      <c r="A85" s="229" t="s">
        <v>357</v>
      </c>
      <c r="B85" s="235" t="s">
        <v>302</v>
      </c>
      <c r="C85" s="271"/>
      <c r="D85" s="267"/>
      <c r="E85" s="268">
        <f t="shared" si="8"/>
        <v>0</v>
      </c>
    </row>
    <row r="86" spans="1:5" s="236" customFormat="1" hidden="1" x14ac:dyDescent="0.25">
      <c r="A86" s="229" t="s">
        <v>358</v>
      </c>
      <c r="B86" s="235" t="s">
        <v>311</v>
      </c>
      <c r="C86" s="271"/>
      <c r="D86" s="267"/>
      <c r="E86" s="268">
        <f t="shared" si="8"/>
        <v>0</v>
      </c>
    </row>
    <row r="87" spans="1:5" s="236" customFormat="1" ht="25.5" x14ac:dyDescent="0.25">
      <c r="A87" s="229"/>
      <c r="B87" s="368" t="s">
        <v>300</v>
      </c>
      <c r="C87" s="271">
        <v>800</v>
      </c>
      <c r="D87" s="267"/>
      <c r="E87" s="268">
        <f t="shared" si="8"/>
        <v>800</v>
      </c>
    </row>
    <row r="88" spans="1:5" s="236" customFormat="1" ht="25.5" x14ac:dyDescent="0.25">
      <c r="A88" s="229"/>
      <c r="B88" s="368" t="s">
        <v>519</v>
      </c>
      <c r="C88" s="271"/>
      <c r="D88" s="267">
        <v>280</v>
      </c>
      <c r="E88" s="268">
        <f t="shared" si="8"/>
        <v>280</v>
      </c>
    </row>
    <row r="89" spans="1:5" s="236" customFormat="1" hidden="1" x14ac:dyDescent="0.25">
      <c r="A89" s="229" t="s">
        <v>357</v>
      </c>
      <c r="B89" s="335" t="s">
        <v>520</v>
      </c>
      <c r="C89" s="271"/>
      <c r="D89" s="267"/>
      <c r="E89" s="268">
        <f t="shared" si="8"/>
        <v>0</v>
      </c>
    </row>
    <row r="90" spans="1:5" s="236" customFormat="1" x14ac:dyDescent="0.25">
      <c r="A90" s="229"/>
      <c r="B90" s="515" t="s">
        <v>521</v>
      </c>
      <c r="C90" s="271"/>
      <c r="D90" s="267">
        <v>100</v>
      </c>
      <c r="E90" s="268">
        <f t="shared" si="8"/>
        <v>100</v>
      </c>
    </row>
    <row r="91" spans="1:5" s="236" customFormat="1" ht="25.5" hidden="1" x14ac:dyDescent="0.25">
      <c r="A91" s="229" t="s">
        <v>356</v>
      </c>
      <c r="B91" s="235" t="s">
        <v>455</v>
      </c>
      <c r="C91" s="271"/>
      <c r="D91" s="267"/>
      <c r="E91" s="268">
        <f t="shared" si="8"/>
        <v>0</v>
      </c>
    </row>
    <row r="92" spans="1:5" s="236" customFormat="1" hidden="1" x14ac:dyDescent="0.25">
      <c r="A92" s="229" t="s">
        <v>456</v>
      </c>
      <c r="B92" s="235" t="s">
        <v>457</v>
      </c>
      <c r="C92" s="271"/>
      <c r="D92" s="267"/>
      <c r="E92" s="268">
        <f t="shared" si="8"/>
        <v>0</v>
      </c>
    </row>
    <row r="93" spans="1:5" s="2" customFormat="1" ht="30" x14ac:dyDescent="0.25">
      <c r="A93" s="164" t="s">
        <v>352</v>
      </c>
      <c r="B93" s="231" t="s">
        <v>353</v>
      </c>
      <c r="C93" s="40"/>
      <c r="D93" s="86">
        <v>2440.5</v>
      </c>
      <c r="E93" s="262">
        <f t="shared" si="8"/>
        <v>2440.5</v>
      </c>
    </row>
    <row r="94" spans="1:5" s="2" customFormat="1" hidden="1" x14ac:dyDescent="0.25">
      <c r="A94" s="164" t="s">
        <v>354</v>
      </c>
      <c r="B94" s="231" t="s">
        <v>369</v>
      </c>
      <c r="C94" s="40"/>
      <c r="D94" s="86"/>
      <c r="E94" s="262">
        <f t="shared" si="8"/>
        <v>0</v>
      </c>
    </row>
    <row r="95" spans="1:5" s="2" customFormat="1" ht="30" x14ac:dyDescent="0.25">
      <c r="A95" s="164" t="s">
        <v>354</v>
      </c>
      <c r="B95" s="371" t="s">
        <v>477</v>
      </c>
      <c r="C95" s="40">
        <v>429.3</v>
      </c>
      <c r="D95" s="86"/>
      <c r="E95" s="262">
        <f t="shared" si="8"/>
        <v>429.3</v>
      </c>
    </row>
    <row r="96" spans="1:5" s="2" customFormat="1" x14ac:dyDescent="0.25">
      <c r="A96" s="164" t="s">
        <v>512</v>
      </c>
      <c r="B96" s="372" t="s">
        <v>359</v>
      </c>
      <c r="C96" s="40">
        <v>32</v>
      </c>
      <c r="D96" s="86"/>
      <c r="E96" s="262">
        <f>C96+D96</f>
        <v>32</v>
      </c>
    </row>
    <row r="97" spans="1:5" s="2" customFormat="1" ht="19.5" hidden="1" customHeight="1" x14ac:dyDescent="0.25">
      <c r="A97" s="80" t="s">
        <v>451</v>
      </c>
      <c r="B97" s="335" t="s">
        <v>521</v>
      </c>
      <c r="C97" s="516"/>
      <c r="D97" s="517"/>
      <c r="E97" s="518">
        <f>C97+D97</f>
        <v>0</v>
      </c>
    </row>
    <row r="98" spans="1:5" s="2" customFormat="1" ht="19.5" hidden="1" customHeight="1" x14ac:dyDescent="0.25">
      <c r="A98" s="80" t="s">
        <v>451</v>
      </c>
      <c r="B98" s="519"/>
      <c r="C98" s="40"/>
      <c r="D98" s="86"/>
      <c r="E98" s="518">
        <f>C98+D98</f>
        <v>0</v>
      </c>
    </row>
    <row r="99" spans="1:5" s="2" customFormat="1" x14ac:dyDescent="0.25">
      <c r="A99" s="164" t="s">
        <v>451</v>
      </c>
      <c r="B99" s="231" t="s">
        <v>507</v>
      </c>
      <c r="C99" s="40">
        <f>C100+C101+C102+C103+C104+C105</f>
        <v>34.299999999999997</v>
      </c>
      <c r="D99" s="86">
        <f>D100+D101+D102+D103+D104+D105</f>
        <v>20.2</v>
      </c>
      <c r="E99" s="262">
        <f>E100+E101+E102+E103+E104+E105</f>
        <v>54.5</v>
      </c>
    </row>
    <row r="100" spans="1:5" s="2" customFormat="1" hidden="1" x14ac:dyDescent="0.25">
      <c r="A100" s="229" t="s">
        <v>452</v>
      </c>
      <c r="B100" s="228" t="s">
        <v>447</v>
      </c>
      <c r="C100" s="271"/>
      <c r="D100" s="267"/>
      <c r="E100" s="268">
        <f t="shared" si="8"/>
        <v>0</v>
      </c>
    </row>
    <row r="101" spans="1:5" s="2" customFormat="1" ht="25.5" x14ac:dyDescent="0.25">
      <c r="A101" s="229"/>
      <c r="B101" s="368" t="s">
        <v>508</v>
      </c>
      <c r="C101" s="271">
        <v>34.299999999999997</v>
      </c>
      <c r="D101" s="267"/>
      <c r="E101" s="268">
        <f t="shared" si="8"/>
        <v>34.299999999999997</v>
      </c>
    </row>
    <row r="102" spans="1:5" s="2" customFormat="1" hidden="1" x14ac:dyDescent="0.25">
      <c r="A102" s="229" t="s">
        <v>453</v>
      </c>
      <c r="B102" s="228" t="s">
        <v>454</v>
      </c>
      <c r="C102" s="271"/>
      <c r="D102" s="267"/>
      <c r="E102" s="268">
        <f t="shared" si="8"/>
        <v>0</v>
      </c>
    </row>
    <row r="103" spans="1:5" s="2" customFormat="1" x14ac:dyDescent="0.25">
      <c r="A103" s="229"/>
      <c r="B103" s="520" t="s">
        <v>522</v>
      </c>
      <c r="C103" s="271"/>
      <c r="D103" s="267">
        <v>20.2</v>
      </c>
      <c r="E103" s="268">
        <f t="shared" si="8"/>
        <v>20.2</v>
      </c>
    </row>
    <row r="104" spans="1:5" s="2" customFormat="1" hidden="1" x14ac:dyDescent="0.25">
      <c r="A104" s="229" t="s">
        <v>461</v>
      </c>
      <c r="B104" s="228" t="s">
        <v>462</v>
      </c>
      <c r="C104" s="271"/>
      <c r="D104" s="267"/>
      <c r="E104" s="268">
        <f t="shared" si="8"/>
        <v>0</v>
      </c>
    </row>
    <row r="105" spans="1:5" s="2" customFormat="1" hidden="1" x14ac:dyDescent="0.25">
      <c r="A105" s="229" t="s">
        <v>461</v>
      </c>
      <c r="B105" s="228" t="s">
        <v>464</v>
      </c>
      <c r="C105" s="271"/>
      <c r="D105" s="267"/>
      <c r="E105" s="268">
        <f t="shared" si="8"/>
        <v>0</v>
      </c>
    </row>
    <row r="106" spans="1:5" s="2" customFormat="1" ht="31.5" customHeight="1" x14ac:dyDescent="0.25">
      <c r="A106" s="224" t="s">
        <v>480</v>
      </c>
      <c r="B106" s="369" t="s">
        <v>460</v>
      </c>
      <c r="C106" s="269">
        <v>553.20000000000005</v>
      </c>
      <c r="D106" s="270">
        <v>257.10000000000002</v>
      </c>
      <c r="E106" s="265">
        <f>C106+D106</f>
        <v>810.30000000000007</v>
      </c>
    </row>
    <row r="107" spans="1:5" x14ac:dyDescent="0.25">
      <c r="A107" s="224" t="s">
        <v>486</v>
      </c>
      <c r="B107" s="233" t="s">
        <v>448</v>
      </c>
      <c r="C107" s="258">
        <f>C110+C109+C108</f>
        <v>215.2</v>
      </c>
      <c r="D107" s="270">
        <f>D110+D109+D108</f>
        <v>34.299999999999997</v>
      </c>
      <c r="E107" s="265">
        <f>C107+D107</f>
        <v>249.5</v>
      </c>
    </row>
    <row r="108" spans="1:5" x14ac:dyDescent="0.25">
      <c r="A108" s="224" t="s">
        <v>407</v>
      </c>
      <c r="B108" s="231" t="s">
        <v>409</v>
      </c>
      <c r="C108" s="40"/>
      <c r="D108" s="86">
        <v>34.299999999999997</v>
      </c>
      <c r="E108" s="262">
        <f>C108+D108</f>
        <v>34.299999999999997</v>
      </c>
    </row>
    <row r="109" spans="1:5" x14ac:dyDescent="0.25">
      <c r="A109" s="224" t="s">
        <v>408</v>
      </c>
      <c r="B109" s="231" t="s">
        <v>410</v>
      </c>
      <c r="C109" s="40">
        <v>215.2</v>
      </c>
      <c r="D109" s="86"/>
      <c r="E109" s="262">
        <f t="shared" ref="E109:E110" si="9">C109+D109</f>
        <v>215.2</v>
      </c>
    </row>
    <row r="110" spans="1:5" ht="30" hidden="1" x14ac:dyDescent="0.25">
      <c r="A110" s="224" t="s">
        <v>465</v>
      </c>
      <c r="B110" s="231" t="s">
        <v>411</v>
      </c>
      <c r="C110" s="40"/>
      <c r="D110" s="86"/>
      <c r="E110" s="262">
        <f t="shared" si="9"/>
        <v>0</v>
      </c>
    </row>
    <row r="111" spans="1:5" x14ac:dyDescent="0.25">
      <c r="A111" s="307" t="s">
        <v>72</v>
      </c>
      <c r="B111" s="237" t="s">
        <v>278</v>
      </c>
      <c r="C111" s="272">
        <f>C23+C32+C49+C55</f>
        <v>40182.300000000003</v>
      </c>
      <c r="D111" s="272">
        <f>D23+D32+D49+D55</f>
        <v>3279.9999999999995</v>
      </c>
      <c r="E111" s="272">
        <f>E23+E32+E49+E55</f>
        <v>43462.3</v>
      </c>
    </row>
    <row r="112" spans="1:5" ht="15.75" customHeight="1" x14ac:dyDescent="0.25">
      <c r="A112" s="232" t="s">
        <v>73</v>
      </c>
      <c r="B112" s="306" t="s">
        <v>440</v>
      </c>
      <c r="C112" s="258">
        <f>C113+C114+C115</f>
        <v>877.3</v>
      </c>
      <c r="D112" s="259">
        <f t="shared" ref="D112:E112" si="10">D113+D114+D115</f>
        <v>0</v>
      </c>
      <c r="E112" s="265">
        <f t="shared" si="10"/>
        <v>877.3</v>
      </c>
    </row>
    <row r="113" spans="1:5" ht="15.75" customHeight="1" x14ac:dyDescent="0.25">
      <c r="A113" s="224" t="s">
        <v>431</v>
      </c>
      <c r="B113" s="312" t="s">
        <v>444</v>
      </c>
      <c r="C113" s="263">
        <v>243</v>
      </c>
      <c r="D113" s="261"/>
      <c r="E113" s="262">
        <f t="shared" ref="E113:E115" si="11">C113+D113</f>
        <v>243</v>
      </c>
    </row>
    <row r="114" spans="1:5" x14ac:dyDescent="0.25">
      <c r="A114" s="224" t="s">
        <v>432</v>
      </c>
      <c r="B114" s="312" t="s">
        <v>445</v>
      </c>
      <c r="C114" s="263">
        <v>76.7</v>
      </c>
      <c r="D114" s="261"/>
      <c r="E114" s="262">
        <f t="shared" si="11"/>
        <v>76.7</v>
      </c>
    </row>
    <row r="115" spans="1:5" x14ac:dyDescent="0.25">
      <c r="A115" s="224" t="s">
        <v>433</v>
      </c>
      <c r="B115" s="312" t="s">
        <v>446</v>
      </c>
      <c r="C115" s="263">
        <v>557.6</v>
      </c>
      <c r="D115" s="261"/>
      <c r="E115" s="262">
        <f t="shared" si="11"/>
        <v>557.6</v>
      </c>
    </row>
    <row r="116" spans="1:5" x14ac:dyDescent="0.25">
      <c r="A116" s="307" t="s">
        <v>74</v>
      </c>
      <c r="B116" s="237" t="s">
        <v>167</v>
      </c>
      <c r="C116" s="272">
        <f>C111+C112</f>
        <v>41059.600000000006</v>
      </c>
      <c r="D116" s="272">
        <f t="shared" ref="D116:E116" si="12">D111+D112</f>
        <v>3279.9999999999995</v>
      </c>
      <c r="E116" s="272">
        <f t="shared" si="12"/>
        <v>44339.600000000006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activeCell="C3" sqref="C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08" hidden="1" customWidth="1"/>
    <col min="10" max="10" width="10.28515625" style="108" hidden="1" customWidth="1"/>
    <col min="11" max="11" width="9.140625" style="108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0"/>
      <c r="C1" s="100" t="s">
        <v>308</v>
      </c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2:15" x14ac:dyDescent="0.25">
      <c r="B2" s="100"/>
      <c r="C2" s="100" t="s">
        <v>502</v>
      </c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2:15" x14ac:dyDescent="0.25">
      <c r="B3" s="100"/>
      <c r="C3" s="100" t="s">
        <v>514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</row>
    <row r="4" spans="2:15" x14ac:dyDescent="0.25">
      <c r="B4" s="100"/>
      <c r="C4" s="100" t="s">
        <v>326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</row>
    <row r="5" spans="2:15" s="246" customFormat="1" ht="15" hidden="1" customHeight="1" x14ac:dyDescent="0.25">
      <c r="B5" s="416" t="s">
        <v>378</v>
      </c>
      <c r="C5" s="416"/>
      <c r="D5" s="416"/>
      <c r="E5" s="416"/>
      <c r="F5" s="416"/>
      <c r="G5" s="416"/>
      <c r="H5" s="416"/>
      <c r="I5" s="416"/>
      <c r="J5" s="416"/>
      <c r="K5" s="416"/>
      <c r="L5" s="416"/>
      <c r="M5" s="416"/>
      <c r="N5" s="416"/>
      <c r="O5" s="416"/>
    </row>
    <row r="6" spans="2:15" s="246" customFormat="1" hidden="1" x14ac:dyDescent="0.25">
      <c r="B6" s="416" t="s">
        <v>392</v>
      </c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</row>
    <row r="7" spans="2:15" s="246" customFormat="1" ht="14.25" hidden="1" customHeight="1" x14ac:dyDescent="0.25">
      <c r="B7" s="416" t="s">
        <v>379</v>
      </c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</row>
    <row r="8" spans="2:15" s="246" customFormat="1" hidden="1" x14ac:dyDescent="0.25">
      <c r="B8" s="416" t="s">
        <v>391</v>
      </c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</row>
    <row r="9" spans="2:15" s="246" customFormat="1" hidden="1" x14ac:dyDescent="0.25">
      <c r="B9" s="416" t="s">
        <v>388</v>
      </c>
      <c r="C9" s="416"/>
      <c r="D9" s="416"/>
      <c r="E9" s="416"/>
      <c r="F9" s="416"/>
      <c r="G9" s="416"/>
      <c r="H9" s="416"/>
      <c r="I9" s="416"/>
      <c r="J9" s="416"/>
      <c r="K9" s="416"/>
      <c r="L9" s="416"/>
      <c r="M9" s="416"/>
      <c r="N9" s="416"/>
      <c r="O9" s="416"/>
    </row>
    <row r="10" spans="2:15" s="246" customFormat="1" hidden="1" x14ac:dyDescent="0.25">
      <c r="B10" s="416" t="s">
        <v>390</v>
      </c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</row>
    <row r="11" spans="2:15" s="246" customFormat="1" hidden="1" x14ac:dyDescent="0.25">
      <c r="B11" s="416" t="s">
        <v>393</v>
      </c>
      <c r="C11" s="416"/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</row>
    <row r="12" spans="2:15" s="246" customFormat="1" hidden="1" x14ac:dyDescent="0.25">
      <c r="B12" s="416" t="s">
        <v>394</v>
      </c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2:15" s="246" customFormat="1" hidden="1" x14ac:dyDescent="0.25">
      <c r="B13" s="416" t="s">
        <v>399</v>
      </c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</row>
    <row r="14" spans="2:15" s="246" customFormat="1" hidden="1" x14ac:dyDescent="0.25">
      <c r="B14" s="416" t="s">
        <v>404</v>
      </c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</row>
    <row r="15" spans="2:15" s="246" customFormat="1" hidden="1" x14ac:dyDescent="0.25">
      <c r="B15" s="416" t="s">
        <v>406</v>
      </c>
      <c r="C15" s="416"/>
      <c r="D15" s="416"/>
      <c r="E15" s="416"/>
      <c r="F15" s="416"/>
      <c r="G15" s="416"/>
      <c r="H15" s="416"/>
      <c r="I15" s="416"/>
      <c r="J15" s="416"/>
      <c r="K15" s="416"/>
      <c r="L15" s="416"/>
      <c r="M15" s="416"/>
      <c r="N15" s="416"/>
      <c r="O15" s="416"/>
    </row>
    <row r="16" spans="2:15" s="246" customFormat="1" hidden="1" x14ac:dyDescent="0.25">
      <c r="B16" s="416" t="s">
        <v>400</v>
      </c>
      <c r="C16" s="416"/>
      <c r="D16" s="416"/>
      <c r="E16" s="416"/>
      <c r="F16" s="416"/>
      <c r="G16" s="416"/>
      <c r="H16" s="416"/>
      <c r="I16" s="416"/>
      <c r="J16" s="416"/>
      <c r="K16" s="416"/>
      <c r="L16" s="416"/>
      <c r="M16" s="416"/>
      <c r="N16" s="416"/>
      <c r="O16" s="416"/>
    </row>
    <row r="17" spans="1:16" s="246" customFormat="1" hidden="1" x14ac:dyDescent="0.25">
      <c r="B17" s="319"/>
      <c r="C17" s="318" t="s">
        <v>468</v>
      </c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</row>
    <row r="18" spans="1:16" s="246" customFormat="1" hidden="1" x14ac:dyDescent="0.25">
      <c r="B18" s="319"/>
      <c r="C18" s="318" t="s">
        <v>466</v>
      </c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</row>
    <row r="19" spans="1:16" s="246" customFormat="1" hidden="1" x14ac:dyDescent="0.25">
      <c r="B19" s="336"/>
      <c r="C19" s="354" t="s">
        <v>468</v>
      </c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</row>
    <row r="20" spans="1:16" s="246" customFormat="1" hidden="1" x14ac:dyDescent="0.25">
      <c r="B20" s="336"/>
      <c r="C20" s="354" t="s">
        <v>466</v>
      </c>
      <c r="D20" s="336"/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6"/>
    </row>
    <row r="21" spans="1:16" s="246" customFormat="1" hidden="1" x14ac:dyDescent="0.25">
      <c r="B21" s="337"/>
      <c r="C21" s="354" t="s">
        <v>468</v>
      </c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</row>
    <row r="22" spans="1:16" s="246" customFormat="1" hidden="1" x14ac:dyDescent="0.25">
      <c r="B22" s="337"/>
      <c r="C22" s="354" t="s">
        <v>466</v>
      </c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</row>
    <row r="23" spans="1:16" s="246" customFormat="1" hidden="1" x14ac:dyDescent="0.25">
      <c r="B23" s="353"/>
      <c r="C23" s="354" t="s">
        <v>468</v>
      </c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</row>
    <row r="24" spans="1:16" s="246" customFormat="1" hidden="1" x14ac:dyDescent="0.25">
      <c r="B24" s="353"/>
      <c r="C24" s="354" t="s">
        <v>466</v>
      </c>
      <c r="D24" s="353"/>
      <c r="E24" s="353"/>
      <c r="F24" s="353"/>
      <c r="G24" s="353"/>
      <c r="H24" s="353"/>
      <c r="I24" s="353"/>
      <c r="J24" s="353"/>
      <c r="K24" s="353"/>
      <c r="L24" s="353"/>
      <c r="M24" s="353"/>
      <c r="N24" s="353"/>
      <c r="O24" s="353"/>
    </row>
    <row r="25" spans="1:16" s="246" customFormat="1" x14ac:dyDescent="0.25">
      <c r="B25" s="247"/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7"/>
      <c r="O25" s="247"/>
    </row>
    <row r="26" spans="1:16" s="248" customFormat="1" ht="33" customHeight="1" x14ac:dyDescent="0.25">
      <c r="A26" s="507" t="s">
        <v>498</v>
      </c>
      <c r="B26" s="507"/>
      <c r="C26" s="507"/>
      <c r="D26" s="507"/>
      <c r="E26" s="507"/>
      <c r="F26" s="507"/>
      <c r="G26" s="507"/>
      <c r="H26" s="507"/>
      <c r="I26" s="507"/>
      <c r="J26" s="507"/>
      <c r="K26" s="507"/>
      <c r="L26" s="507"/>
      <c r="M26" s="507"/>
      <c r="N26" s="507"/>
      <c r="O26" s="507"/>
    </row>
    <row r="27" spans="1:16" ht="18.75" customHeight="1" x14ac:dyDescent="0.25">
      <c r="A27" s="54"/>
      <c r="B27" s="54"/>
      <c r="C27" s="54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4" t="s">
        <v>376</v>
      </c>
    </row>
    <row r="28" spans="1:16" x14ac:dyDescent="0.25">
      <c r="A28" s="423" t="s">
        <v>5</v>
      </c>
      <c r="B28" s="426" t="s">
        <v>305</v>
      </c>
      <c r="C28" s="426" t="s">
        <v>53</v>
      </c>
      <c r="D28" s="439" t="s">
        <v>316</v>
      </c>
      <c r="E28" s="455" t="s">
        <v>189</v>
      </c>
      <c r="F28" s="455"/>
      <c r="G28" s="455"/>
      <c r="H28" s="429" t="s">
        <v>318</v>
      </c>
      <c r="I28" s="454" t="s">
        <v>189</v>
      </c>
      <c r="J28" s="454"/>
      <c r="K28" s="454"/>
      <c r="L28" s="438" t="s">
        <v>0</v>
      </c>
      <c r="M28" s="438" t="s">
        <v>189</v>
      </c>
      <c r="N28" s="438"/>
      <c r="O28" s="438"/>
    </row>
    <row r="29" spans="1:16" x14ac:dyDescent="0.25">
      <c r="A29" s="424"/>
      <c r="B29" s="427"/>
      <c r="C29" s="427"/>
      <c r="D29" s="440"/>
      <c r="E29" s="455" t="s">
        <v>1</v>
      </c>
      <c r="F29" s="455"/>
      <c r="G29" s="445" t="s">
        <v>2</v>
      </c>
      <c r="H29" s="430"/>
      <c r="I29" s="454" t="s">
        <v>1</v>
      </c>
      <c r="J29" s="454"/>
      <c r="K29" s="422" t="s">
        <v>2</v>
      </c>
      <c r="L29" s="438"/>
      <c r="M29" s="438" t="s">
        <v>1</v>
      </c>
      <c r="N29" s="438"/>
      <c r="O29" s="421" t="s">
        <v>2</v>
      </c>
    </row>
    <row r="30" spans="1:16" ht="30.75" customHeight="1" x14ac:dyDescent="0.25">
      <c r="A30" s="425"/>
      <c r="B30" s="428"/>
      <c r="C30" s="428"/>
      <c r="D30" s="441"/>
      <c r="E30" s="99" t="s">
        <v>3</v>
      </c>
      <c r="F30" s="97" t="s">
        <v>4</v>
      </c>
      <c r="G30" s="445"/>
      <c r="H30" s="431"/>
      <c r="I30" s="98" t="s">
        <v>3</v>
      </c>
      <c r="J30" s="95" t="s">
        <v>4</v>
      </c>
      <c r="K30" s="422"/>
      <c r="L30" s="438"/>
      <c r="M30" s="96" t="s">
        <v>3</v>
      </c>
      <c r="N30" s="94" t="s">
        <v>4</v>
      </c>
      <c r="O30" s="421"/>
      <c r="P30" s="109"/>
    </row>
    <row r="31" spans="1:16" ht="15.95" hidden="1" customHeight="1" x14ac:dyDescent="0.25">
      <c r="A31" s="13" t="s">
        <v>69</v>
      </c>
      <c r="B31" s="435" t="s">
        <v>6</v>
      </c>
      <c r="C31" s="436"/>
      <c r="D31" s="436"/>
      <c r="E31" s="436"/>
      <c r="F31" s="436"/>
      <c r="G31" s="436"/>
      <c r="H31" s="436"/>
      <c r="I31" s="436"/>
      <c r="J31" s="436"/>
      <c r="K31" s="436"/>
      <c r="L31" s="436"/>
      <c r="M31" s="436"/>
      <c r="N31" s="436"/>
      <c r="O31" s="437"/>
    </row>
    <row r="32" spans="1:16" ht="15" hidden="1" customHeight="1" x14ac:dyDescent="0.25">
      <c r="A32" s="5" t="s">
        <v>177</v>
      </c>
      <c r="B32" s="71" t="s">
        <v>20</v>
      </c>
      <c r="C32" s="36" t="s">
        <v>30</v>
      </c>
      <c r="D32" s="16">
        <f>E32+G32</f>
        <v>0</v>
      </c>
      <c r="E32" s="40"/>
      <c r="F32" s="40"/>
      <c r="G32" s="40"/>
      <c r="H32" s="24">
        <f>I32+K32</f>
        <v>0</v>
      </c>
      <c r="I32" s="10"/>
      <c r="J32" s="10"/>
      <c r="K32" s="10"/>
      <c r="L32" s="12">
        <f>M32+O32</f>
        <v>0</v>
      </c>
      <c r="M32" s="12">
        <f>E32+I32</f>
        <v>0</v>
      </c>
      <c r="N32" s="12">
        <f>F32+J32</f>
        <v>0</v>
      </c>
      <c r="O32" s="12">
        <f>G32+K32</f>
        <v>0</v>
      </c>
    </row>
    <row r="33" spans="1:21" ht="15.95" hidden="1" customHeight="1" x14ac:dyDescent="0.25">
      <c r="A33" s="20" t="s">
        <v>70</v>
      </c>
      <c r="B33" s="21" t="s">
        <v>169</v>
      </c>
      <c r="C33" s="22"/>
      <c r="D33" s="23">
        <f t="shared" ref="D33:O33" si="0">D32</f>
        <v>0</v>
      </c>
      <c r="E33" s="23">
        <f t="shared" si="0"/>
        <v>0</v>
      </c>
      <c r="F33" s="23">
        <f t="shared" si="0"/>
        <v>0</v>
      </c>
      <c r="G33" s="23">
        <f t="shared" si="0"/>
        <v>0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0</v>
      </c>
      <c r="M33" s="21">
        <f t="shared" si="0"/>
        <v>0</v>
      </c>
      <c r="N33" s="21">
        <f t="shared" si="0"/>
        <v>0</v>
      </c>
      <c r="O33" s="21">
        <f t="shared" si="0"/>
        <v>0</v>
      </c>
    </row>
    <row r="34" spans="1:21" ht="15.95" customHeight="1" x14ac:dyDescent="0.25">
      <c r="A34" s="13" t="s">
        <v>69</v>
      </c>
      <c r="B34" s="435" t="s">
        <v>58</v>
      </c>
      <c r="C34" s="436"/>
      <c r="D34" s="436"/>
      <c r="E34" s="436"/>
      <c r="F34" s="436"/>
      <c r="G34" s="436"/>
      <c r="H34" s="436"/>
      <c r="I34" s="436"/>
      <c r="J34" s="436"/>
      <c r="K34" s="436"/>
      <c r="L34" s="436"/>
      <c r="M34" s="436"/>
      <c r="N34" s="436"/>
      <c r="O34" s="437"/>
    </row>
    <row r="35" spans="1:21" ht="15" customHeight="1" x14ac:dyDescent="0.25">
      <c r="A35" s="5" t="s">
        <v>177</v>
      </c>
      <c r="B35" s="71" t="s">
        <v>20</v>
      </c>
      <c r="C35" s="72"/>
      <c r="D35" s="16">
        <f>E35+G35</f>
        <v>414.4</v>
      </c>
      <c r="E35" s="40">
        <f>E38+E39+E37+E36</f>
        <v>101.89999999999999</v>
      </c>
      <c r="F35" s="40">
        <f t="shared" ref="F35:O35" si="2">F38+F39+F37+F36</f>
        <v>6.6000000000000005</v>
      </c>
      <c r="G35" s="40">
        <f t="shared" si="2"/>
        <v>312.5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414.40000000000003</v>
      </c>
      <c r="M35" s="12">
        <f t="shared" si="2"/>
        <v>101.89999999999999</v>
      </c>
      <c r="N35" s="12">
        <f t="shared" si="2"/>
        <v>6.6000000000000005</v>
      </c>
      <c r="O35" s="12">
        <f t="shared" si="2"/>
        <v>312.5</v>
      </c>
    </row>
    <row r="36" spans="1:21" ht="15" customHeight="1" x14ac:dyDescent="0.25">
      <c r="A36" s="19"/>
      <c r="B36" s="71"/>
      <c r="C36" s="30" t="s">
        <v>25</v>
      </c>
      <c r="D36" s="16">
        <f>E36+G36</f>
        <v>261.10000000000002</v>
      </c>
      <c r="E36" s="16">
        <v>1.1000000000000001</v>
      </c>
      <c r="F36" s="16"/>
      <c r="G36" s="16">
        <v>260</v>
      </c>
      <c r="H36" s="10">
        <f>I36+K36</f>
        <v>0</v>
      </c>
      <c r="I36" s="10"/>
      <c r="J36" s="10"/>
      <c r="K36" s="10"/>
      <c r="L36" s="12">
        <f>M36+O36</f>
        <v>261.10000000000002</v>
      </c>
      <c r="M36" s="12">
        <f t="shared" ref="M36:M37" si="3">E36+I36</f>
        <v>1.1000000000000001</v>
      </c>
      <c r="N36" s="12">
        <f t="shared" ref="N36:N37" si="4">F36+J36</f>
        <v>0</v>
      </c>
      <c r="O36" s="12">
        <f t="shared" ref="O36:O37" si="5">G36+K36</f>
        <v>260</v>
      </c>
    </row>
    <row r="37" spans="1:21" x14ac:dyDescent="0.25">
      <c r="A37" s="37"/>
      <c r="B37" s="38"/>
      <c r="C37" s="73" t="s">
        <v>31</v>
      </c>
      <c r="D37" s="16">
        <f>E37+G37</f>
        <v>100</v>
      </c>
      <c r="E37" s="16">
        <v>100</v>
      </c>
      <c r="F37" s="16">
        <v>6.4</v>
      </c>
      <c r="G37" s="16"/>
      <c r="H37" s="10">
        <f>I37+K37</f>
        <v>0</v>
      </c>
      <c r="I37" s="10"/>
      <c r="J37" s="10"/>
      <c r="K37" s="10"/>
      <c r="L37" s="12">
        <f>M37+O37</f>
        <v>100</v>
      </c>
      <c r="M37" s="12">
        <f t="shared" si="3"/>
        <v>100</v>
      </c>
      <c r="N37" s="12">
        <f t="shared" si="4"/>
        <v>6.4</v>
      </c>
      <c r="O37" s="12">
        <f t="shared" si="5"/>
        <v>0</v>
      </c>
      <c r="U37" s="2" t="s">
        <v>168</v>
      </c>
    </row>
    <row r="38" spans="1:21" ht="15" customHeight="1" x14ac:dyDescent="0.25">
      <c r="A38" s="19"/>
      <c r="B38" s="71"/>
      <c r="C38" s="292" t="s">
        <v>22</v>
      </c>
      <c r="D38" s="16">
        <f>E38+G38</f>
        <v>38.299999999999997</v>
      </c>
      <c r="E38" s="16">
        <v>0.3</v>
      </c>
      <c r="F38" s="16">
        <v>0.2</v>
      </c>
      <c r="G38" s="16">
        <v>38</v>
      </c>
      <c r="H38" s="10">
        <f>I38+K38</f>
        <v>0</v>
      </c>
      <c r="I38" s="10"/>
      <c r="J38" s="10"/>
      <c r="K38" s="10"/>
      <c r="L38" s="12">
        <f>M38+O38</f>
        <v>38.299999999999997</v>
      </c>
      <c r="M38" s="12">
        <f t="shared" ref="M38:O39" si="6">E38+I38</f>
        <v>0.3</v>
      </c>
      <c r="N38" s="12">
        <f t="shared" si="6"/>
        <v>0.2</v>
      </c>
      <c r="O38" s="12">
        <f t="shared" si="6"/>
        <v>38</v>
      </c>
    </row>
    <row r="39" spans="1:21" x14ac:dyDescent="0.25">
      <c r="A39" s="37"/>
      <c r="B39" s="38"/>
      <c r="C39" s="36" t="s">
        <v>30</v>
      </c>
      <c r="D39" s="16">
        <f>E39+G39</f>
        <v>15</v>
      </c>
      <c r="E39" s="16">
        <v>0.5</v>
      </c>
      <c r="F39" s="16"/>
      <c r="G39" s="16">
        <v>14.5</v>
      </c>
      <c r="H39" s="10">
        <f>I39+K39</f>
        <v>0</v>
      </c>
      <c r="I39" s="10"/>
      <c r="J39" s="10"/>
      <c r="K39" s="10"/>
      <c r="L39" s="12">
        <f>M39+O39</f>
        <v>15</v>
      </c>
      <c r="M39" s="12">
        <f t="shared" si="6"/>
        <v>0.5</v>
      </c>
      <c r="N39" s="12">
        <f t="shared" si="6"/>
        <v>0</v>
      </c>
      <c r="O39" s="12">
        <f t="shared" si="6"/>
        <v>14.5</v>
      </c>
    </row>
    <row r="40" spans="1:21" ht="15.95" customHeight="1" x14ac:dyDescent="0.25">
      <c r="A40" s="20" t="s">
        <v>70</v>
      </c>
      <c r="B40" s="21" t="s">
        <v>170</v>
      </c>
      <c r="C40" s="22"/>
      <c r="D40" s="23">
        <f>D35</f>
        <v>414.4</v>
      </c>
      <c r="E40" s="23">
        <f>E35</f>
        <v>101.89999999999999</v>
      </c>
      <c r="F40" s="23">
        <f>F35</f>
        <v>6.6000000000000005</v>
      </c>
      <c r="G40" s="23">
        <f>G35</f>
        <v>312.5</v>
      </c>
      <c r="H40" s="10">
        <f>H35</f>
        <v>0</v>
      </c>
      <c r="I40" s="10">
        <f t="shared" ref="I40:K40" si="7">I35</f>
        <v>0</v>
      </c>
      <c r="J40" s="10">
        <f t="shared" si="7"/>
        <v>0</v>
      </c>
      <c r="K40" s="10">
        <f t="shared" si="7"/>
        <v>0</v>
      </c>
      <c r="L40" s="21">
        <f t="shared" ref="L40" si="8">M40+O40</f>
        <v>414.4</v>
      </c>
      <c r="M40" s="21">
        <f>M35</f>
        <v>101.89999999999999</v>
      </c>
      <c r="N40" s="21">
        <f>N35</f>
        <v>6.6000000000000005</v>
      </c>
      <c r="O40" s="21">
        <f>O35</f>
        <v>312.5</v>
      </c>
    </row>
    <row r="41" spans="1:21" ht="15.95" customHeight="1" x14ac:dyDescent="0.25">
      <c r="A41" s="19" t="s">
        <v>71</v>
      </c>
      <c r="B41" s="501" t="s">
        <v>61</v>
      </c>
      <c r="C41" s="502"/>
      <c r="D41" s="502"/>
      <c r="E41" s="502"/>
      <c r="F41" s="502"/>
      <c r="G41" s="502"/>
      <c r="H41" s="502"/>
      <c r="I41" s="502"/>
      <c r="J41" s="502"/>
      <c r="K41" s="502"/>
      <c r="L41" s="502"/>
      <c r="M41" s="502"/>
      <c r="N41" s="502"/>
      <c r="O41" s="503"/>
    </row>
    <row r="42" spans="1:21" ht="15" customHeight="1" x14ac:dyDescent="0.25">
      <c r="A42" s="5" t="s">
        <v>72</v>
      </c>
      <c r="B42" s="33" t="s">
        <v>20</v>
      </c>
      <c r="C42" s="15" t="s">
        <v>32</v>
      </c>
      <c r="D42" s="16">
        <f>E42+G42</f>
        <v>16.100000000000001</v>
      </c>
      <c r="E42" s="16">
        <v>0.3</v>
      </c>
      <c r="F42" s="16">
        <v>0.2</v>
      </c>
      <c r="G42" s="16">
        <v>15.8</v>
      </c>
      <c r="H42" s="24">
        <f>I42+K42</f>
        <v>0</v>
      </c>
      <c r="I42" s="24"/>
      <c r="J42" s="24"/>
      <c r="K42" s="24"/>
      <c r="L42" s="12">
        <f>M42+O42</f>
        <v>16.100000000000001</v>
      </c>
      <c r="M42" s="12">
        <f>E42+I42</f>
        <v>0.3</v>
      </c>
      <c r="N42" s="12">
        <f>F42+J42</f>
        <v>0.2</v>
      </c>
      <c r="O42" s="12">
        <f>G42+K42</f>
        <v>15.8</v>
      </c>
    </row>
    <row r="43" spans="1:21" ht="15.95" customHeight="1" x14ac:dyDescent="0.25">
      <c r="A43" s="20" t="s">
        <v>73</v>
      </c>
      <c r="B43" s="21" t="s">
        <v>171</v>
      </c>
      <c r="C43" s="110"/>
      <c r="D43" s="23">
        <f>D42</f>
        <v>16.100000000000001</v>
      </c>
      <c r="E43" s="23">
        <f>E42</f>
        <v>0.3</v>
      </c>
      <c r="F43" s="23">
        <f>F42</f>
        <v>0.2</v>
      </c>
      <c r="G43" s="23">
        <f>G42</f>
        <v>15.8</v>
      </c>
      <c r="H43" s="24">
        <f t="shared" ref="H43:O43" si="9">H42</f>
        <v>0</v>
      </c>
      <c r="I43" s="24">
        <f t="shared" si="9"/>
        <v>0</v>
      </c>
      <c r="J43" s="24">
        <f t="shared" si="9"/>
        <v>0</v>
      </c>
      <c r="K43" s="24">
        <f t="shared" si="9"/>
        <v>0</v>
      </c>
      <c r="L43" s="21">
        <f t="shared" si="9"/>
        <v>16.100000000000001</v>
      </c>
      <c r="M43" s="21">
        <f t="shared" si="9"/>
        <v>0.3</v>
      </c>
      <c r="N43" s="21">
        <f t="shared" si="9"/>
        <v>0.2</v>
      </c>
      <c r="O43" s="21">
        <f t="shared" si="9"/>
        <v>15.8</v>
      </c>
    </row>
    <row r="44" spans="1:21" ht="15.95" customHeight="1" x14ac:dyDescent="0.25">
      <c r="A44" s="5" t="s">
        <v>74</v>
      </c>
      <c r="B44" s="504" t="s">
        <v>166</v>
      </c>
      <c r="C44" s="505"/>
      <c r="D44" s="505"/>
      <c r="E44" s="505"/>
      <c r="F44" s="505"/>
      <c r="G44" s="505"/>
      <c r="H44" s="505"/>
      <c r="I44" s="505"/>
      <c r="J44" s="505"/>
      <c r="K44" s="505"/>
      <c r="L44" s="505"/>
      <c r="M44" s="505"/>
      <c r="N44" s="505"/>
      <c r="O44" s="506"/>
    </row>
    <row r="45" spans="1:21" ht="15" customHeight="1" x14ac:dyDescent="0.25">
      <c r="A45" s="5" t="s">
        <v>75</v>
      </c>
      <c r="B45" s="79" t="s">
        <v>20</v>
      </c>
      <c r="C45" s="30" t="s">
        <v>50</v>
      </c>
      <c r="D45" s="16">
        <f>E45+G45</f>
        <v>289.89999999999998</v>
      </c>
      <c r="E45" s="16">
        <v>1.9</v>
      </c>
      <c r="F45" s="16">
        <v>1.6</v>
      </c>
      <c r="G45" s="16">
        <v>288</v>
      </c>
      <c r="H45" s="10">
        <f>I45+K45</f>
        <v>0</v>
      </c>
      <c r="I45" s="10"/>
      <c r="J45" s="10"/>
      <c r="K45" s="10"/>
      <c r="L45" s="12">
        <f>M45+O45</f>
        <v>289.89999999999998</v>
      </c>
      <c r="M45" s="12">
        <f t="shared" ref="M45" si="10">E45+I45</f>
        <v>1.9</v>
      </c>
      <c r="N45" s="12">
        <f t="shared" ref="N45" si="11">F45+J45</f>
        <v>1.6</v>
      </c>
      <c r="O45" s="12">
        <f t="shared" ref="O45" si="12">G45+K45</f>
        <v>288</v>
      </c>
    </row>
    <row r="46" spans="1:21" ht="15.95" customHeight="1" x14ac:dyDescent="0.25">
      <c r="A46" s="20" t="s">
        <v>76</v>
      </c>
      <c r="B46" s="21" t="s">
        <v>172</v>
      </c>
      <c r="C46" s="110"/>
      <c r="D46" s="23">
        <f>D45</f>
        <v>289.89999999999998</v>
      </c>
      <c r="E46" s="23">
        <f t="shared" ref="E46:G46" si="13">E45</f>
        <v>1.9</v>
      </c>
      <c r="F46" s="23">
        <f t="shared" si="13"/>
        <v>1.6</v>
      </c>
      <c r="G46" s="23">
        <f t="shared" si="13"/>
        <v>288</v>
      </c>
      <c r="H46" s="24">
        <f>H45</f>
        <v>0</v>
      </c>
      <c r="I46" s="24">
        <f t="shared" ref="I46:K46" si="14">I45</f>
        <v>0</v>
      </c>
      <c r="J46" s="24">
        <f t="shared" si="14"/>
        <v>0</v>
      </c>
      <c r="K46" s="24">
        <f t="shared" si="14"/>
        <v>0</v>
      </c>
      <c r="L46" s="21">
        <f>L45</f>
        <v>289.89999999999998</v>
      </c>
      <c r="M46" s="21">
        <f t="shared" ref="M46:O46" si="15">M45</f>
        <v>1.9</v>
      </c>
      <c r="N46" s="21">
        <f t="shared" si="15"/>
        <v>1.6</v>
      </c>
      <c r="O46" s="21">
        <f t="shared" si="15"/>
        <v>288</v>
      </c>
    </row>
    <row r="47" spans="1:21" ht="15.95" customHeight="1" x14ac:dyDescent="0.25">
      <c r="A47" s="19" t="s">
        <v>77</v>
      </c>
      <c r="B47" s="435" t="s">
        <v>176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7"/>
    </row>
    <row r="48" spans="1:21" ht="15" customHeight="1" x14ac:dyDescent="0.25">
      <c r="A48" s="5" t="s">
        <v>78</v>
      </c>
      <c r="B48" s="29" t="s">
        <v>20</v>
      </c>
      <c r="C48" s="30" t="s">
        <v>25</v>
      </c>
      <c r="D48" s="16">
        <f>E48+G48</f>
        <v>204.6</v>
      </c>
      <c r="E48" s="40">
        <v>8.1999999999999993</v>
      </c>
      <c r="F48" s="40"/>
      <c r="G48" s="40">
        <v>196.4</v>
      </c>
      <c r="H48" s="24">
        <f>I48+K48</f>
        <v>0</v>
      </c>
      <c r="I48" s="10"/>
      <c r="J48" s="10"/>
      <c r="K48" s="10"/>
      <c r="L48" s="12">
        <f>M48+O48</f>
        <v>204.6</v>
      </c>
      <c r="M48" s="12">
        <f>E48+I48</f>
        <v>8.1999999999999993</v>
      </c>
      <c r="N48" s="12">
        <f>F48+J48</f>
        <v>0</v>
      </c>
      <c r="O48" s="12">
        <f>G48+K48</f>
        <v>196.4</v>
      </c>
    </row>
    <row r="49" spans="1:17" ht="15.95" customHeight="1" x14ac:dyDescent="0.25">
      <c r="A49" s="20" t="s">
        <v>79</v>
      </c>
      <c r="B49" s="21" t="s">
        <v>173</v>
      </c>
      <c r="C49" s="22"/>
      <c r="D49" s="23">
        <f>D48</f>
        <v>204.6</v>
      </c>
      <c r="E49" s="23">
        <f>E48</f>
        <v>8.1999999999999993</v>
      </c>
      <c r="F49" s="23">
        <f>F48</f>
        <v>0</v>
      </c>
      <c r="G49" s="23">
        <f>G48</f>
        <v>196.4</v>
      </c>
      <c r="H49" s="24">
        <f t="shared" ref="H49:O49" si="16">H48</f>
        <v>0</v>
      </c>
      <c r="I49" s="24">
        <f t="shared" si="16"/>
        <v>0</v>
      </c>
      <c r="J49" s="24">
        <f t="shared" si="16"/>
        <v>0</v>
      </c>
      <c r="K49" s="24">
        <f t="shared" si="16"/>
        <v>0</v>
      </c>
      <c r="L49" s="21">
        <f t="shared" ref="L49" si="17">M49+O49</f>
        <v>204.6</v>
      </c>
      <c r="M49" s="21">
        <f t="shared" si="16"/>
        <v>8.1999999999999993</v>
      </c>
      <c r="N49" s="21">
        <f t="shared" si="16"/>
        <v>0</v>
      </c>
      <c r="O49" s="21">
        <f t="shared" si="16"/>
        <v>196.4</v>
      </c>
    </row>
    <row r="50" spans="1:17" ht="15.95" customHeight="1" x14ac:dyDescent="0.25">
      <c r="A50" s="13" t="s">
        <v>80</v>
      </c>
      <c r="B50" s="435" t="s">
        <v>64</v>
      </c>
      <c r="C50" s="436"/>
      <c r="D50" s="436"/>
      <c r="E50" s="436"/>
      <c r="F50" s="436"/>
      <c r="G50" s="436"/>
      <c r="H50" s="436"/>
      <c r="I50" s="436"/>
      <c r="J50" s="436"/>
      <c r="K50" s="436"/>
      <c r="L50" s="436"/>
      <c r="M50" s="436"/>
      <c r="N50" s="436"/>
      <c r="O50" s="437"/>
    </row>
    <row r="51" spans="1:17" ht="15" customHeight="1" x14ac:dyDescent="0.25">
      <c r="A51" s="32" t="s">
        <v>81</v>
      </c>
      <c r="B51" s="29" t="s">
        <v>20</v>
      </c>
      <c r="C51" s="36" t="s">
        <v>30</v>
      </c>
      <c r="D51" s="16">
        <f>E51+G51</f>
        <v>318.39999999999998</v>
      </c>
      <c r="E51" s="16">
        <v>5</v>
      </c>
      <c r="F51" s="16"/>
      <c r="G51" s="16">
        <v>313.39999999999998</v>
      </c>
      <c r="H51" s="10">
        <f>I51+K51</f>
        <v>0</v>
      </c>
      <c r="I51" s="10"/>
      <c r="J51" s="10"/>
      <c r="K51" s="10"/>
      <c r="L51" s="12">
        <f>M51+O51</f>
        <v>318.39999999999998</v>
      </c>
      <c r="M51" s="12">
        <f t="shared" ref="M51:O51" si="18">E51+I51</f>
        <v>5</v>
      </c>
      <c r="N51" s="12">
        <f t="shared" si="18"/>
        <v>0</v>
      </c>
      <c r="O51" s="12">
        <f t="shared" si="18"/>
        <v>313.39999999999998</v>
      </c>
    </row>
    <row r="52" spans="1:17" ht="15" hidden="1" customHeight="1" x14ac:dyDescent="0.25">
      <c r="A52" s="32" t="s">
        <v>79</v>
      </c>
      <c r="B52" s="29" t="s">
        <v>28</v>
      </c>
      <c r="C52" s="36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ref="M52" si="19">E52+I52</f>
        <v>0</v>
      </c>
      <c r="N52" s="12">
        <f t="shared" ref="N52" si="20">F52+J52</f>
        <v>0</v>
      </c>
      <c r="O52" s="12">
        <f t="shared" ref="O52" si="21">G52+K52</f>
        <v>0</v>
      </c>
    </row>
    <row r="53" spans="1:17" ht="15.95" customHeight="1" x14ac:dyDescent="0.25">
      <c r="A53" s="20" t="s">
        <v>82</v>
      </c>
      <c r="B53" s="21" t="s">
        <v>174</v>
      </c>
      <c r="C53" s="110"/>
      <c r="D53" s="23">
        <f>SUM(D51:D52)</f>
        <v>318.39999999999998</v>
      </c>
      <c r="E53" s="23">
        <f t="shared" ref="E53:G53" si="22">SUM(E51:E52)</f>
        <v>5</v>
      </c>
      <c r="F53" s="23">
        <f t="shared" si="22"/>
        <v>0</v>
      </c>
      <c r="G53" s="23">
        <f t="shared" si="22"/>
        <v>313.39999999999998</v>
      </c>
      <c r="H53" s="24">
        <f>SUM(H51:H52)</f>
        <v>0</v>
      </c>
      <c r="I53" s="24">
        <f t="shared" ref="I53:K53" si="23">SUM(I51:I52)</f>
        <v>0</v>
      </c>
      <c r="J53" s="24">
        <f t="shared" si="23"/>
        <v>0</v>
      </c>
      <c r="K53" s="24">
        <f t="shared" si="23"/>
        <v>0</v>
      </c>
      <c r="L53" s="21">
        <f t="shared" ref="L53" si="24">M53+O53</f>
        <v>318.39999999999998</v>
      </c>
      <c r="M53" s="21">
        <f t="shared" ref="M53:O53" si="25">SUM(M51:M52)</f>
        <v>5</v>
      </c>
      <c r="N53" s="21">
        <f t="shared" si="25"/>
        <v>0</v>
      </c>
      <c r="O53" s="21">
        <f t="shared" si="25"/>
        <v>313.39999999999998</v>
      </c>
    </row>
    <row r="54" spans="1:17" ht="15.95" customHeight="1" x14ac:dyDescent="0.25">
      <c r="A54" s="13" t="s">
        <v>83</v>
      </c>
      <c r="B54" s="435" t="s">
        <v>66</v>
      </c>
      <c r="C54" s="436"/>
      <c r="D54" s="436"/>
      <c r="E54" s="436"/>
      <c r="F54" s="436"/>
      <c r="G54" s="436"/>
      <c r="H54" s="436"/>
      <c r="I54" s="436"/>
      <c r="J54" s="436"/>
      <c r="K54" s="436"/>
      <c r="L54" s="436"/>
      <c r="M54" s="436"/>
      <c r="N54" s="436"/>
      <c r="O54" s="437"/>
    </row>
    <row r="55" spans="1:17" ht="15" customHeight="1" x14ac:dyDescent="0.25">
      <c r="A55" s="32" t="s">
        <v>84</v>
      </c>
      <c r="B55" s="29" t="s">
        <v>20</v>
      </c>
      <c r="C55" s="1">
        <v>10</v>
      </c>
      <c r="D55" s="16">
        <f>E55+G55</f>
        <v>72.099999999999994</v>
      </c>
      <c r="E55" s="16">
        <v>1.3</v>
      </c>
      <c r="F55" s="16">
        <v>1.2</v>
      </c>
      <c r="G55" s="16">
        <v>70.8</v>
      </c>
      <c r="H55" s="10">
        <f>I55+K55</f>
        <v>0</v>
      </c>
      <c r="I55" s="10"/>
      <c r="J55" s="10"/>
      <c r="K55" s="10"/>
      <c r="L55" s="12">
        <f>M55+O55</f>
        <v>72.099999999999994</v>
      </c>
      <c r="M55" s="12">
        <f t="shared" ref="M55" si="26">E55+I55</f>
        <v>1.3</v>
      </c>
      <c r="N55" s="12">
        <f t="shared" ref="N55" si="27">F55+J55</f>
        <v>1.2</v>
      </c>
      <c r="O55" s="12">
        <f t="shared" ref="O55" si="28">G55+K55</f>
        <v>70.8</v>
      </c>
    </row>
    <row r="56" spans="1:17" ht="15.95" customHeight="1" x14ac:dyDescent="0.25">
      <c r="A56" s="20" t="s">
        <v>85</v>
      </c>
      <c r="B56" s="21" t="s">
        <v>175</v>
      </c>
      <c r="C56" s="110"/>
      <c r="D56" s="23">
        <f t="shared" ref="D56:O56" si="29">SUM(D55:D55)</f>
        <v>72.099999999999994</v>
      </c>
      <c r="E56" s="23">
        <f t="shared" si="29"/>
        <v>1.3</v>
      </c>
      <c r="F56" s="23">
        <f t="shared" si="29"/>
        <v>1.2</v>
      </c>
      <c r="G56" s="23">
        <f t="shared" si="29"/>
        <v>70.8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ref="L56" si="30">M56+O56</f>
        <v>72.099999999999994</v>
      </c>
      <c r="M56" s="21">
        <f t="shared" si="29"/>
        <v>1.3</v>
      </c>
      <c r="N56" s="21">
        <f t="shared" si="29"/>
        <v>1.2</v>
      </c>
      <c r="O56" s="21">
        <f t="shared" si="29"/>
        <v>70.8</v>
      </c>
    </row>
    <row r="57" spans="1:17" ht="15.95" customHeight="1" x14ac:dyDescent="0.25">
      <c r="A57" s="104" t="s">
        <v>86</v>
      </c>
      <c r="B57" s="111" t="s">
        <v>167</v>
      </c>
      <c r="C57" s="112"/>
      <c r="D57" s="23">
        <f>D32+D40+D43+D46+D49+D53+D56</f>
        <v>1315.5</v>
      </c>
      <c r="E57" s="23">
        <f>E33+E40+E43+E46+E49+E53+E56</f>
        <v>118.6</v>
      </c>
      <c r="F57" s="23">
        <f t="shared" ref="F57:O57" si="31">F33+F40+F43+F46+F49+F53+F56</f>
        <v>9.6</v>
      </c>
      <c r="G57" s="23">
        <f t="shared" si="31"/>
        <v>1196.8999999999999</v>
      </c>
      <c r="H57" s="24">
        <f t="shared" si="31"/>
        <v>0</v>
      </c>
      <c r="I57" s="24">
        <f t="shared" si="31"/>
        <v>0</v>
      </c>
      <c r="J57" s="24">
        <f t="shared" si="31"/>
        <v>0</v>
      </c>
      <c r="K57" s="24">
        <f t="shared" si="31"/>
        <v>0</v>
      </c>
      <c r="L57" s="21">
        <f>L33+L40+L43+L46+L49+L53+L56</f>
        <v>1315.5</v>
      </c>
      <c r="M57" s="21">
        <f t="shared" si="31"/>
        <v>118.6</v>
      </c>
      <c r="N57" s="21">
        <f t="shared" si="31"/>
        <v>9.6</v>
      </c>
      <c r="O57" s="21">
        <f t="shared" si="31"/>
        <v>1196.8999999999999</v>
      </c>
    </row>
    <row r="58" spans="1:17" x14ac:dyDescent="0.25">
      <c r="A58" s="6"/>
      <c r="B58" s="6"/>
      <c r="C58" s="49"/>
      <c r="D58" s="6"/>
      <c r="E58" s="6"/>
      <c r="F58" s="6"/>
      <c r="G58" s="6"/>
      <c r="H58" s="113"/>
      <c r="I58" s="113"/>
      <c r="J58" s="113"/>
      <c r="L58" s="6"/>
      <c r="M58" s="6"/>
      <c r="N58" s="6"/>
    </row>
    <row r="59" spans="1:17" x14ac:dyDescent="0.25">
      <c r="A59" s="6"/>
      <c r="B59" s="105"/>
      <c r="C59" s="114"/>
      <c r="D59" s="105"/>
      <c r="E59" s="105"/>
      <c r="F59" s="105"/>
      <c r="G59" s="105"/>
      <c r="H59" s="115"/>
      <c r="I59" s="115"/>
      <c r="J59" s="115"/>
      <c r="K59" s="115"/>
      <c r="L59" s="105"/>
      <c r="M59" s="105"/>
      <c r="N59" s="105"/>
      <c r="P59" s="61" t="s">
        <v>286</v>
      </c>
      <c r="Q59" s="62">
        <f>SUMIF(C32:C55,1,L32:L55)</f>
        <v>0</v>
      </c>
    </row>
    <row r="60" spans="1:17" x14ac:dyDescent="0.25">
      <c r="A60" s="6"/>
      <c r="B60" s="6"/>
      <c r="C60" s="49"/>
      <c r="D60" s="6"/>
      <c r="E60" s="6"/>
      <c r="F60" s="6"/>
      <c r="G60" s="6"/>
      <c r="H60" s="113"/>
      <c r="I60" s="113"/>
      <c r="J60" s="113"/>
      <c r="L60" s="6"/>
      <c r="M60" s="6"/>
      <c r="N60" s="6"/>
      <c r="P60" s="61" t="s">
        <v>287</v>
      </c>
      <c r="Q60" s="62">
        <f>SUMIF(C32:C55,2,L32:L55)</f>
        <v>0</v>
      </c>
    </row>
    <row r="61" spans="1:17" x14ac:dyDescent="0.25">
      <c r="A61" s="6"/>
      <c r="B61" s="6"/>
      <c r="C61" s="49"/>
      <c r="D61" s="6"/>
      <c r="E61" s="6"/>
      <c r="F61" s="6"/>
      <c r="G61" s="6"/>
      <c r="H61" s="113"/>
      <c r="I61" s="113"/>
      <c r="J61" s="113"/>
      <c r="L61" s="6"/>
      <c r="M61" s="6"/>
      <c r="N61" s="6"/>
      <c r="O61" s="6"/>
      <c r="P61" s="61" t="s">
        <v>288</v>
      </c>
      <c r="Q61" s="62">
        <f>SUMIF(C32:C55,3,L32:L55)</f>
        <v>0</v>
      </c>
    </row>
    <row r="62" spans="1:17" x14ac:dyDescent="0.25">
      <c r="A62" s="6"/>
      <c r="B62" s="6"/>
      <c r="C62" s="49"/>
      <c r="D62" s="6"/>
      <c r="E62" s="6"/>
      <c r="F62" s="6"/>
      <c r="G62" s="6"/>
      <c r="H62" s="113"/>
      <c r="I62" s="113"/>
      <c r="J62" s="113"/>
      <c r="L62" s="6"/>
      <c r="M62" s="6"/>
      <c r="N62" s="6"/>
      <c r="P62" s="61" t="s">
        <v>289</v>
      </c>
      <c r="Q62" s="62">
        <f>SUMIF(C32:C55,4,L32:L55)</f>
        <v>465.70000000000005</v>
      </c>
    </row>
    <row r="63" spans="1:17" x14ac:dyDescent="0.25">
      <c r="A63" s="6"/>
      <c r="B63" s="6"/>
      <c r="C63" s="49"/>
      <c r="D63" s="6"/>
      <c r="E63" s="6"/>
      <c r="F63" s="6"/>
      <c r="G63" s="6"/>
      <c r="H63" s="113"/>
      <c r="I63" s="113"/>
      <c r="J63" s="113"/>
      <c r="L63" s="6"/>
      <c r="M63" s="6"/>
      <c r="N63" s="6"/>
      <c r="P63" s="61" t="s">
        <v>292</v>
      </c>
      <c r="Q63" s="62">
        <f>SUMIF(C32:C55,5,L32:L55)</f>
        <v>100</v>
      </c>
    </row>
    <row r="64" spans="1:17" x14ac:dyDescent="0.25">
      <c r="A64" s="6"/>
      <c r="B64" s="6"/>
      <c r="C64" s="49"/>
      <c r="D64" s="6"/>
      <c r="E64" s="6"/>
      <c r="F64" s="6"/>
      <c r="G64" s="6"/>
      <c r="H64" s="113"/>
      <c r="I64" s="113"/>
      <c r="J64" s="113"/>
      <c r="L64" s="6"/>
      <c r="M64" s="6"/>
      <c r="N64" s="6"/>
      <c r="P64" s="61" t="s">
        <v>290</v>
      </c>
      <c r="Q64" s="62">
        <f>SUMIF(C32:C55,6,L32:L55)</f>
        <v>38.299999999999997</v>
      </c>
    </row>
    <row r="65" spans="1:17" x14ac:dyDescent="0.25">
      <c r="A65" s="6"/>
      <c r="B65" s="6"/>
      <c r="C65" s="49"/>
      <c r="D65" s="6"/>
      <c r="E65" s="6"/>
      <c r="F65" s="6"/>
      <c r="G65" s="6"/>
      <c r="H65" s="113"/>
      <c r="I65" s="113"/>
      <c r="J65" s="113"/>
      <c r="L65" s="6"/>
      <c r="M65" s="6"/>
      <c r="N65" s="6"/>
      <c r="P65" s="61" t="s">
        <v>291</v>
      </c>
      <c r="Q65" s="62">
        <f>SUMIF(C32:C55,7,L32:L55)</f>
        <v>16.100000000000001</v>
      </c>
    </row>
    <row r="66" spans="1:17" x14ac:dyDescent="0.25">
      <c r="A66" s="6"/>
      <c r="B66" s="6"/>
      <c r="C66" s="49"/>
      <c r="D66" s="6"/>
      <c r="E66" s="6"/>
      <c r="F66" s="6"/>
      <c r="G66" s="6"/>
      <c r="H66" s="113"/>
      <c r="I66" s="113"/>
      <c r="J66" s="113"/>
      <c r="L66" s="6"/>
      <c r="M66" s="6"/>
      <c r="N66" s="6"/>
      <c r="P66" s="61" t="s">
        <v>293</v>
      </c>
      <c r="Q66" s="62">
        <f>SUMIF(C32:C55,8,L32:L55)</f>
        <v>333.4</v>
      </c>
    </row>
    <row r="67" spans="1:17" x14ac:dyDescent="0.25">
      <c r="A67" s="6"/>
      <c r="B67" s="6"/>
      <c r="C67" s="49"/>
      <c r="D67" s="6"/>
      <c r="E67" s="6"/>
      <c r="F67" s="6"/>
      <c r="G67" s="6"/>
      <c r="H67" s="113"/>
      <c r="I67" s="113"/>
      <c r="J67" s="113"/>
      <c r="L67" s="6"/>
      <c r="M67" s="6"/>
      <c r="N67" s="6"/>
      <c r="P67" s="61" t="s">
        <v>294</v>
      </c>
      <c r="Q67" s="62">
        <f>SUMIF(C32:C55,9,L32:L55)</f>
        <v>289.89999999999998</v>
      </c>
    </row>
    <row r="68" spans="1:17" x14ac:dyDescent="0.25">
      <c r="A68" s="6"/>
      <c r="B68" s="6"/>
      <c r="C68" s="49"/>
      <c r="D68" s="6"/>
      <c r="E68" s="6"/>
      <c r="F68" s="6"/>
      <c r="G68" s="6"/>
      <c r="H68" s="113"/>
      <c r="I68" s="113"/>
      <c r="J68" s="113"/>
      <c r="L68" s="6"/>
      <c r="M68" s="6"/>
      <c r="N68" s="6"/>
      <c r="P68" s="61" t="s">
        <v>295</v>
      </c>
      <c r="Q68" s="62">
        <f>SUMIF(C32:C55,10,L32:L55)</f>
        <v>72.099999999999994</v>
      </c>
    </row>
    <row r="69" spans="1:17" x14ac:dyDescent="0.25">
      <c r="A69" s="6"/>
      <c r="B69" s="6"/>
      <c r="C69" s="49"/>
      <c r="D69" s="6"/>
      <c r="E69" s="6"/>
      <c r="F69" s="6"/>
      <c r="G69" s="6"/>
      <c r="H69" s="113"/>
      <c r="I69" s="113"/>
      <c r="J69" s="113"/>
      <c r="L69" s="6"/>
      <c r="M69" s="6"/>
      <c r="N69" s="6"/>
      <c r="P69" s="66" t="s">
        <v>167</v>
      </c>
      <c r="Q69" s="67">
        <f>SUM(Q59:Q68)</f>
        <v>1315.5</v>
      </c>
    </row>
    <row r="70" spans="1:17" x14ac:dyDescent="0.25">
      <c r="A70" s="6"/>
      <c r="B70" s="6"/>
      <c r="C70" s="49"/>
      <c r="D70" s="6"/>
      <c r="E70" s="6"/>
      <c r="F70" s="6"/>
      <c r="G70" s="6"/>
      <c r="H70" s="113"/>
      <c r="I70" s="113"/>
      <c r="J70" s="113"/>
      <c r="L70" s="6"/>
      <c r="M70" s="6"/>
      <c r="N70" s="6"/>
      <c r="P70" s="68"/>
      <c r="Q70" s="68">
        <f>Q69-L57</f>
        <v>0</v>
      </c>
    </row>
    <row r="71" spans="1:17" x14ac:dyDescent="0.25">
      <c r="A71" s="6"/>
      <c r="B71" s="6"/>
      <c r="C71" s="49"/>
      <c r="D71" s="6"/>
      <c r="E71" s="6"/>
      <c r="F71" s="6"/>
      <c r="G71" s="6"/>
      <c r="H71" s="113"/>
      <c r="I71" s="113"/>
      <c r="J71" s="113"/>
      <c r="L71" s="6"/>
      <c r="M71" s="6"/>
      <c r="N71" s="6"/>
    </row>
    <row r="72" spans="1:17" x14ac:dyDescent="0.25">
      <c r="A72" s="6"/>
      <c r="B72" s="6"/>
      <c r="C72" s="49"/>
      <c r="D72" s="6"/>
      <c r="E72" s="6"/>
      <c r="F72" s="6"/>
      <c r="G72" s="6"/>
      <c r="H72" s="113"/>
      <c r="I72" s="113"/>
      <c r="J72" s="113"/>
      <c r="L72" s="6"/>
      <c r="M72" s="6"/>
      <c r="N72" s="6"/>
    </row>
    <row r="73" spans="1:17" x14ac:dyDescent="0.25">
      <c r="A73" s="6"/>
      <c r="B73" s="6"/>
      <c r="C73" s="49"/>
      <c r="D73" s="6"/>
      <c r="E73" s="6"/>
      <c r="F73" s="6"/>
      <c r="G73" s="6"/>
      <c r="H73" s="113"/>
      <c r="I73" s="113"/>
      <c r="J73" s="113"/>
      <c r="L73" s="6"/>
      <c r="M73" s="6"/>
      <c r="N73" s="6"/>
    </row>
    <row r="74" spans="1:17" x14ac:dyDescent="0.25">
      <c r="A74" s="6"/>
      <c r="B74" s="6"/>
      <c r="C74" s="49"/>
      <c r="D74" s="6"/>
      <c r="E74" s="6"/>
      <c r="F74" s="6"/>
      <c r="G74" s="6"/>
      <c r="H74" s="113"/>
      <c r="I74" s="113"/>
      <c r="J74" s="113"/>
      <c r="L74" s="6"/>
      <c r="M74" s="6"/>
      <c r="N74" s="6"/>
    </row>
    <row r="75" spans="1:17" x14ac:dyDescent="0.25">
      <c r="A75" s="6"/>
      <c r="B75" s="6"/>
      <c r="C75" s="49"/>
      <c r="D75" s="6"/>
      <c r="E75" s="6"/>
      <c r="F75" s="6"/>
      <c r="G75" s="6"/>
      <c r="H75" s="113"/>
      <c r="I75" s="113"/>
      <c r="J75" s="113"/>
      <c r="L75" s="6"/>
      <c r="M75" s="6"/>
      <c r="N75" s="6"/>
    </row>
    <row r="76" spans="1:17" x14ac:dyDescent="0.25">
      <c r="A76" s="6"/>
      <c r="B76" s="6"/>
      <c r="C76" s="49"/>
      <c r="D76" s="6"/>
      <c r="E76" s="6"/>
      <c r="F76" s="6"/>
      <c r="G76" s="6"/>
      <c r="H76" s="113"/>
      <c r="I76" s="113"/>
      <c r="J76" s="113"/>
      <c r="L76" s="6"/>
      <c r="M76" s="6"/>
      <c r="N76" s="6"/>
    </row>
    <row r="77" spans="1:17" x14ac:dyDescent="0.25">
      <c r="A77" s="6"/>
      <c r="B77" s="6"/>
      <c r="C77" s="49"/>
      <c r="D77" s="6"/>
      <c r="E77" s="6"/>
      <c r="F77" s="6"/>
      <c r="G77" s="6"/>
      <c r="H77" s="113"/>
      <c r="I77" s="113"/>
      <c r="J77" s="113"/>
      <c r="L77" s="6"/>
      <c r="M77" s="6"/>
      <c r="N77" s="6"/>
    </row>
    <row r="78" spans="1:17" x14ac:dyDescent="0.25">
      <c r="A78" s="6"/>
      <c r="B78" s="6"/>
      <c r="C78" s="49"/>
      <c r="D78" s="6"/>
      <c r="E78" s="6"/>
      <c r="F78" s="6"/>
      <c r="G78" s="6"/>
      <c r="H78" s="113"/>
      <c r="I78" s="113"/>
      <c r="J78" s="113"/>
      <c r="L78" s="6"/>
      <c r="M78" s="6"/>
      <c r="N78" s="6"/>
    </row>
    <row r="79" spans="1:17" x14ac:dyDescent="0.25">
      <c r="A79" s="6"/>
      <c r="B79" s="6"/>
      <c r="C79" s="49"/>
      <c r="D79" s="6"/>
      <c r="E79" s="6"/>
      <c r="F79" s="6"/>
      <c r="G79" s="6"/>
      <c r="H79" s="113"/>
      <c r="I79" s="113"/>
      <c r="J79" s="113"/>
      <c r="L79" s="6"/>
      <c r="M79" s="6"/>
      <c r="N79" s="6"/>
    </row>
    <row r="80" spans="1:17" x14ac:dyDescent="0.25">
      <c r="A80" s="6"/>
      <c r="B80" s="6"/>
      <c r="C80" s="49"/>
      <c r="D80" s="6"/>
      <c r="E80" s="6"/>
      <c r="F80" s="6"/>
      <c r="G80" s="6"/>
      <c r="H80" s="113"/>
      <c r="I80" s="113"/>
      <c r="J80" s="113"/>
      <c r="L80" s="6"/>
      <c r="M80" s="6"/>
      <c r="N80" s="6"/>
    </row>
    <row r="81" spans="1:14" x14ac:dyDescent="0.25">
      <c r="A81" s="6"/>
      <c r="B81" s="6"/>
      <c r="C81" s="49"/>
      <c r="D81" s="6"/>
      <c r="E81" s="6"/>
      <c r="F81" s="6"/>
      <c r="G81" s="6"/>
      <c r="H81" s="113"/>
      <c r="I81" s="113"/>
      <c r="J81" s="113"/>
      <c r="L81" s="6"/>
      <c r="M81" s="6"/>
      <c r="N81" s="6"/>
    </row>
    <row r="82" spans="1:14" x14ac:dyDescent="0.25">
      <c r="A82" s="6"/>
      <c r="B82" s="6"/>
      <c r="C82" s="49"/>
      <c r="D82" s="6"/>
      <c r="E82" s="6"/>
      <c r="F82" s="6"/>
      <c r="G82" s="6"/>
      <c r="H82" s="113"/>
      <c r="I82" s="113"/>
      <c r="J82" s="113"/>
      <c r="L82" s="6"/>
      <c r="M82" s="6"/>
      <c r="N82" s="6"/>
    </row>
    <row r="83" spans="1:14" x14ac:dyDescent="0.25">
      <c r="A83" s="6"/>
      <c r="B83" s="6"/>
      <c r="C83" s="49"/>
      <c r="D83" s="6"/>
      <c r="E83" s="6"/>
      <c r="F83" s="6"/>
      <c r="G83" s="6"/>
      <c r="H83" s="113"/>
      <c r="I83" s="113"/>
      <c r="J83" s="113"/>
      <c r="L83" s="6"/>
      <c r="M83" s="6"/>
      <c r="N83" s="6"/>
    </row>
    <row r="84" spans="1:14" x14ac:dyDescent="0.25">
      <c r="A84" s="6"/>
      <c r="B84" s="6"/>
      <c r="C84" s="49"/>
      <c r="D84" s="6"/>
      <c r="E84" s="6"/>
      <c r="F84" s="6"/>
      <c r="G84" s="6"/>
      <c r="H84" s="113"/>
      <c r="I84" s="113"/>
      <c r="J84" s="113"/>
      <c r="L84" s="6"/>
      <c r="M84" s="6"/>
      <c r="N84" s="6"/>
    </row>
    <row r="85" spans="1:14" x14ac:dyDescent="0.25">
      <c r="A85" s="6"/>
      <c r="B85" s="6"/>
      <c r="C85" s="49"/>
      <c r="D85" s="6"/>
      <c r="E85" s="6"/>
      <c r="F85" s="6"/>
      <c r="G85" s="6"/>
      <c r="H85" s="113"/>
      <c r="I85" s="113"/>
      <c r="J85" s="113"/>
      <c r="L85" s="6"/>
      <c r="M85" s="6"/>
      <c r="N85" s="6"/>
    </row>
    <row r="86" spans="1:14" x14ac:dyDescent="0.25">
      <c r="A86" s="6"/>
      <c r="B86" s="6"/>
      <c r="C86" s="49"/>
      <c r="D86" s="6"/>
      <c r="E86" s="6"/>
      <c r="F86" s="6"/>
      <c r="G86" s="6"/>
      <c r="H86" s="113"/>
      <c r="I86" s="113"/>
      <c r="J86" s="113"/>
      <c r="L86" s="6"/>
      <c r="M86" s="6"/>
      <c r="N86" s="6"/>
    </row>
    <row r="87" spans="1:14" x14ac:dyDescent="0.25">
      <c r="A87" s="6"/>
      <c r="B87" s="6"/>
      <c r="C87" s="49"/>
      <c r="D87" s="6"/>
      <c r="E87" s="6"/>
      <c r="F87" s="6"/>
      <c r="G87" s="6"/>
      <c r="H87" s="113"/>
      <c r="I87" s="113"/>
      <c r="J87" s="113"/>
      <c r="L87" s="6"/>
      <c r="M87" s="6"/>
      <c r="N87" s="6"/>
    </row>
    <row r="88" spans="1:14" x14ac:dyDescent="0.25">
      <c r="A88" s="6"/>
      <c r="B88" s="6"/>
      <c r="C88" s="49"/>
      <c r="D88" s="6"/>
      <c r="E88" s="6"/>
      <c r="F88" s="6"/>
      <c r="G88" s="6"/>
      <c r="H88" s="113"/>
      <c r="I88" s="113"/>
      <c r="J88" s="113"/>
      <c r="L88" s="6"/>
      <c r="M88" s="6"/>
      <c r="N88" s="6"/>
    </row>
    <row r="89" spans="1:14" x14ac:dyDescent="0.25">
      <c r="A89" s="6"/>
      <c r="B89" s="6"/>
      <c r="C89" s="49"/>
      <c r="D89" s="6"/>
      <c r="E89" s="6"/>
      <c r="F89" s="6"/>
      <c r="G89" s="6"/>
      <c r="H89" s="113"/>
      <c r="I89" s="113"/>
      <c r="J89" s="113"/>
      <c r="L89" s="6"/>
      <c r="M89" s="6"/>
      <c r="N89" s="6"/>
    </row>
    <row r="90" spans="1:14" x14ac:dyDescent="0.25">
      <c r="A90" s="6"/>
      <c r="B90" s="6"/>
      <c r="C90" s="49"/>
      <c r="D90" s="6"/>
      <c r="E90" s="6"/>
      <c r="F90" s="6"/>
      <c r="G90" s="6"/>
      <c r="H90" s="113"/>
      <c r="I90" s="113"/>
      <c r="J90" s="113"/>
      <c r="L90" s="6"/>
      <c r="M90" s="6"/>
      <c r="N90" s="6"/>
    </row>
    <row r="91" spans="1:14" x14ac:dyDescent="0.25">
      <c r="A91" s="6"/>
      <c r="B91" s="6"/>
      <c r="C91" s="49"/>
      <c r="D91" s="6"/>
      <c r="E91" s="6"/>
      <c r="F91" s="6"/>
      <c r="G91" s="6"/>
      <c r="H91" s="113"/>
      <c r="I91" s="113"/>
      <c r="J91" s="113"/>
      <c r="L91" s="6"/>
      <c r="M91" s="6"/>
      <c r="N91" s="6"/>
    </row>
    <row r="92" spans="1:14" x14ac:dyDescent="0.25">
      <c r="A92" s="6"/>
      <c r="B92" s="6"/>
      <c r="C92" s="49"/>
      <c r="D92" s="6"/>
      <c r="E92" s="6"/>
      <c r="F92" s="6"/>
      <c r="G92" s="6"/>
      <c r="H92" s="113"/>
      <c r="I92" s="113"/>
      <c r="J92" s="113"/>
      <c r="L92" s="6"/>
      <c r="M92" s="6"/>
      <c r="N92" s="6"/>
    </row>
    <row r="93" spans="1:14" x14ac:dyDescent="0.25">
      <c r="A93" s="6"/>
      <c r="B93" s="6"/>
      <c r="C93" s="49"/>
      <c r="D93" s="6"/>
      <c r="E93" s="6"/>
      <c r="F93" s="6"/>
      <c r="G93" s="6"/>
      <c r="H93" s="113"/>
      <c r="I93" s="113"/>
      <c r="J93" s="113"/>
      <c r="L93" s="6"/>
      <c r="M93" s="6"/>
      <c r="N93" s="6"/>
    </row>
    <row r="94" spans="1:14" x14ac:dyDescent="0.25">
      <c r="A94" s="6"/>
      <c r="B94" s="6"/>
      <c r="C94" s="49"/>
      <c r="D94" s="6"/>
      <c r="E94" s="6"/>
      <c r="F94" s="6"/>
      <c r="G94" s="6"/>
      <c r="H94" s="113"/>
      <c r="I94" s="113"/>
      <c r="J94" s="113"/>
      <c r="L94" s="6"/>
      <c r="M94" s="6"/>
      <c r="N94" s="6"/>
    </row>
    <row r="95" spans="1:14" x14ac:dyDescent="0.25">
      <c r="A95" s="6"/>
      <c r="B95" s="6"/>
      <c r="C95" s="49"/>
      <c r="D95" s="6"/>
      <c r="E95" s="6"/>
      <c r="F95" s="6"/>
      <c r="G95" s="6"/>
      <c r="H95" s="113"/>
      <c r="I95" s="113"/>
      <c r="J95" s="113"/>
      <c r="L95" s="6"/>
      <c r="M95" s="6"/>
      <c r="N95" s="6"/>
    </row>
    <row r="96" spans="1:14" x14ac:dyDescent="0.25">
      <c r="A96" s="6"/>
      <c r="B96" s="6"/>
      <c r="C96" s="49"/>
      <c r="D96" s="6"/>
      <c r="E96" s="6"/>
      <c r="F96" s="6"/>
      <c r="G96" s="6"/>
      <c r="H96" s="113"/>
      <c r="I96" s="113"/>
      <c r="J96" s="113"/>
      <c r="L96" s="6"/>
      <c r="M96" s="6"/>
      <c r="N96" s="6"/>
    </row>
    <row r="97" spans="1:14" x14ac:dyDescent="0.25">
      <c r="A97" s="6"/>
      <c r="B97" s="6"/>
      <c r="C97" s="49"/>
      <c r="D97" s="6"/>
      <c r="E97" s="6"/>
      <c r="F97" s="6"/>
      <c r="G97" s="6"/>
      <c r="H97" s="113"/>
      <c r="I97" s="113"/>
      <c r="J97" s="113"/>
      <c r="L97" s="6"/>
      <c r="M97" s="6"/>
      <c r="N97" s="6"/>
    </row>
    <row r="98" spans="1:14" x14ac:dyDescent="0.25">
      <c r="A98" s="6"/>
      <c r="B98" s="6"/>
      <c r="C98" s="49"/>
      <c r="D98" s="6"/>
      <c r="E98" s="6"/>
      <c r="F98" s="6"/>
      <c r="G98" s="6"/>
      <c r="H98" s="113"/>
      <c r="I98" s="113"/>
      <c r="J98" s="113"/>
      <c r="L98" s="6"/>
      <c r="M98" s="6"/>
      <c r="N98" s="6"/>
    </row>
    <row r="99" spans="1:14" x14ac:dyDescent="0.25">
      <c r="A99" s="6"/>
      <c r="B99" s="6"/>
      <c r="C99" s="49"/>
      <c r="D99" s="6"/>
      <c r="E99" s="6"/>
      <c r="F99" s="6"/>
      <c r="G99" s="6"/>
      <c r="H99" s="113"/>
      <c r="I99" s="113"/>
      <c r="J99" s="113"/>
      <c r="L99" s="6"/>
      <c r="M99" s="6"/>
      <c r="N99" s="6"/>
    </row>
    <row r="100" spans="1:14" x14ac:dyDescent="0.25">
      <c r="A100" s="6"/>
      <c r="B100" s="6"/>
      <c r="C100" s="49"/>
      <c r="D100" s="6"/>
      <c r="E100" s="6"/>
      <c r="F100" s="6"/>
      <c r="G100" s="6"/>
      <c r="H100" s="113"/>
      <c r="I100" s="113"/>
      <c r="J100" s="113"/>
      <c r="L100" s="6"/>
      <c r="M100" s="6"/>
      <c r="N100" s="6"/>
    </row>
    <row r="101" spans="1:14" x14ac:dyDescent="0.25">
      <c r="A101" s="6"/>
      <c r="B101" s="6"/>
      <c r="C101" s="49"/>
      <c r="D101" s="6"/>
      <c r="E101" s="6"/>
      <c r="F101" s="6"/>
      <c r="G101" s="6"/>
      <c r="H101" s="113"/>
      <c r="I101" s="113"/>
      <c r="J101" s="113"/>
      <c r="L101" s="6"/>
      <c r="M101" s="6"/>
      <c r="N101" s="6"/>
    </row>
    <row r="102" spans="1:14" x14ac:dyDescent="0.25">
      <c r="A102" s="6"/>
      <c r="B102" s="6"/>
      <c r="C102" s="49"/>
      <c r="D102" s="6"/>
      <c r="E102" s="6"/>
      <c r="F102" s="6"/>
      <c r="G102" s="6"/>
      <c r="H102" s="113"/>
      <c r="I102" s="113"/>
      <c r="J102" s="113"/>
      <c r="L102" s="6"/>
      <c r="M102" s="6"/>
      <c r="N102" s="6"/>
    </row>
    <row r="103" spans="1:14" x14ac:dyDescent="0.25">
      <c r="A103" s="6"/>
      <c r="B103" s="6"/>
      <c r="C103" s="49"/>
      <c r="D103" s="6"/>
      <c r="E103" s="6"/>
      <c r="F103" s="6"/>
      <c r="G103" s="6"/>
      <c r="H103" s="113"/>
      <c r="I103" s="113"/>
      <c r="J103" s="113"/>
      <c r="L103" s="6"/>
      <c r="M103" s="6"/>
      <c r="N103" s="6"/>
    </row>
    <row r="104" spans="1:14" x14ac:dyDescent="0.25">
      <c r="A104" s="6"/>
      <c r="B104" s="6"/>
      <c r="C104" s="49"/>
      <c r="D104" s="6"/>
      <c r="E104" s="6"/>
      <c r="F104" s="6"/>
      <c r="G104" s="6"/>
      <c r="H104" s="113"/>
      <c r="I104" s="113"/>
      <c r="J104" s="113"/>
      <c r="L104" s="6"/>
      <c r="M104" s="6"/>
      <c r="N104" s="6"/>
    </row>
    <row r="105" spans="1:14" x14ac:dyDescent="0.25">
      <c r="A105" s="6"/>
      <c r="B105" s="6"/>
      <c r="C105" s="49"/>
      <c r="D105" s="6"/>
      <c r="E105" s="6"/>
      <c r="F105" s="6"/>
      <c r="G105" s="6"/>
      <c r="H105" s="113"/>
      <c r="I105" s="113"/>
      <c r="J105" s="113"/>
      <c r="L105" s="6"/>
      <c r="M105" s="6"/>
      <c r="N105" s="6"/>
    </row>
    <row r="106" spans="1:14" x14ac:dyDescent="0.25">
      <c r="A106" s="6"/>
      <c r="B106" s="6"/>
      <c r="C106" s="49"/>
      <c r="D106" s="6"/>
      <c r="E106" s="6"/>
      <c r="F106" s="6"/>
      <c r="G106" s="6"/>
      <c r="H106" s="113"/>
      <c r="I106" s="113"/>
      <c r="J106" s="113"/>
      <c r="L106" s="6"/>
      <c r="M106" s="6"/>
      <c r="N106" s="6"/>
    </row>
    <row r="107" spans="1:14" x14ac:dyDescent="0.25">
      <c r="A107" s="6"/>
      <c r="B107" s="6"/>
      <c r="C107" s="49"/>
      <c r="D107" s="6"/>
      <c r="E107" s="6"/>
      <c r="F107" s="6"/>
      <c r="G107" s="6"/>
      <c r="H107" s="113"/>
      <c r="I107" s="113"/>
      <c r="J107" s="113"/>
      <c r="L107" s="6"/>
      <c r="M107" s="6"/>
      <c r="N107" s="6"/>
    </row>
    <row r="108" spans="1:14" x14ac:dyDescent="0.25">
      <c r="A108" s="6"/>
      <c r="B108" s="6"/>
      <c r="C108" s="49"/>
      <c r="D108" s="6"/>
      <c r="E108" s="6"/>
      <c r="F108" s="6"/>
      <c r="G108" s="6"/>
      <c r="H108" s="113"/>
      <c r="I108" s="113"/>
      <c r="J108" s="113"/>
      <c r="L108" s="6"/>
      <c r="M108" s="6"/>
      <c r="N108" s="6"/>
    </row>
    <row r="109" spans="1:14" x14ac:dyDescent="0.25">
      <c r="A109" s="6"/>
      <c r="B109" s="6"/>
      <c r="C109" s="49"/>
      <c r="D109" s="6"/>
      <c r="E109" s="6"/>
      <c r="F109" s="6"/>
      <c r="G109" s="6"/>
      <c r="H109" s="113"/>
      <c r="I109" s="113"/>
      <c r="J109" s="113"/>
      <c r="L109" s="6"/>
      <c r="M109" s="6"/>
      <c r="N109" s="6"/>
    </row>
    <row r="110" spans="1:14" x14ac:dyDescent="0.25">
      <c r="A110" s="6"/>
      <c r="B110" s="6"/>
      <c r="C110" s="49"/>
      <c r="D110" s="6"/>
      <c r="E110" s="6"/>
      <c r="F110" s="6"/>
      <c r="G110" s="6"/>
      <c r="H110" s="113"/>
      <c r="I110" s="113"/>
      <c r="J110" s="113"/>
      <c r="L110" s="6"/>
      <c r="M110" s="6"/>
      <c r="N110" s="6"/>
    </row>
    <row r="111" spans="1:14" x14ac:dyDescent="0.25">
      <c r="A111" s="6"/>
      <c r="B111" s="6"/>
      <c r="C111" s="49"/>
      <c r="D111" s="6"/>
      <c r="E111" s="6"/>
      <c r="F111" s="6"/>
      <c r="G111" s="6"/>
      <c r="H111" s="113"/>
      <c r="I111" s="113"/>
      <c r="J111" s="113"/>
      <c r="L111" s="6"/>
      <c r="M111" s="6"/>
      <c r="N111" s="6"/>
    </row>
    <row r="112" spans="1:14" x14ac:dyDescent="0.25">
      <c r="A112" s="6"/>
      <c r="B112" s="6"/>
      <c r="C112" s="49"/>
      <c r="D112" s="6"/>
      <c r="E112" s="6"/>
      <c r="F112" s="6"/>
      <c r="G112" s="6"/>
      <c r="H112" s="113"/>
      <c r="I112" s="113"/>
      <c r="J112" s="113"/>
      <c r="L112" s="6"/>
      <c r="M112" s="6"/>
      <c r="N112" s="6"/>
    </row>
    <row r="113" spans="1:14" x14ac:dyDescent="0.25">
      <c r="A113" s="6"/>
      <c r="B113" s="6"/>
      <c r="C113" s="49"/>
      <c r="D113" s="6"/>
      <c r="E113" s="6"/>
      <c r="F113" s="6"/>
      <c r="G113" s="6"/>
      <c r="H113" s="113"/>
      <c r="I113" s="113"/>
      <c r="J113" s="113"/>
      <c r="L113" s="6"/>
      <c r="M113" s="6"/>
      <c r="N113" s="6"/>
    </row>
    <row r="114" spans="1:14" x14ac:dyDescent="0.25">
      <c r="A114" s="6"/>
      <c r="B114" s="6"/>
      <c r="C114" s="49"/>
      <c r="D114" s="6"/>
      <c r="E114" s="6"/>
      <c r="F114" s="6"/>
      <c r="G114" s="6"/>
      <c r="H114" s="113"/>
      <c r="I114" s="113"/>
      <c r="J114" s="113"/>
      <c r="L114" s="6"/>
      <c r="M114" s="6"/>
      <c r="N114" s="6"/>
    </row>
    <row r="115" spans="1:14" x14ac:dyDescent="0.25">
      <c r="A115" s="6"/>
      <c r="B115" s="6"/>
      <c r="C115" s="49"/>
      <c r="D115" s="6"/>
      <c r="E115" s="6"/>
      <c r="F115" s="6"/>
      <c r="G115" s="6"/>
      <c r="H115" s="113"/>
      <c r="I115" s="113"/>
      <c r="J115" s="113"/>
      <c r="L115" s="6"/>
      <c r="M115" s="6"/>
      <c r="N115" s="6"/>
    </row>
    <row r="116" spans="1:14" x14ac:dyDescent="0.25">
      <c r="A116" s="6"/>
      <c r="B116" s="6"/>
      <c r="C116" s="49"/>
      <c r="D116" s="6"/>
      <c r="E116" s="6"/>
      <c r="F116" s="6"/>
      <c r="G116" s="6"/>
      <c r="H116" s="113"/>
      <c r="I116" s="113"/>
      <c r="J116" s="113"/>
      <c r="L116" s="6"/>
      <c r="M116" s="6"/>
      <c r="N116" s="6"/>
    </row>
    <row r="117" spans="1:14" x14ac:dyDescent="0.25">
      <c r="A117" s="6"/>
      <c r="B117" s="6"/>
      <c r="C117" s="49"/>
      <c r="D117" s="6"/>
      <c r="E117" s="6"/>
      <c r="F117" s="6"/>
      <c r="G117" s="6"/>
      <c r="H117" s="113"/>
      <c r="I117" s="113"/>
      <c r="J117" s="113"/>
      <c r="L117" s="6"/>
      <c r="M117" s="6"/>
      <c r="N117" s="6"/>
    </row>
    <row r="118" spans="1:14" x14ac:dyDescent="0.25">
      <c r="A118" s="6"/>
      <c r="B118" s="6"/>
      <c r="C118" s="49"/>
      <c r="D118" s="6"/>
      <c r="E118" s="6"/>
      <c r="F118" s="6"/>
      <c r="G118" s="6"/>
      <c r="H118" s="113"/>
      <c r="I118" s="113"/>
      <c r="J118" s="113"/>
      <c r="L118" s="6"/>
      <c r="M118" s="6"/>
      <c r="N118" s="6"/>
    </row>
    <row r="119" spans="1:14" x14ac:dyDescent="0.25">
      <c r="A119" s="6"/>
      <c r="B119" s="6"/>
      <c r="C119" s="49"/>
      <c r="D119" s="6"/>
      <c r="E119" s="6"/>
      <c r="F119" s="6"/>
      <c r="G119" s="6"/>
      <c r="H119" s="113"/>
      <c r="I119" s="113"/>
      <c r="J119" s="113"/>
      <c r="L119" s="6"/>
      <c r="M119" s="6"/>
      <c r="N119" s="6"/>
    </row>
    <row r="120" spans="1:14" x14ac:dyDescent="0.25">
      <c r="A120" s="6"/>
      <c r="B120" s="6"/>
      <c r="C120" s="49"/>
      <c r="D120" s="6"/>
      <c r="E120" s="6"/>
      <c r="F120" s="6"/>
      <c r="G120" s="6"/>
      <c r="H120" s="113"/>
      <c r="I120" s="113"/>
      <c r="J120" s="113"/>
      <c r="L120" s="6"/>
      <c r="M120" s="6"/>
      <c r="N120" s="6"/>
    </row>
    <row r="121" spans="1:14" x14ac:dyDescent="0.25">
      <c r="A121" s="6"/>
      <c r="B121" s="6"/>
      <c r="C121" s="49"/>
      <c r="D121" s="6"/>
      <c r="E121" s="6"/>
      <c r="F121" s="6"/>
      <c r="G121" s="6"/>
      <c r="H121" s="113"/>
      <c r="I121" s="113"/>
      <c r="J121" s="113"/>
      <c r="L121" s="6"/>
      <c r="M121" s="6"/>
      <c r="N121" s="6"/>
    </row>
    <row r="122" spans="1:14" x14ac:dyDescent="0.25">
      <c r="A122" s="6"/>
      <c r="B122" s="6"/>
      <c r="C122" s="49"/>
      <c r="D122" s="6"/>
      <c r="E122" s="6"/>
      <c r="F122" s="6"/>
      <c r="G122" s="6"/>
      <c r="H122" s="113"/>
      <c r="I122" s="113"/>
      <c r="J122" s="113"/>
      <c r="L122" s="6"/>
      <c r="M122" s="6"/>
      <c r="N122" s="6"/>
    </row>
    <row r="123" spans="1:14" x14ac:dyDescent="0.25">
      <c r="A123" s="6"/>
      <c r="B123" s="6"/>
      <c r="C123" s="49"/>
      <c r="D123" s="6"/>
      <c r="E123" s="6"/>
      <c r="F123" s="6"/>
      <c r="G123" s="6"/>
      <c r="H123" s="113"/>
      <c r="I123" s="113"/>
      <c r="J123" s="113"/>
      <c r="L123" s="6"/>
      <c r="M123" s="6"/>
      <c r="N123" s="6"/>
    </row>
    <row r="124" spans="1:14" x14ac:dyDescent="0.25">
      <c r="A124" s="6"/>
      <c r="B124" s="6"/>
      <c r="C124" s="49"/>
      <c r="D124" s="6"/>
      <c r="E124" s="6"/>
      <c r="F124" s="6"/>
      <c r="G124" s="6"/>
      <c r="H124" s="113"/>
      <c r="I124" s="113"/>
      <c r="J124" s="113"/>
      <c r="L124" s="6"/>
      <c r="M124" s="6"/>
      <c r="N124" s="6"/>
    </row>
    <row r="125" spans="1:14" x14ac:dyDescent="0.25">
      <c r="A125" s="6"/>
      <c r="B125" s="6"/>
      <c r="C125" s="49"/>
      <c r="D125" s="6"/>
      <c r="E125" s="6"/>
      <c r="F125" s="6"/>
      <c r="G125" s="6"/>
      <c r="H125" s="113"/>
      <c r="I125" s="113"/>
      <c r="J125" s="113"/>
      <c r="L125" s="6"/>
      <c r="M125" s="6"/>
      <c r="N125" s="6"/>
    </row>
    <row r="126" spans="1:14" x14ac:dyDescent="0.25">
      <c r="A126" s="6"/>
      <c r="B126" s="6"/>
      <c r="C126" s="49"/>
      <c r="D126" s="6"/>
      <c r="E126" s="6"/>
      <c r="F126" s="6"/>
      <c r="G126" s="6"/>
      <c r="H126" s="113"/>
      <c r="I126" s="113"/>
      <c r="J126" s="113"/>
      <c r="L126" s="6"/>
      <c r="M126" s="6"/>
      <c r="N126" s="6"/>
    </row>
    <row r="127" spans="1:14" x14ac:dyDescent="0.25">
      <c r="A127" s="6"/>
      <c r="B127" s="6"/>
      <c r="C127" s="49"/>
      <c r="D127" s="6"/>
      <c r="E127" s="6"/>
      <c r="F127" s="6"/>
      <c r="G127" s="6"/>
      <c r="H127" s="113"/>
      <c r="I127" s="113"/>
      <c r="J127" s="113"/>
      <c r="L127" s="6"/>
      <c r="M127" s="6"/>
      <c r="N127" s="6"/>
    </row>
    <row r="128" spans="1:14" x14ac:dyDescent="0.25">
      <c r="A128" s="6"/>
      <c r="B128" s="6"/>
      <c r="C128" s="49"/>
      <c r="D128" s="6"/>
      <c r="E128" s="6"/>
      <c r="F128" s="6"/>
      <c r="G128" s="6"/>
      <c r="H128" s="113"/>
      <c r="I128" s="113"/>
      <c r="J128" s="113"/>
      <c r="L128" s="6"/>
      <c r="M128" s="6"/>
      <c r="N128" s="6"/>
    </row>
    <row r="129" spans="1:14" x14ac:dyDescent="0.25">
      <c r="A129" s="6"/>
      <c r="B129" s="6"/>
      <c r="C129" s="49"/>
      <c r="D129" s="6"/>
      <c r="E129" s="6"/>
      <c r="F129" s="6"/>
      <c r="G129" s="6"/>
      <c r="H129" s="113"/>
      <c r="I129" s="113"/>
      <c r="J129" s="113"/>
      <c r="L129" s="6"/>
      <c r="M129" s="6"/>
      <c r="N129" s="6"/>
    </row>
    <row r="130" spans="1:14" x14ac:dyDescent="0.25">
      <c r="A130" s="6"/>
      <c r="B130" s="6"/>
      <c r="C130" s="49"/>
      <c r="D130" s="6"/>
      <c r="E130" s="6"/>
      <c r="F130" s="6"/>
      <c r="G130" s="6"/>
      <c r="H130" s="113"/>
      <c r="I130" s="113"/>
      <c r="J130" s="113"/>
      <c r="L130" s="6"/>
      <c r="M130" s="6"/>
      <c r="N130" s="6"/>
    </row>
    <row r="131" spans="1:14" x14ac:dyDescent="0.25">
      <c r="A131" s="6"/>
      <c r="B131" s="6"/>
      <c r="C131" s="49"/>
      <c r="D131" s="6"/>
      <c r="E131" s="6"/>
      <c r="F131" s="6"/>
      <c r="G131" s="6"/>
      <c r="H131" s="113"/>
      <c r="I131" s="113"/>
      <c r="J131" s="113"/>
      <c r="L131" s="6"/>
      <c r="M131" s="6"/>
      <c r="N131" s="6"/>
    </row>
    <row r="132" spans="1:14" x14ac:dyDescent="0.25">
      <c r="A132" s="6"/>
      <c r="B132" s="6"/>
      <c r="C132" s="49"/>
      <c r="D132" s="6"/>
      <c r="E132" s="6"/>
      <c r="F132" s="6"/>
      <c r="G132" s="6"/>
      <c r="H132" s="113"/>
      <c r="I132" s="113"/>
      <c r="J132" s="113"/>
      <c r="L132" s="6"/>
      <c r="M132" s="6"/>
      <c r="N132" s="6"/>
    </row>
    <row r="133" spans="1:14" x14ac:dyDescent="0.25">
      <c r="A133" s="6"/>
      <c r="B133" s="6"/>
      <c r="C133" s="49"/>
      <c r="D133" s="6"/>
      <c r="E133" s="6"/>
      <c r="F133" s="6"/>
      <c r="G133" s="6"/>
      <c r="H133" s="113"/>
      <c r="I133" s="113"/>
      <c r="J133" s="113"/>
      <c r="L133" s="6"/>
      <c r="M133" s="6"/>
      <c r="N133" s="6"/>
    </row>
    <row r="134" spans="1:14" x14ac:dyDescent="0.25">
      <c r="A134" s="6"/>
      <c r="B134" s="6"/>
      <c r="C134" s="49"/>
      <c r="D134" s="6"/>
      <c r="E134" s="6"/>
      <c r="F134" s="6"/>
      <c r="G134" s="6"/>
      <c r="H134" s="113"/>
      <c r="I134" s="113"/>
      <c r="J134" s="113"/>
      <c r="L134" s="6"/>
      <c r="M134" s="6"/>
      <c r="N134" s="6"/>
    </row>
    <row r="135" spans="1:14" x14ac:dyDescent="0.25">
      <c r="A135" s="6"/>
      <c r="B135" s="6"/>
      <c r="C135" s="49"/>
      <c r="D135" s="6"/>
      <c r="E135" s="6"/>
      <c r="F135" s="6"/>
      <c r="G135" s="6"/>
      <c r="H135" s="113"/>
      <c r="I135" s="113"/>
      <c r="J135" s="113"/>
      <c r="L135" s="6"/>
      <c r="M135" s="6"/>
      <c r="N135" s="6"/>
    </row>
    <row r="136" spans="1:14" x14ac:dyDescent="0.25">
      <c r="A136" s="6"/>
      <c r="B136" s="6"/>
      <c r="C136" s="49"/>
      <c r="D136" s="6"/>
      <c r="E136" s="6"/>
      <c r="F136" s="6"/>
      <c r="G136" s="6"/>
      <c r="H136" s="113"/>
      <c r="I136" s="113"/>
      <c r="J136" s="113"/>
      <c r="L136" s="6"/>
      <c r="M136" s="6"/>
      <c r="N136" s="6"/>
    </row>
    <row r="137" spans="1:14" x14ac:dyDescent="0.25">
      <c r="A137" s="6"/>
      <c r="B137" s="6"/>
      <c r="C137" s="49"/>
      <c r="D137" s="6"/>
      <c r="E137" s="6"/>
      <c r="F137" s="6"/>
      <c r="G137" s="6"/>
      <c r="H137" s="113"/>
      <c r="I137" s="113"/>
      <c r="J137" s="113"/>
      <c r="L137" s="6"/>
      <c r="M137" s="6"/>
      <c r="N137" s="6"/>
    </row>
    <row r="138" spans="1:14" x14ac:dyDescent="0.25">
      <c r="A138" s="6"/>
      <c r="B138" s="6"/>
      <c r="C138" s="49"/>
      <c r="D138" s="6"/>
      <c r="E138" s="6"/>
      <c r="F138" s="6"/>
      <c r="G138" s="6"/>
      <c r="H138" s="113"/>
      <c r="I138" s="113"/>
      <c r="J138" s="113"/>
      <c r="L138" s="6"/>
      <c r="M138" s="6"/>
      <c r="N138" s="6"/>
    </row>
    <row r="139" spans="1:14" x14ac:dyDescent="0.25">
      <c r="A139" s="6"/>
      <c r="B139" s="6"/>
      <c r="C139" s="49"/>
      <c r="D139" s="6"/>
      <c r="E139" s="6"/>
      <c r="F139" s="6"/>
      <c r="G139" s="6"/>
      <c r="H139" s="113"/>
      <c r="I139" s="113"/>
      <c r="J139" s="113"/>
      <c r="L139" s="6"/>
      <c r="M139" s="6"/>
      <c r="N139" s="6"/>
    </row>
    <row r="140" spans="1:14" x14ac:dyDescent="0.25">
      <c r="A140" s="6"/>
      <c r="B140" s="6"/>
      <c r="C140" s="49"/>
      <c r="D140" s="6"/>
      <c r="E140" s="6"/>
      <c r="F140" s="6"/>
      <c r="G140" s="6"/>
      <c r="H140" s="113"/>
      <c r="I140" s="113"/>
      <c r="J140" s="113"/>
      <c r="L140" s="6"/>
      <c r="M140" s="6"/>
      <c r="N140" s="6"/>
    </row>
    <row r="141" spans="1:14" x14ac:dyDescent="0.25">
      <c r="A141" s="6"/>
      <c r="B141" s="6"/>
      <c r="C141" s="49"/>
      <c r="D141" s="6"/>
      <c r="E141" s="6"/>
      <c r="F141" s="6"/>
      <c r="G141" s="6"/>
      <c r="H141" s="113"/>
      <c r="I141" s="113"/>
      <c r="J141" s="113"/>
      <c r="L141" s="6"/>
      <c r="M141" s="6"/>
      <c r="N141" s="6"/>
    </row>
    <row r="142" spans="1:14" x14ac:dyDescent="0.25">
      <c r="A142" s="6"/>
      <c r="B142" s="6"/>
      <c r="C142" s="49"/>
      <c r="D142" s="6"/>
      <c r="E142" s="6"/>
      <c r="F142" s="6"/>
      <c r="G142" s="6"/>
      <c r="H142" s="113"/>
      <c r="I142" s="113"/>
      <c r="J142" s="113"/>
      <c r="L142" s="6"/>
      <c r="M142" s="6"/>
      <c r="N142" s="6"/>
    </row>
    <row r="143" spans="1:14" x14ac:dyDescent="0.25">
      <c r="A143" s="6"/>
      <c r="B143" s="6"/>
      <c r="C143" s="49"/>
      <c r="D143" s="6"/>
      <c r="E143" s="6"/>
      <c r="F143" s="6"/>
      <c r="G143" s="6"/>
      <c r="H143" s="113"/>
      <c r="I143" s="113"/>
      <c r="J143" s="113"/>
      <c r="L143" s="6"/>
      <c r="M143" s="6"/>
      <c r="N143" s="6"/>
    </row>
    <row r="144" spans="1:14" x14ac:dyDescent="0.25">
      <c r="A144" s="6"/>
      <c r="B144" s="6"/>
      <c r="C144" s="49"/>
      <c r="D144" s="6"/>
      <c r="E144" s="6"/>
      <c r="F144" s="6"/>
      <c r="G144" s="6"/>
      <c r="H144" s="113"/>
      <c r="I144" s="113"/>
      <c r="J144" s="113"/>
      <c r="L144" s="6"/>
      <c r="M144" s="6"/>
      <c r="N144" s="6"/>
    </row>
    <row r="145" spans="1:14" x14ac:dyDescent="0.25">
      <c r="A145" s="6"/>
      <c r="B145" s="6"/>
      <c r="C145" s="49"/>
      <c r="D145" s="6"/>
      <c r="E145" s="6"/>
      <c r="F145" s="6"/>
      <c r="G145" s="6"/>
      <c r="H145" s="113"/>
      <c r="I145" s="113"/>
      <c r="J145" s="113"/>
      <c r="L145" s="6"/>
      <c r="M145" s="6"/>
      <c r="N145" s="6"/>
    </row>
    <row r="146" spans="1:14" x14ac:dyDescent="0.25">
      <c r="A146" s="6"/>
      <c r="B146" s="6"/>
      <c r="C146" s="49"/>
      <c r="D146" s="6"/>
      <c r="E146" s="6"/>
      <c r="F146" s="6"/>
      <c r="G146" s="6"/>
      <c r="H146" s="113"/>
      <c r="I146" s="113"/>
      <c r="J146" s="113"/>
      <c r="L146" s="6"/>
      <c r="M146" s="6"/>
      <c r="N146" s="6"/>
    </row>
    <row r="147" spans="1:14" x14ac:dyDescent="0.25">
      <c r="A147" s="6"/>
      <c r="B147" s="6"/>
      <c r="C147" s="49"/>
      <c r="D147" s="6"/>
      <c r="E147" s="6"/>
      <c r="F147" s="6"/>
      <c r="G147" s="6"/>
      <c r="H147" s="113"/>
      <c r="I147" s="113"/>
      <c r="J147" s="113"/>
      <c r="L147" s="6"/>
      <c r="M147" s="6"/>
      <c r="N147" s="6"/>
    </row>
    <row r="148" spans="1:14" x14ac:dyDescent="0.25">
      <c r="A148" s="6"/>
      <c r="B148" s="6"/>
      <c r="C148" s="49"/>
      <c r="D148" s="6"/>
      <c r="E148" s="6"/>
      <c r="F148" s="6"/>
      <c r="G148" s="6"/>
      <c r="H148" s="113"/>
      <c r="I148" s="113"/>
      <c r="J148" s="113"/>
      <c r="L148" s="6"/>
      <c r="M148" s="6"/>
      <c r="N148" s="6"/>
    </row>
    <row r="149" spans="1:14" x14ac:dyDescent="0.25">
      <c r="A149" s="6"/>
      <c r="B149" s="6"/>
      <c r="C149" s="49"/>
      <c r="D149" s="6"/>
      <c r="E149" s="6"/>
      <c r="F149" s="6"/>
      <c r="G149" s="6"/>
      <c r="H149" s="113"/>
      <c r="I149" s="113"/>
      <c r="J149" s="113"/>
      <c r="L149" s="6"/>
      <c r="M149" s="6"/>
      <c r="N149" s="6"/>
    </row>
    <row r="150" spans="1:14" x14ac:dyDescent="0.25">
      <c r="A150" s="6"/>
      <c r="B150" s="6"/>
      <c r="C150" s="49"/>
      <c r="D150" s="6"/>
      <c r="E150" s="6"/>
      <c r="F150" s="6"/>
      <c r="G150" s="6"/>
      <c r="H150" s="113"/>
      <c r="I150" s="113"/>
      <c r="J150" s="113"/>
      <c r="L150" s="6"/>
      <c r="M150" s="6"/>
      <c r="N150" s="6"/>
    </row>
    <row r="151" spans="1:14" x14ac:dyDescent="0.25">
      <c r="A151" s="6"/>
      <c r="B151" s="6"/>
      <c r="C151" s="49"/>
      <c r="D151" s="6"/>
      <c r="E151" s="6"/>
      <c r="F151" s="6"/>
      <c r="G151" s="6"/>
      <c r="H151" s="113"/>
      <c r="I151" s="113"/>
      <c r="J151" s="113"/>
      <c r="L151" s="6"/>
      <c r="M151" s="6"/>
      <c r="N151" s="6"/>
    </row>
    <row r="152" spans="1:14" x14ac:dyDescent="0.25">
      <c r="A152" s="6"/>
      <c r="B152" s="6"/>
      <c r="C152" s="49"/>
      <c r="D152" s="6"/>
      <c r="E152" s="6"/>
      <c r="F152" s="6"/>
      <c r="G152" s="6"/>
      <c r="H152" s="113"/>
      <c r="I152" s="113"/>
      <c r="J152" s="113"/>
      <c r="L152" s="6"/>
      <c r="M152" s="6"/>
      <c r="N152" s="6"/>
    </row>
    <row r="153" spans="1:14" x14ac:dyDescent="0.25">
      <c r="A153" s="6"/>
      <c r="B153" s="6"/>
      <c r="C153" s="49"/>
      <c r="D153" s="6"/>
      <c r="E153" s="6"/>
      <c r="F153" s="6"/>
      <c r="G153" s="6"/>
      <c r="H153" s="113"/>
      <c r="I153" s="113"/>
      <c r="J153" s="113"/>
      <c r="L153" s="6"/>
      <c r="M153" s="6"/>
      <c r="N153" s="6"/>
    </row>
    <row r="154" spans="1:14" x14ac:dyDescent="0.25">
      <c r="A154" s="6"/>
      <c r="B154" s="6"/>
      <c r="C154" s="49"/>
      <c r="D154" s="6"/>
      <c r="E154" s="6"/>
      <c r="F154" s="6"/>
      <c r="G154" s="6"/>
      <c r="H154" s="113"/>
      <c r="I154" s="113"/>
      <c r="J154" s="113"/>
      <c r="L154" s="6"/>
      <c r="M154" s="6"/>
      <c r="N154" s="6"/>
    </row>
    <row r="155" spans="1:14" x14ac:dyDescent="0.25">
      <c r="A155" s="6"/>
      <c r="B155" s="6"/>
      <c r="C155" s="49"/>
      <c r="D155" s="6"/>
      <c r="E155" s="6"/>
      <c r="F155" s="6"/>
      <c r="G155" s="6"/>
      <c r="H155" s="113"/>
      <c r="I155" s="113"/>
      <c r="J155" s="113"/>
      <c r="L155" s="6"/>
      <c r="M155" s="6"/>
      <c r="N155" s="6"/>
    </row>
    <row r="156" spans="1:14" x14ac:dyDescent="0.25">
      <c r="A156" s="6"/>
      <c r="B156" s="6"/>
      <c r="C156" s="49"/>
      <c r="D156" s="6"/>
      <c r="E156" s="6"/>
      <c r="F156" s="6"/>
      <c r="G156" s="6"/>
      <c r="H156" s="113"/>
      <c r="I156" s="113"/>
      <c r="J156" s="113"/>
      <c r="L156" s="6"/>
      <c r="M156" s="6"/>
      <c r="N156" s="6"/>
    </row>
    <row r="157" spans="1:14" x14ac:dyDescent="0.25">
      <c r="A157" s="6"/>
      <c r="B157" s="6"/>
      <c r="C157" s="49"/>
      <c r="D157" s="6"/>
      <c r="E157" s="6"/>
      <c r="F157" s="6"/>
      <c r="G157" s="6"/>
      <c r="H157" s="113"/>
      <c r="I157" s="113"/>
      <c r="J157" s="113"/>
      <c r="L157" s="6"/>
      <c r="M157" s="6"/>
      <c r="N157" s="6"/>
    </row>
    <row r="158" spans="1:14" x14ac:dyDescent="0.25">
      <c r="A158" s="6"/>
      <c r="B158" s="6"/>
      <c r="C158" s="49"/>
      <c r="D158" s="6"/>
      <c r="E158" s="6"/>
      <c r="F158" s="6"/>
      <c r="G158" s="6"/>
      <c r="H158" s="113"/>
      <c r="I158" s="113"/>
      <c r="J158" s="113"/>
      <c r="L158" s="6"/>
      <c r="M158" s="6"/>
      <c r="N158" s="6"/>
    </row>
    <row r="159" spans="1:14" x14ac:dyDescent="0.25">
      <c r="A159" s="6"/>
      <c r="B159" s="6"/>
      <c r="C159" s="49"/>
      <c r="D159" s="6"/>
      <c r="E159" s="6"/>
      <c r="F159" s="6"/>
      <c r="G159" s="6"/>
      <c r="H159" s="113"/>
      <c r="I159" s="113"/>
      <c r="J159" s="113"/>
      <c r="L159" s="6"/>
      <c r="M159" s="6"/>
      <c r="N159" s="6"/>
    </row>
    <row r="160" spans="1:14" x14ac:dyDescent="0.25">
      <c r="A160" s="6"/>
      <c r="B160" s="6"/>
      <c r="C160" s="49"/>
      <c r="D160" s="6"/>
      <c r="E160" s="6"/>
      <c r="F160" s="6"/>
      <c r="G160" s="6"/>
      <c r="H160" s="113"/>
      <c r="I160" s="113"/>
      <c r="J160" s="113"/>
      <c r="L160" s="6"/>
      <c r="M160" s="6"/>
      <c r="N160" s="6"/>
    </row>
    <row r="161" spans="1:14" x14ac:dyDescent="0.25">
      <c r="A161" s="6"/>
      <c r="B161" s="6"/>
      <c r="C161" s="49"/>
      <c r="D161" s="6"/>
      <c r="E161" s="6"/>
      <c r="F161" s="6"/>
      <c r="G161" s="6"/>
      <c r="H161" s="113"/>
      <c r="I161" s="113"/>
      <c r="J161" s="113"/>
      <c r="L161" s="6"/>
      <c r="M161" s="6"/>
      <c r="N161" s="6"/>
    </row>
    <row r="162" spans="1:14" x14ac:dyDescent="0.25">
      <c r="A162" s="6"/>
      <c r="B162" s="6"/>
      <c r="C162" s="49"/>
      <c r="D162" s="6"/>
      <c r="E162" s="6"/>
      <c r="F162" s="6"/>
      <c r="G162" s="6"/>
      <c r="H162" s="113"/>
      <c r="I162" s="113"/>
      <c r="J162" s="113"/>
      <c r="L162" s="6"/>
      <c r="M162" s="6"/>
      <c r="N162" s="6"/>
    </row>
    <row r="163" spans="1:14" x14ac:dyDescent="0.25">
      <c r="A163" s="6"/>
      <c r="B163" s="6"/>
      <c r="C163" s="49"/>
      <c r="D163" s="6"/>
      <c r="E163" s="6"/>
      <c r="F163" s="6"/>
      <c r="G163" s="6"/>
      <c r="H163" s="113"/>
      <c r="I163" s="113"/>
      <c r="J163" s="113"/>
      <c r="L163" s="6"/>
      <c r="M163" s="6"/>
      <c r="N163" s="6"/>
    </row>
    <row r="164" spans="1:14" x14ac:dyDescent="0.25">
      <c r="A164" s="6"/>
      <c r="B164" s="6"/>
      <c r="C164" s="49"/>
      <c r="D164" s="6"/>
      <c r="E164" s="6"/>
      <c r="F164" s="6"/>
      <c r="G164" s="6"/>
      <c r="H164" s="113"/>
      <c r="I164" s="113"/>
      <c r="J164" s="113"/>
      <c r="L164" s="6"/>
      <c r="M164" s="6"/>
      <c r="N164" s="6"/>
    </row>
    <row r="165" spans="1:14" x14ac:dyDescent="0.25">
      <c r="A165" s="6"/>
      <c r="B165" s="6"/>
      <c r="C165" s="49"/>
      <c r="D165" s="6"/>
      <c r="E165" s="6"/>
      <c r="F165" s="6"/>
      <c r="G165" s="6"/>
      <c r="H165" s="113"/>
      <c r="I165" s="113"/>
      <c r="J165" s="113"/>
      <c r="L165" s="6"/>
      <c r="M165" s="6"/>
      <c r="N165" s="6"/>
    </row>
    <row r="166" spans="1:14" x14ac:dyDescent="0.25">
      <c r="A166" s="6"/>
      <c r="B166" s="6"/>
      <c r="C166" s="49"/>
      <c r="D166" s="6"/>
      <c r="E166" s="6"/>
      <c r="F166" s="6"/>
      <c r="G166" s="6"/>
      <c r="H166" s="113"/>
      <c r="I166" s="113"/>
      <c r="J166" s="113"/>
      <c r="L166" s="6"/>
      <c r="M166" s="6"/>
      <c r="N166" s="6"/>
    </row>
    <row r="167" spans="1:14" x14ac:dyDescent="0.25">
      <c r="C167" s="50"/>
    </row>
    <row r="168" spans="1:14" x14ac:dyDescent="0.25">
      <c r="C168" s="50"/>
    </row>
    <row r="169" spans="1:14" x14ac:dyDescent="0.25">
      <c r="C169" s="50"/>
    </row>
    <row r="170" spans="1:14" x14ac:dyDescent="0.25">
      <c r="C170" s="50"/>
    </row>
    <row r="171" spans="1:14" x14ac:dyDescent="0.25">
      <c r="C171" s="50"/>
    </row>
    <row r="172" spans="1:14" x14ac:dyDescent="0.25">
      <c r="C172" s="50"/>
    </row>
    <row r="173" spans="1:14" x14ac:dyDescent="0.25">
      <c r="C173" s="50"/>
    </row>
    <row r="174" spans="1:14" x14ac:dyDescent="0.25">
      <c r="C174" s="50"/>
    </row>
    <row r="175" spans="1:14" x14ac:dyDescent="0.25">
      <c r="C175" s="50"/>
    </row>
    <row r="176" spans="1:14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</sheetData>
  <mergeCells count="35"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12" t="s">
        <v>308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1:15" x14ac:dyDescent="0.25">
      <c r="B2" s="512" t="s">
        <v>502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1:15" x14ac:dyDescent="0.25">
      <c r="B3" s="512" t="s">
        <v>514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1:15" x14ac:dyDescent="0.25">
      <c r="B4" s="512" t="s">
        <v>327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15" ht="15" customHeight="1" x14ac:dyDescent="0.25">
      <c r="B5" s="582" t="s">
        <v>534</v>
      </c>
      <c r="C5" s="582"/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</row>
    <row r="6" spans="1:15" ht="15" customHeight="1" x14ac:dyDescent="0.25">
      <c r="B6" s="513" t="s">
        <v>535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</row>
    <row r="7" spans="1:15" ht="13.5" hidden="1" customHeight="1" x14ac:dyDescent="0.25">
      <c r="B7" s="513" t="s">
        <v>536</v>
      </c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</row>
    <row r="8" spans="1:15" ht="15" hidden="1" customHeight="1" x14ac:dyDescent="0.25">
      <c r="B8" s="513" t="s">
        <v>470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513"/>
    </row>
    <row r="9" spans="1:15" ht="15" hidden="1" customHeight="1" x14ac:dyDescent="0.25">
      <c r="B9" s="513" t="s">
        <v>536</v>
      </c>
      <c r="C9" s="513"/>
      <c r="D9" s="513"/>
      <c r="E9" s="513"/>
      <c r="F9" s="513"/>
      <c r="G9" s="513"/>
      <c r="H9" s="513"/>
      <c r="I9" s="513"/>
      <c r="J9" s="513"/>
      <c r="K9" s="513"/>
      <c r="L9" s="513"/>
      <c r="M9" s="513"/>
      <c r="N9" s="513"/>
      <c r="O9" s="513"/>
    </row>
    <row r="10" spans="1:15" ht="15" hidden="1" customHeight="1" x14ac:dyDescent="0.25">
      <c r="B10" s="513" t="s">
        <v>470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513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418" t="s">
        <v>493</v>
      </c>
      <c r="B12" s="418"/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</row>
    <row r="13" spans="1:15" ht="18.75" customHeight="1" x14ac:dyDescent="0.25">
      <c r="A13" s="385"/>
      <c r="B13" s="385"/>
      <c r="C13" s="385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4" t="s">
        <v>376</v>
      </c>
    </row>
    <row r="14" spans="1:15" x14ac:dyDescent="0.25">
      <c r="A14" s="499" t="s">
        <v>5</v>
      </c>
      <c r="B14" s="421" t="s">
        <v>328</v>
      </c>
      <c r="C14" s="421" t="s">
        <v>53</v>
      </c>
      <c r="D14" s="445" t="s">
        <v>316</v>
      </c>
      <c r="E14" s="455" t="s">
        <v>189</v>
      </c>
      <c r="F14" s="455"/>
      <c r="G14" s="455"/>
      <c r="H14" s="422" t="s">
        <v>318</v>
      </c>
      <c r="I14" s="454" t="s">
        <v>189</v>
      </c>
      <c r="J14" s="454"/>
      <c r="K14" s="454"/>
      <c r="L14" s="438" t="s">
        <v>0</v>
      </c>
      <c r="M14" s="438" t="s">
        <v>189</v>
      </c>
      <c r="N14" s="438"/>
      <c r="O14" s="438"/>
    </row>
    <row r="15" spans="1:15" x14ac:dyDescent="0.25">
      <c r="A15" s="499"/>
      <c r="B15" s="421"/>
      <c r="C15" s="421"/>
      <c r="D15" s="445"/>
      <c r="E15" s="455" t="s">
        <v>1</v>
      </c>
      <c r="F15" s="455"/>
      <c r="G15" s="445" t="s">
        <v>2</v>
      </c>
      <c r="H15" s="422"/>
      <c r="I15" s="454" t="s">
        <v>1</v>
      </c>
      <c r="J15" s="454"/>
      <c r="K15" s="422" t="s">
        <v>2</v>
      </c>
      <c r="L15" s="438"/>
      <c r="M15" s="438" t="s">
        <v>1</v>
      </c>
      <c r="N15" s="438"/>
      <c r="O15" s="421" t="s">
        <v>2</v>
      </c>
    </row>
    <row r="16" spans="1:15" ht="29.25" customHeight="1" x14ac:dyDescent="0.25">
      <c r="A16" s="499"/>
      <c r="B16" s="421"/>
      <c r="C16" s="421"/>
      <c r="D16" s="445"/>
      <c r="E16" s="390" t="s">
        <v>3</v>
      </c>
      <c r="F16" s="383" t="s">
        <v>4</v>
      </c>
      <c r="G16" s="445"/>
      <c r="H16" s="422"/>
      <c r="I16" s="391" t="s">
        <v>3</v>
      </c>
      <c r="J16" s="386" t="s">
        <v>4</v>
      </c>
      <c r="K16" s="422"/>
      <c r="L16" s="438"/>
      <c r="M16" s="380" t="s">
        <v>3</v>
      </c>
      <c r="N16" s="384" t="s">
        <v>4</v>
      </c>
      <c r="O16" s="421"/>
    </row>
    <row r="17" spans="1:15" ht="18" customHeight="1" x14ac:dyDescent="0.25">
      <c r="A17" s="5" t="s">
        <v>69</v>
      </c>
      <c r="B17" s="509" t="s">
        <v>438</v>
      </c>
      <c r="C17" s="510"/>
      <c r="D17" s="510"/>
      <c r="E17" s="510"/>
      <c r="F17" s="510"/>
      <c r="G17" s="510"/>
      <c r="H17" s="510"/>
      <c r="I17" s="510"/>
      <c r="J17" s="510"/>
      <c r="K17" s="510"/>
      <c r="L17" s="510"/>
      <c r="M17" s="510"/>
      <c r="N17" s="510"/>
      <c r="O17" s="511"/>
    </row>
    <row r="18" spans="1:15" ht="15.75" customHeight="1" x14ac:dyDescent="0.25">
      <c r="A18" s="5" t="s">
        <v>177</v>
      </c>
      <c r="B18" s="435" t="s">
        <v>6</v>
      </c>
      <c r="C18" s="436"/>
      <c r="D18" s="436"/>
      <c r="E18" s="436"/>
      <c r="F18" s="436"/>
      <c r="G18" s="436"/>
      <c r="H18" s="436"/>
      <c r="I18" s="436"/>
      <c r="J18" s="436"/>
      <c r="K18" s="436"/>
      <c r="L18" s="436"/>
      <c r="M18" s="436"/>
      <c r="N18" s="436"/>
      <c r="O18" s="437"/>
    </row>
    <row r="19" spans="1:15" ht="15" customHeight="1" x14ac:dyDescent="0.25">
      <c r="A19" s="5" t="s">
        <v>70</v>
      </c>
      <c r="B19" s="29" t="s">
        <v>20</v>
      </c>
      <c r="C19" s="15"/>
      <c r="D19" s="16">
        <f t="shared" ref="D19:D23" si="0">E19+G19</f>
        <v>290.8</v>
      </c>
      <c r="E19" s="16">
        <f>E20+E21+E22+E23</f>
        <v>279.7</v>
      </c>
      <c r="F19" s="16">
        <f t="shared" ref="F19:G19" si="1">F20+F21+F22+F23</f>
        <v>0</v>
      </c>
      <c r="G19" s="16">
        <f t="shared" si="1"/>
        <v>11.1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290.8</v>
      </c>
      <c r="M19" s="12">
        <f t="shared" si="4"/>
        <v>279.7</v>
      </c>
      <c r="N19" s="12">
        <f t="shared" si="4"/>
        <v>0</v>
      </c>
      <c r="O19" s="12">
        <f t="shared" si="4"/>
        <v>11.1</v>
      </c>
    </row>
    <row r="20" spans="1:15" ht="15" customHeight="1" x14ac:dyDescent="0.25">
      <c r="A20" s="19"/>
      <c r="B20" s="71"/>
      <c r="C20" s="291" t="s">
        <v>9</v>
      </c>
      <c r="D20" s="16">
        <f t="shared" si="0"/>
        <v>1.6</v>
      </c>
      <c r="E20" s="16">
        <v>1.6</v>
      </c>
      <c r="F20" s="16"/>
      <c r="G20" s="16"/>
      <c r="H20" s="10"/>
      <c r="I20" s="10"/>
      <c r="J20" s="10"/>
      <c r="K20" s="10"/>
      <c r="L20" s="12">
        <f t="shared" si="4"/>
        <v>1.6</v>
      </c>
      <c r="M20" s="12">
        <f t="shared" si="4"/>
        <v>1.6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19"/>
      <c r="B21" s="71"/>
      <c r="C21" s="291" t="s">
        <v>25</v>
      </c>
      <c r="D21" s="16">
        <f t="shared" si="0"/>
        <v>223.8</v>
      </c>
      <c r="E21" s="16">
        <v>223.8</v>
      </c>
      <c r="F21" s="16"/>
      <c r="G21" s="16"/>
      <c r="H21" s="10"/>
      <c r="I21" s="10"/>
      <c r="J21" s="10"/>
      <c r="K21" s="10"/>
      <c r="L21" s="12">
        <f t="shared" si="4"/>
        <v>223.8</v>
      </c>
      <c r="M21" s="12">
        <f t="shared" si="4"/>
        <v>223.8</v>
      </c>
      <c r="N21" s="12">
        <f t="shared" si="4"/>
        <v>0</v>
      </c>
      <c r="O21" s="12">
        <f t="shared" si="4"/>
        <v>0</v>
      </c>
    </row>
    <row r="22" spans="1:15" s="35" customFormat="1" ht="15" customHeight="1" x14ac:dyDescent="0.25">
      <c r="A22" s="583"/>
      <c r="B22" s="278"/>
      <c r="C22" s="15" t="s">
        <v>22</v>
      </c>
      <c r="D22" s="16">
        <f t="shared" si="0"/>
        <v>54.3</v>
      </c>
      <c r="E22" s="16">
        <v>54.3</v>
      </c>
      <c r="F22" s="16"/>
      <c r="G22" s="16"/>
      <c r="H22" s="10">
        <f>I22+K22</f>
        <v>0</v>
      </c>
      <c r="I22" s="10"/>
      <c r="J22" s="10"/>
      <c r="K22" s="10"/>
      <c r="L22" s="12">
        <f t="shared" si="4"/>
        <v>54.3</v>
      </c>
      <c r="M22" s="12">
        <f t="shared" si="4"/>
        <v>54.3</v>
      </c>
      <c r="N22" s="12">
        <f t="shared" si="4"/>
        <v>0</v>
      </c>
      <c r="O22" s="12">
        <f t="shared" si="4"/>
        <v>0</v>
      </c>
    </row>
    <row r="23" spans="1:15" s="35" customFormat="1" ht="15" customHeight="1" x14ac:dyDescent="0.25">
      <c r="A23" s="583"/>
      <c r="B23" s="278"/>
      <c r="C23" s="90" t="s">
        <v>30</v>
      </c>
      <c r="D23" s="16">
        <f t="shared" si="0"/>
        <v>11.1</v>
      </c>
      <c r="E23" s="16"/>
      <c r="F23" s="16"/>
      <c r="G23" s="16">
        <v>11.1</v>
      </c>
      <c r="H23" s="10"/>
      <c r="I23" s="10"/>
      <c r="J23" s="10"/>
      <c r="K23" s="10"/>
      <c r="L23" s="12">
        <f t="shared" si="4"/>
        <v>11.1</v>
      </c>
      <c r="M23" s="12">
        <f t="shared" si="4"/>
        <v>0</v>
      </c>
      <c r="N23" s="12">
        <f t="shared" si="4"/>
        <v>0</v>
      </c>
      <c r="O23" s="12">
        <f t="shared" si="4"/>
        <v>11.1</v>
      </c>
    </row>
    <row r="24" spans="1:15" ht="15" customHeight="1" x14ac:dyDescent="0.25">
      <c r="A24" s="20" t="s">
        <v>71</v>
      </c>
      <c r="B24" s="21" t="s">
        <v>169</v>
      </c>
      <c r="C24" s="28"/>
      <c r="D24" s="206">
        <f>E24+G24</f>
        <v>290.8</v>
      </c>
      <c r="E24" s="23">
        <f>E19</f>
        <v>279.7</v>
      </c>
      <c r="F24" s="23">
        <f>F19</f>
        <v>0</v>
      </c>
      <c r="G24" s="23">
        <f>G19</f>
        <v>11.1</v>
      </c>
      <c r="H24" s="24">
        <f t="shared" ref="H24" si="5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6">M24+O24</f>
        <v>290.8</v>
      </c>
      <c r="M24" s="21">
        <f>M19</f>
        <v>279.7</v>
      </c>
      <c r="N24" s="21">
        <f>N19</f>
        <v>0</v>
      </c>
      <c r="O24" s="21">
        <f>O19</f>
        <v>11.1</v>
      </c>
    </row>
    <row r="25" spans="1:15" ht="18.75" customHeight="1" x14ac:dyDescent="0.25">
      <c r="A25" s="19" t="s">
        <v>72</v>
      </c>
      <c r="B25" s="435" t="s">
        <v>58</v>
      </c>
      <c r="C25" s="436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7"/>
    </row>
    <row r="26" spans="1:15" ht="15" customHeight="1" x14ac:dyDescent="0.25">
      <c r="A26" s="127" t="s">
        <v>73</v>
      </c>
      <c r="B26" s="29" t="s">
        <v>20</v>
      </c>
      <c r="C26" s="30" t="s">
        <v>31</v>
      </c>
      <c r="D26" s="16">
        <f t="shared" ref="D26:D30" si="7">E26+G26</f>
        <v>95.1</v>
      </c>
      <c r="E26" s="16">
        <v>95.1</v>
      </c>
      <c r="F26" s="16">
        <f t="shared" ref="F26:G26" si="8">F27+F28+F29</f>
        <v>0</v>
      </c>
      <c r="G26" s="16">
        <f t="shared" si="8"/>
        <v>0</v>
      </c>
      <c r="H26" s="10">
        <f>I26+K26</f>
        <v>0</v>
      </c>
      <c r="I26" s="10"/>
      <c r="J26" s="10">
        <f>J27+J28</f>
        <v>0</v>
      </c>
      <c r="K26" s="10"/>
      <c r="L26" s="12">
        <f t="shared" ref="L26:O30" si="9">D26+H26</f>
        <v>95.1</v>
      </c>
      <c r="M26" s="12">
        <f t="shared" si="9"/>
        <v>95.1</v>
      </c>
      <c r="N26" s="12">
        <f t="shared" si="9"/>
        <v>0</v>
      </c>
      <c r="O26" s="12">
        <f t="shared" si="9"/>
        <v>0</v>
      </c>
    </row>
    <row r="27" spans="1:15" s="35" customFormat="1" ht="15" hidden="1" customHeight="1" x14ac:dyDescent="0.25">
      <c r="A27" s="584"/>
      <c r="B27" s="278"/>
      <c r="C27" s="339" t="s">
        <v>25</v>
      </c>
      <c r="D27" s="16">
        <f t="shared" si="7"/>
        <v>0</v>
      </c>
      <c r="E27" s="16"/>
      <c r="F27" s="16"/>
      <c r="G27" s="16"/>
      <c r="H27" s="10">
        <f t="shared" ref="H27:H29" si="10">I27+K27</f>
        <v>0</v>
      </c>
      <c r="I27" s="10"/>
      <c r="J27" s="10"/>
      <c r="K27" s="10"/>
      <c r="L27" s="12">
        <f t="shared" si="9"/>
        <v>0</v>
      </c>
      <c r="M27" s="12">
        <f t="shared" si="9"/>
        <v>0</v>
      </c>
      <c r="N27" s="12">
        <f t="shared" si="9"/>
        <v>0</v>
      </c>
      <c r="O27" s="12">
        <f t="shared" si="9"/>
        <v>0</v>
      </c>
    </row>
    <row r="28" spans="1:15" ht="15" hidden="1" customHeight="1" x14ac:dyDescent="0.25">
      <c r="A28" s="131"/>
      <c r="B28" s="278"/>
      <c r="C28" s="30" t="s">
        <v>31</v>
      </c>
      <c r="D28" s="16">
        <f t="shared" si="7"/>
        <v>0</v>
      </c>
      <c r="E28" s="16"/>
      <c r="F28" s="16"/>
      <c r="G28" s="16"/>
      <c r="H28" s="10">
        <f t="shared" si="10"/>
        <v>0</v>
      </c>
      <c r="I28" s="10"/>
      <c r="J28" s="10"/>
      <c r="K28" s="10"/>
      <c r="L28" s="12">
        <f t="shared" si="9"/>
        <v>0</v>
      </c>
      <c r="M28" s="12">
        <f t="shared" si="9"/>
        <v>0</v>
      </c>
      <c r="N28" s="12">
        <f t="shared" si="9"/>
        <v>0</v>
      </c>
      <c r="O28" s="12">
        <f t="shared" si="9"/>
        <v>0</v>
      </c>
    </row>
    <row r="29" spans="1:15" ht="15" hidden="1" customHeight="1" x14ac:dyDescent="0.25">
      <c r="A29" s="131"/>
      <c r="B29" s="278"/>
      <c r="C29" s="339" t="s">
        <v>22</v>
      </c>
      <c r="D29" s="16">
        <f t="shared" si="7"/>
        <v>0</v>
      </c>
      <c r="E29" s="16"/>
      <c r="F29" s="16"/>
      <c r="G29" s="16"/>
      <c r="H29" s="10">
        <f t="shared" si="10"/>
        <v>0</v>
      </c>
      <c r="I29" s="10"/>
      <c r="J29" s="10"/>
      <c r="K29" s="10"/>
      <c r="L29" s="12">
        <f t="shared" si="9"/>
        <v>0</v>
      </c>
      <c r="M29" s="12">
        <f t="shared" si="9"/>
        <v>0</v>
      </c>
      <c r="N29" s="12">
        <f t="shared" si="9"/>
        <v>0</v>
      </c>
      <c r="O29" s="12">
        <f t="shared" si="9"/>
        <v>0</v>
      </c>
    </row>
    <row r="30" spans="1:15" s="35" customFormat="1" ht="15" hidden="1" customHeight="1" x14ac:dyDescent="0.25">
      <c r="A30" s="127" t="s">
        <v>74</v>
      </c>
      <c r="B30" s="29" t="s">
        <v>19</v>
      </c>
      <c r="C30" s="137" t="s">
        <v>22</v>
      </c>
      <c r="D30" s="16">
        <f t="shared" si="7"/>
        <v>0</v>
      </c>
      <c r="E30" s="16"/>
      <c r="F30" s="16"/>
      <c r="G30" s="16"/>
      <c r="H30" s="10">
        <f>I30+K30</f>
        <v>0</v>
      </c>
      <c r="I30" s="10"/>
      <c r="J30" s="10"/>
      <c r="K30" s="10"/>
      <c r="L30" s="12">
        <f t="shared" si="9"/>
        <v>0</v>
      </c>
      <c r="M30" s="12">
        <f t="shared" si="9"/>
        <v>0</v>
      </c>
      <c r="N30" s="12">
        <f t="shared" si="9"/>
        <v>0</v>
      </c>
      <c r="O30" s="12">
        <f t="shared" si="9"/>
        <v>0</v>
      </c>
    </row>
    <row r="31" spans="1:15" ht="15" customHeight="1" x14ac:dyDescent="0.25">
      <c r="A31" s="20" t="s">
        <v>74</v>
      </c>
      <c r="B31" s="21" t="s">
        <v>170</v>
      </c>
      <c r="C31" s="28"/>
      <c r="D31" s="206">
        <f>E31+G31</f>
        <v>95.1</v>
      </c>
      <c r="E31" s="23">
        <f>E26+E30</f>
        <v>95.1</v>
      </c>
      <c r="F31" s="23">
        <f>F26+F30</f>
        <v>0</v>
      </c>
      <c r="G31" s="23">
        <f>G26+G30</f>
        <v>0</v>
      </c>
      <c r="H31" s="24">
        <f t="shared" ref="H31" si="11">I31+K31</f>
        <v>0</v>
      </c>
      <c r="I31" s="24">
        <f>I26+I30</f>
        <v>0</v>
      </c>
      <c r="J31" s="24">
        <f>J26+J30</f>
        <v>0</v>
      </c>
      <c r="K31" s="24">
        <f>K26+K30</f>
        <v>0</v>
      </c>
      <c r="L31" s="21">
        <f t="shared" ref="L31" si="12">M31+O31</f>
        <v>95.1</v>
      </c>
      <c r="M31" s="21">
        <f>M26+M30</f>
        <v>95.1</v>
      </c>
      <c r="N31" s="21">
        <f>N26+N30</f>
        <v>0</v>
      </c>
      <c r="O31" s="21">
        <f>O26+O30</f>
        <v>0</v>
      </c>
    </row>
    <row r="32" spans="1:15" ht="18.75" customHeight="1" x14ac:dyDescent="0.25">
      <c r="A32" s="13" t="s">
        <v>75</v>
      </c>
      <c r="B32" s="435" t="s">
        <v>166</v>
      </c>
      <c r="C32" s="436"/>
      <c r="D32" s="436"/>
      <c r="E32" s="436"/>
      <c r="F32" s="436"/>
      <c r="G32" s="436"/>
      <c r="H32" s="436"/>
      <c r="I32" s="436"/>
      <c r="J32" s="436"/>
      <c r="K32" s="436"/>
      <c r="L32" s="436"/>
      <c r="M32" s="436"/>
      <c r="N32" s="436"/>
      <c r="O32" s="437"/>
    </row>
    <row r="33" spans="1:15" ht="15" customHeight="1" x14ac:dyDescent="0.25">
      <c r="A33" s="13" t="s">
        <v>76</v>
      </c>
      <c r="B33" s="29" t="s">
        <v>20</v>
      </c>
      <c r="C33" s="30" t="s">
        <v>50</v>
      </c>
      <c r="D33" s="16">
        <f t="shared" ref="D33:D46" si="13">E33+G33</f>
        <v>65.3</v>
      </c>
      <c r="E33" s="16">
        <v>65.3</v>
      </c>
      <c r="F33" s="16"/>
      <c r="G33" s="16"/>
      <c r="H33" s="10">
        <f t="shared" ref="H33:H47" si="14">I33+K33</f>
        <v>0</v>
      </c>
      <c r="I33" s="10"/>
      <c r="J33" s="10"/>
      <c r="K33" s="10"/>
      <c r="L33" s="12">
        <f t="shared" ref="L33:O46" si="15">D33+H33</f>
        <v>65.3</v>
      </c>
      <c r="M33" s="12">
        <f t="shared" si="15"/>
        <v>65.3</v>
      </c>
      <c r="N33" s="12">
        <f t="shared" si="15"/>
        <v>0</v>
      </c>
      <c r="O33" s="12">
        <f t="shared" si="15"/>
        <v>0</v>
      </c>
    </row>
    <row r="34" spans="1:15" ht="15" customHeight="1" x14ac:dyDescent="0.25">
      <c r="A34" s="13" t="s">
        <v>77</v>
      </c>
      <c r="B34" s="29" t="s">
        <v>155</v>
      </c>
      <c r="C34" s="30" t="s">
        <v>50</v>
      </c>
      <c r="D34" s="16">
        <f t="shared" si="13"/>
        <v>7.3</v>
      </c>
      <c r="E34" s="16">
        <v>7.3</v>
      </c>
      <c r="F34" s="16"/>
      <c r="G34" s="16"/>
      <c r="H34" s="10">
        <f t="shared" si="14"/>
        <v>0</v>
      </c>
      <c r="I34" s="10"/>
      <c r="J34" s="10"/>
      <c r="K34" s="10"/>
      <c r="L34" s="12">
        <f t="shared" si="15"/>
        <v>7.3</v>
      </c>
      <c r="M34" s="12">
        <f t="shared" si="15"/>
        <v>7.3</v>
      </c>
      <c r="N34" s="12">
        <f t="shared" si="15"/>
        <v>0</v>
      </c>
      <c r="O34" s="12">
        <f t="shared" si="15"/>
        <v>0</v>
      </c>
    </row>
    <row r="35" spans="1:15" ht="15" customHeight="1" x14ac:dyDescent="0.25">
      <c r="A35" s="13" t="s">
        <v>78</v>
      </c>
      <c r="B35" s="18" t="s">
        <v>148</v>
      </c>
      <c r="C35" s="30" t="s">
        <v>50</v>
      </c>
      <c r="D35" s="16">
        <f t="shared" si="13"/>
        <v>5.2</v>
      </c>
      <c r="E35" s="16">
        <v>5.2</v>
      </c>
      <c r="F35" s="16"/>
      <c r="G35" s="16"/>
      <c r="H35" s="10">
        <f t="shared" si="14"/>
        <v>0</v>
      </c>
      <c r="I35" s="10"/>
      <c r="J35" s="10"/>
      <c r="K35" s="10"/>
      <c r="L35" s="12">
        <f t="shared" si="15"/>
        <v>5.2</v>
      </c>
      <c r="M35" s="12">
        <f t="shared" si="15"/>
        <v>5.2</v>
      </c>
      <c r="N35" s="12">
        <f t="shared" si="15"/>
        <v>0</v>
      </c>
      <c r="O35" s="12">
        <f t="shared" si="15"/>
        <v>0</v>
      </c>
    </row>
    <row r="36" spans="1:15" ht="15" customHeight="1" x14ac:dyDescent="0.25">
      <c r="A36" s="13" t="s">
        <v>79</v>
      </c>
      <c r="B36" s="29" t="s">
        <v>385</v>
      </c>
      <c r="C36" s="30" t="s">
        <v>50</v>
      </c>
      <c r="D36" s="16">
        <f t="shared" si="13"/>
        <v>65.5</v>
      </c>
      <c r="E36" s="16">
        <v>65.5</v>
      </c>
      <c r="F36" s="16"/>
      <c r="G36" s="16"/>
      <c r="H36" s="10">
        <f t="shared" si="14"/>
        <v>0</v>
      </c>
      <c r="I36" s="10"/>
      <c r="J36" s="10"/>
      <c r="K36" s="10"/>
      <c r="L36" s="12">
        <f t="shared" si="15"/>
        <v>65.5</v>
      </c>
      <c r="M36" s="12">
        <f t="shared" si="15"/>
        <v>65.5</v>
      </c>
      <c r="N36" s="12">
        <f t="shared" si="15"/>
        <v>0</v>
      </c>
      <c r="O36" s="12">
        <f t="shared" si="15"/>
        <v>0</v>
      </c>
    </row>
    <row r="37" spans="1:15" ht="15" customHeight="1" x14ac:dyDescent="0.25">
      <c r="A37" s="13" t="s">
        <v>80</v>
      </c>
      <c r="B37" s="29" t="s">
        <v>386</v>
      </c>
      <c r="C37" s="30" t="s">
        <v>50</v>
      </c>
      <c r="D37" s="16">
        <f t="shared" si="13"/>
        <v>18.7</v>
      </c>
      <c r="E37" s="16">
        <v>18.7</v>
      </c>
      <c r="F37" s="16"/>
      <c r="G37" s="16"/>
      <c r="H37" s="10">
        <f t="shared" si="14"/>
        <v>0</v>
      </c>
      <c r="I37" s="10"/>
      <c r="J37" s="10"/>
      <c r="K37" s="10"/>
      <c r="L37" s="12">
        <f t="shared" si="15"/>
        <v>18.7</v>
      </c>
      <c r="M37" s="12">
        <f t="shared" si="15"/>
        <v>18.7</v>
      </c>
      <c r="N37" s="12">
        <f t="shared" si="15"/>
        <v>0</v>
      </c>
      <c r="O37" s="12">
        <f t="shared" si="15"/>
        <v>0</v>
      </c>
    </row>
    <row r="38" spans="1:15" ht="15" customHeight="1" x14ac:dyDescent="0.25">
      <c r="A38" s="13" t="s">
        <v>81</v>
      </c>
      <c r="B38" s="29" t="s">
        <v>387</v>
      </c>
      <c r="C38" s="30" t="s">
        <v>50</v>
      </c>
      <c r="D38" s="16">
        <f t="shared" si="13"/>
        <v>17.8</v>
      </c>
      <c r="E38" s="16">
        <v>17.8</v>
      </c>
      <c r="F38" s="16"/>
      <c r="G38" s="16"/>
      <c r="H38" s="10">
        <f t="shared" si="14"/>
        <v>0</v>
      </c>
      <c r="I38" s="10"/>
      <c r="J38" s="10"/>
      <c r="K38" s="10"/>
      <c r="L38" s="12">
        <f t="shared" si="15"/>
        <v>17.8</v>
      </c>
      <c r="M38" s="12">
        <f t="shared" si="15"/>
        <v>17.8</v>
      </c>
      <c r="N38" s="12">
        <f t="shared" si="15"/>
        <v>0</v>
      </c>
      <c r="O38" s="12">
        <f t="shared" si="15"/>
        <v>0</v>
      </c>
    </row>
    <row r="39" spans="1:15" ht="15" customHeight="1" x14ac:dyDescent="0.25">
      <c r="A39" s="13" t="s">
        <v>82</v>
      </c>
      <c r="B39" s="12" t="s">
        <v>363</v>
      </c>
      <c r="C39" s="30" t="s">
        <v>50</v>
      </c>
      <c r="D39" s="16">
        <f t="shared" si="13"/>
        <v>14.6</v>
      </c>
      <c r="E39" s="16">
        <v>14.6</v>
      </c>
      <c r="F39" s="16"/>
      <c r="G39" s="16"/>
      <c r="H39" s="10">
        <f t="shared" si="14"/>
        <v>0</v>
      </c>
      <c r="I39" s="10"/>
      <c r="J39" s="10"/>
      <c r="K39" s="10"/>
      <c r="L39" s="12">
        <f t="shared" si="15"/>
        <v>14.6</v>
      </c>
      <c r="M39" s="12">
        <f t="shared" si="15"/>
        <v>14.6</v>
      </c>
      <c r="N39" s="12">
        <f t="shared" si="15"/>
        <v>0</v>
      </c>
      <c r="O39" s="12">
        <f t="shared" si="15"/>
        <v>0</v>
      </c>
    </row>
    <row r="40" spans="1:15" ht="15" customHeight="1" x14ac:dyDescent="0.25">
      <c r="A40" s="13" t="s">
        <v>83</v>
      </c>
      <c r="B40" s="29" t="s">
        <v>41</v>
      </c>
      <c r="C40" s="30" t="s">
        <v>50</v>
      </c>
      <c r="D40" s="16">
        <f t="shared" si="13"/>
        <v>1.5</v>
      </c>
      <c r="E40" s="16">
        <v>1.5</v>
      </c>
      <c r="F40" s="16"/>
      <c r="G40" s="16"/>
      <c r="H40" s="10">
        <f t="shared" si="14"/>
        <v>0</v>
      </c>
      <c r="I40" s="10"/>
      <c r="J40" s="10"/>
      <c r="K40" s="10"/>
      <c r="L40" s="12">
        <f t="shared" si="15"/>
        <v>1.5</v>
      </c>
      <c r="M40" s="12">
        <f t="shared" si="15"/>
        <v>1.5</v>
      </c>
      <c r="N40" s="12">
        <f t="shared" si="15"/>
        <v>0</v>
      </c>
      <c r="O40" s="12">
        <f t="shared" si="15"/>
        <v>0</v>
      </c>
    </row>
    <row r="41" spans="1:15" ht="15" customHeight="1" x14ac:dyDescent="0.25">
      <c r="A41" s="13" t="s">
        <v>84</v>
      </c>
      <c r="B41" s="80" t="s">
        <v>40</v>
      </c>
      <c r="C41" s="30" t="s">
        <v>50</v>
      </c>
      <c r="D41" s="16">
        <f t="shared" si="13"/>
        <v>3.4</v>
      </c>
      <c r="E41" s="16">
        <v>3.4</v>
      </c>
      <c r="F41" s="16"/>
      <c r="G41" s="16"/>
      <c r="H41" s="10">
        <f t="shared" si="14"/>
        <v>0</v>
      </c>
      <c r="I41" s="10"/>
      <c r="J41" s="10"/>
      <c r="K41" s="10"/>
      <c r="L41" s="12">
        <f t="shared" si="15"/>
        <v>3.4</v>
      </c>
      <c r="M41" s="12">
        <f t="shared" si="15"/>
        <v>3.4</v>
      </c>
      <c r="N41" s="12">
        <f t="shared" si="15"/>
        <v>0</v>
      </c>
      <c r="O41" s="12">
        <f t="shared" si="15"/>
        <v>0</v>
      </c>
    </row>
    <row r="42" spans="1:15" ht="15" customHeight="1" x14ac:dyDescent="0.25">
      <c r="A42" s="13" t="s">
        <v>85</v>
      </c>
      <c r="B42" s="29" t="s">
        <v>149</v>
      </c>
      <c r="C42" s="30" t="s">
        <v>50</v>
      </c>
      <c r="D42" s="16">
        <f t="shared" si="13"/>
        <v>5.4</v>
      </c>
      <c r="E42" s="16">
        <v>5.4</v>
      </c>
      <c r="F42" s="16"/>
      <c r="G42" s="16"/>
      <c r="H42" s="10">
        <f t="shared" si="14"/>
        <v>0</v>
      </c>
      <c r="I42" s="10"/>
      <c r="J42" s="10"/>
      <c r="K42" s="10"/>
      <c r="L42" s="12">
        <f t="shared" si="15"/>
        <v>5.4</v>
      </c>
      <c r="M42" s="12">
        <f t="shared" si="15"/>
        <v>5.4</v>
      </c>
      <c r="N42" s="12">
        <f t="shared" si="15"/>
        <v>0</v>
      </c>
      <c r="O42" s="12">
        <f t="shared" si="15"/>
        <v>0</v>
      </c>
    </row>
    <row r="43" spans="1:15" ht="15" customHeight="1" x14ac:dyDescent="0.25">
      <c r="A43" s="13" t="s">
        <v>86</v>
      </c>
      <c r="B43" s="29" t="s">
        <v>34</v>
      </c>
      <c r="C43" s="30" t="s">
        <v>50</v>
      </c>
      <c r="D43" s="16">
        <f t="shared" si="13"/>
        <v>3.9</v>
      </c>
      <c r="E43" s="16">
        <v>3.9</v>
      </c>
      <c r="F43" s="16"/>
      <c r="G43" s="16"/>
      <c r="H43" s="10">
        <f t="shared" si="14"/>
        <v>0</v>
      </c>
      <c r="I43" s="10"/>
      <c r="J43" s="10"/>
      <c r="K43" s="10"/>
      <c r="L43" s="12">
        <f t="shared" si="15"/>
        <v>3.9</v>
      </c>
      <c r="M43" s="12">
        <f t="shared" si="15"/>
        <v>3.9</v>
      </c>
      <c r="N43" s="12">
        <f t="shared" si="15"/>
        <v>0</v>
      </c>
      <c r="O43" s="12">
        <f t="shared" si="15"/>
        <v>0</v>
      </c>
    </row>
    <row r="44" spans="1:15" ht="15" customHeight="1" x14ac:dyDescent="0.25">
      <c r="A44" s="13" t="s">
        <v>87</v>
      </c>
      <c r="B44" s="29" t="s">
        <v>36</v>
      </c>
      <c r="C44" s="30" t="s">
        <v>50</v>
      </c>
      <c r="D44" s="16">
        <f t="shared" si="13"/>
        <v>3</v>
      </c>
      <c r="E44" s="16">
        <v>3</v>
      </c>
      <c r="F44" s="16"/>
      <c r="G44" s="16"/>
      <c r="H44" s="10">
        <f t="shared" si="14"/>
        <v>0</v>
      </c>
      <c r="I44" s="10"/>
      <c r="J44" s="10"/>
      <c r="K44" s="10"/>
      <c r="L44" s="12">
        <f t="shared" si="15"/>
        <v>3</v>
      </c>
      <c r="M44" s="12">
        <f t="shared" si="15"/>
        <v>3</v>
      </c>
      <c r="N44" s="12">
        <f t="shared" si="15"/>
        <v>0</v>
      </c>
      <c r="O44" s="12">
        <f t="shared" si="15"/>
        <v>0</v>
      </c>
    </row>
    <row r="45" spans="1:15" ht="15" customHeight="1" x14ac:dyDescent="0.25">
      <c r="A45" s="13" t="s">
        <v>88</v>
      </c>
      <c r="B45" s="29" t="s">
        <v>38</v>
      </c>
      <c r="C45" s="30" t="s">
        <v>50</v>
      </c>
      <c r="D45" s="16">
        <f t="shared" si="13"/>
        <v>1.6</v>
      </c>
      <c r="E45" s="16">
        <v>1.6</v>
      </c>
      <c r="F45" s="16"/>
      <c r="G45" s="16"/>
      <c r="H45" s="10">
        <f t="shared" si="14"/>
        <v>0</v>
      </c>
      <c r="I45" s="10"/>
      <c r="J45" s="10"/>
      <c r="K45" s="10"/>
      <c r="L45" s="12">
        <f t="shared" si="15"/>
        <v>1.6</v>
      </c>
      <c r="M45" s="12">
        <f t="shared" si="15"/>
        <v>1.6</v>
      </c>
      <c r="N45" s="12">
        <f t="shared" si="15"/>
        <v>0</v>
      </c>
      <c r="O45" s="12">
        <f t="shared" si="15"/>
        <v>0</v>
      </c>
    </row>
    <row r="46" spans="1:15" ht="15" customHeight="1" x14ac:dyDescent="0.25">
      <c r="A46" s="13" t="s">
        <v>89</v>
      </c>
      <c r="B46" s="33" t="s">
        <v>35</v>
      </c>
      <c r="C46" s="30" t="s">
        <v>50</v>
      </c>
      <c r="D46" s="16">
        <f t="shared" si="13"/>
        <v>3.8</v>
      </c>
      <c r="E46" s="16">
        <v>3.8</v>
      </c>
      <c r="F46" s="16"/>
      <c r="G46" s="16"/>
      <c r="H46" s="10">
        <f t="shared" si="14"/>
        <v>0</v>
      </c>
      <c r="I46" s="10"/>
      <c r="J46" s="10"/>
      <c r="K46" s="10"/>
      <c r="L46" s="12">
        <f t="shared" si="15"/>
        <v>3.8</v>
      </c>
      <c r="M46" s="12">
        <f t="shared" si="15"/>
        <v>3.8</v>
      </c>
      <c r="N46" s="12">
        <f t="shared" si="15"/>
        <v>0</v>
      </c>
      <c r="O46" s="12">
        <f t="shared" si="15"/>
        <v>0</v>
      </c>
    </row>
    <row r="47" spans="1:15" ht="15.95" customHeight="1" x14ac:dyDescent="0.25">
      <c r="A47" s="20" t="s">
        <v>90</v>
      </c>
      <c r="B47" s="21" t="s">
        <v>172</v>
      </c>
      <c r="C47" s="28"/>
      <c r="D47" s="206">
        <f>E47+G47</f>
        <v>217.00000000000003</v>
      </c>
      <c r="E47" s="23">
        <f>SUM(E33:E46)</f>
        <v>217.00000000000003</v>
      </c>
      <c r="F47" s="23">
        <f t="shared" ref="F47:G47" si="16">SUM(F33:F46)</f>
        <v>0</v>
      </c>
      <c r="G47" s="23">
        <f t="shared" si="16"/>
        <v>0</v>
      </c>
      <c r="H47" s="24">
        <f t="shared" si="14"/>
        <v>0</v>
      </c>
      <c r="I47" s="24">
        <f>SUM(I33:I46)</f>
        <v>0</v>
      </c>
      <c r="J47" s="24">
        <f t="shared" ref="J47:K47" si="17">SUM(J33:J46)</f>
        <v>0</v>
      </c>
      <c r="K47" s="24">
        <f t="shared" si="17"/>
        <v>0</v>
      </c>
      <c r="L47" s="21">
        <f t="shared" ref="L47" si="18">M47+O47</f>
        <v>217.00000000000003</v>
      </c>
      <c r="M47" s="21">
        <f>SUM(M33:M46)</f>
        <v>217.00000000000003</v>
      </c>
      <c r="N47" s="21">
        <f t="shared" ref="N47:O47" si="19">SUM(N33:N46)</f>
        <v>0</v>
      </c>
      <c r="O47" s="21">
        <f t="shared" si="19"/>
        <v>0</v>
      </c>
    </row>
    <row r="48" spans="1:15" ht="15.95" customHeight="1" x14ac:dyDescent="0.25">
      <c r="A48" s="13" t="s">
        <v>91</v>
      </c>
      <c r="B48" s="435" t="s">
        <v>176</v>
      </c>
      <c r="C48" s="436"/>
      <c r="D48" s="436"/>
      <c r="E48" s="436"/>
      <c r="F48" s="436"/>
      <c r="G48" s="436"/>
      <c r="H48" s="436"/>
      <c r="I48" s="436"/>
      <c r="J48" s="436"/>
      <c r="K48" s="436"/>
      <c r="L48" s="436"/>
      <c r="M48" s="436"/>
      <c r="N48" s="436"/>
      <c r="O48" s="437"/>
    </row>
    <row r="49" spans="1:15" ht="15" customHeight="1" x14ac:dyDescent="0.25">
      <c r="A49" s="19" t="s">
        <v>92</v>
      </c>
      <c r="B49" s="29" t="s">
        <v>20</v>
      </c>
      <c r="C49" s="291" t="s">
        <v>25</v>
      </c>
      <c r="D49" s="16">
        <f t="shared" ref="D49" si="20">E49+G49</f>
        <v>29.200000000000003</v>
      </c>
      <c r="E49" s="16">
        <v>7.1</v>
      </c>
      <c r="F49" s="16"/>
      <c r="G49" s="16">
        <v>22.1</v>
      </c>
      <c r="H49" s="9">
        <f t="shared" ref="H49:H50" si="21">I49+K49</f>
        <v>0</v>
      </c>
      <c r="I49" s="10"/>
      <c r="J49" s="10"/>
      <c r="K49" s="166"/>
      <c r="L49" s="11">
        <f t="shared" ref="L49:L50" si="22">M49+O49</f>
        <v>29.200000000000003</v>
      </c>
      <c r="M49" s="11">
        <f t="shared" ref="M49:O49" si="23">E49+I49</f>
        <v>7.1</v>
      </c>
      <c r="N49" s="11">
        <f t="shared" si="23"/>
        <v>0</v>
      </c>
      <c r="O49" s="11">
        <f t="shared" si="23"/>
        <v>22.1</v>
      </c>
    </row>
    <row r="50" spans="1:15" ht="15.95" customHeight="1" x14ac:dyDescent="0.25">
      <c r="A50" s="308" t="s">
        <v>93</v>
      </c>
      <c r="B50" s="41" t="s">
        <v>173</v>
      </c>
      <c r="C50" s="69"/>
      <c r="D50" s="206">
        <f>E50+G50</f>
        <v>29.200000000000003</v>
      </c>
      <c r="E50" s="23">
        <f>SUM(E49:E49)</f>
        <v>7.1</v>
      </c>
      <c r="F50" s="23">
        <f>SUM(F49:F49)</f>
        <v>0</v>
      </c>
      <c r="G50" s="23">
        <f>SUM(G49:G49)</f>
        <v>22.1</v>
      </c>
      <c r="H50" s="24">
        <f t="shared" si="21"/>
        <v>0</v>
      </c>
      <c r="I50" s="24">
        <f>SUM(I49:I49)</f>
        <v>0</v>
      </c>
      <c r="J50" s="24">
        <f>SUM(J49:J49)</f>
        <v>0</v>
      </c>
      <c r="K50" s="24">
        <f>SUM(K49:K49)</f>
        <v>0</v>
      </c>
      <c r="L50" s="21">
        <f t="shared" si="22"/>
        <v>29.200000000000003</v>
      </c>
      <c r="M50" s="21">
        <f>SUM(M49:M49)</f>
        <v>7.1</v>
      </c>
      <c r="N50" s="21">
        <f>SUM(N49:N49)</f>
        <v>0</v>
      </c>
      <c r="O50" s="21">
        <f>SUM(O49:O49)</f>
        <v>22.1</v>
      </c>
    </row>
    <row r="51" spans="1:15" ht="15.95" customHeight="1" x14ac:dyDescent="0.25">
      <c r="A51" s="13" t="s">
        <v>94</v>
      </c>
      <c r="B51" s="435" t="s">
        <v>64</v>
      </c>
      <c r="C51" s="436"/>
      <c r="D51" s="436"/>
      <c r="E51" s="436"/>
      <c r="F51" s="436"/>
      <c r="G51" s="436"/>
      <c r="H51" s="436"/>
      <c r="I51" s="436"/>
      <c r="J51" s="436"/>
      <c r="K51" s="436"/>
      <c r="L51" s="436"/>
      <c r="M51" s="436"/>
      <c r="N51" s="436"/>
      <c r="O51" s="437"/>
    </row>
    <row r="52" spans="1:15" ht="15" hidden="1" customHeight="1" x14ac:dyDescent="0.25">
      <c r="A52" s="19" t="s">
        <v>95</v>
      </c>
      <c r="B52" s="29" t="s">
        <v>20</v>
      </c>
      <c r="C52" s="90" t="s">
        <v>30</v>
      </c>
      <c r="D52" s="16">
        <f t="shared" ref="D52:D56" si="24">E52+G52</f>
        <v>0</v>
      </c>
      <c r="E52" s="16"/>
      <c r="F52" s="16"/>
      <c r="G52" s="16"/>
      <c r="H52" s="9">
        <f t="shared" ref="H52:H57" si="25">I52+K52</f>
        <v>0</v>
      </c>
      <c r="I52" s="10"/>
      <c r="J52" s="10"/>
      <c r="K52" s="166"/>
      <c r="L52" s="11">
        <f t="shared" ref="L52:L57" si="26">M52+O52</f>
        <v>0</v>
      </c>
      <c r="M52" s="11">
        <f t="shared" ref="M52:O56" si="27">E52+I52</f>
        <v>0</v>
      </c>
      <c r="N52" s="11">
        <f t="shared" si="27"/>
        <v>0</v>
      </c>
      <c r="O52" s="11">
        <f t="shared" si="27"/>
        <v>0</v>
      </c>
    </row>
    <row r="53" spans="1:15" ht="15" customHeight="1" x14ac:dyDescent="0.25">
      <c r="A53" s="13" t="s">
        <v>95</v>
      </c>
      <c r="B53" s="29" t="s">
        <v>27</v>
      </c>
      <c r="C53" s="90" t="s">
        <v>30</v>
      </c>
      <c r="D53" s="16">
        <f t="shared" si="24"/>
        <v>5.2</v>
      </c>
      <c r="E53" s="16">
        <v>5.2</v>
      </c>
      <c r="F53" s="16"/>
      <c r="G53" s="16"/>
      <c r="H53" s="10">
        <f t="shared" si="25"/>
        <v>0</v>
      </c>
      <c r="I53" s="10"/>
      <c r="J53" s="10"/>
      <c r="K53" s="10"/>
      <c r="L53" s="12">
        <f t="shared" ref="L53:L56" si="28">D53+H53</f>
        <v>5.2</v>
      </c>
      <c r="M53" s="12">
        <f t="shared" si="27"/>
        <v>5.2</v>
      </c>
      <c r="N53" s="12">
        <f t="shared" si="27"/>
        <v>0</v>
      </c>
      <c r="O53" s="12">
        <f t="shared" si="27"/>
        <v>0</v>
      </c>
    </row>
    <row r="54" spans="1:15" ht="15" customHeight="1" x14ac:dyDescent="0.25">
      <c r="A54" s="13" t="s">
        <v>96</v>
      </c>
      <c r="B54" s="29" t="s">
        <v>28</v>
      </c>
      <c r="C54" s="90" t="s">
        <v>30</v>
      </c>
      <c r="D54" s="16">
        <f t="shared" si="24"/>
        <v>0.5</v>
      </c>
      <c r="E54" s="16">
        <v>0.5</v>
      </c>
      <c r="F54" s="16"/>
      <c r="G54" s="16"/>
      <c r="H54" s="10">
        <f t="shared" si="25"/>
        <v>0</v>
      </c>
      <c r="I54" s="10"/>
      <c r="J54" s="10"/>
      <c r="K54" s="10"/>
      <c r="L54" s="12">
        <f t="shared" si="28"/>
        <v>0.5</v>
      </c>
      <c r="M54" s="12">
        <f t="shared" si="27"/>
        <v>0.5</v>
      </c>
      <c r="N54" s="12">
        <f t="shared" si="27"/>
        <v>0</v>
      </c>
      <c r="O54" s="12">
        <f t="shared" si="27"/>
        <v>0</v>
      </c>
    </row>
    <row r="55" spans="1:15" ht="15" customHeight="1" x14ac:dyDescent="0.25">
      <c r="A55" s="13" t="s">
        <v>97</v>
      </c>
      <c r="B55" s="12" t="s">
        <v>29</v>
      </c>
      <c r="C55" s="90" t="s">
        <v>30</v>
      </c>
      <c r="D55" s="16">
        <f t="shared" si="24"/>
        <v>2.5</v>
      </c>
      <c r="E55" s="16">
        <v>2.5</v>
      </c>
      <c r="F55" s="16"/>
      <c r="G55" s="16"/>
      <c r="H55" s="10">
        <f t="shared" si="25"/>
        <v>0</v>
      </c>
      <c r="I55" s="10"/>
      <c r="J55" s="10"/>
      <c r="K55" s="10"/>
      <c r="L55" s="12">
        <f t="shared" si="28"/>
        <v>2.5</v>
      </c>
      <c r="M55" s="12">
        <f t="shared" si="27"/>
        <v>2.5</v>
      </c>
      <c r="N55" s="12">
        <f t="shared" si="27"/>
        <v>0</v>
      </c>
      <c r="O55" s="12">
        <f t="shared" si="27"/>
        <v>0</v>
      </c>
    </row>
    <row r="56" spans="1:15" ht="15" customHeight="1" x14ac:dyDescent="0.25">
      <c r="A56" s="13" t="s">
        <v>98</v>
      </c>
      <c r="B56" s="71" t="s">
        <v>62</v>
      </c>
      <c r="C56" s="90" t="s">
        <v>30</v>
      </c>
      <c r="D56" s="16">
        <f t="shared" si="24"/>
        <v>3.5</v>
      </c>
      <c r="E56" s="16">
        <v>3.5</v>
      </c>
      <c r="F56" s="16"/>
      <c r="G56" s="16"/>
      <c r="H56" s="10">
        <f t="shared" si="25"/>
        <v>0</v>
      </c>
      <c r="I56" s="10"/>
      <c r="J56" s="10"/>
      <c r="K56" s="10"/>
      <c r="L56" s="12">
        <f t="shared" si="28"/>
        <v>3.5</v>
      </c>
      <c r="M56" s="12">
        <f t="shared" si="27"/>
        <v>3.5</v>
      </c>
      <c r="N56" s="12">
        <f t="shared" si="27"/>
        <v>0</v>
      </c>
      <c r="O56" s="12">
        <f t="shared" si="27"/>
        <v>0</v>
      </c>
    </row>
    <row r="57" spans="1:15" ht="15.95" customHeight="1" x14ac:dyDescent="0.25">
      <c r="A57" s="308" t="s">
        <v>99</v>
      </c>
      <c r="B57" s="41" t="s">
        <v>174</v>
      </c>
      <c r="C57" s="69"/>
      <c r="D57" s="206">
        <f>E57+G57</f>
        <v>11.7</v>
      </c>
      <c r="E57" s="23">
        <f>SUM(E52:E56)</f>
        <v>11.7</v>
      </c>
      <c r="F57" s="23">
        <f t="shared" ref="F57:G57" si="29">SUM(F52:F56)</f>
        <v>0</v>
      </c>
      <c r="G57" s="23">
        <f t="shared" si="29"/>
        <v>0</v>
      </c>
      <c r="H57" s="24">
        <f t="shared" si="25"/>
        <v>0</v>
      </c>
      <c r="I57" s="24">
        <f>SUM(I52:I56)</f>
        <v>0</v>
      </c>
      <c r="J57" s="24">
        <f t="shared" ref="J57:K57" si="30">SUM(J52:J56)</f>
        <v>0</v>
      </c>
      <c r="K57" s="24">
        <f t="shared" si="30"/>
        <v>0</v>
      </c>
      <c r="L57" s="21">
        <f t="shared" si="26"/>
        <v>11.7</v>
      </c>
      <c r="M57" s="21">
        <f>SUM(M52:M56)</f>
        <v>11.7</v>
      </c>
      <c r="N57" s="21">
        <f t="shared" ref="N57:O57" si="31">SUM(N52:N56)</f>
        <v>0</v>
      </c>
      <c r="O57" s="21">
        <f t="shared" si="31"/>
        <v>0</v>
      </c>
    </row>
    <row r="58" spans="1:15" ht="17.25" customHeight="1" x14ac:dyDescent="0.25">
      <c r="A58" s="5" t="s">
        <v>100</v>
      </c>
      <c r="B58" s="435" t="s">
        <v>66</v>
      </c>
      <c r="C58" s="436"/>
      <c r="D58" s="436"/>
      <c r="E58" s="436"/>
      <c r="F58" s="436"/>
      <c r="G58" s="436"/>
      <c r="H58" s="436"/>
      <c r="I58" s="436"/>
      <c r="J58" s="436"/>
      <c r="K58" s="436"/>
      <c r="L58" s="436"/>
      <c r="M58" s="436"/>
      <c r="N58" s="436"/>
      <c r="O58" s="437"/>
    </row>
    <row r="59" spans="1:15" x14ac:dyDescent="0.25">
      <c r="A59" s="13" t="s">
        <v>101</v>
      </c>
      <c r="B59" s="12" t="s">
        <v>20</v>
      </c>
      <c r="C59" s="15" t="s">
        <v>24</v>
      </c>
      <c r="D59" s="16">
        <f t="shared" ref="D59:D63" si="32">E59+G59</f>
        <v>120.5</v>
      </c>
      <c r="E59" s="16">
        <v>84.7</v>
      </c>
      <c r="F59" s="16"/>
      <c r="G59" s="16">
        <v>35.799999999999997</v>
      </c>
      <c r="H59" s="9">
        <f t="shared" ref="H59:H64" si="33">I59+K59</f>
        <v>0</v>
      </c>
      <c r="I59" s="10"/>
      <c r="J59" s="10"/>
      <c r="K59" s="166"/>
      <c r="L59" s="11">
        <f t="shared" ref="L59:L64" si="34">M59+O59</f>
        <v>120.5</v>
      </c>
      <c r="M59" s="11">
        <f t="shared" ref="M59:O63" si="35">E59+I59</f>
        <v>84.7</v>
      </c>
      <c r="N59" s="11">
        <f t="shared" si="35"/>
        <v>0</v>
      </c>
      <c r="O59" s="11">
        <f t="shared" si="35"/>
        <v>35.799999999999997</v>
      </c>
    </row>
    <row r="60" spans="1:15" x14ac:dyDescent="0.25">
      <c r="A60" s="13" t="s">
        <v>102</v>
      </c>
      <c r="B60" s="71" t="s">
        <v>51</v>
      </c>
      <c r="C60" s="15" t="s">
        <v>24</v>
      </c>
      <c r="D60" s="16">
        <f t="shared" si="32"/>
        <v>2.8</v>
      </c>
      <c r="E60" s="16">
        <v>2.8</v>
      </c>
      <c r="F60" s="16"/>
      <c r="G60" s="16"/>
      <c r="H60" s="9">
        <f t="shared" si="33"/>
        <v>0</v>
      </c>
      <c r="I60" s="10"/>
      <c r="J60" s="10"/>
      <c r="K60" s="166"/>
      <c r="L60" s="11">
        <f t="shared" si="34"/>
        <v>2.8</v>
      </c>
      <c r="M60" s="11">
        <f t="shared" si="35"/>
        <v>2.8</v>
      </c>
      <c r="N60" s="11">
        <f t="shared" si="35"/>
        <v>0</v>
      </c>
      <c r="O60" s="11">
        <f t="shared" si="35"/>
        <v>0</v>
      </c>
    </row>
    <row r="61" spans="1:15" x14ac:dyDescent="0.25">
      <c r="A61" s="13" t="s">
        <v>103</v>
      </c>
      <c r="B61" s="29" t="s">
        <v>52</v>
      </c>
      <c r="C61" s="15" t="s">
        <v>24</v>
      </c>
      <c r="D61" s="16">
        <f t="shared" si="32"/>
        <v>0.8</v>
      </c>
      <c r="E61" s="16">
        <v>0.8</v>
      </c>
      <c r="F61" s="16"/>
      <c r="G61" s="16"/>
      <c r="H61" s="9">
        <f t="shared" si="33"/>
        <v>0</v>
      </c>
      <c r="I61" s="10"/>
      <c r="J61" s="10"/>
      <c r="K61" s="166"/>
      <c r="L61" s="11">
        <f t="shared" si="34"/>
        <v>0.8</v>
      </c>
      <c r="M61" s="11">
        <f t="shared" si="35"/>
        <v>0.8</v>
      </c>
      <c r="N61" s="11">
        <f t="shared" si="35"/>
        <v>0</v>
      </c>
      <c r="O61" s="11">
        <f t="shared" si="35"/>
        <v>0</v>
      </c>
    </row>
    <row r="62" spans="1:15" x14ac:dyDescent="0.25">
      <c r="A62" s="13" t="s">
        <v>104</v>
      </c>
      <c r="B62" s="12" t="s">
        <v>67</v>
      </c>
      <c r="C62" s="15" t="s">
        <v>24</v>
      </c>
      <c r="D62" s="16">
        <f t="shared" si="32"/>
        <v>3</v>
      </c>
      <c r="E62" s="16">
        <v>3</v>
      </c>
      <c r="F62" s="16"/>
      <c r="G62" s="16"/>
      <c r="H62" s="9">
        <f t="shared" si="33"/>
        <v>0</v>
      </c>
      <c r="I62" s="10"/>
      <c r="J62" s="10"/>
      <c r="K62" s="166"/>
      <c r="L62" s="11">
        <f t="shared" si="34"/>
        <v>3</v>
      </c>
      <c r="M62" s="11">
        <f t="shared" si="35"/>
        <v>3</v>
      </c>
      <c r="N62" s="11">
        <f t="shared" si="35"/>
        <v>0</v>
      </c>
      <c r="O62" s="11">
        <f t="shared" si="35"/>
        <v>0</v>
      </c>
    </row>
    <row r="63" spans="1:15" x14ac:dyDescent="0.25">
      <c r="A63" s="13" t="s">
        <v>105</v>
      </c>
      <c r="B63" s="12" t="s">
        <v>458</v>
      </c>
      <c r="C63" s="15" t="s">
        <v>24</v>
      </c>
      <c r="D63" s="16">
        <f t="shared" si="32"/>
        <v>1.1000000000000001</v>
      </c>
      <c r="E63" s="16">
        <v>1.1000000000000001</v>
      </c>
      <c r="F63" s="16"/>
      <c r="G63" s="16"/>
      <c r="H63" s="9">
        <f t="shared" si="33"/>
        <v>0</v>
      </c>
      <c r="I63" s="10"/>
      <c r="J63" s="10"/>
      <c r="K63" s="166"/>
      <c r="L63" s="11">
        <f t="shared" si="34"/>
        <v>1.1000000000000001</v>
      </c>
      <c r="M63" s="11">
        <f t="shared" si="35"/>
        <v>1.1000000000000001</v>
      </c>
      <c r="N63" s="11">
        <f t="shared" si="35"/>
        <v>0</v>
      </c>
      <c r="O63" s="11">
        <f t="shared" si="35"/>
        <v>0</v>
      </c>
    </row>
    <row r="64" spans="1:15" ht="15.95" customHeight="1" x14ac:dyDescent="0.25">
      <c r="A64" s="309" t="s">
        <v>106</v>
      </c>
      <c r="B64" s="374" t="s">
        <v>175</v>
      </c>
      <c r="C64" s="25"/>
      <c r="D64" s="206">
        <f>E64+G64</f>
        <v>128.19999999999999</v>
      </c>
      <c r="E64" s="23">
        <f>SUM(E59:E63)</f>
        <v>92.399999999999991</v>
      </c>
      <c r="F64" s="23">
        <f t="shared" ref="F64:G64" si="36">SUM(F59:F63)</f>
        <v>0</v>
      </c>
      <c r="G64" s="23">
        <f t="shared" si="36"/>
        <v>35.799999999999997</v>
      </c>
      <c r="H64" s="24">
        <f t="shared" si="33"/>
        <v>0</v>
      </c>
      <c r="I64" s="24">
        <f>SUM(I59:I63)</f>
        <v>0</v>
      </c>
      <c r="J64" s="24">
        <f t="shared" ref="J64:K64" si="37">SUM(J59:J63)</f>
        <v>0</v>
      </c>
      <c r="K64" s="24">
        <f t="shared" si="37"/>
        <v>0</v>
      </c>
      <c r="L64" s="21">
        <f t="shared" si="34"/>
        <v>128.19999999999999</v>
      </c>
      <c r="M64" s="21">
        <f>SUM(M59:M63)</f>
        <v>92.399999999999991</v>
      </c>
      <c r="N64" s="21">
        <f t="shared" ref="N64:O64" si="38">SUM(N59:N63)</f>
        <v>0</v>
      </c>
      <c r="O64" s="21">
        <f t="shared" si="38"/>
        <v>35.799999999999997</v>
      </c>
    </row>
    <row r="65" spans="1:15" ht="18" customHeight="1" x14ac:dyDescent="0.25">
      <c r="A65" s="5" t="s">
        <v>107</v>
      </c>
      <c r="B65" s="504" t="s">
        <v>435</v>
      </c>
      <c r="C65" s="505"/>
      <c r="D65" s="505"/>
      <c r="E65" s="505"/>
      <c r="F65" s="505"/>
      <c r="G65" s="505"/>
      <c r="H65" s="505"/>
      <c r="I65" s="505"/>
      <c r="J65" s="505"/>
      <c r="K65" s="505"/>
      <c r="L65" s="505"/>
      <c r="M65" s="505"/>
      <c r="N65" s="505"/>
      <c r="O65" s="506"/>
    </row>
    <row r="66" spans="1:15" ht="15.75" customHeight="1" x14ac:dyDescent="0.25">
      <c r="A66" s="5" t="s">
        <v>151</v>
      </c>
      <c r="B66" s="435" t="s">
        <v>6</v>
      </c>
      <c r="C66" s="436"/>
      <c r="D66" s="436"/>
      <c r="E66" s="436"/>
      <c r="F66" s="436"/>
      <c r="G66" s="436"/>
      <c r="H66" s="436"/>
      <c r="I66" s="436"/>
      <c r="J66" s="436"/>
      <c r="K66" s="436"/>
      <c r="L66" s="436"/>
      <c r="M66" s="436"/>
      <c r="N66" s="436"/>
      <c r="O66" s="437"/>
    </row>
    <row r="67" spans="1:15" ht="15" customHeight="1" x14ac:dyDescent="0.25">
      <c r="A67" s="5" t="s">
        <v>152</v>
      </c>
      <c r="B67" s="2" t="s">
        <v>20</v>
      </c>
      <c r="C67" s="15" t="s">
        <v>9</v>
      </c>
      <c r="D67" s="16">
        <f t="shared" ref="D67:D69" si="39">E67+G67</f>
        <v>0.4</v>
      </c>
      <c r="E67" s="16">
        <v>0.4</v>
      </c>
      <c r="F67" s="16"/>
      <c r="G67" s="16"/>
      <c r="H67" s="10">
        <f t="shared" ref="H67:H70" si="40">I67+K67</f>
        <v>0</v>
      </c>
      <c r="I67" s="10"/>
      <c r="J67" s="10"/>
      <c r="K67" s="10"/>
      <c r="L67" s="12">
        <f t="shared" ref="L67:L70" si="41">M67+O67</f>
        <v>0.4</v>
      </c>
      <c r="M67" s="12">
        <f t="shared" ref="M67:O69" si="42">E67+I67</f>
        <v>0.4</v>
      </c>
      <c r="N67" s="12">
        <f t="shared" si="42"/>
        <v>0</v>
      </c>
      <c r="O67" s="12">
        <f t="shared" si="42"/>
        <v>0</v>
      </c>
    </row>
    <row r="68" spans="1:15" ht="15" customHeight="1" x14ac:dyDescent="0.25">
      <c r="A68" s="5" t="s">
        <v>108</v>
      </c>
      <c r="B68" s="33" t="s">
        <v>11</v>
      </c>
      <c r="C68" s="15" t="s">
        <v>9</v>
      </c>
      <c r="D68" s="16">
        <f t="shared" si="39"/>
        <v>2.7</v>
      </c>
      <c r="E68" s="16">
        <v>2.7</v>
      </c>
      <c r="F68" s="16"/>
      <c r="G68" s="16"/>
      <c r="H68" s="10">
        <f t="shared" si="40"/>
        <v>0</v>
      </c>
      <c r="I68" s="10"/>
      <c r="J68" s="10"/>
      <c r="K68" s="10"/>
      <c r="L68" s="12">
        <f t="shared" si="41"/>
        <v>2.7</v>
      </c>
      <c r="M68" s="12">
        <f t="shared" si="42"/>
        <v>2.7</v>
      </c>
      <c r="N68" s="12">
        <f t="shared" si="42"/>
        <v>0</v>
      </c>
      <c r="O68" s="12">
        <f t="shared" si="42"/>
        <v>0</v>
      </c>
    </row>
    <row r="69" spans="1:15" ht="15" customHeight="1" x14ac:dyDescent="0.25">
      <c r="A69" s="5" t="s">
        <v>153</v>
      </c>
      <c r="B69" s="12" t="s">
        <v>16</v>
      </c>
      <c r="C69" s="15" t="s">
        <v>9</v>
      </c>
      <c r="D69" s="16">
        <f t="shared" si="39"/>
        <v>0.2</v>
      </c>
      <c r="E69" s="16">
        <v>0.2</v>
      </c>
      <c r="F69" s="16"/>
      <c r="G69" s="16"/>
      <c r="H69" s="10">
        <f t="shared" si="40"/>
        <v>0</v>
      </c>
      <c r="I69" s="10"/>
      <c r="J69" s="10"/>
      <c r="K69" s="10"/>
      <c r="L69" s="12">
        <f t="shared" si="41"/>
        <v>0.2</v>
      </c>
      <c r="M69" s="12">
        <f t="shared" si="42"/>
        <v>0.2</v>
      </c>
      <c r="N69" s="12">
        <f t="shared" si="42"/>
        <v>0</v>
      </c>
      <c r="O69" s="12">
        <f t="shared" si="42"/>
        <v>0</v>
      </c>
    </row>
    <row r="70" spans="1:15" ht="15" customHeight="1" x14ac:dyDescent="0.25">
      <c r="A70" s="310" t="s">
        <v>154</v>
      </c>
      <c r="B70" s="21" t="s">
        <v>169</v>
      </c>
      <c r="C70" s="28"/>
      <c r="D70" s="206">
        <f>E70+G70</f>
        <v>3.3000000000000003</v>
      </c>
      <c r="E70" s="23">
        <f>SUM(E67:E69)</f>
        <v>3.3000000000000003</v>
      </c>
      <c r="F70" s="23">
        <f t="shared" ref="F70:G70" si="43">SUM(F67:F69)</f>
        <v>0</v>
      </c>
      <c r="G70" s="23">
        <f t="shared" si="43"/>
        <v>0</v>
      </c>
      <c r="H70" s="24">
        <f t="shared" si="40"/>
        <v>0</v>
      </c>
      <c r="I70" s="24">
        <f t="shared" ref="I70:K70" si="44">SUM(I67:I69)</f>
        <v>0</v>
      </c>
      <c r="J70" s="24">
        <f t="shared" si="44"/>
        <v>0</v>
      </c>
      <c r="K70" s="24">
        <f t="shared" si="44"/>
        <v>0</v>
      </c>
      <c r="L70" s="21">
        <f t="shared" si="41"/>
        <v>3.3000000000000003</v>
      </c>
      <c r="M70" s="21">
        <f t="shared" ref="M70:O70" si="45">SUM(M67:M69)</f>
        <v>3.3000000000000003</v>
      </c>
      <c r="N70" s="21">
        <f t="shared" si="45"/>
        <v>0</v>
      </c>
      <c r="O70" s="21">
        <f t="shared" si="45"/>
        <v>0</v>
      </c>
    </row>
    <row r="71" spans="1:15" ht="18.75" customHeight="1" x14ac:dyDescent="0.25">
      <c r="A71" s="5" t="s">
        <v>109</v>
      </c>
      <c r="B71" s="435" t="s">
        <v>58</v>
      </c>
      <c r="C71" s="436"/>
      <c r="D71" s="436"/>
      <c r="E71" s="436"/>
      <c r="F71" s="436"/>
      <c r="G71" s="436"/>
      <c r="H71" s="436"/>
      <c r="I71" s="436"/>
      <c r="J71" s="436"/>
      <c r="K71" s="436"/>
      <c r="L71" s="436"/>
      <c r="M71" s="436"/>
      <c r="N71" s="436"/>
      <c r="O71" s="437"/>
    </row>
    <row r="72" spans="1:15" ht="15" hidden="1" customHeight="1" x14ac:dyDescent="0.25">
      <c r="A72" s="5" t="s">
        <v>92</v>
      </c>
      <c r="B72" s="33" t="s">
        <v>10</v>
      </c>
      <c r="C72" s="15" t="s">
        <v>22</v>
      </c>
      <c r="D72" s="16">
        <f t="shared" ref="D72:D76" si="46">E72+G72</f>
        <v>0</v>
      </c>
      <c r="E72" s="16"/>
      <c r="F72" s="16"/>
      <c r="G72" s="16"/>
      <c r="H72" s="10">
        <f t="shared" ref="H72:H77" si="47">I72+K72</f>
        <v>0</v>
      </c>
      <c r="I72" s="10"/>
      <c r="J72" s="10"/>
      <c r="K72" s="10"/>
      <c r="L72" s="12">
        <f t="shared" ref="L72:L77" si="48">M72+O72</f>
        <v>0</v>
      </c>
      <c r="M72" s="12">
        <f t="shared" ref="M72:O76" si="49">E72+I72</f>
        <v>0</v>
      </c>
      <c r="N72" s="12">
        <f t="shared" si="49"/>
        <v>0</v>
      </c>
      <c r="O72" s="12">
        <f t="shared" si="49"/>
        <v>0</v>
      </c>
    </row>
    <row r="73" spans="1:15" ht="15" customHeight="1" x14ac:dyDescent="0.25">
      <c r="A73" s="5" t="s">
        <v>110</v>
      </c>
      <c r="B73" s="33" t="s">
        <v>14</v>
      </c>
      <c r="C73" s="15" t="s">
        <v>22</v>
      </c>
      <c r="D73" s="16">
        <f t="shared" si="46"/>
        <v>0.2</v>
      </c>
      <c r="E73" s="16">
        <v>0.2</v>
      </c>
      <c r="F73" s="16"/>
      <c r="G73" s="16"/>
      <c r="H73" s="10">
        <f t="shared" si="47"/>
        <v>0</v>
      </c>
      <c r="I73" s="10"/>
      <c r="J73" s="10"/>
      <c r="K73" s="10"/>
      <c r="L73" s="12">
        <f t="shared" si="48"/>
        <v>0.2</v>
      </c>
      <c r="M73" s="12">
        <f t="shared" si="49"/>
        <v>0.2</v>
      </c>
      <c r="N73" s="12">
        <f t="shared" si="49"/>
        <v>0</v>
      </c>
      <c r="O73" s="12">
        <f t="shared" si="49"/>
        <v>0</v>
      </c>
    </row>
    <row r="74" spans="1:15" ht="15" customHeight="1" x14ac:dyDescent="0.25">
      <c r="A74" s="5" t="s">
        <v>111</v>
      </c>
      <c r="B74" s="12" t="s">
        <v>15</v>
      </c>
      <c r="C74" s="15" t="s">
        <v>22</v>
      </c>
      <c r="D74" s="16">
        <f t="shared" si="46"/>
        <v>0.2</v>
      </c>
      <c r="E74" s="16">
        <v>0.2</v>
      </c>
      <c r="F74" s="16"/>
      <c r="G74" s="16"/>
      <c r="H74" s="10">
        <f t="shared" si="47"/>
        <v>0</v>
      </c>
      <c r="I74" s="10"/>
      <c r="J74" s="10"/>
      <c r="K74" s="10"/>
      <c r="L74" s="12">
        <f t="shared" si="48"/>
        <v>0.2</v>
      </c>
      <c r="M74" s="12">
        <f t="shared" si="49"/>
        <v>0.2</v>
      </c>
      <c r="N74" s="12">
        <f t="shared" si="49"/>
        <v>0</v>
      </c>
      <c r="O74" s="12">
        <f t="shared" si="49"/>
        <v>0</v>
      </c>
    </row>
    <row r="75" spans="1:15" ht="15" customHeight="1" x14ac:dyDescent="0.25">
      <c r="A75" s="5" t="s">
        <v>112</v>
      </c>
      <c r="B75" s="12" t="s">
        <v>16</v>
      </c>
      <c r="C75" s="15" t="s">
        <v>22</v>
      </c>
      <c r="D75" s="16">
        <f t="shared" si="46"/>
        <v>1.8</v>
      </c>
      <c r="E75" s="16">
        <v>1.8</v>
      </c>
      <c r="F75" s="16"/>
      <c r="G75" s="16"/>
      <c r="H75" s="10">
        <f t="shared" si="47"/>
        <v>0</v>
      </c>
      <c r="I75" s="10"/>
      <c r="J75" s="10"/>
      <c r="K75" s="10"/>
      <c r="L75" s="12">
        <f t="shared" si="48"/>
        <v>1.8</v>
      </c>
      <c r="M75" s="12">
        <f t="shared" si="49"/>
        <v>1.8</v>
      </c>
      <c r="N75" s="12">
        <f t="shared" si="49"/>
        <v>0</v>
      </c>
      <c r="O75" s="12">
        <f t="shared" si="49"/>
        <v>0</v>
      </c>
    </row>
    <row r="76" spans="1:15" ht="15" customHeight="1" x14ac:dyDescent="0.25">
      <c r="A76" s="5" t="s">
        <v>113</v>
      </c>
      <c r="B76" s="12" t="s">
        <v>18</v>
      </c>
      <c r="C76" s="15" t="s">
        <v>22</v>
      </c>
      <c r="D76" s="16">
        <f t="shared" si="46"/>
        <v>0.4</v>
      </c>
      <c r="E76" s="16">
        <v>0.4</v>
      </c>
      <c r="F76" s="16"/>
      <c r="G76" s="16"/>
      <c r="H76" s="10">
        <f t="shared" si="47"/>
        <v>0</v>
      </c>
      <c r="I76" s="10"/>
      <c r="J76" s="10"/>
      <c r="K76" s="10"/>
      <c r="L76" s="12">
        <f t="shared" si="48"/>
        <v>0.4</v>
      </c>
      <c r="M76" s="12">
        <f t="shared" si="49"/>
        <v>0.4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310" t="s">
        <v>161</v>
      </c>
      <c r="B77" s="21" t="s">
        <v>170</v>
      </c>
      <c r="C77" s="28"/>
      <c r="D77" s="206">
        <f>E77+G77</f>
        <v>2.6</v>
      </c>
      <c r="E77" s="23">
        <f>SUM(E72:E76)</f>
        <v>2.6</v>
      </c>
      <c r="F77" s="23">
        <f t="shared" ref="F77:G77" si="50">SUM(F72:F76)</f>
        <v>0</v>
      </c>
      <c r="G77" s="23">
        <f t="shared" si="50"/>
        <v>0</v>
      </c>
      <c r="H77" s="24">
        <f t="shared" si="47"/>
        <v>0</v>
      </c>
      <c r="I77" s="24">
        <f>SUM(I72:I76)</f>
        <v>0</v>
      </c>
      <c r="J77" s="24">
        <f t="shared" ref="J77:K77" si="51">SUM(J72:J76)</f>
        <v>0</v>
      </c>
      <c r="K77" s="24">
        <f t="shared" si="51"/>
        <v>0</v>
      </c>
      <c r="L77" s="21">
        <f t="shared" si="48"/>
        <v>2.6</v>
      </c>
      <c r="M77" s="21">
        <f>SUM(M72:M76)</f>
        <v>2.6</v>
      </c>
      <c r="N77" s="21">
        <f t="shared" ref="N77:O77" si="52">SUM(N72:N76)</f>
        <v>0</v>
      </c>
      <c r="O77" s="21">
        <f t="shared" si="52"/>
        <v>0</v>
      </c>
    </row>
    <row r="78" spans="1:15" ht="15.95" customHeight="1" x14ac:dyDescent="0.25">
      <c r="A78" s="5" t="s">
        <v>114</v>
      </c>
      <c r="B78" s="435" t="s">
        <v>61</v>
      </c>
      <c r="C78" s="436"/>
      <c r="D78" s="436"/>
      <c r="E78" s="436"/>
      <c r="F78" s="436"/>
      <c r="G78" s="436"/>
      <c r="H78" s="436"/>
      <c r="I78" s="436"/>
      <c r="J78" s="436"/>
      <c r="K78" s="436"/>
      <c r="L78" s="436"/>
      <c r="M78" s="436"/>
      <c r="N78" s="436"/>
      <c r="O78" s="436"/>
    </row>
    <row r="79" spans="1:15" ht="15" customHeight="1" x14ac:dyDescent="0.25">
      <c r="A79" s="5" t="s">
        <v>115</v>
      </c>
      <c r="B79" s="33" t="s">
        <v>20</v>
      </c>
      <c r="C79" s="15" t="s">
        <v>32</v>
      </c>
      <c r="D79" s="16">
        <f>E79+G79</f>
        <v>35.299999999999997</v>
      </c>
      <c r="E79" s="16">
        <v>9.6</v>
      </c>
      <c r="F79" s="16"/>
      <c r="G79" s="16">
        <v>25.7</v>
      </c>
      <c r="H79" s="10">
        <f t="shared" ref="H79:H81" si="53">I79+K79</f>
        <v>0</v>
      </c>
      <c r="I79" s="10"/>
      <c r="J79" s="10"/>
      <c r="K79" s="10"/>
      <c r="L79" s="12">
        <f t="shared" ref="L79:L81" si="54">M79+O79</f>
        <v>35.299999999999997</v>
      </c>
      <c r="M79" s="12">
        <f t="shared" ref="M79:O80" si="55">E79+I79</f>
        <v>9.6</v>
      </c>
      <c r="N79" s="12">
        <f t="shared" si="55"/>
        <v>0</v>
      </c>
      <c r="O79" s="12">
        <f t="shared" si="55"/>
        <v>25.7</v>
      </c>
    </row>
    <row r="80" spans="1:15" ht="15" customHeight="1" x14ac:dyDescent="0.25">
      <c r="A80" s="5" t="s">
        <v>116</v>
      </c>
      <c r="B80" s="29" t="s">
        <v>68</v>
      </c>
      <c r="C80" s="15" t="s">
        <v>32</v>
      </c>
      <c r="D80" s="16">
        <f>E80+G80</f>
        <v>0.2</v>
      </c>
      <c r="E80" s="16">
        <v>0.2</v>
      </c>
      <c r="F80" s="16"/>
      <c r="G80" s="16"/>
      <c r="H80" s="10">
        <f t="shared" si="53"/>
        <v>0</v>
      </c>
      <c r="I80" s="10"/>
      <c r="J80" s="10"/>
      <c r="K80" s="10"/>
      <c r="L80" s="12">
        <f t="shared" si="54"/>
        <v>0.2</v>
      </c>
      <c r="M80" s="12">
        <f t="shared" si="55"/>
        <v>0.2</v>
      </c>
      <c r="N80" s="12">
        <f t="shared" si="55"/>
        <v>0</v>
      </c>
      <c r="O80" s="12">
        <f t="shared" si="55"/>
        <v>0</v>
      </c>
    </row>
    <row r="81" spans="1:15" ht="15.95" customHeight="1" x14ac:dyDescent="0.25">
      <c r="A81" s="310" t="s">
        <v>117</v>
      </c>
      <c r="B81" s="41" t="s">
        <v>171</v>
      </c>
      <c r="C81" s="69"/>
      <c r="D81" s="206">
        <f>E81+G81</f>
        <v>35.5</v>
      </c>
      <c r="E81" s="23">
        <f>SUM(E79:E80)</f>
        <v>9.7999999999999989</v>
      </c>
      <c r="F81" s="23">
        <f t="shared" ref="F81:G81" si="56">SUM(F79:F80)</f>
        <v>0</v>
      </c>
      <c r="G81" s="23">
        <f t="shared" si="56"/>
        <v>25.7</v>
      </c>
      <c r="H81" s="24">
        <f t="shared" si="53"/>
        <v>0</v>
      </c>
      <c r="I81" s="24">
        <f>SUM(I79:I80)</f>
        <v>0</v>
      </c>
      <c r="J81" s="24">
        <f t="shared" ref="J81:K81" si="57">SUM(J79:J80)</f>
        <v>0</v>
      </c>
      <c r="K81" s="24">
        <f t="shared" si="57"/>
        <v>0</v>
      </c>
      <c r="L81" s="21">
        <f t="shared" si="54"/>
        <v>35.5</v>
      </c>
      <c r="M81" s="21">
        <f>SUM(M79:M80)</f>
        <v>9.7999999999999989</v>
      </c>
      <c r="N81" s="21">
        <f t="shared" ref="N81:O81" si="58">SUM(N79:N80)</f>
        <v>0</v>
      </c>
      <c r="O81" s="21">
        <f t="shared" si="58"/>
        <v>25.7</v>
      </c>
    </row>
    <row r="82" spans="1:15" ht="15.95" customHeight="1" x14ac:dyDescent="0.25">
      <c r="A82" s="5" t="s">
        <v>118</v>
      </c>
      <c r="B82" s="435" t="s">
        <v>166</v>
      </c>
      <c r="C82" s="436"/>
      <c r="D82" s="436"/>
      <c r="E82" s="436"/>
      <c r="F82" s="436"/>
      <c r="G82" s="436"/>
      <c r="H82" s="436"/>
      <c r="I82" s="436"/>
      <c r="J82" s="436"/>
      <c r="K82" s="436"/>
      <c r="L82" s="436"/>
      <c r="M82" s="436"/>
      <c r="N82" s="436"/>
      <c r="O82" s="437"/>
    </row>
    <row r="83" spans="1:15" ht="15" customHeight="1" x14ac:dyDescent="0.25">
      <c r="A83" s="5" t="s">
        <v>157</v>
      </c>
      <c r="B83" s="79" t="s">
        <v>54</v>
      </c>
      <c r="C83" s="30" t="s">
        <v>50</v>
      </c>
      <c r="D83" s="16">
        <f t="shared" ref="D83:D106" si="59">E83+G83</f>
        <v>1</v>
      </c>
      <c r="E83" s="16">
        <v>1</v>
      </c>
      <c r="F83" s="16"/>
      <c r="G83" s="16"/>
      <c r="H83" s="10">
        <f t="shared" ref="H83:H119" si="60">I83+K83</f>
        <v>0</v>
      </c>
      <c r="I83" s="10"/>
      <c r="J83" s="10"/>
      <c r="K83" s="10"/>
      <c r="L83" s="12">
        <f t="shared" ref="L83:L119" si="61">M83+O83</f>
        <v>1</v>
      </c>
      <c r="M83" s="12">
        <f t="shared" ref="M83:O98" si="62">E83+I83</f>
        <v>1</v>
      </c>
      <c r="N83" s="12">
        <f t="shared" si="62"/>
        <v>0</v>
      </c>
      <c r="O83" s="12">
        <f t="shared" si="62"/>
        <v>0</v>
      </c>
    </row>
    <row r="84" spans="1:15" ht="15" customHeight="1" x14ac:dyDescent="0.25">
      <c r="A84" s="5" t="s">
        <v>119</v>
      </c>
      <c r="B84" s="29" t="s">
        <v>155</v>
      </c>
      <c r="C84" s="30" t="s">
        <v>50</v>
      </c>
      <c r="D84" s="16">
        <f t="shared" si="59"/>
        <v>0.1</v>
      </c>
      <c r="E84" s="16">
        <v>0.1</v>
      </c>
      <c r="F84" s="16"/>
      <c r="G84" s="16"/>
      <c r="H84" s="10">
        <f t="shared" si="60"/>
        <v>0</v>
      </c>
      <c r="I84" s="10"/>
      <c r="J84" s="10"/>
      <c r="K84" s="10"/>
      <c r="L84" s="12">
        <f t="shared" si="61"/>
        <v>0.1</v>
      </c>
      <c r="M84" s="12">
        <f t="shared" si="62"/>
        <v>0.1</v>
      </c>
      <c r="N84" s="12">
        <f t="shared" si="62"/>
        <v>0</v>
      </c>
      <c r="O84" s="12">
        <f t="shared" si="62"/>
        <v>0</v>
      </c>
    </row>
    <row r="85" spans="1:15" ht="15" customHeight="1" x14ac:dyDescent="0.25">
      <c r="A85" s="5" t="s">
        <v>120</v>
      </c>
      <c r="B85" s="29" t="s">
        <v>384</v>
      </c>
      <c r="C85" s="30" t="s">
        <v>50</v>
      </c>
      <c r="D85" s="16">
        <f t="shared" si="59"/>
        <v>0.3</v>
      </c>
      <c r="E85" s="16">
        <v>0.3</v>
      </c>
      <c r="F85" s="16"/>
      <c r="G85" s="16"/>
      <c r="H85" s="10">
        <f t="shared" si="60"/>
        <v>0</v>
      </c>
      <c r="I85" s="10"/>
      <c r="J85" s="10"/>
      <c r="K85" s="10"/>
      <c r="L85" s="12">
        <f t="shared" si="61"/>
        <v>0.3</v>
      </c>
      <c r="M85" s="12">
        <f t="shared" si="62"/>
        <v>0.3</v>
      </c>
      <c r="N85" s="12">
        <f t="shared" si="62"/>
        <v>0</v>
      </c>
      <c r="O85" s="12">
        <f t="shared" si="62"/>
        <v>0</v>
      </c>
    </row>
    <row r="86" spans="1:15" ht="15" customHeight="1" x14ac:dyDescent="0.25">
      <c r="A86" s="5" t="s">
        <v>121</v>
      </c>
      <c r="B86" s="18" t="s">
        <v>148</v>
      </c>
      <c r="C86" s="30" t="s">
        <v>50</v>
      </c>
      <c r="D86" s="16">
        <f t="shared" si="59"/>
        <v>0.3</v>
      </c>
      <c r="E86" s="16">
        <v>0.3</v>
      </c>
      <c r="F86" s="16"/>
      <c r="G86" s="16"/>
      <c r="H86" s="10">
        <f t="shared" si="60"/>
        <v>0</v>
      </c>
      <c r="I86" s="10"/>
      <c r="J86" s="10"/>
      <c r="K86" s="10"/>
      <c r="L86" s="12">
        <f t="shared" si="61"/>
        <v>0.3</v>
      </c>
      <c r="M86" s="12">
        <f t="shared" si="62"/>
        <v>0.3</v>
      </c>
      <c r="N86" s="12">
        <f t="shared" si="62"/>
        <v>0</v>
      </c>
      <c r="O86" s="12">
        <f t="shared" si="62"/>
        <v>0</v>
      </c>
    </row>
    <row r="87" spans="1:15" ht="15" customHeight="1" x14ac:dyDescent="0.25">
      <c r="A87" s="5" t="s">
        <v>122</v>
      </c>
      <c r="B87" s="12" t="s">
        <v>322</v>
      </c>
      <c r="C87" s="30" t="s">
        <v>50</v>
      </c>
      <c r="D87" s="16">
        <f t="shared" si="59"/>
        <v>0.2</v>
      </c>
      <c r="E87" s="16">
        <v>0.2</v>
      </c>
      <c r="F87" s="16"/>
      <c r="G87" s="16"/>
      <c r="H87" s="10">
        <f t="shared" si="60"/>
        <v>0</v>
      </c>
      <c r="I87" s="10"/>
      <c r="J87" s="10"/>
      <c r="K87" s="10"/>
      <c r="L87" s="12">
        <f t="shared" si="61"/>
        <v>0.2</v>
      </c>
      <c r="M87" s="12">
        <f t="shared" si="62"/>
        <v>0.2</v>
      </c>
      <c r="N87" s="12">
        <f t="shared" si="62"/>
        <v>0</v>
      </c>
      <c r="O87" s="12">
        <f t="shared" si="62"/>
        <v>0</v>
      </c>
    </row>
    <row r="88" spans="1:15" ht="15" customHeight="1" x14ac:dyDescent="0.25">
      <c r="A88" s="5" t="s">
        <v>123</v>
      </c>
      <c r="B88" s="29" t="s">
        <v>385</v>
      </c>
      <c r="C88" s="15" t="s">
        <v>50</v>
      </c>
      <c r="D88" s="16">
        <f t="shared" si="59"/>
        <v>0.4</v>
      </c>
      <c r="E88" s="16">
        <v>0.4</v>
      </c>
      <c r="F88" s="16"/>
      <c r="G88" s="16"/>
      <c r="H88" s="10">
        <f t="shared" si="60"/>
        <v>0</v>
      </c>
      <c r="I88" s="10"/>
      <c r="J88" s="10"/>
      <c r="K88" s="10"/>
      <c r="L88" s="12">
        <f t="shared" si="61"/>
        <v>0.4</v>
      </c>
      <c r="M88" s="12">
        <f t="shared" si="62"/>
        <v>0.4</v>
      </c>
      <c r="N88" s="12">
        <f t="shared" si="62"/>
        <v>0</v>
      </c>
      <c r="O88" s="12">
        <f t="shared" si="62"/>
        <v>0</v>
      </c>
    </row>
    <row r="89" spans="1:15" ht="15" customHeight="1" x14ac:dyDescent="0.25">
      <c r="A89" s="5" t="s">
        <v>124</v>
      </c>
      <c r="B89" s="29" t="s">
        <v>386</v>
      </c>
      <c r="C89" s="15" t="s">
        <v>50</v>
      </c>
      <c r="D89" s="16">
        <f t="shared" si="59"/>
        <v>0.9</v>
      </c>
      <c r="E89" s="16">
        <v>0.9</v>
      </c>
      <c r="F89" s="16"/>
      <c r="G89" s="16"/>
      <c r="H89" s="10">
        <f t="shared" si="60"/>
        <v>0</v>
      </c>
      <c r="I89" s="10"/>
      <c r="J89" s="10"/>
      <c r="K89" s="10"/>
      <c r="L89" s="12">
        <f t="shared" si="61"/>
        <v>0.9</v>
      </c>
      <c r="M89" s="12">
        <f t="shared" si="62"/>
        <v>0.9</v>
      </c>
      <c r="N89" s="12">
        <f t="shared" si="62"/>
        <v>0</v>
      </c>
      <c r="O89" s="12">
        <f t="shared" si="62"/>
        <v>0</v>
      </c>
    </row>
    <row r="90" spans="1:15" ht="15" customHeight="1" x14ac:dyDescent="0.25">
      <c r="A90" s="5" t="s">
        <v>125</v>
      </c>
      <c r="B90" s="12" t="s">
        <v>160</v>
      </c>
      <c r="C90" s="30" t="s">
        <v>50</v>
      </c>
      <c r="D90" s="16">
        <f t="shared" si="59"/>
        <v>0.3</v>
      </c>
      <c r="E90" s="16">
        <v>0.3</v>
      </c>
      <c r="F90" s="16"/>
      <c r="G90" s="16"/>
      <c r="H90" s="10">
        <f t="shared" si="60"/>
        <v>0</v>
      </c>
      <c r="I90" s="10"/>
      <c r="J90" s="10"/>
      <c r="K90" s="10"/>
      <c r="L90" s="12">
        <f t="shared" si="61"/>
        <v>0.3</v>
      </c>
      <c r="M90" s="12">
        <f t="shared" si="62"/>
        <v>0.3</v>
      </c>
      <c r="N90" s="12">
        <f t="shared" si="62"/>
        <v>0</v>
      </c>
      <c r="O90" s="12">
        <f t="shared" si="62"/>
        <v>0</v>
      </c>
    </row>
    <row r="91" spans="1:15" ht="15" customHeight="1" x14ac:dyDescent="0.25">
      <c r="A91" s="5" t="s">
        <v>126</v>
      </c>
      <c r="B91" s="12" t="s">
        <v>364</v>
      </c>
      <c r="C91" s="30" t="s">
        <v>50</v>
      </c>
      <c r="D91" s="16">
        <f t="shared" si="59"/>
        <v>0.2</v>
      </c>
      <c r="E91" s="16">
        <v>0.2</v>
      </c>
      <c r="F91" s="16"/>
      <c r="G91" s="16"/>
      <c r="H91" s="10">
        <f t="shared" si="60"/>
        <v>0</v>
      </c>
      <c r="I91" s="10"/>
      <c r="J91" s="10"/>
      <c r="K91" s="10"/>
      <c r="L91" s="12">
        <f t="shared" si="61"/>
        <v>0.2</v>
      </c>
      <c r="M91" s="12">
        <f t="shared" si="62"/>
        <v>0.2</v>
      </c>
      <c r="N91" s="12">
        <f t="shared" si="62"/>
        <v>0</v>
      </c>
      <c r="O91" s="12">
        <f t="shared" si="62"/>
        <v>0</v>
      </c>
    </row>
    <row r="92" spans="1:15" ht="15" customHeight="1" x14ac:dyDescent="0.25">
      <c r="A92" s="5" t="s">
        <v>127</v>
      </c>
      <c r="B92" s="29" t="s">
        <v>41</v>
      </c>
      <c r="C92" s="30" t="s">
        <v>50</v>
      </c>
      <c r="D92" s="16">
        <f t="shared" si="59"/>
        <v>0.2</v>
      </c>
      <c r="E92" s="16">
        <v>0.2</v>
      </c>
      <c r="F92" s="16"/>
      <c r="G92" s="16"/>
      <c r="H92" s="10">
        <f t="shared" si="60"/>
        <v>0</v>
      </c>
      <c r="I92" s="10"/>
      <c r="J92" s="10"/>
      <c r="K92" s="10"/>
      <c r="L92" s="12">
        <f t="shared" si="61"/>
        <v>0.2</v>
      </c>
      <c r="M92" s="12">
        <f t="shared" si="62"/>
        <v>0.2</v>
      </c>
      <c r="N92" s="12">
        <f t="shared" si="62"/>
        <v>0</v>
      </c>
      <c r="O92" s="12">
        <f t="shared" si="62"/>
        <v>0</v>
      </c>
    </row>
    <row r="93" spans="1:15" ht="15" customHeight="1" x14ac:dyDescent="0.25">
      <c r="A93" s="5" t="s">
        <v>128</v>
      </c>
      <c r="B93" s="80" t="s">
        <v>365</v>
      </c>
      <c r="C93" s="30" t="s">
        <v>50</v>
      </c>
      <c r="D93" s="16">
        <f>E93+G93</f>
        <v>0.1</v>
      </c>
      <c r="E93" s="16">
        <v>0.1</v>
      </c>
      <c r="F93" s="16"/>
      <c r="G93" s="16"/>
      <c r="H93" s="10">
        <f>I93+K93</f>
        <v>0</v>
      </c>
      <c r="I93" s="10"/>
      <c r="J93" s="10"/>
      <c r="K93" s="10"/>
      <c r="L93" s="12">
        <f>M93+O93</f>
        <v>0.1</v>
      </c>
      <c r="M93" s="12">
        <f>E93+I93</f>
        <v>0.1</v>
      </c>
      <c r="N93" s="12">
        <f>F93+J93</f>
        <v>0</v>
      </c>
      <c r="O93" s="12">
        <f>G93+K93</f>
        <v>0</v>
      </c>
    </row>
    <row r="94" spans="1:15" ht="15" customHeight="1" x14ac:dyDescent="0.25">
      <c r="A94" s="5" t="s">
        <v>129</v>
      </c>
      <c r="B94" s="80" t="s">
        <v>40</v>
      </c>
      <c r="C94" s="30" t="s">
        <v>50</v>
      </c>
      <c r="D94" s="16">
        <f t="shared" si="59"/>
        <v>0.1</v>
      </c>
      <c r="E94" s="16">
        <v>0.1</v>
      </c>
      <c r="F94" s="16"/>
      <c r="G94" s="16"/>
      <c r="H94" s="10">
        <f t="shared" si="60"/>
        <v>0</v>
      </c>
      <c r="I94" s="10"/>
      <c r="J94" s="10"/>
      <c r="K94" s="10"/>
      <c r="L94" s="12">
        <f t="shared" si="61"/>
        <v>0.1</v>
      </c>
      <c r="M94" s="12">
        <f t="shared" si="62"/>
        <v>0.1</v>
      </c>
      <c r="N94" s="12">
        <f t="shared" si="62"/>
        <v>0</v>
      </c>
      <c r="O94" s="12">
        <f t="shared" si="62"/>
        <v>0</v>
      </c>
    </row>
    <row r="95" spans="1:15" ht="15" customHeight="1" x14ac:dyDescent="0.25">
      <c r="A95" s="5" t="s">
        <v>130</v>
      </c>
      <c r="B95" s="29" t="s">
        <v>491</v>
      </c>
      <c r="C95" s="30" t="s">
        <v>50</v>
      </c>
      <c r="D95" s="16">
        <f t="shared" si="59"/>
        <v>0.1</v>
      </c>
      <c r="E95" s="16">
        <v>0.1</v>
      </c>
      <c r="F95" s="16"/>
      <c r="G95" s="16"/>
      <c r="H95" s="10">
        <f t="shared" si="60"/>
        <v>0</v>
      </c>
      <c r="I95" s="10"/>
      <c r="J95" s="10"/>
      <c r="K95" s="10"/>
      <c r="L95" s="12">
        <f t="shared" si="61"/>
        <v>0.1</v>
      </c>
      <c r="M95" s="12">
        <f t="shared" si="62"/>
        <v>0.1</v>
      </c>
      <c r="N95" s="12">
        <f t="shared" si="62"/>
        <v>0</v>
      </c>
      <c r="O95" s="12">
        <f t="shared" si="62"/>
        <v>0</v>
      </c>
    </row>
    <row r="96" spans="1:15" ht="15" customHeight="1" x14ac:dyDescent="0.25">
      <c r="A96" s="5" t="s">
        <v>158</v>
      </c>
      <c r="B96" s="29" t="s">
        <v>149</v>
      </c>
      <c r="C96" s="30" t="s">
        <v>50</v>
      </c>
      <c r="D96" s="16">
        <f t="shared" si="59"/>
        <v>4.4000000000000004</v>
      </c>
      <c r="E96" s="16">
        <v>4.4000000000000004</v>
      </c>
      <c r="F96" s="16"/>
      <c r="G96" s="16"/>
      <c r="H96" s="10">
        <f t="shared" si="60"/>
        <v>0</v>
      </c>
      <c r="I96" s="10"/>
      <c r="J96" s="10"/>
      <c r="K96" s="10"/>
      <c r="L96" s="12">
        <f t="shared" si="61"/>
        <v>4.4000000000000004</v>
      </c>
      <c r="M96" s="12">
        <f t="shared" si="62"/>
        <v>4.4000000000000004</v>
      </c>
      <c r="N96" s="12">
        <f t="shared" si="62"/>
        <v>0</v>
      </c>
      <c r="O96" s="12">
        <f t="shared" si="62"/>
        <v>0</v>
      </c>
    </row>
    <row r="97" spans="1:17" ht="15" customHeight="1" x14ac:dyDescent="0.25">
      <c r="A97" s="5" t="s">
        <v>131</v>
      </c>
      <c r="B97" s="29" t="s">
        <v>34</v>
      </c>
      <c r="C97" s="30" t="s">
        <v>50</v>
      </c>
      <c r="D97" s="16">
        <f t="shared" si="59"/>
        <v>1.7</v>
      </c>
      <c r="E97" s="16">
        <v>1.7</v>
      </c>
      <c r="F97" s="16"/>
      <c r="G97" s="16"/>
      <c r="H97" s="10">
        <f t="shared" si="60"/>
        <v>0</v>
      </c>
      <c r="I97" s="10"/>
      <c r="J97" s="10"/>
      <c r="K97" s="10"/>
      <c r="L97" s="12">
        <f t="shared" si="61"/>
        <v>1.7</v>
      </c>
      <c r="M97" s="12">
        <f t="shared" si="62"/>
        <v>1.7</v>
      </c>
      <c r="N97" s="12">
        <f t="shared" si="62"/>
        <v>0</v>
      </c>
      <c r="O97" s="12">
        <f t="shared" si="62"/>
        <v>0</v>
      </c>
    </row>
    <row r="98" spans="1:17" ht="15" customHeight="1" x14ac:dyDescent="0.25">
      <c r="A98" s="5" t="s">
        <v>132</v>
      </c>
      <c r="B98" s="29" t="s">
        <v>36</v>
      </c>
      <c r="C98" s="30" t="s">
        <v>50</v>
      </c>
      <c r="D98" s="16">
        <f t="shared" si="59"/>
        <v>0.9</v>
      </c>
      <c r="E98" s="16">
        <v>0.9</v>
      </c>
      <c r="F98" s="16"/>
      <c r="G98" s="16"/>
      <c r="H98" s="10">
        <f t="shared" si="60"/>
        <v>0</v>
      </c>
      <c r="I98" s="10"/>
      <c r="J98" s="10"/>
      <c r="K98" s="10"/>
      <c r="L98" s="12">
        <f t="shared" si="61"/>
        <v>0.9</v>
      </c>
      <c r="M98" s="12">
        <f t="shared" si="62"/>
        <v>0.9</v>
      </c>
      <c r="N98" s="12">
        <f t="shared" si="62"/>
        <v>0</v>
      </c>
      <c r="O98" s="12">
        <f t="shared" si="62"/>
        <v>0</v>
      </c>
    </row>
    <row r="99" spans="1:17" ht="15" customHeight="1" x14ac:dyDescent="0.25">
      <c r="A99" s="5" t="s">
        <v>133</v>
      </c>
      <c r="B99" s="29" t="s">
        <v>38</v>
      </c>
      <c r="C99" s="30" t="s">
        <v>50</v>
      </c>
      <c r="D99" s="16">
        <f t="shared" si="59"/>
        <v>2.2000000000000002</v>
      </c>
      <c r="E99" s="16">
        <v>2.2000000000000002</v>
      </c>
      <c r="F99" s="16"/>
      <c r="G99" s="16"/>
      <c r="H99" s="10">
        <f t="shared" si="60"/>
        <v>0</v>
      </c>
      <c r="I99" s="10"/>
      <c r="J99" s="10"/>
      <c r="K99" s="10"/>
      <c r="L99" s="12">
        <f t="shared" si="61"/>
        <v>2.2000000000000002</v>
      </c>
      <c r="M99" s="12">
        <f t="shared" ref="M99:O125" si="63">E99+I99</f>
        <v>2.2000000000000002</v>
      </c>
      <c r="N99" s="12">
        <f t="shared" si="63"/>
        <v>0</v>
      </c>
      <c r="O99" s="12">
        <f t="shared" si="63"/>
        <v>0</v>
      </c>
    </row>
    <row r="100" spans="1:17" ht="16.5" customHeight="1" x14ac:dyDescent="0.25">
      <c r="A100" s="5" t="s">
        <v>134</v>
      </c>
      <c r="B100" s="12" t="s">
        <v>37</v>
      </c>
      <c r="C100" s="30" t="s">
        <v>50</v>
      </c>
      <c r="D100" s="16">
        <f t="shared" si="59"/>
        <v>2.5</v>
      </c>
      <c r="E100" s="16">
        <v>2.5</v>
      </c>
      <c r="F100" s="16"/>
      <c r="G100" s="16"/>
      <c r="H100" s="10">
        <f t="shared" si="60"/>
        <v>0</v>
      </c>
      <c r="I100" s="10"/>
      <c r="J100" s="10"/>
      <c r="K100" s="10"/>
      <c r="L100" s="12">
        <f t="shared" si="61"/>
        <v>2.5</v>
      </c>
      <c r="M100" s="12">
        <f t="shared" si="63"/>
        <v>2.5</v>
      </c>
      <c r="N100" s="12">
        <f t="shared" si="63"/>
        <v>0</v>
      </c>
      <c r="O100" s="12">
        <f t="shared" si="63"/>
        <v>0</v>
      </c>
    </row>
    <row r="101" spans="1:17" x14ac:dyDescent="0.25">
      <c r="A101" s="5" t="s">
        <v>135</v>
      </c>
      <c r="B101" s="33" t="s">
        <v>35</v>
      </c>
      <c r="C101" s="15" t="s">
        <v>50</v>
      </c>
      <c r="D101" s="16">
        <f t="shared" si="59"/>
        <v>3.7</v>
      </c>
      <c r="E101" s="16">
        <v>3.7</v>
      </c>
      <c r="F101" s="16"/>
      <c r="G101" s="16"/>
      <c r="H101" s="10">
        <f t="shared" si="60"/>
        <v>0</v>
      </c>
      <c r="I101" s="10"/>
      <c r="J101" s="10"/>
      <c r="K101" s="10"/>
      <c r="L101" s="12">
        <f t="shared" si="61"/>
        <v>3.7</v>
      </c>
      <c r="M101" s="12">
        <f t="shared" si="63"/>
        <v>3.7</v>
      </c>
      <c r="N101" s="12">
        <f t="shared" si="63"/>
        <v>0</v>
      </c>
      <c r="O101" s="12">
        <f t="shared" si="63"/>
        <v>0</v>
      </c>
    </row>
    <row r="102" spans="1:17" x14ac:dyDescent="0.25">
      <c r="A102" s="5" t="s">
        <v>136</v>
      </c>
      <c r="B102" s="33" t="s">
        <v>39</v>
      </c>
      <c r="C102" s="15" t="s">
        <v>50</v>
      </c>
      <c r="D102" s="16">
        <f t="shared" si="59"/>
        <v>0.1</v>
      </c>
      <c r="E102" s="16">
        <v>0.1</v>
      </c>
      <c r="F102" s="16"/>
      <c r="G102" s="16"/>
      <c r="H102" s="10">
        <f t="shared" si="60"/>
        <v>0</v>
      </c>
      <c r="I102" s="10"/>
      <c r="J102" s="10"/>
      <c r="K102" s="10"/>
      <c r="L102" s="12">
        <f t="shared" si="61"/>
        <v>0.1</v>
      </c>
      <c r="M102" s="12">
        <f t="shared" si="63"/>
        <v>0.1</v>
      </c>
      <c r="N102" s="12">
        <f t="shared" si="63"/>
        <v>0</v>
      </c>
      <c r="O102" s="12">
        <f t="shared" si="63"/>
        <v>0</v>
      </c>
    </row>
    <row r="103" spans="1:17" ht="15" customHeight="1" x14ac:dyDescent="0.25">
      <c r="A103" s="5" t="s">
        <v>137</v>
      </c>
      <c r="B103" s="33" t="s">
        <v>48</v>
      </c>
      <c r="C103" s="15" t="s">
        <v>50</v>
      </c>
      <c r="D103" s="16">
        <f t="shared" si="59"/>
        <v>0.5</v>
      </c>
      <c r="E103" s="16">
        <v>0.5</v>
      </c>
      <c r="F103" s="16"/>
      <c r="G103" s="16"/>
      <c r="H103" s="10">
        <f t="shared" si="60"/>
        <v>0</v>
      </c>
      <c r="I103" s="10"/>
      <c r="J103" s="10"/>
      <c r="K103" s="10"/>
      <c r="L103" s="12">
        <f t="shared" si="61"/>
        <v>0.5</v>
      </c>
      <c r="M103" s="12">
        <f t="shared" si="63"/>
        <v>0.5</v>
      </c>
      <c r="N103" s="12">
        <f t="shared" si="63"/>
        <v>0</v>
      </c>
      <c r="O103" s="12">
        <f t="shared" si="63"/>
        <v>0</v>
      </c>
    </row>
    <row r="104" spans="1:17" ht="15" customHeight="1" x14ac:dyDescent="0.25">
      <c r="A104" s="5" t="s">
        <v>159</v>
      </c>
      <c r="B104" s="33" t="s">
        <v>47</v>
      </c>
      <c r="C104" s="15" t="s">
        <v>50</v>
      </c>
      <c r="D104" s="16">
        <f t="shared" si="59"/>
        <v>5</v>
      </c>
      <c r="E104" s="16">
        <v>5</v>
      </c>
      <c r="F104" s="16">
        <v>4.8</v>
      </c>
      <c r="G104" s="16"/>
      <c r="H104" s="10">
        <f t="shared" si="60"/>
        <v>0</v>
      </c>
      <c r="I104" s="10"/>
      <c r="J104" s="10"/>
      <c r="K104" s="10"/>
      <c r="L104" s="12">
        <f t="shared" si="61"/>
        <v>5</v>
      </c>
      <c r="M104" s="12">
        <f t="shared" si="63"/>
        <v>5</v>
      </c>
      <c r="N104" s="12">
        <f t="shared" si="63"/>
        <v>4.8</v>
      </c>
      <c r="O104" s="12">
        <f t="shared" si="63"/>
        <v>0</v>
      </c>
    </row>
    <row r="105" spans="1:17" ht="15" customHeight="1" x14ac:dyDescent="0.25">
      <c r="A105" s="5" t="s">
        <v>138</v>
      </c>
      <c r="B105" s="33" t="s">
        <v>63</v>
      </c>
      <c r="C105" s="15" t="s">
        <v>50</v>
      </c>
      <c r="D105" s="16">
        <f t="shared" si="59"/>
        <v>2</v>
      </c>
      <c r="E105" s="16">
        <v>2</v>
      </c>
      <c r="F105" s="16">
        <v>0.8</v>
      </c>
      <c r="G105" s="16"/>
      <c r="H105" s="10">
        <f t="shared" si="60"/>
        <v>0</v>
      </c>
      <c r="I105" s="10"/>
      <c r="J105" s="10"/>
      <c r="K105" s="10"/>
      <c r="L105" s="12">
        <f t="shared" si="61"/>
        <v>2</v>
      </c>
      <c r="M105" s="12">
        <f t="shared" si="63"/>
        <v>2</v>
      </c>
      <c r="N105" s="12">
        <f t="shared" si="63"/>
        <v>0.8</v>
      </c>
      <c r="O105" s="12">
        <f t="shared" si="63"/>
        <v>0</v>
      </c>
    </row>
    <row r="106" spans="1:17" ht="15" customHeight="1" x14ac:dyDescent="0.25">
      <c r="A106" s="5" t="s">
        <v>178</v>
      </c>
      <c r="B106" s="33" t="s">
        <v>49</v>
      </c>
      <c r="C106" s="15" t="s">
        <v>50</v>
      </c>
      <c r="D106" s="16">
        <f t="shared" si="59"/>
        <v>4.9000000000000004</v>
      </c>
      <c r="E106" s="16">
        <v>4.9000000000000004</v>
      </c>
      <c r="F106" s="16"/>
      <c r="G106" s="16"/>
      <c r="H106" s="10">
        <f t="shared" si="60"/>
        <v>0</v>
      </c>
      <c r="I106" s="10"/>
      <c r="J106" s="10"/>
      <c r="K106" s="10"/>
      <c r="L106" s="12">
        <f t="shared" si="61"/>
        <v>4.9000000000000004</v>
      </c>
      <c r="M106" s="12">
        <f t="shared" si="63"/>
        <v>4.9000000000000004</v>
      </c>
      <c r="N106" s="12">
        <f t="shared" si="63"/>
        <v>0</v>
      </c>
      <c r="O106" s="12">
        <f t="shared" si="63"/>
        <v>0</v>
      </c>
    </row>
    <row r="107" spans="1:17" ht="15.95" customHeight="1" x14ac:dyDescent="0.25">
      <c r="A107" s="310" t="s">
        <v>179</v>
      </c>
      <c r="B107" s="21" t="s">
        <v>172</v>
      </c>
      <c r="C107" s="25"/>
      <c r="D107" s="206">
        <f>E107+G107</f>
        <v>32.1</v>
      </c>
      <c r="E107" s="23">
        <f>SUM(E83:E106)</f>
        <v>32.1</v>
      </c>
      <c r="F107" s="23">
        <f t="shared" ref="F107:G107" si="64">SUM(F83:F106)</f>
        <v>5.6</v>
      </c>
      <c r="G107" s="23">
        <f t="shared" si="64"/>
        <v>0</v>
      </c>
      <c r="H107" s="24">
        <f t="shared" si="60"/>
        <v>0</v>
      </c>
      <c r="I107" s="24">
        <f>SUM(I83:I106)</f>
        <v>0</v>
      </c>
      <c r="J107" s="24">
        <f t="shared" ref="J107:K107" si="65">SUM(J83:J106)</f>
        <v>0</v>
      </c>
      <c r="K107" s="24">
        <f t="shared" si="65"/>
        <v>0</v>
      </c>
      <c r="L107" s="21">
        <f t="shared" si="61"/>
        <v>32.1</v>
      </c>
      <c r="M107" s="21">
        <f>SUM(M83:M106)</f>
        <v>32.1</v>
      </c>
      <c r="N107" s="21">
        <f t="shared" ref="N107:Q107" si="66">SUM(N83:N106)</f>
        <v>5.6</v>
      </c>
      <c r="O107" s="21">
        <f t="shared" si="66"/>
        <v>0</v>
      </c>
      <c r="P107" s="21">
        <f t="shared" si="66"/>
        <v>0</v>
      </c>
      <c r="Q107" s="21">
        <f t="shared" si="66"/>
        <v>0</v>
      </c>
    </row>
    <row r="108" spans="1:17" ht="15.95" customHeight="1" x14ac:dyDescent="0.25">
      <c r="A108" s="5" t="s">
        <v>180</v>
      </c>
      <c r="B108" s="435" t="s">
        <v>64</v>
      </c>
      <c r="C108" s="436"/>
      <c r="D108" s="436"/>
      <c r="E108" s="436"/>
      <c r="F108" s="436"/>
      <c r="G108" s="436"/>
      <c r="H108" s="436"/>
      <c r="I108" s="436"/>
      <c r="J108" s="436"/>
      <c r="K108" s="436"/>
      <c r="L108" s="436"/>
      <c r="M108" s="436"/>
      <c r="N108" s="436"/>
      <c r="O108" s="436"/>
    </row>
    <row r="109" spans="1:17" ht="15.95" customHeight="1" x14ac:dyDescent="0.25">
      <c r="A109" s="5" t="s">
        <v>181</v>
      </c>
      <c r="B109" s="12" t="s">
        <v>16</v>
      </c>
      <c r="C109" s="90" t="s">
        <v>30</v>
      </c>
      <c r="D109" s="16">
        <f t="shared" ref="D109:D113" si="67">E109+G109</f>
        <v>0.4</v>
      </c>
      <c r="E109" s="16">
        <v>0.4</v>
      </c>
      <c r="F109" s="16"/>
      <c r="G109" s="16"/>
      <c r="H109" s="10">
        <f t="shared" ref="H109" si="68">I109+K109</f>
        <v>0</v>
      </c>
      <c r="I109" s="10"/>
      <c r="J109" s="10"/>
      <c r="K109" s="10"/>
      <c r="L109" s="12">
        <f t="shared" ref="L109" si="69">M109+O109</f>
        <v>0.4</v>
      </c>
      <c r="M109" s="12">
        <f t="shared" ref="M109:O109" si="70">E109+I109</f>
        <v>0.4</v>
      </c>
      <c r="N109" s="12">
        <f t="shared" si="70"/>
        <v>0</v>
      </c>
      <c r="O109" s="12">
        <f t="shared" si="70"/>
        <v>0</v>
      </c>
    </row>
    <row r="110" spans="1:17" ht="15" hidden="1" customHeight="1" x14ac:dyDescent="0.25">
      <c r="A110" s="13" t="s">
        <v>117</v>
      </c>
      <c r="B110" s="29" t="s">
        <v>57</v>
      </c>
      <c r="C110" s="90" t="s">
        <v>30</v>
      </c>
      <c r="D110" s="16">
        <f t="shared" si="67"/>
        <v>0</v>
      </c>
      <c r="E110" s="16"/>
      <c r="F110" s="16"/>
      <c r="G110" s="16"/>
      <c r="H110" s="10">
        <f t="shared" si="60"/>
        <v>0</v>
      </c>
      <c r="I110" s="10"/>
      <c r="J110" s="10"/>
      <c r="K110" s="10"/>
      <c r="L110" s="12">
        <f t="shared" si="61"/>
        <v>0</v>
      </c>
      <c r="M110" s="12">
        <f t="shared" si="63"/>
        <v>0</v>
      </c>
      <c r="N110" s="12">
        <f t="shared" si="63"/>
        <v>0</v>
      </c>
      <c r="O110" s="12">
        <f t="shared" si="63"/>
        <v>0</v>
      </c>
    </row>
    <row r="111" spans="1:17" ht="15" hidden="1" customHeight="1" x14ac:dyDescent="0.25">
      <c r="A111" s="13" t="s">
        <v>118</v>
      </c>
      <c r="B111" s="29" t="s">
        <v>65</v>
      </c>
      <c r="C111" s="90" t="s">
        <v>30</v>
      </c>
      <c r="D111" s="16">
        <f t="shared" si="67"/>
        <v>0</v>
      </c>
      <c r="E111" s="16"/>
      <c r="F111" s="16"/>
      <c r="G111" s="16"/>
      <c r="H111" s="10">
        <f t="shared" si="60"/>
        <v>0</v>
      </c>
      <c r="I111" s="10"/>
      <c r="J111" s="10"/>
      <c r="K111" s="10"/>
      <c r="L111" s="12">
        <f t="shared" si="61"/>
        <v>0</v>
      </c>
      <c r="M111" s="12">
        <f t="shared" si="63"/>
        <v>0</v>
      </c>
      <c r="N111" s="12">
        <f t="shared" si="63"/>
        <v>0</v>
      </c>
      <c r="O111" s="12">
        <f t="shared" si="63"/>
        <v>0</v>
      </c>
    </row>
    <row r="112" spans="1:17" ht="15" customHeight="1" x14ac:dyDescent="0.25">
      <c r="A112" s="13" t="s">
        <v>182</v>
      </c>
      <c r="B112" s="29" t="s">
        <v>29</v>
      </c>
      <c r="C112" s="90" t="s">
        <v>30</v>
      </c>
      <c r="D112" s="16">
        <f t="shared" si="67"/>
        <v>0.2</v>
      </c>
      <c r="E112" s="16">
        <v>0.2</v>
      </c>
      <c r="F112" s="16"/>
      <c r="G112" s="16"/>
      <c r="H112" s="10">
        <f t="shared" si="60"/>
        <v>0</v>
      </c>
      <c r="I112" s="10"/>
      <c r="J112" s="10"/>
      <c r="K112" s="10"/>
      <c r="L112" s="12">
        <f t="shared" si="61"/>
        <v>0.2</v>
      </c>
      <c r="M112" s="12">
        <f t="shared" si="63"/>
        <v>0.2</v>
      </c>
      <c r="N112" s="12">
        <f t="shared" si="63"/>
        <v>0</v>
      </c>
      <c r="O112" s="12">
        <f t="shared" si="63"/>
        <v>0</v>
      </c>
    </row>
    <row r="113" spans="1:15" ht="15" customHeight="1" x14ac:dyDescent="0.25">
      <c r="A113" s="13" t="s">
        <v>183</v>
      </c>
      <c r="B113" s="29" t="s">
        <v>62</v>
      </c>
      <c r="C113" s="90" t="s">
        <v>30</v>
      </c>
      <c r="D113" s="16">
        <f t="shared" si="67"/>
        <v>0.5</v>
      </c>
      <c r="E113" s="16">
        <v>0.5</v>
      </c>
      <c r="F113" s="16"/>
      <c r="G113" s="16"/>
      <c r="H113" s="10">
        <f t="shared" si="60"/>
        <v>0</v>
      </c>
      <c r="I113" s="10"/>
      <c r="J113" s="10"/>
      <c r="K113" s="10"/>
      <c r="L113" s="12">
        <f t="shared" si="61"/>
        <v>0.5</v>
      </c>
      <c r="M113" s="12">
        <f t="shared" si="63"/>
        <v>0.5</v>
      </c>
      <c r="N113" s="12">
        <f t="shared" si="63"/>
        <v>0</v>
      </c>
      <c r="O113" s="12">
        <f t="shared" si="63"/>
        <v>0</v>
      </c>
    </row>
    <row r="114" spans="1:15" ht="15.95" customHeight="1" x14ac:dyDescent="0.25">
      <c r="A114" s="308" t="s">
        <v>184</v>
      </c>
      <c r="B114" s="41" t="s">
        <v>174</v>
      </c>
      <c r="C114" s="74"/>
      <c r="D114" s="206">
        <f>E114+G114</f>
        <v>1.1000000000000001</v>
      </c>
      <c r="E114" s="23">
        <f>SUM(E109:E113)</f>
        <v>1.1000000000000001</v>
      </c>
      <c r="F114" s="23">
        <f t="shared" ref="F114:G114" si="71">SUM(F109:F113)</f>
        <v>0</v>
      </c>
      <c r="G114" s="23">
        <f t="shared" si="71"/>
        <v>0</v>
      </c>
      <c r="H114" s="24">
        <f t="shared" si="60"/>
        <v>0</v>
      </c>
      <c r="I114" s="24">
        <f>SUM(I109:I113)</f>
        <v>0</v>
      </c>
      <c r="J114" s="24">
        <f t="shared" ref="J114:K114" si="72">SUM(J109:J113)</f>
        <v>0</v>
      </c>
      <c r="K114" s="24">
        <f t="shared" si="72"/>
        <v>0</v>
      </c>
      <c r="L114" s="21">
        <f t="shared" si="61"/>
        <v>1.1000000000000001</v>
      </c>
      <c r="M114" s="21">
        <f>SUM(M109:M113)</f>
        <v>1.1000000000000001</v>
      </c>
      <c r="N114" s="21">
        <f t="shared" ref="N114:O114" si="73">SUM(N109:N113)</f>
        <v>0</v>
      </c>
      <c r="O114" s="21">
        <f t="shared" si="73"/>
        <v>0</v>
      </c>
    </row>
    <row r="115" spans="1:15" ht="15.95" customHeight="1" x14ac:dyDescent="0.25">
      <c r="A115" s="5" t="s">
        <v>185</v>
      </c>
      <c r="B115" s="435" t="s">
        <v>66</v>
      </c>
      <c r="C115" s="436"/>
      <c r="D115" s="436"/>
      <c r="E115" s="436"/>
      <c r="F115" s="436"/>
      <c r="G115" s="436"/>
      <c r="H115" s="436"/>
      <c r="I115" s="436"/>
      <c r="J115" s="436"/>
      <c r="K115" s="436"/>
      <c r="L115" s="436"/>
      <c r="M115" s="436"/>
      <c r="N115" s="436"/>
      <c r="O115" s="437"/>
    </row>
    <row r="116" spans="1:15" ht="15" customHeight="1" x14ac:dyDescent="0.25">
      <c r="A116" s="5" t="s">
        <v>186</v>
      </c>
      <c r="B116" s="11" t="s">
        <v>51</v>
      </c>
      <c r="C116" s="7" t="s">
        <v>24</v>
      </c>
      <c r="D116" s="8">
        <f>E116+G116</f>
        <v>0.2</v>
      </c>
      <c r="E116" s="39">
        <v>0.2</v>
      </c>
      <c r="F116" s="39"/>
      <c r="G116" s="39"/>
      <c r="H116" s="9">
        <f t="shared" si="60"/>
        <v>0</v>
      </c>
      <c r="I116" s="9"/>
      <c r="J116" s="9"/>
      <c r="K116" s="9"/>
      <c r="L116" s="11">
        <f t="shared" si="61"/>
        <v>0.2</v>
      </c>
      <c r="M116" s="11">
        <f t="shared" si="63"/>
        <v>0.2</v>
      </c>
      <c r="N116" s="11">
        <f>F116+J116</f>
        <v>0</v>
      </c>
      <c r="O116" s="11">
        <f t="shared" si="63"/>
        <v>0</v>
      </c>
    </row>
    <row r="117" spans="1:15" ht="15" customHeight="1" x14ac:dyDescent="0.25">
      <c r="A117" s="5" t="s">
        <v>187</v>
      </c>
      <c r="B117" s="12" t="s">
        <v>52</v>
      </c>
      <c r="C117" s="15" t="s">
        <v>24</v>
      </c>
      <c r="D117" s="16">
        <f>E117+G117</f>
        <v>0.5</v>
      </c>
      <c r="E117" s="16">
        <v>0.5</v>
      </c>
      <c r="F117" s="16"/>
      <c r="G117" s="16"/>
      <c r="H117" s="10">
        <f t="shared" si="60"/>
        <v>0</v>
      </c>
      <c r="I117" s="10"/>
      <c r="J117" s="10"/>
      <c r="K117" s="10"/>
      <c r="L117" s="12">
        <f t="shared" si="61"/>
        <v>0.5</v>
      </c>
      <c r="M117" s="12">
        <f t="shared" si="63"/>
        <v>0.5</v>
      </c>
      <c r="N117" s="12">
        <f t="shared" si="63"/>
        <v>0</v>
      </c>
      <c r="O117" s="12">
        <f t="shared" si="63"/>
        <v>0</v>
      </c>
    </row>
    <row r="118" spans="1:15" x14ac:dyDescent="0.25">
      <c r="A118" s="13" t="s">
        <v>188</v>
      </c>
      <c r="B118" s="12" t="s">
        <v>479</v>
      </c>
      <c r="C118" s="15" t="s">
        <v>24</v>
      </c>
      <c r="D118" s="16">
        <f>E118+G118</f>
        <v>1.4</v>
      </c>
      <c r="E118" s="40">
        <v>1.4</v>
      </c>
      <c r="F118" s="40"/>
      <c r="G118" s="40"/>
      <c r="H118" s="10">
        <f t="shared" si="60"/>
        <v>0</v>
      </c>
      <c r="I118" s="10"/>
      <c r="J118" s="10"/>
      <c r="K118" s="10"/>
      <c r="L118" s="12">
        <f t="shared" si="61"/>
        <v>1.4</v>
      </c>
      <c r="M118" s="12">
        <f t="shared" si="63"/>
        <v>1.4</v>
      </c>
      <c r="N118" s="12">
        <f t="shared" si="63"/>
        <v>0</v>
      </c>
      <c r="O118" s="12">
        <f t="shared" si="63"/>
        <v>0</v>
      </c>
    </row>
    <row r="119" spans="1:15" ht="15.95" customHeight="1" x14ac:dyDescent="0.25">
      <c r="A119" s="308" t="s">
        <v>139</v>
      </c>
      <c r="B119" s="75" t="s">
        <v>175</v>
      </c>
      <c r="C119" s="76"/>
      <c r="D119" s="206">
        <f>E119+G119</f>
        <v>2.0999999999999996</v>
      </c>
      <c r="E119" s="23">
        <f>SUM(E116:E118)</f>
        <v>2.0999999999999996</v>
      </c>
      <c r="F119" s="23">
        <f>SUM(F116:F118)</f>
        <v>0</v>
      </c>
      <c r="G119" s="23">
        <f>SUM(G116:G118)</f>
        <v>0</v>
      </c>
      <c r="H119" s="10">
        <f t="shared" si="60"/>
        <v>0</v>
      </c>
      <c r="I119" s="24">
        <f t="shared" ref="I119:K119" si="74">SUM(I116:I118)</f>
        <v>0</v>
      </c>
      <c r="J119" s="24">
        <f t="shared" si="74"/>
        <v>0</v>
      </c>
      <c r="K119" s="24">
        <f t="shared" si="74"/>
        <v>0</v>
      </c>
      <c r="L119" s="21">
        <f t="shared" si="61"/>
        <v>2.0999999999999996</v>
      </c>
      <c r="M119" s="21">
        <f t="shared" ref="M119:O119" si="75">SUM(M116:M118)</f>
        <v>2.0999999999999996</v>
      </c>
      <c r="N119" s="21">
        <f t="shared" si="75"/>
        <v>0</v>
      </c>
      <c r="O119" s="21">
        <f t="shared" si="75"/>
        <v>0</v>
      </c>
    </row>
    <row r="120" spans="1:15" ht="18" customHeight="1" x14ac:dyDescent="0.25">
      <c r="A120" s="5" t="s">
        <v>140</v>
      </c>
      <c r="B120" s="508" t="s">
        <v>492</v>
      </c>
      <c r="C120" s="508"/>
      <c r="D120" s="508"/>
      <c r="E120" s="508"/>
      <c r="F120" s="508"/>
      <c r="G120" s="508"/>
      <c r="H120" s="508"/>
      <c r="I120" s="508"/>
      <c r="J120" s="508"/>
      <c r="K120" s="508"/>
      <c r="L120" s="508"/>
      <c r="M120" s="508"/>
      <c r="N120" s="508"/>
      <c r="O120" s="508"/>
    </row>
    <row r="121" spans="1:15" ht="15.75" customHeight="1" x14ac:dyDescent="0.25">
      <c r="A121" s="5" t="s">
        <v>141</v>
      </c>
      <c r="B121" s="435" t="s">
        <v>58</v>
      </c>
      <c r="C121" s="436"/>
      <c r="D121" s="436"/>
      <c r="E121" s="436"/>
      <c r="F121" s="436"/>
      <c r="G121" s="436"/>
      <c r="H121" s="436"/>
      <c r="I121" s="436"/>
      <c r="J121" s="436"/>
      <c r="K121" s="436"/>
      <c r="L121" s="436"/>
      <c r="M121" s="436"/>
      <c r="N121" s="436"/>
      <c r="O121" s="437"/>
    </row>
    <row r="122" spans="1:15" ht="15" customHeight="1" x14ac:dyDescent="0.25">
      <c r="A122" s="5" t="s">
        <v>142</v>
      </c>
      <c r="B122" s="12" t="s">
        <v>20</v>
      </c>
      <c r="C122" s="30" t="s">
        <v>31</v>
      </c>
      <c r="D122" s="16">
        <f t="shared" ref="D122:D123" si="76">E122+G122</f>
        <v>11</v>
      </c>
      <c r="E122" s="16">
        <v>11</v>
      </c>
      <c r="F122" s="16"/>
      <c r="G122" s="16"/>
      <c r="H122" s="10">
        <f t="shared" ref="H122:H124" si="77">I122+K122</f>
        <v>0</v>
      </c>
      <c r="I122" s="10">
        <v>-4</v>
      </c>
      <c r="J122" s="10"/>
      <c r="K122" s="10">
        <v>4</v>
      </c>
      <c r="L122" s="12">
        <f t="shared" ref="L122:L124" si="78">M122+O122</f>
        <v>11</v>
      </c>
      <c r="M122" s="12">
        <f t="shared" ref="M122:O123" si="79">E122+I122</f>
        <v>7</v>
      </c>
      <c r="N122" s="12">
        <f t="shared" si="79"/>
        <v>0</v>
      </c>
      <c r="O122" s="12">
        <f t="shared" si="79"/>
        <v>4</v>
      </c>
    </row>
    <row r="123" spans="1:15" ht="15" hidden="1" customHeight="1" x14ac:dyDescent="0.25">
      <c r="A123" s="13" t="s">
        <v>420</v>
      </c>
      <c r="B123" s="33" t="s">
        <v>13</v>
      </c>
      <c r="C123" s="15" t="s">
        <v>9</v>
      </c>
      <c r="D123" s="16">
        <f t="shared" si="76"/>
        <v>0</v>
      </c>
      <c r="E123" s="16"/>
      <c r="F123" s="16"/>
      <c r="G123" s="16"/>
      <c r="H123" s="10">
        <f t="shared" si="77"/>
        <v>0</v>
      </c>
      <c r="I123" s="10"/>
      <c r="J123" s="10"/>
      <c r="K123" s="10"/>
      <c r="L123" s="12">
        <f t="shared" si="78"/>
        <v>0</v>
      </c>
      <c r="M123" s="12">
        <f t="shared" si="79"/>
        <v>0</v>
      </c>
      <c r="N123" s="12">
        <f t="shared" si="79"/>
        <v>0</v>
      </c>
      <c r="O123" s="12">
        <f t="shared" si="79"/>
        <v>0</v>
      </c>
    </row>
    <row r="124" spans="1:15" ht="15" customHeight="1" x14ac:dyDescent="0.25">
      <c r="A124" s="310" t="s">
        <v>143</v>
      </c>
      <c r="B124" s="21" t="s">
        <v>170</v>
      </c>
      <c r="C124" s="28"/>
      <c r="D124" s="206">
        <f>E124+G124</f>
        <v>11</v>
      </c>
      <c r="E124" s="23">
        <f>SUM(E122:E123)</f>
        <v>11</v>
      </c>
      <c r="F124" s="23">
        <f>SUM(F122:F123)</f>
        <v>0</v>
      </c>
      <c r="G124" s="23">
        <f>SUM(G122:G123)</f>
        <v>0</v>
      </c>
      <c r="H124" s="24">
        <f t="shared" si="77"/>
        <v>0</v>
      </c>
      <c r="I124" s="24">
        <f>SUM(I122:I123)</f>
        <v>-4</v>
      </c>
      <c r="J124" s="24">
        <f>SUM(J122:J123)</f>
        <v>0</v>
      </c>
      <c r="K124" s="24">
        <f>SUM(K122:K123)</f>
        <v>4</v>
      </c>
      <c r="L124" s="21">
        <f t="shared" si="78"/>
        <v>11</v>
      </c>
      <c r="M124" s="21">
        <f>SUM(M122:M123)</f>
        <v>7</v>
      </c>
      <c r="N124" s="21">
        <f>SUM(N122:N123)</f>
        <v>0</v>
      </c>
      <c r="O124" s="21">
        <f>SUM(O122:O123)</f>
        <v>4</v>
      </c>
    </row>
    <row r="125" spans="1:15" ht="18" customHeight="1" x14ac:dyDescent="0.25">
      <c r="A125" s="5" t="s">
        <v>144</v>
      </c>
      <c r="B125" s="508" t="s">
        <v>436</v>
      </c>
      <c r="C125" s="508"/>
      <c r="D125" s="508"/>
      <c r="E125" s="508"/>
      <c r="F125" s="508"/>
      <c r="G125" s="508"/>
      <c r="H125" s="508"/>
      <c r="I125" s="508"/>
      <c r="J125" s="508"/>
      <c r="K125" s="508"/>
      <c r="L125" s="508"/>
      <c r="M125" s="508"/>
      <c r="N125" s="508"/>
      <c r="O125" s="508"/>
    </row>
    <row r="126" spans="1:15" ht="15.75" customHeight="1" x14ac:dyDescent="0.25">
      <c r="A126" s="5" t="s">
        <v>145</v>
      </c>
      <c r="B126" s="435" t="s">
        <v>64</v>
      </c>
      <c r="C126" s="436"/>
      <c r="D126" s="436"/>
      <c r="E126" s="436"/>
      <c r="F126" s="436"/>
      <c r="G126" s="436"/>
      <c r="H126" s="436"/>
      <c r="I126" s="436"/>
      <c r="J126" s="436"/>
      <c r="K126" s="436"/>
      <c r="L126" s="436"/>
      <c r="M126" s="436"/>
      <c r="N126" s="436"/>
      <c r="O126" s="436"/>
    </row>
    <row r="127" spans="1:15" ht="15" customHeight="1" x14ac:dyDescent="0.25">
      <c r="A127" s="13" t="s">
        <v>146</v>
      </c>
      <c r="B127" s="12" t="s">
        <v>20</v>
      </c>
      <c r="C127" s="90" t="s">
        <v>30</v>
      </c>
      <c r="D127" s="16">
        <f t="shared" ref="D127:D128" si="80">E127+G127</f>
        <v>17.600000000000001</v>
      </c>
      <c r="E127" s="16"/>
      <c r="F127" s="16"/>
      <c r="G127" s="16">
        <v>17.600000000000001</v>
      </c>
      <c r="H127" s="10">
        <f t="shared" ref="H127:H129" si="81">I127+K127</f>
        <v>0</v>
      </c>
      <c r="I127" s="10"/>
      <c r="J127" s="10"/>
      <c r="K127" s="10"/>
      <c r="L127" s="12">
        <f t="shared" ref="L127:L129" si="82">M127+O127</f>
        <v>17.600000000000001</v>
      </c>
      <c r="M127" s="12">
        <f t="shared" ref="M127:O128" si="83">E127+I127</f>
        <v>0</v>
      </c>
      <c r="N127" s="12">
        <f t="shared" si="83"/>
        <v>0</v>
      </c>
      <c r="O127" s="12">
        <f t="shared" si="83"/>
        <v>17.600000000000001</v>
      </c>
    </row>
    <row r="128" spans="1:15" ht="15" hidden="1" customHeight="1" x14ac:dyDescent="0.25">
      <c r="A128" s="13" t="s">
        <v>423</v>
      </c>
      <c r="B128" s="33" t="s">
        <v>13</v>
      </c>
      <c r="C128" s="15" t="s">
        <v>9</v>
      </c>
      <c r="D128" s="16">
        <f t="shared" si="80"/>
        <v>0</v>
      </c>
      <c r="E128" s="16"/>
      <c r="F128" s="16"/>
      <c r="G128" s="16"/>
      <c r="H128" s="10">
        <f t="shared" si="81"/>
        <v>0</v>
      </c>
      <c r="I128" s="10"/>
      <c r="J128" s="10"/>
      <c r="K128" s="10"/>
      <c r="L128" s="12">
        <f t="shared" si="82"/>
        <v>0</v>
      </c>
      <c r="M128" s="12">
        <f t="shared" si="83"/>
        <v>0</v>
      </c>
      <c r="N128" s="12">
        <f t="shared" si="83"/>
        <v>0</v>
      </c>
      <c r="O128" s="12">
        <f t="shared" si="83"/>
        <v>0</v>
      </c>
    </row>
    <row r="129" spans="1:16" ht="15" customHeight="1" x14ac:dyDescent="0.25">
      <c r="A129" s="308" t="s">
        <v>147</v>
      </c>
      <c r="B129" s="21" t="s">
        <v>174</v>
      </c>
      <c r="C129" s="28"/>
      <c r="D129" s="206">
        <f>E129+G129</f>
        <v>17.600000000000001</v>
      </c>
      <c r="E129" s="23">
        <f>SUM(E127:E128)</f>
        <v>0</v>
      </c>
      <c r="F129" s="23">
        <f>SUM(F127:F128)</f>
        <v>0</v>
      </c>
      <c r="G129" s="23">
        <f>SUM(G127:G128)</f>
        <v>17.600000000000001</v>
      </c>
      <c r="H129" s="24">
        <f t="shared" si="8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82"/>
        <v>17.600000000000001</v>
      </c>
      <c r="M129" s="21">
        <f>SUM(M127:M128)</f>
        <v>0</v>
      </c>
      <c r="N129" s="21">
        <f>SUM(N127:N128)</f>
        <v>0</v>
      </c>
      <c r="O129" s="21">
        <f>SUM(O127:O128)</f>
        <v>17.600000000000001</v>
      </c>
    </row>
    <row r="130" spans="1:16" ht="15.75" hidden="1" customHeight="1" x14ac:dyDescent="0.25">
      <c r="A130" s="13" t="s">
        <v>434</v>
      </c>
      <c r="B130" s="508" t="s">
        <v>437</v>
      </c>
      <c r="C130" s="508"/>
      <c r="D130" s="508"/>
      <c r="E130" s="508"/>
      <c r="F130" s="508"/>
      <c r="G130" s="508"/>
      <c r="H130" s="508"/>
      <c r="I130" s="508"/>
      <c r="J130" s="508"/>
      <c r="K130" s="508"/>
      <c r="L130" s="508"/>
      <c r="M130" s="508"/>
      <c r="N130" s="508"/>
      <c r="O130" s="508"/>
    </row>
    <row r="131" spans="1:16" ht="15.75" hidden="1" customHeight="1" x14ac:dyDescent="0.25">
      <c r="A131" s="5" t="s">
        <v>421</v>
      </c>
      <c r="B131" s="435" t="s">
        <v>166</v>
      </c>
      <c r="C131" s="436"/>
      <c r="D131" s="436"/>
      <c r="E131" s="436"/>
      <c r="F131" s="436"/>
      <c r="G131" s="436"/>
      <c r="H131" s="436"/>
      <c r="I131" s="436"/>
      <c r="J131" s="436"/>
      <c r="K131" s="436"/>
      <c r="L131" s="436"/>
      <c r="M131" s="436"/>
      <c r="N131" s="436"/>
      <c r="O131" s="437"/>
    </row>
    <row r="132" spans="1:16" ht="15" hidden="1" customHeight="1" x14ac:dyDescent="0.25">
      <c r="A132" s="5" t="s">
        <v>422</v>
      </c>
      <c r="B132" s="12" t="s">
        <v>20</v>
      </c>
      <c r="C132" s="15" t="s">
        <v>50</v>
      </c>
      <c r="D132" s="16">
        <f t="shared" ref="D132:D133" si="84">E132+G132</f>
        <v>0</v>
      </c>
      <c r="E132" s="16"/>
      <c r="F132" s="16"/>
      <c r="G132" s="16"/>
      <c r="H132" s="10">
        <f t="shared" ref="H132:H134" si="85">I132+K132</f>
        <v>0</v>
      </c>
      <c r="I132" s="10"/>
      <c r="J132" s="10"/>
      <c r="K132" s="10"/>
      <c r="L132" s="12">
        <f t="shared" ref="L132:L134" si="86">M132+O132</f>
        <v>0</v>
      </c>
      <c r="M132" s="12">
        <f t="shared" ref="M132:O133" si="87">E132+I132</f>
        <v>0</v>
      </c>
      <c r="N132" s="12">
        <f t="shared" si="87"/>
        <v>0</v>
      </c>
      <c r="O132" s="12">
        <f t="shared" si="87"/>
        <v>0</v>
      </c>
    </row>
    <row r="133" spans="1:16" ht="15" hidden="1" customHeight="1" x14ac:dyDescent="0.25">
      <c r="A133" s="5" t="s">
        <v>423</v>
      </c>
      <c r="B133" s="33" t="s">
        <v>13</v>
      </c>
      <c r="C133" s="15" t="s">
        <v>9</v>
      </c>
      <c r="D133" s="16">
        <f t="shared" si="84"/>
        <v>0</v>
      </c>
      <c r="E133" s="16"/>
      <c r="F133" s="16"/>
      <c r="G133" s="16"/>
      <c r="H133" s="10">
        <f t="shared" si="85"/>
        <v>0</v>
      </c>
      <c r="I133" s="10"/>
      <c r="J133" s="10"/>
      <c r="K133" s="10"/>
      <c r="L133" s="12">
        <f t="shared" si="86"/>
        <v>0</v>
      </c>
      <c r="M133" s="12">
        <f t="shared" si="87"/>
        <v>0</v>
      </c>
      <c r="N133" s="12">
        <f t="shared" si="87"/>
        <v>0</v>
      </c>
      <c r="O133" s="12">
        <f t="shared" si="87"/>
        <v>0</v>
      </c>
    </row>
    <row r="134" spans="1:16" ht="15" hidden="1" customHeight="1" x14ac:dyDescent="0.25">
      <c r="A134" s="308" t="s">
        <v>423</v>
      </c>
      <c r="B134" s="21" t="s">
        <v>172</v>
      </c>
      <c r="C134" s="28"/>
      <c r="D134" s="206">
        <f>E134+G134</f>
        <v>0</v>
      </c>
      <c r="E134" s="23">
        <f>SUM(E132:E133)</f>
        <v>0</v>
      </c>
      <c r="F134" s="23">
        <f>SUM(F132:F133)</f>
        <v>0</v>
      </c>
      <c r="G134" s="23">
        <f>SUM(G132:G133)</f>
        <v>0</v>
      </c>
      <c r="H134" s="24">
        <f t="shared" si="85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86"/>
        <v>0</v>
      </c>
      <c r="M134" s="21">
        <f>SUM(M132:M133)</f>
        <v>0</v>
      </c>
      <c r="N134" s="21">
        <f>SUM(N132:N133)</f>
        <v>0</v>
      </c>
      <c r="O134" s="21">
        <f>SUM(O132:O133)</f>
        <v>0</v>
      </c>
    </row>
    <row r="135" spans="1:16" ht="15.95" hidden="1" customHeight="1" x14ac:dyDescent="0.25">
      <c r="A135" s="13" t="s">
        <v>424</v>
      </c>
      <c r="B135" s="508" t="s">
        <v>66</v>
      </c>
      <c r="C135" s="508"/>
      <c r="D135" s="508"/>
      <c r="E135" s="508"/>
      <c r="F135" s="508"/>
      <c r="G135" s="508"/>
      <c r="H135" s="508"/>
      <c r="I135" s="508"/>
      <c r="J135" s="508"/>
      <c r="K135" s="508"/>
      <c r="L135" s="508"/>
      <c r="M135" s="508"/>
      <c r="N135" s="508"/>
      <c r="O135" s="508"/>
    </row>
    <row r="136" spans="1:16" ht="15" hidden="1" customHeight="1" x14ac:dyDescent="0.25">
      <c r="A136" s="13" t="s">
        <v>425</v>
      </c>
      <c r="B136" s="12" t="s">
        <v>20</v>
      </c>
      <c r="C136" s="7" t="s">
        <v>24</v>
      </c>
      <c r="D136" s="8">
        <f>E136+G136</f>
        <v>0</v>
      </c>
      <c r="E136" s="39"/>
      <c r="F136" s="39"/>
      <c r="G136" s="39"/>
      <c r="H136" s="9">
        <f t="shared" ref="H136:H138" si="88">I136+K136</f>
        <v>0</v>
      </c>
      <c r="I136" s="9"/>
      <c r="J136" s="9"/>
      <c r="K136" s="9"/>
      <c r="L136" s="11">
        <f t="shared" ref="L136:L138" si="89">M136+O136</f>
        <v>0</v>
      </c>
      <c r="M136" s="11">
        <f t="shared" ref="M136:N137" si="90">E136+I136</f>
        <v>0</v>
      </c>
      <c r="N136" s="11">
        <f>F136+J136</f>
        <v>0</v>
      </c>
      <c r="O136" s="11">
        <f t="shared" ref="O136:O137" si="91">G136+K136</f>
        <v>0</v>
      </c>
    </row>
    <row r="137" spans="1:16" ht="15" hidden="1" customHeight="1" x14ac:dyDescent="0.25">
      <c r="A137" s="13" t="s">
        <v>426</v>
      </c>
      <c r="B137" s="12" t="s">
        <v>52</v>
      </c>
      <c r="C137" s="15" t="s">
        <v>24</v>
      </c>
      <c r="D137" s="16">
        <f>E137+G137</f>
        <v>0</v>
      </c>
      <c r="E137" s="16"/>
      <c r="F137" s="16"/>
      <c r="G137" s="16"/>
      <c r="H137" s="10">
        <f t="shared" si="88"/>
        <v>0</v>
      </c>
      <c r="I137" s="10"/>
      <c r="J137" s="10"/>
      <c r="K137" s="10"/>
      <c r="L137" s="12">
        <f t="shared" si="89"/>
        <v>0</v>
      </c>
      <c r="M137" s="12">
        <f t="shared" si="90"/>
        <v>0</v>
      </c>
      <c r="N137" s="12">
        <f t="shared" si="90"/>
        <v>0</v>
      </c>
      <c r="O137" s="12">
        <f t="shared" si="91"/>
        <v>0</v>
      </c>
    </row>
    <row r="138" spans="1:16" ht="15.95" hidden="1" customHeight="1" x14ac:dyDescent="0.25">
      <c r="A138" s="310" t="s">
        <v>427</v>
      </c>
      <c r="B138" s="41" t="s">
        <v>175</v>
      </c>
      <c r="C138" s="296"/>
      <c r="D138" s="206">
        <f>E138+G138</f>
        <v>0</v>
      </c>
      <c r="E138" s="23">
        <f>SUM(E136:E137)</f>
        <v>0</v>
      </c>
      <c r="F138" s="23">
        <f>SUM(F136:F137)</f>
        <v>0</v>
      </c>
      <c r="G138" s="23">
        <f>SUM(G136:G137)</f>
        <v>0</v>
      </c>
      <c r="H138" s="10">
        <f t="shared" si="88"/>
        <v>0</v>
      </c>
      <c r="I138" s="24">
        <f>SUM(I136:I137)</f>
        <v>0</v>
      </c>
      <c r="J138" s="24">
        <f>SUM(J136:J137)</f>
        <v>0</v>
      </c>
      <c r="K138" s="24">
        <f>SUM(K136:K137)</f>
        <v>0</v>
      </c>
      <c r="L138" s="21">
        <f t="shared" si="89"/>
        <v>0</v>
      </c>
      <c r="M138" s="21">
        <f>SUM(M136:M137)</f>
        <v>0</v>
      </c>
      <c r="N138" s="21">
        <f>SUM(N136:N137)</f>
        <v>0</v>
      </c>
      <c r="O138" s="21">
        <f>SUM(O136:O137)</f>
        <v>0</v>
      </c>
    </row>
    <row r="139" spans="1:16" x14ac:dyDescent="0.25">
      <c r="A139" s="310" t="s">
        <v>513</v>
      </c>
      <c r="B139" s="299" t="s">
        <v>167</v>
      </c>
      <c r="C139" s="289"/>
      <c r="D139" s="206">
        <f>D141+D142+D143+D144+D145</f>
        <v>877.30000000000007</v>
      </c>
      <c r="E139" s="23">
        <f t="shared" ref="E139:O139" si="92">E141+E142+E143+E144+E145</f>
        <v>765</v>
      </c>
      <c r="F139" s="23">
        <f t="shared" si="92"/>
        <v>5.6</v>
      </c>
      <c r="G139" s="23">
        <f t="shared" si="92"/>
        <v>112.30000000000001</v>
      </c>
      <c r="H139" s="10">
        <f t="shared" si="92"/>
        <v>0</v>
      </c>
      <c r="I139" s="24">
        <f t="shared" si="92"/>
        <v>-4</v>
      </c>
      <c r="J139" s="24">
        <f t="shared" si="92"/>
        <v>0</v>
      </c>
      <c r="K139" s="24">
        <f t="shared" si="92"/>
        <v>4</v>
      </c>
      <c r="L139" s="21">
        <f t="shared" si="92"/>
        <v>877.30000000000007</v>
      </c>
      <c r="M139" s="21">
        <f t="shared" si="92"/>
        <v>761</v>
      </c>
      <c r="N139" s="21">
        <f t="shared" si="92"/>
        <v>5.6</v>
      </c>
      <c r="O139" s="21">
        <f t="shared" si="92"/>
        <v>116.30000000000001</v>
      </c>
      <c r="P139" s="522"/>
    </row>
    <row r="140" spans="1:16" ht="15" customHeight="1" x14ac:dyDescent="0.25">
      <c r="A140" s="309"/>
      <c r="B140" s="294" t="s">
        <v>189</v>
      </c>
      <c r="C140" s="297"/>
      <c r="D140" s="243"/>
      <c r="E140" s="155"/>
      <c r="F140" s="156"/>
      <c r="G140" s="156"/>
      <c r="H140" s="157"/>
      <c r="I140" s="157"/>
      <c r="J140" s="158"/>
      <c r="K140" s="158"/>
      <c r="L140" s="159"/>
      <c r="M140" s="159"/>
      <c r="N140" s="160"/>
      <c r="O140" s="160"/>
    </row>
    <row r="141" spans="1:16" x14ac:dyDescent="0.25">
      <c r="A141" s="309"/>
      <c r="B141" s="295" t="s">
        <v>428</v>
      </c>
      <c r="C141" s="297"/>
      <c r="D141" s="241">
        <f>E141+G141</f>
        <v>772</v>
      </c>
      <c r="E141" s="82">
        <f>E24+E31+E47+E50+E57+E64</f>
        <v>703</v>
      </c>
      <c r="F141" s="82">
        <f>F24+F31+F47+F50+F57+F64</f>
        <v>0</v>
      </c>
      <c r="G141" s="82">
        <f>G24+G31+G47+G50+G57+G64</f>
        <v>69</v>
      </c>
      <c r="H141" s="84">
        <f>I141+K141</f>
        <v>0</v>
      </c>
      <c r="I141" s="157">
        <f>I24+I31+I47+I50+I57+I64</f>
        <v>0</v>
      </c>
      <c r="J141" s="158">
        <f>J24+J31+J47+J50+J57+J64</f>
        <v>0</v>
      </c>
      <c r="K141" s="158">
        <f>K24+K31+K47+K50+K57+K64</f>
        <v>0</v>
      </c>
      <c r="L141" s="85">
        <f>M141+O141</f>
        <v>772</v>
      </c>
      <c r="M141" s="373">
        <f>M24+M31+M47+M50+M57+M64</f>
        <v>703</v>
      </c>
      <c r="N141" s="160">
        <f>N24+N31+N47+N50+N57+N64</f>
        <v>0</v>
      </c>
      <c r="O141" s="160">
        <f>O24+O31+O47+O50+O57+O64</f>
        <v>69</v>
      </c>
    </row>
    <row r="142" spans="1:16" x14ac:dyDescent="0.25">
      <c r="A142" s="309"/>
      <c r="B142" s="295" t="s">
        <v>443</v>
      </c>
      <c r="C142" s="297"/>
      <c r="D142" s="241">
        <f t="shared" ref="D142:D144" si="93">E142+G142</f>
        <v>76.7</v>
      </c>
      <c r="E142" s="82">
        <f>E70+E77+E81+E107+E114+E119</f>
        <v>51</v>
      </c>
      <c r="F142" s="82">
        <f>F70+F77+F81+F107+F114+F119</f>
        <v>5.6</v>
      </c>
      <c r="G142" s="82">
        <f>G70+G77+G81+G107+G114+G119</f>
        <v>25.7</v>
      </c>
      <c r="H142" s="84">
        <f t="shared" ref="H142:H145" si="94">I142+K142</f>
        <v>0</v>
      </c>
      <c r="I142" s="84">
        <f>I70+I77+I81+I107+I114+I119</f>
        <v>0</v>
      </c>
      <c r="J142" s="84">
        <f>J70+J77+J81+J107+J114+J119</f>
        <v>0</v>
      </c>
      <c r="K142" s="84">
        <f>K70+K77+K81+K107+K114+K119</f>
        <v>0</v>
      </c>
      <c r="L142" s="85">
        <f t="shared" ref="L142:L145" si="95">M142+O142</f>
        <v>76.7</v>
      </c>
      <c r="M142" s="85">
        <f>M70+M77+M81+M107+M114+M119</f>
        <v>51</v>
      </c>
      <c r="N142" s="85">
        <f>N70+N77+N81+N107+N114+N119</f>
        <v>5.6</v>
      </c>
      <c r="O142" s="85">
        <f>O70+O77+O81+O107+O114+O119</f>
        <v>25.7</v>
      </c>
    </row>
    <row r="143" spans="1:16" ht="26.25" x14ac:dyDescent="0.25">
      <c r="A143" s="309"/>
      <c r="B143" s="295" t="s">
        <v>439</v>
      </c>
      <c r="C143" s="297"/>
      <c r="D143" s="241">
        <f t="shared" si="93"/>
        <v>11</v>
      </c>
      <c r="E143" s="82">
        <f>E124</f>
        <v>11</v>
      </c>
      <c r="F143" s="82">
        <f>F124</f>
        <v>0</v>
      </c>
      <c r="G143" s="82">
        <f>G124</f>
        <v>0</v>
      </c>
      <c r="H143" s="84">
        <f t="shared" si="94"/>
        <v>0</v>
      </c>
      <c r="I143" s="84">
        <f>I124</f>
        <v>-4</v>
      </c>
      <c r="J143" s="84">
        <f>J124</f>
        <v>0</v>
      </c>
      <c r="K143" s="84">
        <f>K124</f>
        <v>4</v>
      </c>
      <c r="L143" s="85">
        <f t="shared" si="95"/>
        <v>11</v>
      </c>
      <c r="M143" s="85">
        <f>M124</f>
        <v>7</v>
      </c>
      <c r="N143" s="85">
        <f>N124</f>
        <v>0</v>
      </c>
      <c r="O143" s="85">
        <f>O124</f>
        <v>4</v>
      </c>
    </row>
    <row r="144" spans="1:16" x14ac:dyDescent="0.25">
      <c r="A144" s="378"/>
      <c r="B144" s="300" t="s">
        <v>441</v>
      </c>
      <c r="C144" s="298"/>
      <c r="D144" s="241">
        <f t="shared" si="93"/>
        <v>17.600000000000001</v>
      </c>
      <c r="E144" s="82">
        <f>E129</f>
        <v>0</v>
      </c>
      <c r="F144" s="82">
        <f>F129</f>
        <v>0</v>
      </c>
      <c r="G144" s="82">
        <f>G129</f>
        <v>17.600000000000001</v>
      </c>
      <c r="H144" s="84">
        <f t="shared" si="94"/>
        <v>0</v>
      </c>
      <c r="I144" s="84">
        <f>I129</f>
        <v>0</v>
      </c>
      <c r="J144" s="84">
        <f>J129</f>
        <v>0</v>
      </c>
      <c r="K144" s="84">
        <f>K129</f>
        <v>0</v>
      </c>
      <c r="L144" s="85">
        <f t="shared" si="95"/>
        <v>17.600000000000001</v>
      </c>
      <c r="M144" s="85">
        <f>M129</f>
        <v>0</v>
      </c>
      <c r="N144" s="85">
        <f>N129</f>
        <v>0</v>
      </c>
      <c r="O144" s="85">
        <f>O129</f>
        <v>17.600000000000001</v>
      </c>
    </row>
    <row r="145" spans="1:17" ht="26.25" hidden="1" x14ac:dyDescent="0.25">
      <c r="A145" s="311"/>
      <c r="B145" s="300" t="s">
        <v>442</v>
      </c>
      <c r="C145" s="298"/>
      <c r="D145" s="241">
        <f>E145+G145</f>
        <v>0</v>
      </c>
      <c r="E145" s="82">
        <f>E134+E138</f>
        <v>0</v>
      </c>
      <c r="F145" s="82">
        <f t="shared" ref="F145:G145" si="96">F134+F138</f>
        <v>0</v>
      </c>
      <c r="G145" s="82">
        <f t="shared" si="96"/>
        <v>0</v>
      </c>
      <c r="H145" s="84">
        <f t="shared" si="94"/>
        <v>0</v>
      </c>
      <c r="I145" s="84">
        <f t="shared" ref="I145:O145" si="97">I134+I138</f>
        <v>0</v>
      </c>
      <c r="J145" s="84">
        <f t="shared" si="97"/>
        <v>0</v>
      </c>
      <c r="K145" s="84">
        <f t="shared" si="97"/>
        <v>0</v>
      </c>
      <c r="L145" s="85">
        <f t="shared" si="95"/>
        <v>0</v>
      </c>
      <c r="M145" s="85">
        <f t="shared" ref="M145" si="98">M134+M138</f>
        <v>0</v>
      </c>
      <c r="N145" s="85">
        <f t="shared" si="97"/>
        <v>0</v>
      </c>
      <c r="O145" s="85">
        <f t="shared" si="97"/>
        <v>0</v>
      </c>
    </row>
    <row r="146" spans="1:17" ht="12.75" customHeight="1" x14ac:dyDescent="0.25">
      <c r="A146" s="531"/>
      <c r="B146" s="105"/>
      <c r="C146" s="106"/>
      <c r="D146" s="47"/>
      <c r="E146" s="47"/>
      <c r="F146" s="91"/>
      <c r="G146" s="91"/>
      <c r="H146" s="91"/>
      <c r="I146" s="91"/>
      <c r="J146" s="91"/>
      <c r="K146" s="91"/>
      <c r="L146" s="91"/>
      <c r="M146" s="91"/>
      <c r="N146" s="91"/>
      <c r="P146" s="61" t="s">
        <v>286</v>
      </c>
      <c r="Q146" s="62">
        <f>SUMIF(C19:C138,1,L19:L138)</f>
        <v>4.9000000000000004</v>
      </c>
    </row>
    <row r="147" spans="1:17" x14ac:dyDescent="0.25">
      <c r="A147" s="531"/>
      <c r="C147" s="528"/>
      <c r="F147" s="4"/>
      <c r="P147" s="61" t="s">
        <v>287</v>
      </c>
      <c r="Q147" s="62">
        <f>SUMIF(C19:C138,2,L19:L138)</f>
        <v>0</v>
      </c>
    </row>
    <row r="148" spans="1:17" x14ac:dyDescent="0.25">
      <c r="C148" s="50"/>
      <c r="P148" s="61" t="s">
        <v>288</v>
      </c>
      <c r="Q148" s="62">
        <f>SUMIF(C19:C138,3,L19:L138)</f>
        <v>0</v>
      </c>
    </row>
    <row r="149" spans="1:17" x14ac:dyDescent="0.25">
      <c r="C149" s="50"/>
      <c r="P149" s="61" t="s">
        <v>289</v>
      </c>
      <c r="Q149" s="62">
        <f>SUMIF(C19:C138,4,L19:L138)</f>
        <v>253</v>
      </c>
    </row>
    <row r="150" spans="1:17" x14ac:dyDescent="0.25">
      <c r="C150" s="50"/>
      <c r="P150" s="61" t="s">
        <v>292</v>
      </c>
      <c r="Q150" s="62">
        <f>SUMIF(C19:C138,5,L19:L138)</f>
        <v>106.1</v>
      </c>
    </row>
    <row r="151" spans="1:17" x14ac:dyDescent="0.25">
      <c r="C151" s="50"/>
      <c r="P151" s="61" t="s">
        <v>290</v>
      </c>
      <c r="Q151" s="62">
        <f>SUMIF(C19:C138,6,L19:L138)</f>
        <v>56.9</v>
      </c>
    </row>
    <row r="152" spans="1:17" x14ac:dyDescent="0.25">
      <c r="C152" s="50"/>
      <c r="P152" s="61" t="s">
        <v>291</v>
      </c>
      <c r="Q152" s="62">
        <f>SUMIF(C19:C138,7,L19:L138)</f>
        <v>35.5</v>
      </c>
    </row>
    <row r="153" spans="1:17" x14ac:dyDescent="0.25">
      <c r="C153" s="50"/>
      <c r="P153" s="61" t="s">
        <v>293</v>
      </c>
      <c r="Q153" s="62">
        <f>SUMIF(C19:C138,8,L19:L138)</f>
        <v>41.5</v>
      </c>
    </row>
    <row r="154" spans="1:17" x14ac:dyDescent="0.25">
      <c r="C154" s="50"/>
      <c r="P154" s="61" t="s">
        <v>294</v>
      </c>
      <c r="Q154" s="62">
        <f>SUMIF(C19:C138,9,L19:L138)</f>
        <v>249.1</v>
      </c>
    </row>
    <row r="155" spans="1:17" x14ac:dyDescent="0.25">
      <c r="C155" s="50"/>
      <c r="P155" s="61" t="s">
        <v>295</v>
      </c>
      <c r="Q155" s="62">
        <f>SUMIF(C19:C138,10,L19:L138)</f>
        <v>130.29999999999998</v>
      </c>
    </row>
    <row r="156" spans="1:17" x14ac:dyDescent="0.25">
      <c r="C156" s="50"/>
      <c r="P156" s="66" t="s">
        <v>167</v>
      </c>
      <c r="Q156" s="67">
        <f>SUM(Q146:Q155)</f>
        <v>877.3</v>
      </c>
    </row>
    <row r="157" spans="1:17" x14ac:dyDescent="0.25">
      <c r="C157" s="50"/>
      <c r="P157" s="68"/>
      <c r="Q157" s="68">
        <f>Q156-L139</f>
        <v>0</v>
      </c>
    </row>
    <row r="158" spans="1:17" x14ac:dyDescent="0.25">
      <c r="C158" s="50"/>
    </row>
    <row r="159" spans="1:17" x14ac:dyDescent="0.25">
      <c r="C159" s="50"/>
    </row>
    <row r="160" spans="1:17" x14ac:dyDescent="0.25">
      <c r="C160" s="50"/>
    </row>
    <row r="161" spans="3:3" x14ac:dyDescent="0.25">
      <c r="C161" s="50"/>
    </row>
    <row r="162" spans="3:3" x14ac:dyDescent="0.25">
      <c r="C162" s="50"/>
    </row>
    <row r="163" spans="3:3" x14ac:dyDescent="0.25">
      <c r="C163" s="50"/>
    </row>
    <row r="164" spans="3:3" x14ac:dyDescent="0.25">
      <c r="C164" s="50"/>
    </row>
    <row r="165" spans="3:3" x14ac:dyDescent="0.25">
      <c r="C165" s="50"/>
    </row>
    <row r="166" spans="3:3" x14ac:dyDescent="0.25">
      <c r="C166" s="50"/>
    </row>
    <row r="167" spans="3:3" x14ac:dyDescent="0.25">
      <c r="C167" s="50"/>
    </row>
    <row r="168" spans="3:3" x14ac:dyDescent="0.25">
      <c r="C168" s="50"/>
    </row>
    <row r="169" spans="3:3" x14ac:dyDescent="0.25">
      <c r="C169" s="50"/>
    </row>
    <row r="170" spans="3:3" x14ac:dyDescent="0.25">
      <c r="C170" s="50"/>
    </row>
    <row r="171" spans="3:3" x14ac:dyDescent="0.25">
      <c r="C171" s="50"/>
    </row>
    <row r="172" spans="3:3" x14ac:dyDescent="0.25">
      <c r="C172" s="50"/>
    </row>
    <row r="173" spans="3:3" x14ac:dyDescent="0.25">
      <c r="C173" s="50"/>
    </row>
    <row r="174" spans="3:3" x14ac:dyDescent="0.25">
      <c r="C174" s="50"/>
    </row>
    <row r="175" spans="3:3" x14ac:dyDescent="0.25">
      <c r="C175" s="50"/>
    </row>
    <row r="176" spans="3:3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  <row r="496" spans="3:3" x14ac:dyDescent="0.25">
      <c r="C496" s="50"/>
    </row>
    <row r="497" spans="3:3" x14ac:dyDescent="0.25">
      <c r="C497" s="50"/>
    </row>
    <row r="498" spans="3:3" x14ac:dyDescent="0.25">
      <c r="C498" s="50"/>
    </row>
    <row r="499" spans="3:3" x14ac:dyDescent="0.25">
      <c r="C499" s="50"/>
    </row>
    <row r="500" spans="3:3" x14ac:dyDescent="0.25">
      <c r="C500" s="50"/>
    </row>
    <row r="501" spans="3:3" x14ac:dyDescent="0.25">
      <c r="C501" s="50"/>
    </row>
    <row r="502" spans="3:3" x14ac:dyDescent="0.25">
      <c r="C502" s="50"/>
    </row>
    <row r="503" spans="3:3" x14ac:dyDescent="0.25">
      <c r="C503" s="50"/>
    </row>
    <row r="504" spans="3:3" x14ac:dyDescent="0.25">
      <c r="C504" s="50"/>
    </row>
    <row r="505" spans="3:3" x14ac:dyDescent="0.25">
      <c r="C505" s="50"/>
    </row>
    <row r="506" spans="3:3" x14ac:dyDescent="0.25">
      <c r="C506" s="50"/>
    </row>
    <row r="507" spans="3:3" x14ac:dyDescent="0.25">
      <c r="C507" s="50"/>
    </row>
    <row r="508" spans="3:3" x14ac:dyDescent="0.25">
      <c r="C508" s="50"/>
    </row>
    <row r="509" spans="3:3" x14ac:dyDescent="0.25">
      <c r="C509" s="50"/>
    </row>
    <row r="510" spans="3:3" x14ac:dyDescent="0.25">
      <c r="C510" s="50"/>
    </row>
    <row r="511" spans="3:3" x14ac:dyDescent="0.25">
      <c r="C511" s="50"/>
    </row>
    <row r="512" spans="3:3" x14ac:dyDescent="0.25">
      <c r="C512" s="50"/>
    </row>
    <row r="513" spans="3:3" x14ac:dyDescent="0.25">
      <c r="C513" s="50"/>
    </row>
    <row r="514" spans="3:3" x14ac:dyDescent="0.25">
      <c r="C514" s="50"/>
    </row>
    <row r="515" spans="3:3" x14ac:dyDescent="0.25">
      <c r="C515" s="50"/>
    </row>
    <row r="516" spans="3:3" x14ac:dyDescent="0.25">
      <c r="C516" s="50"/>
    </row>
    <row r="517" spans="3:3" x14ac:dyDescent="0.25">
      <c r="C517" s="50"/>
    </row>
    <row r="518" spans="3:3" x14ac:dyDescent="0.25">
      <c r="C518" s="50"/>
    </row>
    <row r="519" spans="3:3" x14ac:dyDescent="0.25">
      <c r="C519" s="50"/>
    </row>
    <row r="520" spans="3:3" x14ac:dyDescent="0.25">
      <c r="C520" s="50"/>
    </row>
    <row r="521" spans="3:3" x14ac:dyDescent="0.25">
      <c r="C521" s="50"/>
    </row>
    <row r="522" spans="3:3" x14ac:dyDescent="0.25">
      <c r="C522" s="50"/>
    </row>
    <row r="523" spans="3:3" x14ac:dyDescent="0.25">
      <c r="C523" s="50"/>
    </row>
    <row r="524" spans="3:3" x14ac:dyDescent="0.25">
      <c r="C524" s="50"/>
    </row>
    <row r="525" spans="3:3" x14ac:dyDescent="0.25">
      <c r="C525" s="50"/>
    </row>
    <row r="526" spans="3:3" x14ac:dyDescent="0.25">
      <c r="C526" s="50"/>
    </row>
    <row r="527" spans="3:3" x14ac:dyDescent="0.25">
      <c r="C527" s="50"/>
    </row>
    <row r="528" spans="3:3" x14ac:dyDescent="0.25">
      <c r="C528" s="50"/>
    </row>
    <row r="529" spans="3:3" x14ac:dyDescent="0.25">
      <c r="C529" s="50"/>
    </row>
    <row r="530" spans="3:3" x14ac:dyDescent="0.25">
      <c r="C530" s="50"/>
    </row>
    <row r="531" spans="3:3" x14ac:dyDescent="0.25">
      <c r="C531" s="50"/>
    </row>
    <row r="532" spans="3:3" x14ac:dyDescent="0.25">
      <c r="C532" s="50"/>
    </row>
    <row r="533" spans="3:3" x14ac:dyDescent="0.25">
      <c r="C533" s="50"/>
    </row>
    <row r="534" spans="3:3" x14ac:dyDescent="0.25">
      <c r="C534" s="50"/>
    </row>
    <row r="535" spans="3:3" x14ac:dyDescent="0.25">
      <c r="C535" s="50"/>
    </row>
    <row r="536" spans="3:3" x14ac:dyDescent="0.25">
      <c r="C536" s="50"/>
    </row>
    <row r="537" spans="3:3" x14ac:dyDescent="0.25">
      <c r="C537" s="50"/>
    </row>
    <row r="538" spans="3:3" x14ac:dyDescent="0.25">
      <c r="C538" s="50"/>
    </row>
    <row r="539" spans="3:3" x14ac:dyDescent="0.25">
      <c r="C539" s="50"/>
    </row>
    <row r="540" spans="3:3" x14ac:dyDescent="0.25">
      <c r="C540" s="50"/>
    </row>
    <row r="541" spans="3:3" x14ac:dyDescent="0.25">
      <c r="C541" s="50"/>
    </row>
    <row r="542" spans="3:3" x14ac:dyDescent="0.25">
      <c r="C542" s="50"/>
    </row>
    <row r="543" spans="3:3" x14ac:dyDescent="0.25">
      <c r="C543" s="50"/>
    </row>
    <row r="544" spans="3:3" x14ac:dyDescent="0.25">
      <c r="C544" s="50"/>
    </row>
    <row r="545" spans="3:3" x14ac:dyDescent="0.25">
      <c r="C545" s="50"/>
    </row>
    <row r="546" spans="3:3" x14ac:dyDescent="0.25">
      <c r="C546" s="50"/>
    </row>
    <row r="547" spans="3:3" x14ac:dyDescent="0.25">
      <c r="C547" s="50"/>
    </row>
    <row r="548" spans="3:3" x14ac:dyDescent="0.25">
      <c r="C548" s="50"/>
    </row>
    <row r="549" spans="3:3" x14ac:dyDescent="0.25">
      <c r="C549" s="50"/>
    </row>
    <row r="550" spans="3:3" x14ac:dyDescent="0.25">
      <c r="C550" s="50"/>
    </row>
    <row r="551" spans="3:3" x14ac:dyDescent="0.25">
      <c r="C551" s="50"/>
    </row>
    <row r="552" spans="3:3" x14ac:dyDescent="0.25">
      <c r="C552" s="50"/>
    </row>
    <row r="553" spans="3:3" x14ac:dyDescent="0.25">
      <c r="C553" s="50"/>
    </row>
    <row r="554" spans="3:3" x14ac:dyDescent="0.25">
      <c r="C554" s="50"/>
    </row>
    <row r="555" spans="3:3" x14ac:dyDescent="0.25">
      <c r="C555" s="50"/>
    </row>
    <row r="556" spans="3:3" x14ac:dyDescent="0.25">
      <c r="C556" s="50"/>
    </row>
    <row r="557" spans="3:3" x14ac:dyDescent="0.25">
      <c r="C557" s="50"/>
    </row>
    <row r="558" spans="3:3" x14ac:dyDescent="0.25">
      <c r="C558" s="50"/>
    </row>
    <row r="559" spans="3:3" x14ac:dyDescent="0.25">
      <c r="C559" s="50"/>
    </row>
    <row r="560" spans="3:3" x14ac:dyDescent="0.25">
      <c r="C560" s="50"/>
    </row>
    <row r="561" spans="3:3" x14ac:dyDescent="0.25">
      <c r="C561" s="50"/>
    </row>
    <row r="562" spans="3:3" x14ac:dyDescent="0.25">
      <c r="C562" s="50"/>
    </row>
    <row r="563" spans="3:3" x14ac:dyDescent="0.25">
      <c r="C563" s="50"/>
    </row>
    <row r="564" spans="3:3" x14ac:dyDescent="0.25">
      <c r="C564" s="50"/>
    </row>
    <row r="565" spans="3:3" x14ac:dyDescent="0.25">
      <c r="C565" s="50"/>
    </row>
    <row r="566" spans="3:3" x14ac:dyDescent="0.25">
      <c r="C566" s="50"/>
    </row>
    <row r="567" spans="3:3" x14ac:dyDescent="0.25">
      <c r="C567" s="50"/>
    </row>
    <row r="568" spans="3:3" x14ac:dyDescent="0.25">
      <c r="C568" s="50"/>
    </row>
    <row r="569" spans="3:3" x14ac:dyDescent="0.25">
      <c r="C569" s="50"/>
    </row>
    <row r="570" spans="3:3" x14ac:dyDescent="0.25">
      <c r="C570" s="50"/>
    </row>
    <row r="571" spans="3:3" x14ac:dyDescent="0.25">
      <c r="C571" s="50"/>
    </row>
    <row r="572" spans="3:3" x14ac:dyDescent="0.25">
      <c r="C572" s="50"/>
    </row>
    <row r="573" spans="3:3" x14ac:dyDescent="0.25">
      <c r="C573" s="50"/>
    </row>
    <row r="574" spans="3:3" x14ac:dyDescent="0.25">
      <c r="C574" s="50"/>
    </row>
    <row r="575" spans="3:3" x14ac:dyDescent="0.25">
      <c r="C575" s="50"/>
    </row>
    <row r="576" spans="3:3" x14ac:dyDescent="0.25">
      <c r="C576" s="50"/>
    </row>
    <row r="577" spans="3:3" x14ac:dyDescent="0.25">
      <c r="C577" s="50"/>
    </row>
    <row r="578" spans="3:3" x14ac:dyDescent="0.25">
      <c r="C578" s="50"/>
    </row>
    <row r="579" spans="3:3" x14ac:dyDescent="0.25">
      <c r="C579" s="50"/>
    </row>
    <row r="580" spans="3:3" x14ac:dyDescent="0.25">
      <c r="C580" s="50"/>
    </row>
    <row r="581" spans="3:3" x14ac:dyDescent="0.25">
      <c r="C581" s="50"/>
    </row>
    <row r="582" spans="3:3" x14ac:dyDescent="0.25">
      <c r="C582" s="50"/>
    </row>
    <row r="583" spans="3:3" x14ac:dyDescent="0.25">
      <c r="C583" s="50"/>
    </row>
    <row r="584" spans="3:3" x14ac:dyDescent="0.25">
      <c r="C584" s="50"/>
    </row>
    <row r="585" spans="3:3" x14ac:dyDescent="0.25">
      <c r="C585" s="50"/>
    </row>
    <row r="586" spans="3:3" x14ac:dyDescent="0.25">
      <c r="C586" s="50"/>
    </row>
    <row r="587" spans="3:3" x14ac:dyDescent="0.25">
      <c r="C587" s="50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showZeros="0" tabSelected="1" zoomScaleNormal="100" workbookViewId="0">
      <selection sqref="A1:XFD1048576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514" t="s">
        <v>308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</row>
    <row r="2" spans="2:15" x14ac:dyDescent="0.25">
      <c r="B2" s="514" t="s">
        <v>502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</row>
    <row r="3" spans="2:15" x14ac:dyDescent="0.25">
      <c r="B3" s="514" t="s">
        <v>514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</row>
    <row r="4" spans="2:15" x14ac:dyDescent="0.25">
      <c r="B4" s="514" t="s">
        <v>329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</row>
    <row r="5" spans="2:15" x14ac:dyDescent="0.25">
      <c r="B5" s="513" t="s">
        <v>537</v>
      </c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</row>
    <row r="6" spans="2:15" x14ac:dyDescent="0.25">
      <c r="B6" s="513" t="s">
        <v>526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</row>
    <row r="7" spans="2:15" ht="15" hidden="1" customHeight="1" x14ac:dyDescent="0.25">
      <c r="B7" s="513" t="s">
        <v>527</v>
      </c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</row>
    <row r="8" spans="2:15" ht="15" hidden="1" customHeight="1" x14ac:dyDescent="0.25">
      <c r="B8" s="513" t="s">
        <v>466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513"/>
    </row>
    <row r="9" spans="2:15" hidden="1" x14ac:dyDescent="0.25">
      <c r="B9" s="513" t="s">
        <v>527</v>
      </c>
      <c r="C9" s="513"/>
      <c r="D9" s="513"/>
      <c r="E9" s="513"/>
      <c r="F9" s="513"/>
      <c r="G9" s="513"/>
      <c r="H9" s="513"/>
      <c r="I9" s="513"/>
      <c r="J9" s="513"/>
      <c r="K9" s="513"/>
      <c r="L9" s="513"/>
      <c r="M9" s="513"/>
      <c r="N9" s="513"/>
      <c r="O9" s="513"/>
    </row>
    <row r="10" spans="2:15" ht="15" hidden="1" customHeight="1" x14ac:dyDescent="0.25">
      <c r="B10" s="513" t="s">
        <v>466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513"/>
    </row>
    <row r="11" spans="2:15" hidden="1" x14ac:dyDescent="0.25">
      <c r="B11" s="513" t="s">
        <v>527</v>
      </c>
      <c r="C11" s="513"/>
      <c r="D11" s="513"/>
      <c r="E11" s="513"/>
      <c r="F11" s="513"/>
      <c r="G11" s="513"/>
      <c r="H11" s="513"/>
      <c r="I11" s="513"/>
      <c r="J11" s="513"/>
      <c r="K11" s="513"/>
      <c r="L11" s="513"/>
      <c r="M11" s="513"/>
      <c r="N11" s="513"/>
      <c r="O11" s="513"/>
    </row>
    <row r="12" spans="2:15" ht="15" hidden="1" customHeight="1" x14ac:dyDescent="0.25">
      <c r="B12" s="513" t="s">
        <v>466</v>
      </c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513"/>
    </row>
    <row r="13" spans="2:15" hidden="1" x14ac:dyDescent="0.25">
      <c r="B13" s="513" t="s">
        <v>527</v>
      </c>
      <c r="C13" s="513"/>
      <c r="D13" s="513"/>
      <c r="E13" s="513"/>
      <c r="F13" s="513"/>
      <c r="G13" s="513"/>
      <c r="H13" s="513"/>
      <c r="I13" s="513"/>
      <c r="J13" s="513"/>
      <c r="K13" s="513"/>
      <c r="L13" s="513"/>
      <c r="M13" s="513"/>
      <c r="N13" s="513"/>
      <c r="O13" s="513"/>
    </row>
    <row r="14" spans="2:15" ht="15" hidden="1" customHeight="1" x14ac:dyDescent="0.25">
      <c r="B14" s="513" t="s">
        <v>466</v>
      </c>
      <c r="C14" s="513"/>
      <c r="D14" s="513"/>
      <c r="E14" s="513"/>
      <c r="F14" s="513"/>
      <c r="G14" s="513"/>
      <c r="H14" s="513"/>
      <c r="I14" s="513"/>
      <c r="J14" s="513"/>
      <c r="K14" s="513"/>
      <c r="L14" s="513"/>
      <c r="M14" s="513"/>
      <c r="N14" s="513"/>
      <c r="O14" s="513"/>
    </row>
    <row r="15" spans="2:15" hidden="1" x14ac:dyDescent="0.25">
      <c r="B15" s="513" t="s">
        <v>527</v>
      </c>
      <c r="C15" s="513"/>
      <c r="D15" s="513"/>
      <c r="E15" s="513"/>
      <c r="F15" s="513"/>
      <c r="G15" s="513"/>
      <c r="H15" s="513"/>
      <c r="I15" s="513"/>
      <c r="J15" s="513"/>
      <c r="K15" s="513"/>
      <c r="L15" s="513"/>
      <c r="M15" s="513"/>
      <c r="N15" s="513"/>
      <c r="O15" s="513"/>
    </row>
    <row r="16" spans="2:15" ht="15" hidden="1" customHeight="1" x14ac:dyDescent="0.25">
      <c r="B16" s="513" t="s">
        <v>466</v>
      </c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  <c r="O16" s="513"/>
    </row>
    <row r="17" spans="1:15" hidden="1" x14ac:dyDescent="0.25">
      <c r="B17" s="513" t="s">
        <v>527</v>
      </c>
      <c r="C17" s="513"/>
      <c r="D17" s="513"/>
      <c r="E17" s="513"/>
      <c r="F17" s="513"/>
      <c r="G17" s="513"/>
      <c r="H17" s="513"/>
      <c r="I17" s="513"/>
      <c r="J17" s="513"/>
      <c r="K17" s="513"/>
      <c r="L17" s="513"/>
      <c r="M17" s="513"/>
      <c r="N17" s="513"/>
      <c r="O17" s="513"/>
    </row>
    <row r="18" spans="1:15" ht="15" hidden="1" customHeight="1" x14ac:dyDescent="0.25">
      <c r="B18" s="513" t="s">
        <v>466</v>
      </c>
      <c r="C18" s="513"/>
      <c r="D18" s="513"/>
      <c r="E18" s="513"/>
      <c r="F18" s="513"/>
      <c r="G18" s="513"/>
      <c r="H18" s="513"/>
      <c r="I18" s="513"/>
      <c r="J18" s="513"/>
      <c r="K18" s="513"/>
      <c r="L18" s="513"/>
      <c r="M18" s="513"/>
      <c r="N18" s="513"/>
      <c r="O18" s="513"/>
    </row>
    <row r="20" spans="1:15" x14ac:dyDescent="0.25">
      <c r="A20" s="418" t="s">
        <v>499</v>
      </c>
      <c r="B20" s="418"/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</row>
    <row r="21" spans="1:15" ht="17.25" customHeight="1" x14ac:dyDescent="0.25">
      <c r="A21" s="385"/>
      <c r="B21" s="385"/>
      <c r="C21" s="385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4" t="s">
        <v>376</v>
      </c>
      <c r="O21" s="4"/>
    </row>
    <row r="22" spans="1:15" ht="15" customHeight="1" x14ac:dyDescent="0.25">
      <c r="A22" s="423" t="s">
        <v>5</v>
      </c>
      <c r="B22" s="426" t="s">
        <v>216</v>
      </c>
      <c r="C22" s="439" t="s">
        <v>316</v>
      </c>
      <c r="D22" s="443" t="s">
        <v>189</v>
      </c>
      <c r="E22" s="443"/>
      <c r="F22" s="444"/>
      <c r="G22" s="429" t="s">
        <v>318</v>
      </c>
      <c r="H22" s="432" t="s">
        <v>189</v>
      </c>
      <c r="I22" s="433"/>
      <c r="J22" s="434"/>
      <c r="K22" s="438" t="s">
        <v>0</v>
      </c>
      <c r="L22" s="447" t="s">
        <v>189</v>
      </c>
      <c r="M22" s="448"/>
      <c r="N22" s="449"/>
    </row>
    <row r="23" spans="1:15" ht="15" customHeight="1" x14ac:dyDescent="0.25">
      <c r="A23" s="424"/>
      <c r="B23" s="427"/>
      <c r="C23" s="440"/>
      <c r="D23" s="444" t="s">
        <v>1</v>
      </c>
      <c r="E23" s="455"/>
      <c r="F23" s="445" t="s">
        <v>2</v>
      </c>
      <c r="G23" s="430"/>
      <c r="H23" s="454" t="s">
        <v>1</v>
      </c>
      <c r="I23" s="454"/>
      <c r="J23" s="422" t="s">
        <v>2</v>
      </c>
      <c r="K23" s="438"/>
      <c r="L23" s="438" t="s">
        <v>1</v>
      </c>
      <c r="M23" s="438"/>
      <c r="N23" s="421" t="s">
        <v>2</v>
      </c>
    </row>
    <row r="24" spans="1:15" ht="28.5" customHeight="1" x14ac:dyDescent="0.25">
      <c r="A24" s="425"/>
      <c r="B24" s="428"/>
      <c r="C24" s="441"/>
      <c r="D24" s="382" t="s">
        <v>3</v>
      </c>
      <c r="E24" s="383" t="s">
        <v>4</v>
      </c>
      <c r="F24" s="445"/>
      <c r="G24" s="431"/>
      <c r="H24" s="391" t="s">
        <v>3</v>
      </c>
      <c r="I24" s="386" t="s">
        <v>4</v>
      </c>
      <c r="J24" s="422"/>
      <c r="K24" s="438"/>
      <c r="L24" s="380" t="s">
        <v>3</v>
      </c>
      <c r="M24" s="384" t="s">
        <v>4</v>
      </c>
      <c r="N24" s="421"/>
    </row>
    <row r="25" spans="1:15" ht="15" customHeight="1" x14ac:dyDescent="0.25">
      <c r="A25" s="5" t="s">
        <v>69</v>
      </c>
      <c r="B25" s="17" t="s">
        <v>6</v>
      </c>
      <c r="C25" s="16">
        <f>D25+F25</f>
        <v>7556.5</v>
      </c>
      <c r="D25" s="16">
        <f>'[1]4 pr._savarankiškosios f-jos'!E91+'[1]5 pr._valstybinės f-jos'!E88+'[1]7 pr._kita dotacija'!E78+'[1]9 pr._įstaigų pajamos'!E49+'[1]10 pr._skolintos lėšos'!E33+'[1]11 pr._apyvartinės lėšos'!E24+'[1]11 pr._apyvartinės lėšos'!E70</f>
        <v>6076.9</v>
      </c>
      <c r="E25" s="16">
        <f>'[1]4 pr._savarankiškosios f-jos'!F91+'[1]5 pr._valstybinės f-jos'!F88+'[1]7 pr._kita dotacija'!F78+'[1]9 pr._įstaigų pajamos'!F49+'[1]10 pr._skolintos lėšos'!F33+'[1]11 pr._apyvartinės lėšos'!F24+'[1]11 pr._apyvartinės lėšos'!F70</f>
        <v>4246.7</v>
      </c>
      <c r="F25" s="16">
        <f>'[1]4 pr._savarankiškosios f-jos'!G91+'[1]5 pr._valstybinės f-jos'!G88+'[1]7 pr._kita dotacija'!G78+'[1]9 pr._įstaigų pajamos'!G49+'[1]10 pr._skolintos lėšos'!G33+'[1]11 pr._apyvartinės lėšos'!G24+'[1]11 pr._apyvartinės lėšos'!G70</f>
        <v>1479.6</v>
      </c>
      <c r="G25" s="10">
        <f t="shared" ref="G25:G31" si="0">H25+J25</f>
        <v>62.5</v>
      </c>
      <c r="H25" s="10">
        <f>'[1]4 pr._savarankiškosios f-jos'!I91+'[1]5 pr._valstybinės f-jos'!I88+'[1]7 pr._kita dotacija'!I78+'[1]9 pr._įstaigų pajamos'!I49+'[1]10 pr._skolintos lėšos'!I33+'[1]11 pr._apyvartinės lėšos'!I24+'[1]11 pr._apyvartinės lėšos'!I70</f>
        <v>1</v>
      </c>
      <c r="I25" s="10">
        <f>'[1]4 pr._savarankiškosios f-jos'!J91+'[1]5 pr._valstybinės f-jos'!J88+'[1]7 pr._kita dotacija'!J78+'[1]9 pr._įstaigų pajamos'!J49+'[1]10 pr._skolintos lėšos'!J33+'[1]11 pr._apyvartinės lėšos'!J24+'[1]11 pr._apyvartinės lėšos'!J70</f>
        <v>14.599999999999998</v>
      </c>
      <c r="J25" s="10">
        <f>'[1]4 pr._savarankiškosios f-jos'!K91+'[1]5 pr._valstybinės f-jos'!K88+'[1]7 pr._kita dotacija'!K78+'[1]9 pr._įstaigų pajamos'!K49+'[1]10 pr._skolintos lėšos'!K33+'[1]11 pr._apyvartinės lėšos'!K24+'[1]11 pr._apyvartinės lėšos'!K70</f>
        <v>61.5</v>
      </c>
      <c r="K25" s="12">
        <f t="shared" ref="K25:K31" si="1">L25+N25</f>
        <v>7619</v>
      </c>
      <c r="L25" s="12">
        <f>'[1]4 pr._savarankiškosios f-jos'!M91+'[1]5 pr._valstybinės f-jos'!M88+'[1]7 pr._kita dotacija'!M78+'[1]9 pr._įstaigų pajamos'!M49+'[1]10 pr._skolintos lėšos'!M33+'[1]11 pr._apyvartinės lėšos'!M24+'[1]11 pr._apyvartinės lėšos'!M70</f>
        <v>6077.9</v>
      </c>
      <c r="M25" s="12">
        <f>'[1]4 pr._savarankiškosios f-jos'!N91+'[1]5 pr._valstybinės f-jos'!N88+'[1]7 pr._kita dotacija'!N78+'[1]9 pr._įstaigų pajamos'!N49+'[1]10 pr._skolintos lėšos'!N33+'[1]11 pr._apyvartinės lėšos'!N24+'[1]11 pr._apyvartinės lėšos'!N70</f>
        <v>4261.2999999999993</v>
      </c>
      <c r="N25" s="12">
        <f>'[1]4 pr._savarankiškosios f-jos'!O91+'[1]5 pr._valstybinės f-jos'!O88+'[1]7 pr._kita dotacija'!O78+'[1]9 pr._įstaigų pajamos'!O49+'[1]10 pr._skolintos lėšos'!O33+'[1]11 pr._apyvartinės lėšos'!O24+'[1]11 pr._apyvartinės lėšos'!O70</f>
        <v>1541.1</v>
      </c>
    </row>
    <row r="26" spans="1:15" ht="15" customHeight="1" x14ac:dyDescent="0.25">
      <c r="A26" s="5" t="s">
        <v>177</v>
      </c>
      <c r="B26" s="17" t="s">
        <v>58</v>
      </c>
      <c r="C26" s="16">
        <f t="shared" ref="C26:C31" si="2">D26+F26</f>
        <v>4141.2999999999993</v>
      </c>
      <c r="D26" s="16">
        <f>'[1]4 pr._savarankiškosios f-jos'!E145+'[1]8 pr._aplinkos apsaugos s. p.'!E19+'[1]9 pr._įstaigų pajamos'!E62+'[1]10 pr._skolintos lėšos'!E40+'[1]7 pr._kita dotacija'!E91+'[1]11 pr._apyvartinės lėšos'!E31+'[1]11 pr._apyvartinės lėšos'!E77+'[1]11 pr._apyvartinės lėšos'!E124</f>
        <v>2979.1999999999994</v>
      </c>
      <c r="E26" s="16">
        <f>'[1]4 pr._savarankiškosios f-jos'!F145+'[1]8 pr._aplinkos apsaugos s. p.'!F19+'[1]9 pr._įstaigų pajamos'!F62+'[1]10 pr._skolintos lėšos'!F40+'[1]7 pr._kita dotacija'!F91+'[1]11 pr._apyvartinės lėšos'!F31+'[1]11 pr._apyvartinės lėšos'!F77+'[1]11 pr._apyvartinės lėšos'!F124</f>
        <v>7.9</v>
      </c>
      <c r="F26" s="16">
        <f>'[1]4 pr._savarankiškosios f-jos'!G145+'[1]8 pr._aplinkos apsaugos s. p.'!G19+'[1]9 pr._įstaigų pajamos'!G62+'[1]10 pr._skolintos lėšos'!G40+'[1]7 pr._kita dotacija'!G91+'[1]11 pr._apyvartinės lėšos'!G31+'[1]11 pr._apyvartinės lėšos'!G77+'[1]11 pr._apyvartinės lėšos'!G124</f>
        <v>1162.0999999999999</v>
      </c>
      <c r="G26" s="10">
        <f t="shared" si="0"/>
        <v>2492.7999999999997</v>
      </c>
      <c r="H26" s="10">
        <f>'[1]4 pr._savarankiškosios f-jos'!I145+'[1]8 pr._aplinkos apsaugos s. p.'!I19+'[1]9 pr._įstaigų pajamos'!I62+'[1]10 pr._skolintos lėšos'!I40+'[1]7 pr._kita dotacija'!I91+'[1]11 pr._apyvartinės lėšos'!I31+'[1]11 pr._apyvartinės lėšos'!I77+'[1]11 pr._apyvartinės lėšos'!I124</f>
        <v>938.69999999999993</v>
      </c>
      <c r="I26" s="10">
        <f>'[1]4 pr._savarankiškosios f-jos'!J145+'[1]8 pr._aplinkos apsaugos s. p.'!J19+'[1]9 pr._įstaigų pajamos'!J62+'[1]10 pr._skolintos lėšos'!J40+'[1]7 pr._kita dotacija'!J91+'[1]11 pr._apyvartinės lėšos'!J31+'[1]11 pr._apyvartinės lėšos'!J77+'[1]11 pr._apyvartinės lėšos'!J124</f>
        <v>46.6</v>
      </c>
      <c r="J26" s="10">
        <f>'[1]4 pr._savarankiškosios f-jos'!K145+'[1]8 pr._aplinkos apsaugos s. p.'!K19+'[1]9 pr._įstaigų pajamos'!K62+'[1]10 pr._skolintos lėšos'!K40+'[1]7 pr._kita dotacija'!K91+'[1]11 pr._apyvartinės lėšos'!K31+'[1]11 pr._apyvartinės lėšos'!K77+'[1]11 pr._apyvartinės lėšos'!K124</f>
        <v>1554.1</v>
      </c>
      <c r="K26" s="12">
        <f t="shared" si="1"/>
        <v>6634.1</v>
      </c>
      <c r="L26" s="12">
        <f>'[1]4 pr._savarankiškosios f-jos'!M145+'[1]8 pr._aplinkos apsaugos s. p.'!M19+'[1]9 pr._įstaigų pajamos'!M62+'[1]10 pr._skolintos lėšos'!M40+'[1]7 pr._kita dotacija'!M91+'[1]11 pr._apyvartinės lėšos'!M31+'[1]11 pr._apyvartinės lėšos'!M77+'[1]11 pr._apyvartinės lėšos'!M124</f>
        <v>3917.9</v>
      </c>
      <c r="M26" s="12">
        <f>'[1]4 pr._savarankiškosios f-jos'!N145+'[1]8 pr._aplinkos apsaugos s. p.'!N19+'[1]9 pr._įstaigų pajamos'!N62+'[1]10 pr._skolintos lėšos'!N40+'[1]7 pr._kita dotacija'!N91+'[1]11 pr._apyvartinės lėšos'!N31+'[1]11 pr._apyvartinės lėšos'!N77+'[1]11 pr._apyvartinės lėšos'!N124</f>
        <v>54.5</v>
      </c>
      <c r="N26" s="12">
        <f>'[1]4 pr._savarankiškosios f-jos'!O145+'[1]8 pr._aplinkos apsaugos s. p.'!O19+'[1]9 pr._įstaigų pajamos'!O62+'[1]10 pr._skolintos lėšos'!O40+'[1]7 pr._kita dotacija'!O91+'[1]11 pr._apyvartinės lėšos'!O31+'[1]11 pr._apyvartinės lėšos'!O77+'[1]11 pr._apyvartinės lėšos'!O124</f>
        <v>2716.2</v>
      </c>
    </row>
    <row r="27" spans="1:15" ht="15.95" customHeight="1" x14ac:dyDescent="0.25">
      <c r="A27" s="5" t="s">
        <v>70</v>
      </c>
      <c r="B27" s="17" t="s">
        <v>61</v>
      </c>
      <c r="C27" s="16">
        <f t="shared" si="2"/>
        <v>617.29999999999984</v>
      </c>
      <c r="D27" s="16">
        <f>'[1]4 pr._savarankiškosios f-jos'!E149+'[1]5 pr._valstybinės f-jos'!E94+'[1]8 pr._aplinkos apsaugos s. p.'!E22+'[1]9 pr._įstaigų pajamos'!E66+'[1]10 pr._skolintos lėšos'!E43+'[1]7 pr._kita dotacija'!E102+'[1]11 pr._apyvartinės lėšos'!E81</f>
        <v>528.99999999999989</v>
      </c>
      <c r="E27" s="16">
        <f>'[1]4 pr._savarankiškosios f-jos'!F149+'[1]5 pr._valstybinės f-jos'!F94+'[1]8 pr._aplinkos apsaugos s. p.'!F22+'[1]9 pr._įstaigų pajamos'!F66+'[1]10 pr._skolintos lėšos'!F43+'[1]7 pr._kita dotacija'!F102+'[1]11 pr._apyvartinės lėšos'!F81</f>
        <v>304.39999999999998</v>
      </c>
      <c r="F27" s="16">
        <f>'[1]4 pr._savarankiškosios f-jos'!G149+'[1]5 pr._valstybinės f-jos'!G94+'[1]8 pr._aplinkos apsaugos s. p.'!G22+'[1]9 pr._įstaigų pajamos'!G66+'[1]10 pr._skolintos lėšos'!G43+'[1]7 pr._kita dotacija'!G102+'[1]11 pr._apyvartinės lėšos'!G81</f>
        <v>88.3</v>
      </c>
      <c r="G27" s="10">
        <f t="shared" si="0"/>
        <v>1</v>
      </c>
      <c r="H27" s="10">
        <f>'[1]4 pr._savarankiškosios f-jos'!I149+'[1]5 pr._valstybinės f-jos'!I94+'[1]8 pr._aplinkos apsaugos s. p.'!I22+'[1]9 pr._įstaigų pajamos'!I66+'[1]10 pr._skolintos lėšos'!I43+'[1]7 pr._kita dotacija'!I102+'[1]11 pr._apyvartinės lėšos'!I81</f>
        <v>1</v>
      </c>
      <c r="I27" s="10">
        <f>'[1]4 pr._savarankiškosios f-jos'!J149+'[1]5 pr._valstybinės f-jos'!J94+'[1]8 pr._aplinkos apsaugos s. p.'!J22+'[1]9 pr._įstaigų pajamos'!J66+'[1]10 pr._skolintos lėšos'!J43+'[1]7 pr._kita dotacija'!J102+'[1]11 pr._apyvartinės lėšos'!J81</f>
        <v>0</v>
      </c>
      <c r="J27" s="10">
        <f>'[1]4 pr._savarankiškosios f-jos'!K149+'[1]5 pr._valstybinės f-jos'!K94+'[1]8 pr._aplinkos apsaugos s. p.'!K22+'[1]9 pr._įstaigų pajamos'!K66+'[1]10 pr._skolintos lėšos'!K43+'[1]7 pr._kita dotacija'!K102+'[1]11 pr._apyvartinės lėšos'!K81</f>
        <v>0</v>
      </c>
      <c r="K27" s="12">
        <f t="shared" si="1"/>
        <v>618.29999999999984</v>
      </c>
      <c r="L27" s="12">
        <f>'[1]4 pr._savarankiškosios f-jos'!M149+'[1]5 pr._valstybinės f-jos'!M94+'[1]8 pr._aplinkos apsaugos s. p.'!M22+'[1]9 pr._įstaigų pajamos'!M66+'[1]10 pr._skolintos lėšos'!M43+'[1]7 pr._kita dotacija'!M102+'[1]11 pr._apyvartinės lėšos'!M81</f>
        <v>529.99999999999989</v>
      </c>
      <c r="M27" s="12">
        <f>'[1]4 pr._savarankiškosios f-jos'!N149+'[1]5 pr._valstybinės f-jos'!N94+'[1]8 pr._aplinkos apsaugos s. p.'!N22+'[1]9 pr._įstaigų pajamos'!N66+'[1]10 pr._skolintos lėšos'!N43+'[1]7 pr._kita dotacija'!N102+'[1]11 pr._apyvartinės lėšos'!N81</f>
        <v>304.39999999999998</v>
      </c>
      <c r="N27" s="12">
        <f>'[1]4 pr._savarankiškosios f-jos'!O149+'[1]5 pr._valstybinės f-jos'!O94+'[1]8 pr._aplinkos apsaugos s. p.'!O22+'[1]9 pr._įstaigų pajamos'!O66+'[1]10 pr._skolintos lėšos'!O43+'[1]7 pr._kita dotacija'!O102+'[1]11 pr._apyvartinės lėšos'!O81</f>
        <v>88.3</v>
      </c>
    </row>
    <row r="28" spans="1:15" ht="15" customHeight="1" x14ac:dyDescent="0.25">
      <c r="A28" s="5" t="s">
        <v>71</v>
      </c>
      <c r="B28" s="17" t="s">
        <v>166</v>
      </c>
      <c r="C28" s="16">
        <f>D28+F28</f>
        <v>19416</v>
      </c>
      <c r="D28" s="16">
        <f>'[1]4 pr._savarankiškosios f-jos'!E187+'[1]6 pr._ugdymo reikmės'!E57+'[1]7 pr._kita dotacija'!E255+'[1]9 pr._įstaigų pajamos'!E101+'[1]10 pr._skolintos lėšos'!E46+'[1]11 pr._apyvartinės lėšos'!E47+'[1]11 pr._apyvartinės lėšos'!E107+'[1]11 pr._apyvartinės lėšos'!E134</f>
        <v>18159.3</v>
      </c>
      <c r="E28" s="16">
        <f>'[1]4 pr._savarankiškosios f-jos'!F187+'[1]6 pr._ugdymo reikmės'!F57+'[1]7 pr._kita dotacija'!F255+'[1]9 pr._įstaigų pajamos'!F101+'[1]10 pr._skolintos lėšos'!F46+'[1]11 pr._apyvartinės lėšos'!F47+'[1]11 pr._apyvartinės lėšos'!F107+'[1]11 pr._apyvartinės lėšos'!F134</f>
        <v>14966.300000000001</v>
      </c>
      <c r="F28" s="16">
        <f>'[1]4 pr._savarankiškosios f-jos'!G187+'[1]6 pr._ugdymo reikmės'!G57+'[1]7 pr._kita dotacija'!G255+'[1]9 pr._įstaigų pajamos'!G101+'[1]10 pr._skolintos lėšos'!G46+'[1]11 pr._apyvartinės lėšos'!G47+'[1]11 pr._apyvartinės lėšos'!G107+'[1]11 pr._apyvartinės lėšos'!G134</f>
        <v>1256.7</v>
      </c>
      <c r="G28" s="10">
        <f t="shared" si="0"/>
        <v>341</v>
      </c>
      <c r="H28" s="10">
        <f>'[1]4 pr._savarankiškosios f-jos'!I187+'[1]6 pr._ugdymo reikmės'!I57+'[1]7 pr._kita dotacija'!I255+'[1]9 pr._įstaigų pajamos'!I101+'[1]10 pr._skolintos lėšos'!I46+'[1]11 pr._apyvartinės lėšos'!I47+'[1]11 pr._apyvartinės lėšos'!I107+'[1]11 pr._apyvartinės lėšos'!I134</f>
        <v>40.099999999999994</v>
      </c>
      <c r="I28" s="10">
        <f>'[1]4 pr._savarankiškosios f-jos'!J187+'[1]6 pr._ugdymo reikmės'!J57+'[1]7 pr._kita dotacija'!J255+'[1]9 pr._įstaigų pajamos'!J101+'[1]10 pr._skolintos lėšos'!J46+'[1]11 pr._apyvartinės lėšos'!J47+'[1]11 pr._apyvartinės lėšos'!J107+'[1]11 pr._apyvartinės lėšos'!J134</f>
        <v>-107.39999999999999</v>
      </c>
      <c r="J28" s="10">
        <f>'[1]4 pr._savarankiškosios f-jos'!K187+'[1]6 pr._ugdymo reikmės'!K57+'[1]7 pr._kita dotacija'!K255+'[1]9 pr._įstaigų pajamos'!K101+'[1]10 pr._skolintos lėšos'!K46+'[1]11 pr._apyvartinės lėšos'!K47+'[1]11 pr._apyvartinės lėšos'!K107+'[1]11 pr._apyvartinės lėšos'!K134</f>
        <v>300.89999999999998</v>
      </c>
      <c r="K28" s="12">
        <f t="shared" si="1"/>
        <v>19756.999999999996</v>
      </c>
      <c r="L28" s="12">
        <f>'[1]4 pr._savarankiškosios f-jos'!M187+'[1]6 pr._ugdymo reikmės'!M57+'[1]7 pr._kita dotacija'!M255+'[1]9 pr._įstaigų pajamos'!M101+'[1]10 pr._skolintos lėšos'!M46+'[1]11 pr._apyvartinės lėšos'!M47+'[1]11 pr._apyvartinės lėšos'!M107+'[1]11 pr._apyvartinės lėšos'!M134</f>
        <v>18199.399999999998</v>
      </c>
      <c r="M28" s="12">
        <f>'[1]4 pr._savarankiškosios f-jos'!N187+'[1]6 pr._ugdymo reikmės'!N57+'[1]7 pr._kita dotacija'!N255+'[1]9 pr._įstaigų pajamos'!N101+'[1]10 pr._skolintos lėšos'!N46+'[1]11 pr._apyvartinės lėšos'!N47+'[1]11 pr._apyvartinės lėšos'!N107+'[1]11 pr._apyvartinės lėšos'!N134</f>
        <v>14858.900000000001</v>
      </c>
      <c r="N28" s="12">
        <f>'[1]4 pr._savarankiškosios f-jos'!O187+'[1]6 pr._ugdymo reikmės'!O57+'[1]7 pr._kita dotacija'!O255+'[1]9 pr._įstaigų pajamos'!O101+'[1]10 pr._skolintos lėšos'!O46+'[1]11 pr._apyvartinės lėšos'!O47+'[1]11 pr._apyvartinės lėšos'!O107+'[1]11 pr._apyvartinės lėšos'!O134</f>
        <v>1557.6</v>
      </c>
    </row>
    <row r="29" spans="1:15" x14ac:dyDescent="0.25">
      <c r="A29" s="5" t="s">
        <v>72</v>
      </c>
      <c r="B29" s="17" t="s">
        <v>176</v>
      </c>
      <c r="C29" s="16">
        <f t="shared" si="2"/>
        <v>934.5</v>
      </c>
      <c r="D29" s="16">
        <f>'[1]4 pr._savarankiškosios f-jos'!E192+'[1]5 pr._valstybinės f-jos'!E120+'[1]10 pr._skolintos lėšos'!E49+'[1]7 pr._kita dotacija'!E261+'[1]11 pr._apyvartinės lėšos'!E50</f>
        <v>664.19999999999993</v>
      </c>
      <c r="E29" s="16">
        <f>'[1]4 pr._savarankiškosios f-jos'!F192+'[1]5 pr._valstybinės f-jos'!F120+'[1]10 pr._skolintos lėšos'!F49+'[1]7 pr._kita dotacija'!F261+'[1]11 pr._apyvartinės lėšos'!F50</f>
        <v>178.5</v>
      </c>
      <c r="F29" s="16">
        <f>'[1]4 pr._savarankiškosios f-jos'!G192+'[1]5 pr._valstybinės f-jos'!G120+'[1]10 pr._skolintos lėšos'!G49+'[1]7 pr._kita dotacija'!G261+'[1]11 pr._apyvartinės lėšos'!G50</f>
        <v>270.3</v>
      </c>
      <c r="G29" s="10">
        <f t="shared" si="0"/>
        <v>0</v>
      </c>
      <c r="H29" s="10">
        <f>'[1]4 pr._savarankiškosios f-jos'!I192+'[1]5 pr._valstybinės f-jos'!I120+'[1]10 pr._skolintos lėšos'!I49+'[1]7 pr._kita dotacija'!I261+'[1]11 pr._apyvartinės lėšos'!I50</f>
        <v>0</v>
      </c>
      <c r="I29" s="10">
        <f>'[1]4 pr._savarankiškosios f-jos'!J192+'[1]5 pr._valstybinės f-jos'!J120+'[1]10 pr._skolintos lėšos'!J49+'[1]7 pr._kita dotacija'!J261+'[1]11 pr._apyvartinės lėšos'!J50</f>
        <v>66.900000000000006</v>
      </c>
      <c r="J29" s="10">
        <f>'[1]4 pr._savarankiškosios f-jos'!K192+'[1]5 pr._valstybinės f-jos'!K120+'[1]10 pr._skolintos lėšos'!K49+'[1]7 pr._kita dotacija'!K261+'[1]11 pr._apyvartinės lėšos'!K50</f>
        <v>0</v>
      </c>
      <c r="K29" s="12">
        <f t="shared" si="1"/>
        <v>934.5</v>
      </c>
      <c r="L29" s="12">
        <f>'[1]4 pr._savarankiškosios f-jos'!M192+'[1]5 pr._valstybinės f-jos'!M120+'[1]10 pr._skolintos lėšos'!M49+'[1]7 pr._kita dotacija'!M261+'[1]11 pr._apyvartinės lėšos'!M50</f>
        <v>664.19999999999993</v>
      </c>
      <c r="M29" s="12">
        <f>'[1]4 pr._savarankiškosios f-jos'!N192+'[1]5 pr._valstybinės f-jos'!N120+'[1]10 pr._skolintos lėšos'!N49+'[1]7 pr._kita dotacija'!N261+'[1]11 pr._apyvartinės lėšos'!N50</f>
        <v>245.40000000000003</v>
      </c>
      <c r="N29" s="12">
        <f>'[1]4 pr._savarankiškosios f-jos'!O192+'[1]5 pr._valstybinės f-jos'!O120+'[1]10 pr._skolintos lėšos'!O49+'[1]7 pr._kita dotacija'!O261+'[1]11 pr._apyvartinės lėšos'!O50</f>
        <v>270.3</v>
      </c>
    </row>
    <row r="30" spans="1:15" x14ac:dyDescent="0.25">
      <c r="A30" s="5" t="s">
        <v>73</v>
      </c>
      <c r="B30" s="17" t="s">
        <v>64</v>
      </c>
      <c r="C30" s="16">
        <f t="shared" si="2"/>
        <v>3393.8999999999996</v>
      </c>
      <c r="D30" s="16">
        <f>'[1]4 pr._savarankiškosios f-jos'!E209+'[1]9 pr._įstaigų pajamos'!E117+'[1]10 pr._skolintos lėšos'!E53+'[1]7 pr._kita dotacija'!E322+'[1]11 pr._apyvartinės lėšos'!E57+'[1]11 pr._apyvartinės lėšos'!E114+'[1]11 pr._apyvartinės lėšos'!E129</f>
        <v>2717.8999999999996</v>
      </c>
      <c r="E30" s="16">
        <f>'[1]4 pr._savarankiškosios f-jos'!F209+'[1]9 pr._įstaigų pajamos'!F117+'[1]10 pr._skolintos lėšos'!F53+'[1]7 pr._kita dotacija'!F322+'[1]11 pr._apyvartinės lėšos'!F57+'[1]11 pr._apyvartinės lėšos'!F114+'[1]11 pr._apyvartinės lėšos'!F129</f>
        <v>1767.6000000000001</v>
      </c>
      <c r="F30" s="16">
        <f>'[1]4 pr._savarankiškosios f-jos'!G209+'[1]9 pr._įstaigų pajamos'!G117+'[1]10 pr._skolintos lėšos'!G53+'[1]7 pr._kita dotacija'!G322+'[1]11 pr._apyvartinės lėšos'!G57+'[1]11 pr._apyvartinės lėšos'!G114+'[1]11 pr._apyvartinės lėšos'!G129</f>
        <v>676</v>
      </c>
      <c r="G30" s="10">
        <f t="shared" si="0"/>
        <v>334.3</v>
      </c>
      <c r="H30" s="10">
        <f>'[1]4 pr._savarankiškosios f-jos'!I209+'[1]9 pr._įstaigų pajamos'!I117+'[1]10 pr._skolintos lėšos'!I53+'[1]7 pr._kita dotacija'!I322+'[1]11 pr._apyvartinės lėšos'!I57+'[1]11 pr._apyvartinės lėšos'!I114+'[1]11 pr._apyvartinės lėšos'!I129</f>
        <v>16</v>
      </c>
      <c r="I30" s="10">
        <f>'[1]4 pr._savarankiškosios f-jos'!J209+'[1]9 pr._įstaigų pajamos'!J117+'[1]10 pr._skolintos lėšos'!J53+'[1]7 pr._kita dotacija'!J322+'[1]11 pr._apyvartinės lėšos'!J57+'[1]11 pr._apyvartinės lėšos'!J114+'[1]11 pr._apyvartinės lėšos'!J129</f>
        <v>124.9</v>
      </c>
      <c r="J30" s="10">
        <f>'[1]4 pr._savarankiškosios f-jos'!K209+'[1]9 pr._įstaigų pajamos'!K117+'[1]10 pr._skolintos lėšos'!K53+'[1]7 pr._kita dotacija'!K322+'[1]11 pr._apyvartinės lėšos'!K57+'[1]11 pr._apyvartinės lėšos'!K114+'[1]11 pr._apyvartinės lėšos'!K129</f>
        <v>318.3</v>
      </c>
      <c r="K30" s="12">
        <f t="shared" si="1"/>
        <v>3728.2</v>
      </c>
      <c r="L30" s="12">
        <f>'[1]4 pr._savarankiškosios f-jos'!M209+'[1]9 pr._įstaigų pajamos'!M117+'[1]10 pr._skolintos lėšos'!M53+'[1]7 pr._kita dotacija'!M322+'[1]11 pr._apyvartinės lėšos'!M57+'[1]11 pr._apyvartinės lėšos'!M114+'[1]11 pr._apyvartinės lėšos'!M129</f>
        <v>2733.8999999999996</v>
      </c>
      <c r="M30" s="12">
        <f>'[1]4 pr._savarankiškosios f-jos'!N209+'[1]9 pr._įstaigų pajamos'!N117+'[1]10 pr._skolintos lėšos'!N53+'[1]7 pr._kita dotacija'!N322+'[1]11 pr._apyvartinės lėšos'!N57+'[1]11 pr._apyvartinės lėšos'!N114+'[1]11 pr._apyvartinės lėšos'!N129</f>
        <v>1892.5000000000002</v>
      </c>
      <c r="N30" s="12">
        <f>'[1]4 pr._savarankiškosios f-jos'!O209+'[1]9 pr._įstaigų pajamos'!O117+'[1]10 pr._skolintos lėšos'!O53+'[1]7 pr._kita dotacija'!O322+'[1]11 pr._apyvartinės lėšos'!O57+'[1]11 pr._apyvartinės lėšos'!O114+'[1]11 pr._apyvartinės lėšos'!O129</f>
        <v>994.30000000000007</v>
      </c>
    </row>
    <row r="31" spans="1:15" x14ac:dyDescent="0.25">
      <c r="A31" s="5" t="s">
        <v>74</v>
      </c>
      <c r="B31" s="17" t="s">
        <v>66</v>
      </c>
      <c r="C31" s="16">
        <f t="shared" si="2"/>
        <v>6315.6</v>
      </c>
      <c r="D31" s="16">
        <f>'[1]4 pr._savarankiškosios f-jos'!E218+'[1]5 pr._valstybinės f-jos'!E131+'[1]9 pr._įstaigų pajamos'!E123+'[1]7 pr._kita dotacija'!E344+'[1]10 pr._skolintos lėšos'!E56+'[1]11 pr._apyvartinės lėšos'!E64+'[1]11 pr._apyvartinės lėšos'!E119+'[1]11 pr._apyvartinės lėšos'!E138</f>
        <v>6184</v>
      </c>
      <c r="E31" s="16">
        <f>'[1]4 pr._savarankiškosios f-jos'!F218+'[1]5 pr._valstybinės f-jos'!F131+'[1]9 pr._įstaigų pajamos'!F123+'[1]7 pr._kita dotacija'!F344+'[1]10 pr._skolintos lėšos'!F56+'[1]11 pr._apyvartinės lėšos'!F64+'[1]11 pr._apyvartinės lėšos'!F119+'[1]11 pr._apyvartinės lėšos'!F138</f>
        <v>2113.4999999999995</v>
      </c>
      <c r="F31" s="16">
        <f>'[1]4 pr._savarankiškosios f-jos'!G218+'[1]5 pr._valstybinės f-jos'!G131+'[1]9 pr._įstaigų pajamos'!G123+'[1]7 pr._kita dotacija'!G344+'[1]10 pr._skolintos lėšos'!G56+'[1]11 pr._apyvartinės lėšos'!G64+'[1]11 pr._apyvartinės lėšos'!G119+'[1]11 pr._apyvartinės lėšos'!G138</f>
        <v>131.6</v>
      </c>
      <c r="G31" s="10">
        <f t="shared" si="0"/>
        <v>48.4</v>
      </c>
      <c r="H31" s="10">
        <f>'[1]4 pr._savarankiškosios f-jos'!I218+'[1]5 pr._valstybinės f-jos'!I131+'[1]9 pr._įstaigų pajamos'!I123+'[1]7 pr._kita dotacija'!I344+'[1]10 pr._skolintos lėšos'!I56+'[1]11 pr._apyvartinės lėšos'!I64+'[1]11 pr._apyvartinės lėšos'!I119+'[1]11 pr._apyvartinės lėšos'!I138</f>
        <v>12.999999999999998</v>
      </c>
      <c r="I31" s="10">
        <f>'[1]4 pr._savarankiškosios f-jos'!J218+'[1]5 pr._valstybinės f-jos'!J131+'[1]9 pr._įstaigų pajamos'!J123+'[1]7 pr._kita dotacija'!J344+'[1]10 pr._skolintos lėšos'!J56+'[1]11 pr._apyvartinės lėšos'!J64+'[1]11 pr._apyvartinės lėšos'!J119+'[1]11 pr._apyvartinės lėšos'!J138</f>
        <v>-18.7</v>
      </c>
      <c r="J31" s="10">
        <f>'[1]4 pr._savarankiškosios f-jos'!K218+'[1]5 pr._valstybinės f-jos'!K131+'[1]9 pr._įstaigų pajamos'!K123+'[1]7 pr._kita dotacija'!K344+'[1]10 pr._skolintos lėšos'!K56+'[1]11 pr._apyvartinės lėšos'!K64+'[1]11 pr._apyvartinės lėšos'!K119+'[1]11 pr._apyvartinės lėšos'!K138</f>
        <v>35.4</v>
      </c>
      <c r="K31" s="12">
        <f t="shared" si="1"/>
        <v>6364.0000000000009</v>
      </c>
      <c r="L31" s="12">
        <f>'[1]4 pr._savarankiškosios f-jos'!M218+'[1]5 pr._valstybinės f-jos'!M131+'[1]9 pr._įstaigų pajamos'!M123+'[1]7 pr._kita dotacija'!M344+'[1]10 pr._skolintos lėšos'!M56+'[1]11 pr._apyvartinės lėšos'!M64+'[1]11 pr._apyvartinės lėšos'!M119+'[1]11 pr._apyvartinės lėšos'!M138</f>
        <v>6197.0000000000009</v>
      </c>
      <c r="M31" s="12">
        <f>'[1]4 pr._savarankiškosios f-jos'!N218+'[1]5 pr._valstybinės f-jos'!N131+'[1]9 pr._įstaigų pajamos'!N123+'[1]7 pr._kita dotacija'!N344+'[1]10 pr._skolintos lėšos'!N56+'[1]11 pr._apyvartinės lėšos'!N64+'[1]11 pr._apyvartinės lėšos'!N119+'[1]11 pr._apyvartinės lėšos'!N138</f>
        <v>2094.7999999999997</v>
      </c>
      <c r="N31" s="12">
        <f>'[1]4 pr._savarankiškosios f-jos'!O218+'[1]5 pr._valstybinės f-jos'!O131+'[1]9 pr._įstaigų pajamos'!O123+'[1]7 pr._kita dotacija'!O344+'[1]10 pr._skolintos lėšos'!O56+'[1]11 pr._apyvartinės lėšos'!O64+'[1]11 pr._apyvartinės lėšos'!O119+'[1]11 pr._apyvartinės lėšos'!O138</f>
        <v>167</v>
      </c>
    </row>
    <row r="32" spans="1:15" x14ac:dyDescent="0.25">
      <c r="A32" s="104" t="s">
        <v>75</v>
      </c>
      <c r="B32" s="42" t="s">
        <v>167</v>
      </c>
      <c r="C32" s="44">
        <f>SUM(C25:C31)</f>
        <v>42375.1</v>
      </c>
      <c r="D32" s="44">
        <f>SUM(D25:D31)</f>
        <v>37310.5</v>
      </c>
      <c r="E32" s="44">
        <f>SUM(E25:E31)</f>
        <v>23584.899999999998</v>
      </c>
      <c r="F32" s="44">
        <f>SUM(F25:F31)</f>
        <v>5064.6000000000004</v>
      </c>
      <c r="G32" s="45">
        <f t="shared" ref="G32:N32" si="3">SUM(G25:G31)</f>
        <v>3280</v>
      </c>
      <c r="H32" s="45">
        <f t="shared" si="3"/>
        <v>1009.8</v>
      </c>
      <c r="I32" s="45">
        <f t="shared" si="3"/>
        <v>126.90000000000002</v>
      </c>
      <c r="J32" s="45">
        <f t="shared" si="3"/>
        <v>2270.2000000000003</v>
      </c>
      <c r="K32" s="46">
        <f>L32+N32</f>
        <v>45655.099999999991</v>
      </c>
      <c r="L32" s="46">
        <f t="shared" si="3"/>
        <v>38320.299999999996</v>
      </c>
      <c r="M32" s="46">
        <f t="shared" si="3"/>
        <v>23711.8</v>
      </c>
      <c r="N32" s="46">
        <f t="shared" si="3"/>
        <v>7334.7999999999993</v>
      </c>
    </row>
    <row r="33" spans="2:16" x14ac:dyDescent="0.25"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</row>
    <row r="35" spans="2:16" x14ac:dyDescent="0.25">
      <c r="O35" s="68"/>
      <c r="P35" s="107" t="s">
        <v>303</v>
      </c>
    </row>
    <row r="36" spans="2:16" x14ac:dyDescent="0.25">
      <c r="O36" s="61" t="s">
        <v>286</v>
      </c>
      <c r="P36" s="62">
        <f>'[1]4 pr._savarankiškosios f-jos'!Q222+'[1]5 pr._valstybinės f-jos'!Q156+'[1]6 pr._ugdymo reikmės'!Q20+'[1]7 pr._kita dotacija'!S363+'[1]8 pr._aplinkos apsaugos s. p.'!Q16+'[1]9 pr._įstaigų pajamos'!Q126+'[1]10 pr._skolintos lėšos'!Q59+'[1]11 pr._apyvartinės lėšos'!Q146</f>
        <v>5229.2</v>
      </c>
    </row>
    <row r="37" spans="2:16" x14ac:dyDescent="0.25">
      <c r="O37" s="61" t="s">
        <v>287</v>
      </c>
      <c r="P37" s="62">
        <f>'[1]4 pr._savarankiškosios f-jos'!Q223+'[1]5 pr._valstybinės f-jos'!Q157+'[1]6 pr._ugdymo reikmės'!Q21+'[1]7 pr._kita dotacija'!S364+'[1]8 pr._aplinkos apsaugos s. p.'!Q17+'[1]9 pr._įstaigų pajamos'!Q127+'[1]10 pr._skolintos lėšos'!Q60+'[1]11 pr._apyvartinės lėšos'!Q147</f>
        <v>24.5</v>
      </c>
    </row>
    <row r="38" spans="2:16" x14ac:dyDescent="0.25">
      <c r="O38" s="61" t="s">
        <v>288</v>
      </c>
      <c r="P38" s="62">
        <f>'[1]4 pr._savarankiškosios f-jos'!Q224+'[1]5 pr._valstybinės f-jos'!Q158+'[1]6 pr._ugdymo reikmės'!Q22+'[1]7 pr._kita dotacija'!S365+'[1]8 pr._aplinkos apsaugos s. p.'!Q18+'[1]9 pr._įstaigų pajamos'!Q128+'[1]10 pr._skolintos lėšos'!Q61+'[1]11 pr._apyvartinės lėšos'!Q148</f>
        <v>503.1</v>
      </c>
    </row>
    <row r="39" spans="2:16" x14ac:dyDescent="0.25">
      <c r="O39" s="61" t="s">
        <v>289</v>
      </c>
      <c r="P39" s="62">
        <f>'[1]4 pr._savarankiškosios f-jos'!Q225+'[1]5 pr._valstybinės f-jos'!Q159+'[1]6 pr._ugdymo reikmės'!Q23+'[1]7 pr._kita dotacija'!S366+'[1]8 pr._aplinkos apsaugos s. p.'!Q19+'[1]9 pr._įstaigų pajamos'!Q129+'[1]10 pr._skolintos lėšos'!Q62+'[1]11 pr._apyvartinės lėšos'!Q149</f>
        <v>4454.7</v>
      </c>
    </row>
    <row r="40" spans="2:16" x14ac:dyDescent="0.25">
      <c r="O40" s="61" t="s">
        <v>292</v>
      </c>
      <c r="P40" s="62">
        <f>'[1]4 pr._savarankiškosios f-jos'!Q226+'[1]5 pr._valstybinės f-jos'!Q160+'[1]6 pr._ugdymo reikmės'!Q24+'[1]7 pr._kita dotacija'!S367+'[1]8 pr._aplinkos apsaugos s. p.'!Q20+'[1]9 pr._įstaigų pajamos'!Q130+'[1]10 pr._skolintos lėšos'!Q63+'[1]11 pr._apyvartinės lėšos'!Q150</f>
        <v>2820</v>
      </c>
    </row>
    <row r="41" spans="2:16" x14ac:dyDescent="0.25">
      <c r="G41" s="2" t="s">
        <v>168</v>
      </c>
      <c r="O41" s="61" t="s">
        <v>290</v>
      </c>
      <c r="P41" s="62">
        <f>'[1]4 pr._savarankiškosios f-jos'!Q227+'[1]5 pr._valstybinės f-jos'!Q161+'[1]6 pr._ugdymo reikmės'!Q25+'[1]7 pr._kita dotacija'!S368+'[1]8 pr._aplinkos apsaugos s. p.'!Q21+'[1]9 pr._įstaigų pajamos'!Q131+'[1]10 pr._skolintos lėšos'!Q64+'[1]11 pr._apyvartinės lėšos'!Q151</f>
        <v>1834.2</v>
      </c>
    </row>
    <row r="42" spans="2:16" x14ac:dyDescent="0.25">
      <c r="O42" s="61" t="s">
        <v>291</v>
      </c>
      <c r="P42" s="62">
        <f>'[1]4 pr._savarankiškosios f-jos'!Q228+'[1]5 pr._valstybinės f-jos'!Q162+'[1]6 pr._ugdymo reikmės'!Q26+'[1]7 pr._kita dotacija'!S369+'[1]8 pr._aplinkos apsaugos s. p.'!Q22+'[1]9 pr._įstaigų pajamos'!Q132+'[1]10 pr._skolintos lėšos'!Q65+'[1]11 pr._apyvartinės lėšos'!Q152</f>
        <v>624.30000000000007</v>
      </c>
    </row>
    <row r="43" spans="2:16" x14ac:dyDescent="0.25">
      <c r="O43" s="61" t="s">
        <v>293</v>
      </c>
      <c r="P43" s="62">
        <f>'[1]4 pr._savarankiškosios f-jos'!Q229+'[1]5 pr._valstybinės f-jos'!Q163+'[1]6 pr._ugdymo reikmės'!Q27+'[1]7 pr._kita dotacija'!S370+'[1]8 pr._aplinkos apsaugos s. p.'!Q23+'[1]9 pr._įstaigų pajamos'!Q133+'[1]10 pr._skolintos lėšos'!Q66+'[1]11 pr._apyvartinės lėšos'!Q153</f>
        <v>3927.1</v>
      </c>
    </row>
    <row r="44" spans="2:16" x14ac:dyDescent="0.25">
      <c r="O44" s="61" t="s">
        <v>294</v>
      </c>
      <c r="P44" s="62">
        <f>'[1]4 pr._savarankiškosios f-jos'!Q230+'[1]5 pr._valstybinės f-jos'!Q164+'[1]6 pr._ugdymo reikmės'!Q28+'[1]7 pr._kita dotacija'!S371+'[1]8 pr._aplinkos apsaugos s. p.'!Q24+'[1]9 pr._įstaigų pajamos'!Q134+'[1]10 pr._skolintos lėšos'!Q67+'[1]11 pr._apyvartinės lėšos'!Q154</f>
        <v>19657.2</v>
      </c>
    </row>
    <row r="45" spans="2:16" x14ac:dyDescent="0.25">
      <c r="O45" s="61" t="s">
        <v>295</v>
      </c>
      <c r="P45" s="62">
        <f>'[1]4 pr._savarankiškosios f-jos'!Q231+'[1]5 pr._valstybinės f-jos'!Q165+'[1]6 pr._ugdymo reikmės'!Q29+'[1]7 pr._kita dotacija'!S372+'[1]8 pr._aplinkos apsaugos s. p.'!Q25+'[1]9 pr._įstaigų pajamos'!Q135+'[1]10 pr._skolintos lėšos'!Q68+'[1]11 pr._apyvartinės lėšos'!Q155</f>
        <v>6580.8</v>
      </c>
    </row>
    <row r="46" spans="2:16" x14ac:dyDescent="0.25">
      <c r="O46" s="66" t="s">
        <v>167</v>
      </c>
      <c r="P46" s="67">
        <f>SUM(P36:P45)</f>
        <v>45655.100000000006</v>
      </c>
    </row>
    <row r="47" spans="2:16" x14ac:dyDescent="0.25">
      <c r="O47" s="68"/>
      <c r="P47" s="68"/>
    </row>
    <row r="48" spans="2:16" x14ac:dyDescent="0.25">
      <c r="O48" s="68"/>
      <c r="P48" s="68">
        <f>K32-P46</f>
        <v>0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417" t="s">
        <v>308</v>
      </c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417"/>
      <c r="O1" s="417"/>
    </row>
    <row r="2" spans="1:15" x14ac:dyDescent="0.25">
      <c r="B2" s="417" t="s">
        <v>502</v>
      </c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</row>
    <row r="3" spans="1:15" x14ac:dyDescent="0.25">
      <c r="B3" s="417" t="s">
        <v>514</v>
      </c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</row>
    <row r="4" spans="1:15" x14ac:dyDescent="0.25">
      <c r="B4" s="417" t="s">
        <v>312</v>
      </c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</row>
    <row r="5" spans="1:15" s="216" customFormat="1" ht="16.5" customHeight="1" x14ac:dyDescent="0.25">
      <c r="B5" s="416" t="s">
        <v>515</v>
      </c>
      <c r="C5" s="416"/>
      <c r="D5" s="416"/>
      <c r="E5" s="416"/>
      <c r="F5" s="416"/>
      <c r="G5" s="416"/>
      <c r="H5" s="416"/>
      <c r="I5" s="416"/>
      <c r="J5" s="416"/>
      <c r="K5" s="416"/>
      <c r="L5" s="416"/>
      <c r="M5" s="416"/>
      <c r="N5" s="416"/>
      <c r="O5" s="416"/>
    </row>
    <row r="6" spans="1:15" s="216" customFormat="1" ht="15.75" customHeight="1" x14ac:dyDescent="0.25">
      <c r="B6" s="416" t="s">
        <v>523</v>
      </c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</row>
    <row r="7" spans="1:15" s="216" customFormat="1" ht="15" hidden="1" customHeight="1" x14ac:dyDescent="0.25">
      <c r="B7" s="416" t="s">
        <v>524</v>
      </c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</row>
    <row r="8" spans="1:15" s="216" customFormat="1" ht="15" hidden="1" customHeight="1" x14ac:dyDescent="0.25">
      <c r="B8" s="416" t="s">
        <v>466</v>
      </c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</row>
    <row r="9" spans="1:15" s="216" customFormat="1" ht="15" hidden="1" customHeight="1" x14ac:dyDescent="0.25">
      <c r="B9" s="416" t="s">
        <v>524</v>
      </c>
      <c r="C9" s="416"/>
      <c r="D9" s="416"/>
      <c r="E9" s="416"/>
      <c r="F9" s="416"/>
      <c r="G9" s="416"/>
      <c r="H9" s="416"/>
      <c r="I9" s="416"/>
      <c r="J9" s="416"/>
      <c r="K9" s="416"/>
      <c r="L9" s="416"/>
      <c r="M9" s="416"/>
      <c r="N9" s="416"/>
      <c r="O9" s="416"/>
    </row>
    <row r="10" spans="1:15" s="216" customFormat="1" ht="15" hidden="1" customHeight="1" x14ac:dyDescent="0.25">
      <c r="B10" s="416" t="s">
        <v>466</v>
      </c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</row>
    <row r="11" spans="1:15" s="216" customFormat="1" ht="15" hidden="1" customHeight="1" x14ac:dyDescent="0.25">
      <c r="B11" s="416" t="s">
        <v>524</v>
      </c>
      <c r="C11" s="416"/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</row>
    <row r="12" spans="1:15" s="216" customFormat="1" ht="15" hidden="1" customHeight="1" x14ac:dyDescent="0.25">
      <c r="B12" s="416" t="s">
        <v>466</v>
      </c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1:15" s="216" customFormat="1" x14ac:dyDescent="0.25">
      <c r="B13" s="389"/>
      <c r="C13" s="389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</row>
    <row r="14" spans="1:15" ht="30.75" customHeight="1" x14ac:dyDescent="0.25">
      <c r="A14" s="418" t="s">
        <v>500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376</v>
      </c>
    </row>
    <row r="16" spans="1:15" ht="15" customHeight="1" x14ac:dyDescent="0.25">
      <c r="A16" s="423" t="s">
        <v>5</v>
      </c>
      <c r="B16" s="426" t="s">
        <v>306</v>
      </c>
      <c r="C16" s="426" t="s">
        <v>449</v>
      </c>
      <c r="D16" s="439" t="s">
        <v>316</v>
      </c>
      <c r="E16" s="442" t="s">
        <v>189</v>
      </c>
      <c r="F16" s="443"/>
      <c r="G16" s="444"/>
      <c r="H16" s="429" t="s">
        <v>317</v>
      </c>
      <c r="I16" s="432" t="s">
        <v>189</v>
      </c>
      <c r="J16" s="433"/>
      <c r="K16" s="434"/>
      <c r="L16" s="438" t="s">
        <v>0</v>
      </c>
      <c r="M16" s="447" t="s">
        <v>189</v>
      </c>
      <c r="N16" s="448"/>
      <c r="O16" s="449"/>
    </row>
    <row r="17" spans="1:15" x14ac:dyDescent="0.25">
      <c r="A17" s="424"/>
      <c r="B17" s="427"/>
      <c r="C17" s="427"/>
      <c r="D17" s="440"/>
      <c r="E17" s="445" t="s">
        <v>471</v>
      </c>
      <c r="F17" s="450" t="s">
        <v>472</v>
      </c>
      <c r="G17" s="445" t="s">
        <v>190</v>
      </c>
      <c r="H17" s="430"/>
      <c r="I17" s="422" t="s">
        <v>471</v>
      </c>
      <c r="J17" s="452" t="s">
        <v>472</v>
      </c>
      <c r="K17" s="422" t="s">
        <v>190</v>
      </c>
      <c r="L17" s="438"/>
      <c r="M17" s="421" t="s">
        <v>471</v>
      </c>
      <c r="N17" s="419" t="s">
        <v>472</v>
      </c>
      <c r="O17" s="421" t="s">
        <v>190</v>
      </c>
    </row>
    <row r="18" spans="1:15" ht="70.5" customHeight="1" x14ac:dyDescent="0.25">
      <c r="A18" s="425"/>
      <c r="B18" s="428"/>
      <c r="C18" s="428"/>
      <c r="D18" s="441"/>
      <c r="E18" s="445"/>
      <c r="F18" s="451"/>
      <c r="G18" s="445"/>
      <c r="H18" s="431"/>
      <c r="I18" s="422"/>
      <c r="J18" s="453"/>
      <c r="K18" s="422"/>
      <c r="L18" s="438"/>
      <c r="M18" s="421"/>
      <c r="N18" s="420"/>
      <c r="O18" s="421"/>
    </row>
    <row r="19" spans="1:15" ht="15.95" customHeight="1" x14ac:dyDescent="0.25">
      <c r="A19" s="5" t="s">
        <v>69</v>
      </c>
      <c r="B19" s="435" t="s">
        <v>6</v>
      </c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7"/>
    </row>
    <row r="20" spans="1:15" ht="15" customHeight="1" x14ac:dyDescent="0.25">
      <c r="A20" s="5" t="s">
        <v>177</v>
      </c>
      <c r="B20" s="2" t="s">
        <v>20</v>
      </c>
      <c r="C20" s="7" t="s">
        <v>9</v>
      </c>
      <c r="D20" s="8">
        <f>E20+F20+G20</f>
        <v>22.8</v>
      </c>
      <c r="E20" s="8">
        <v>22.8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22.8</v>
      </c>
      <c r="M20" s="12">
        <f>E20+I20</f>
        <v>22.8</v>
      </c>
      <c r="N20" s="12">
        <f>F20+J20</f>
        <v>0</v>
      </c>
      <c r="O20" s="12">
        <f>G20+K20</f>
        <v>0</v>
      </c>
    </row>
    <row r="21" spans="1:15" x14ac:dyDescent="0.25">
      <c r="A21" s="13" t="s">
        <v>70</v>
      </c>
      <c r="B21" s="14" t="s">
        <v>304</v>
      </c>
      <c r="C21" s="15" t="s">
        <v>9</v>
      </c>
      <c r="D21" s="16">
        <f t="shared" ref="D21:D31" si="0">E21+F21+G21</f>
        <v>4</v>
      </c>
      <c r="E21" s="16">
        <v>4</v>
      </c>
      <c r="F21" s="16"/>
      <c r="G21" s="16"/>
      <c r="H21" s="9">
        <f t="shared" ref="H21:H31" si="1">I21+J21+K21</f>
        <v>0</v>
      </c>
      <c r="I21" s="10"/>
      <c r="J21" s="10"/>
      <c r="K21" s="10"/>
      <c r="L21" s="12">
        <f t="shared" ref="L21:L31" si="2">M21+N21+O21</f>
        <v>4</v>
      </c>
      <c r="M21" s="12">
        <f t="shared" ref="M21:O31" si="3">E21+I21</f>
        <v>4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5" t="s">
        <v>71</v>
      </c>
      <c r="B22" s="17" t="s">
        <v>10</v>
      </c>
      <c r="C22" s="15" t="s">
        <v>9</v>
      </c>
      <c r="D22" s="16">
        <f t="shared" si="0"/>
        <v>0.3</v>
      </c>
      <c r="E22" s="16">
        <v>0.3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0.3</v>
      </c>
      <c r="M22" s="12">
        <f t="shared" si="3"/>
        <v>0.3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5" t="s">
        <v>72</v>
      </c>
      <c r="B23" s="17" t="s">
        <v>11</v>
      </c>
      <c r="C23" s="15" t="s">
        <v>9</v>
      </c>
      <c r="D23" s="16">
        <f t="shared" si="0"/>
        <v>0.5</v>
      </c>
      <c r="E23" s="16">
        <v>0.5</v>
      </c>
      <c r="F23" s="16"/>
      <c r="G23" s="16"/>
      <c r="H23" s="9">
        <f t="shared" si="1"/>
        <v>0</v>
      </c>
      <c r="I23" s="10"/>
      <c r="J23" s="10"/>
      <c r="K23" s="10"/>
      <c r="L23" s="12">
        <f t="shared" si="2"/>
        <v>0.5</v>
      </c>
      <c r="M23" s="12">
        <f t="shared" si="3"/>
        <v>0.5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13" t="s">
        <v>73</v>
      </c>
      <c r="B24" s="17" t="s">
        <v>12</v>
      </c>
      <c r="C24" s="15" t="s">
        <v>9</v>
      </c>
      <c r="D24" s="16">
        <f t="shared" si="0"/>
        <v>1.9</v>
      </c>
      <c r="E24" s="16">
        <v>1.9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1.9</v>
      </c>
      <c r="M24" s="12">
        <f t="shared" si="3"/>
        <v>1.9</v>
      </c>
      <c r="N24" s="12">
        <f t="shared" si="3"/>
        <v>0</v>
      </c>
      <c r="O24" s="12">
        <f t="shared" si="3"/>
        <v>0</v>
      </c>
    </row>
    <row r="25" spans="1:15" ht="15" hidden="1" customHeight="1" x14ac:dyDescent="0.25">
      <c r="A25" s="13" t="s">
        <v>74</v>
      </c>
      <c r="B25" s="17" t="s">
        <v>13</v>
      </c>
      <c r="C25" s="15" t="s">
        <v>9</v>
      </c>
      <c r="D25" s="16">
        <f t="shared" si="0"/>
        <v>0</v>
      </c>
      <c r="E25" s="16"/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</v>
      </c>
      <c r="M25" s="12">
        <f t="shared" si="3"/>
        <v>0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19" t="s">
        <v>74</v>
      </c>
      <c r="B26" s="18" t="s">
        <v>14</v>
      </c>
      <c r="C26" s="15" t="s">
        <v>9</v>
      </c>
      <c r="D26" s="16">
        <f t="shared" si="0"/>
        <v>2</v>
      </c>
      <c r="E26" s="16">
        <v>2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2</v>
      </c>
      <c r="M26" s="12">
        <f t="shared" si="3"/>
        <v>2</v>
      </c>
      <c r="N26" s="12">
        <f t="shared" si="3"/>
        <v>0</v>
      </c>
      <c r="O26" s="12">
        <f t="shared" si="3"/>
        <v>0</v>
      </c>
    </row>
    <row r="27" spans="1:15" ht="15" customHeight="1" x14ac:dyDescent="0.25">
      <c r="A27" s="5" t="s">
        <v>75</v>
      </c>
      <c r="B27" s="2" t="s">
        <v>15</v>
      </c>
      <c r="C27" s="15" t="s">
        <v>9</v>
      </c>
      <c r="D27" s="16">
        <f t="shared" si="0"/>
        <v>0.1</v>
      </c>
      <c r="E27" s="16">
        <v>0.1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0.1</v>
      </c>
      <c r="M27" s="12">
        <f t="shared" si="3"/>
        <v>0.1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5" t="s">
        <v>76</v>
      </c>
      <c r="B28" s="17" t="s">
        <v>16</v>
      </c>
      <c r="C28" s="15" t="s">
        <v>9</v>
      </c>
      <c r="D28" s="16">
        <f t="shared" si="0"/>
        <v>2.5</v>
      </c>
      <c r="E28" s="16">
        <v>2.5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2.5</v>
      </c>
      <c r="M28" s="12">
        <f t="shared" si="3"/>
        <v>2.5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5" t="s">
        <v>77</v>
      </c>
      <c r="B29" s="17" t="s">
        <v>17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3"/>
        <v>0</v>
      </c>
      <c r="O29" s="12">
        <f t="shared" si="3"/>
        <v>0</v>
      </c>
    </row>
    <row r="30" spans="1:15" ht="15" customHeight="1" x14ac:dyDescent="0.25">
      <c r="A30" s="13" t="s">
        <v>78</v>
      </c>
      <c r="B30" s="17" t="s">
        <v>18</v>
      </c>
      <c r="C30" s="15" t="s">
        <v>9</v>
      </c>
      <c r="D30" s="16">
        <f t="shared" si="0"/>
        <v>0.2</v>
      </c>
      <c r="E30" s="16">
        <v>0.2</v>
      </c>
      <c r="F30" s="16"/>
      <c r="G30" s="16"/>
      <c r="H30" s="10">
        <f t="shared" si="1"/>
        <v>0</v>
      </c>
      <c r="I30" s="10"/>
      <c r="J30" s="10"/>
      <c r="K30" s="10"/>
      <c r="L30" s="12">
        <f t="shared" si="2"/>
        <v>0.2</v>
      </c>
      <c r="M30" s="12">
        <f t="shared" si="3"/>
        <v>0.2</v>
      </c>
      <c r="N30" s="12">
        <f t="shared" si="3"/>
        <v>0</v>
      </c>
      <c r="O30" s="12">
        <f t="shared" si="3"/>
        <v>0</v>
      </c>
    </row>
    <row r="31" spans="1:15" ht="15" customHeight="1" x14ac:dyDescent="0.25">
      <c r="A31" s="13" t="s">
        <v>79</v>
      </c>
      <c r="B31" s="33" t="s">
        <v>165</v>
      </c>
      <c r="C31" s="291" t="s">
        <v>21</v>
      </c>
      <c r="D31" s="16">
        <f t="shared" si="0"/>
        <v>1.5</v>
      </c>
      <c r="E31" s="16"/>
      <c r="F31" s="16">
        <v>1.5</v>
      </c>
      <c r="G31" s="16"/>
      <c r="H31" s="10">
        <f t="shared" si="1"/>
        <v>0</v>
      </c>
      <c r="I31" s="10">
        <v>1.5</v>
      </c>
      <c r="J31" s="10">
        <v>-1.5</v>
      </c>
      <c r="K31" s="10"/>
      <c r="L31" s="12">
        <f t="shared" si="2"/>
        <v>1.5</v>
      </c>
      <c r="M31" s="12">
        <f t="shared" si="3"/>
        <v>1.5</v>
      </c>
      <c r="N31" s="12">
        <f t="shared" si="3"/>
        <v>0</v>
      </c>
      <c r="O31" s="12">
        <f t="shared" si="3"/>
        <v>0</v>
      </c>
    </row>
    <row r="32" spans="1:15" ht="15.95" customHeight="1" x14ac:dyDescent="0.25">
      <c r="A32" s="83" t="s">
        <v>80</v>
      </c>
      <c r="B32" s="21" t="s">
        <v>169</v>
      </c>
      <c r="C32" s="22"/>
      <c r="D32" s="23">
        <f>SUM(D20:D31)</f>
        <v>36.300000000000004</v>
      </c>
      <c r="E32" s="23">
        <f t="shared" ref="E32:O32" si="4">SUM(E20:E31)</f>
        <v>34.800000000000004</v>
      </c>
      <c r="F32" s="23">
        <f t="shared" si="4"/>
        <v>1.5</v>
      </c>
      <c r="G32" s="23">
        <f t="shared" si="4"/>
        <v>0</v>
      </c>
      <c r="H32" s="24">
        <f t="shared" si="4"/>
        <v>0</v>
      </c>
      <c r="I32" s="24">
        <f t="shared" si="4"/>
        <v>1.5</v>
      </c>
      <c r="J32" s="24">
        <f t="shared" si="4"/>
        <v>-1.5</v>
      </c>
      <c r="K32" s="24">
        <f t="shared" si="4"/>
        <v>0</v>
      </c>
      <c r="L32" s="21">
        <f t="shared" si="4"/>
        <v>36.300000000000004</v>
      </c>
      <c r="M32" s="21">
        <f t="shared" si="4"/>
        <v>36.300000000000004</v>
      </c>
      <c r="N32" s="21">
        <f t="shared" si="4"/>
        <v>0</v>
      </c>
      <c r="O32" s="21">
        <f t="shared" si="4"/>
        <v>0</v>
      </c>
    </row>
    <row r="33" spans="1:15" ht="15.95" customHeight="1" x14ac:dyDescent="0.25">
      <c r="A33" s="5" t="s">
        <v>81</v>
      </c>
      <c r="B33" s="435" t="s">
        <v>58</v>
      </c>
      <c r="C33" s="436"/>
      <c r="D33" s="436"/>
      <c r="E33" s="436"/>
      <c r="F33" s="436"/>
      <c r="G33" s="436"/>
      <c r="H33" s="436"/>
      <c r="I33" s="436"/>
      <c r="J33" s="436"/>
      <c r="K33" s="436"/>
      <c r="L33" s="436"/>
      <c r="M33" s="436"/>
      <c r="N33" s="436"/>
      <c r="O33" s="437"/>
    </row>
    <row r="34" spans="1:15" ht="15" customHeight="1" x14ac:dyDescent="0.25">
      <c r="A34" s="5" t="s">
        <v>82</v>
      </c>
      <c r="B34" s="2" t="s">
        <v>7</v>
      </c>
      <c r="C34" s="7" t="s">
        <v>22</v>
      </c>
      <c r="D34" s="8">
        <f>E34+F34+G34</f>
        <v>0.1</v>
      </c>
      <c r="E34" s="8">
        <v>0.1</v>
      </c>
      <c r="F34" s="8"/>
      <c r="G34" s="8"/>
      <c r="H34" s="9">
        <f>I34+J34+K34</f>
        <v>0</v>
      </c>
      <c r="I34" s="9"/>
      <c r="J34" s="9"/>
      <c r="K34" s="9"/>
      <c r="L34" s="11">
        <f>M34+N34+O34</f>
        <v>0.1</v>
      </c>
      <c r="M34" s="11">
        <f>E34+I34</f>
        <v>0.1</v>
      </c>
      <c r="N34" s="11">
        <f t="shared" ref="N34:O43" si="5">F34+J34</f>
        <v>0</v>
      </c>
      <c r="O34" s="11">
        <f t="shared" si="5"/>
        <v>0</v>
      </c>
    </row>
    <row r="35" spans="1:15" ht="15" customHeight="1" x14ac:dyDescent="0.25">
      <c r="A35" s="5" t="s">
        <v>83</v>
      </c>
      <c r="B35" s="17" t="s">
        <v>10</v>
      </c>
      <c r="C35" s="15" t="s">
        <v>22</v>
      </c>
      <c r="D35" s="16">
        <f t="shared" ref="D35:D44" si="6">E35+F35+G35</f>
        <v>1.2</v>
      </c>
      <c r="E35" s="16">
        <v>0.6</v>
      </c>
      <c r="F35" s="16">
        <v>0.6</v>
      </c>
      <c r="G35" s="16"/>
      <c r="H35" s="10">
        <f t="shared" ref="H35:H43" si="7">I35+J35+K35</f>
        <v>0</v>
      </c>
      <c r="I35" s="10"/>
      <c r="J35" s="10"/>
      <c r="K35" s="10"/>
      <c r="L35" s="12">
        <f t="shared" ref="L35:L43" si="8">M35+N35+O35</f>
        <v>1.2</v>
      </c>
      <c r="M35" s="12">
        <f t="shared" ref="M35:M43" si="9">E35+I35</f>
        <v>0.6</v>
      </c>
      <c r="N35" s="12">
        <f t="shared" si="5"/>
        <v>0.6</v>
      </c>
      <c r="O35" s="12">
        <f t="shared" si="5"/>
        <v>0</v>
      </c>
    </row>
    <row r="36" spans="1:15" ht="15" customHeight="1" x14ac:dyDescent="0.25">
      <c r="A36" s="5" t="s">
        <v>84</v>
      </c>
      <c r="B36" s="17" t="s">
        <v>11</v>
      </c>
      <c r="C36" s="15" t="s">
        <v>22</v>
      </c>
      <c r="D36" s="16">
        <f t="shared" si="6"/>
        <v>13.6</v>
      </c>
      <c r="E36" s="16">
        <v>12.9</v>
      </c>
      <c r="F36" s="16">
        <v>0.7</v>
      </c>
      <c r="G36" s="16"/>
      <c r="H36" s="10">
        <f t="shared" si="7"/>
        <v>0</v>
      </c>
      <c r="I36" s="10"/>
      <c r="J36" s="10"/>
      <c r="K36" s="10"/>
      <c r="L36" s="12">
        <f t="shared" si="8"/>
        <v>13.6</v>
      </c>
      <c r="M36" s="12">
        <f t="shared" si="9"/>
        <v>12.9</v>
      </c>
      <c r="N36" s="12">
        <f t="shared" si="5"/>
        <v>0.7</v>
      </c>
      <c r="O36" s="12">
        <f t="shared" si="5"/>
        <v>0</v>
      </c>
    </row>
    <row r="37" spans="1:15" ht="15" customHeight="1" x14ac:dyDescent="0.25">
      <c r="A37" s="5" t="s">
        <v>85</v>
      </c>
      <c r="B37" s="17" t="s">
        <v>12</v>
      </c>
      <c r="C37" s="15" t="s">
        <v>22</v>
      </c>
      <c r="D37" s="16">
        <f t="shared" si="6"/>
        <v>0.9</v>
      </c>
      <c r="E37" s="16"/>
      <c r="F37" s="16">
        <v>0.9</v>
      </c>
      <c r="G37" s="16"/>
      <c r="H37" s="10">
        <f t="shared" si="7"/>
        <v>0</v>
      </c>
      <c r="I37" s="10"/>
      <c r="J37" s="10"/>
      <c r="K37" s="10"/>
      <c r="L37" s="12">
        <f t="shared" si="8"/>
        <v>0.9</v>
      </c>
      <c r="M37" s="12">
        <f t="shared" si="9"/>
        <v>0</v>
      </c>
      <c r="N37" s="12">
        <f t="shared" si="5"/>
        <v>0.9</v>
      </c>
      <c r="O37" s="12">
        <f t="shared" si="5"/>
        <v>0</v>
      </c>
    </row>
    <row r="38" spans="1:15" ht="15" customHeight="1" x14ac:dyDescent="0.25">
      <c r="A38" s="13" t="s">
        <v>86</v>
      </c>
      <c r="B38" s="17" t="s">
        <v>13</v>
      </c>
      <c r="C38" s="15" t="s">
        <v>22</v>
      </c>
      <c r="D38" s="16">
        <f t="shared" si="6"/>
        <v>1.1000000000000001</v>
      </c>
      <c r="E38" s="16">
        <v>1.1000000000000001</v>
      </c>
      <c r="F38" s="16"/>
      <c r="G38" s="16"/>
      <c r="H38" s="10">
        <f t="shared" si="7"/>
        <v>0</v>
      </c>
      <c r="I38" s="10"/>
      <c r="J38" s="10"/>
      <c r="K38" s="10"/>
      <c r="L38" s="12">
        <f t="shared" si="8"/>
        <v>1.1000000000000001</v>
      </c>
      <c r="M38" s="12">
        <f t="shared" si="9"/>
        <v>1.1000000000000001</v>
      </c>
      <c r="N38" s="12">
        <f t="shared" si="5"/>
        <v>0</v>
      </c>
      <c r="O38" s="12">
        <f t="shared" si="5"/>
        <v>0</v>
      </c>
    </row>
    <row r="39" spans="1:15" ht="15" customHeight="1" x14ac:dyDescent="0.25">
      <c r="A39" s="13" t="s">
        <v>87</v>
      </c>
      <c r="B39" s="18" t="s">
        <v>14</v>
      </c>
      <c r="C39" s="15" t="s">
        <v>22</v>
      </c>
      <c r="D39" s="16">
        <f t="shared" si="6"/>
        <v>3</v>
      </c>
      <c r="E39" s="16">
        <v>1.5</v>
      </c>
      <c r="F39" s="16">
        <v>1.5</v>
      </c>
      <c r="G39" s="16"/>
      <c r="H39" s="10">
        <f t="shared" si="7"/>
        <v>0</v>
      </c>
      <c r="I39" s="10"/>
      <c r="J39" s="10"/>
      <c r="K39" s="10"/>
      <c r="L39" s="12">
        <f t="shared" si="8"/>
        <v>3</v>
      </c>
      <c r="M39" s="12">
        <f t="shared" si="9"/>
        <v>1.5</v>
      </c>
      <c r="N39" s="12">
        <f t="shared" si="5"/>
        <v>1.5</v>
      </c>
      <c r="O39" s="12">
        <f t="shared" si="5"/>
        <v>0</v>
      </c>
    </row>
    <row r="40" spans="1:15" ht="15" customHeight="1" x14ac:dyDescent="0.25">
      <c r="A40" s="5" t="s">
        <v>88</v>
      </c>
      <c r="B40" s="2" t="s">
        <v>15</v>
      </c>
      <c r="C40" s="15" t="s">
        <v>22</v>
      </c>
      <c r="D40" s="16">
        <f t="shared" si="6"/>
        <v>3</v>
      </c>
      <c r="E40" s="16">
        <v>2.2999999999999998</v>
      </c>
      <c r="F40" s="16">
        <v>0.7</v>
      </c>
      <c r="G40" s="16"/>
      <c r="H40" s="10">
        <f t="shared" si="7"/>
        <v>0</v>
      </c>
      <c r="I40" s="10"/>
      <c r="J40" s="10"/>
      <c r="K40" s="10"/>
      <c r="L40" s="12">
        <f t="shared" si="8"/>
        <v>3</v>
      </c>
      <c r="M40" s="12">
        <f t="shared" si="9"/>
        <v>2.2999999999999998</v>
      </c>
      <c r="N40" s="12">
        <f t="shared" si="5"/>
        <v>0.7</v>
      </c>
      <c r="O40" s="12">
        <f t="shared" si="5"/>
        <v>0</v>
      </c>
    </row>
    <row r="41" spans="1:15" ht="15" customHeight="1" x14ac:dyDescent="0.25">
      <c r="A41" s="5" t="s">
        <v>89</v>
      </c>
      <c r="B41" s="17" t="s">
        <v>16</v>
      </c>
      <c r="C41" s="15" t="s">
        <v>22</v>
      </c>
      <c r="D41" s="16">
        <f t="shared" si="6"/>
        <v>9.3000000000000007</v>
      </c>
      <c r="E41" s="16">
        <v>7</v>
      </c>
      <c r="F41" s="16">
        <v>2.2999999999999998</v>
      </c>
      <c r="G41" s="16"/>
      <c r="H41" s="10">
        <f t="shared" si="7"/>
        <v>0</v>
      </c>
      <c r="I41" s="10"/>
      <c r="J41" s="10"/>
      <c r="K41" s="10"/>
      <c r="L41" s="12">
        <f t="shared" si="8"/>
        <v>9.3000000000000007</v>
      </c>
      <c r="M41" s="12">
        <f t="shared" si="9"/>
        <v>7</v>
      </c>
      <c r="N41" s="12">
        <f t="shared" si="5"/>
        <v>2.2999999999999998</v>
      </c>
      <c r="O41" s="12">
        <f t="shared" si="5"/>
        <v>0</v>
      </c>
    </row>
    <row r="42" spans="1:15" ht="15" customHeight="1" x14ac:dyDescent="0.25">
      <c r="A42" s="5" t="s">
        <v>90</v>
      </c>
      <c r="B42" s="17" t="s">
        <v>17</v>
      </c>
      <c r="C42" s="15" t="s">
        <v>22</v>
      </c>
      <c r="D42" s="16">
        <f t="shared" si="6"/>
        <v>0.2</v>
      </c>
      <c r="E42" s="16"/>
      <c r="F42" s="16">
        <v>0.2</v>
      </c>
      <c r="G42" s="16"/>
      <c r="H42" s="10">
        <f t="shared" si="7"/>
        <v>0</v>
      </c>
      <c r="I42" s="10"/>
      <c r="J42" s="10"/>
      <c r="K42" s="10"/>
      <c r="L42" s="12">
        <f t="shared" si="8"/>
        <v>0.2</v>
      </c>
      <c r="M42" s="12">
        <f t="shared" si="9"/>
        <v>0</v>
      </c>
      <c r="N42" s="12">
        <f t="shared" si="5"/>
        <v>0.2</v>
      </c>
      <c r="O42" s="12">
        <f t="shared" si="5"/>
        <v>0</v>
      </c>
    </row>
    <row r="43" spans="1:15" ht="15" customHeight="1" x14ac:dyDescent="0.25">
      <c r="A43" s="5" t="s">
        <v>91</v>
      </c>
      <c r="B43" s="17" t="s">
        <v>18</v>
      </c>
      <c r="C43" s="15" t="s">
        <v>22</v>
      </c>
      <c r="D43" s="16">
        <f t="shared" si="6"/>
        <v>2</v>
      </c>
      <c r="E43" s="16">
        <v>1.3</v>
      </c>
      <c r="F43" s="16">
        <v>0.7</v>
      </c>
      <c r="G43" s="16"/>
      <c r="H43" s="10">
        <f t="shared" si="7"/>
        <v>0</v>
      </c>
      <c r="I43" s="10"/>
      <c r="J43" s="10"/>
      <c r="K43" s="10"/>
      <c r="L43" s="12">
        <f t="shared" si="8"/>
        <v>2</v>
      </c>
      <c r="M43" s="12">
        <f t="shared" si="9"/>
        <v>1.3</v>
      </c>
      <c r="N43" s="12">
        <f t="shared" si="5"/>
        <v>0.7</v>
      </c>
      <c r="O43" s="12">
        <f t="shared" si="5"/>
        <v>0</v>
      </c>
    </row>
    <row r="44" spans="1:15" ht="15" customHeight="1" x14ac:dyDescent="0.25">
      <c r="A44" s="13" t="s">
        <v>92</v>
      </c>
      <c r="B44" s="17" t="s">
        <v>19</v>
      </c>
      <c r="C44" s="15" t="s">
        <v>22</v>
      </c>
      <c r="D44" s="16">
        <f t="shared" si="6"/>
        <v>0.9</v>
      </c>
      <c r="E44" s="16"/>
      <c r="F44" s="16">
        <v>0.9</v>
      </c>
      <c r="G44" s="16"/>
      <c r="H44" s="10">
        <f>I44+J44+K44</f>
        <v>0</v>
      </c>
      <c r="I44" s="10"/>
      <c r="J44" s="10"/>
      <c r="K44" s="10"/>
      <c r="L44" s="12">
        <f>M44+N44+O44</f>
        <v>0.9</v>
      </c>
      <c r="M44" s="12">
        <f>E44+I44</f>
        <v>0</v>
      </c>
      <c r="N44" s="12">
        <f>F44+J44</f>
        <v>0.9</v>
      </c>
      <c r="O44" s="12">
        <f>G44+K44</f>
        <v>0</v>
      </c>
    </row>
    <row r="45" spans="1:15" ht="15.95" customHeight="1" x14ac:dyDescent="0.25">
      <c r="A45" s="83" t="s">
        <v>93</v>
      </c>
      <c r="B45" s="21" t="s">
        <v>170</v>
      </c>
      <c r="C45" s="25"/>
      <c r="D45" s="23">
        <f>SUM(D34:D44)</f>
        <v>35.300000000000004</v>
      </c>
      <c r="E45" s="23">
        <f>SUM(E34:E44)</f>
        <v>26.8</v>
      </c>
      <c r="F45" s="23">
        <f>SUM(F34:F44)</f>
        <v>8.5</v>
      </c>
      <c r="G45" s="23">
        <f>SUM(G34:G44)</f>
        <v>0</v>
      </c>
      <c r="H45" s="24">
        <f t="shared" ref="H45:O45" si="10">SUM(H34:H44)</f>
        <v>0</v>
      </c>
      <c r="I45" s="24">
        <f t="shared" si="10"/>
        <v>0</v>
      </c>
      <c r="J45" s="24">
        <f t="shared" si="10"/>
        <v>0</v>
      </c>
      <c r="K45" s="24">
        <f t="shared" si="10"/>
        <v>0</v>
      </c>
      <c r="L45" s="21">
        <f t="shared" si="10"/>
        <v>35.300000000000004</v>
      </c>
      <c r="M45" s="21">
        <f t="shared" si="10"/>
        <v>26.8</v>
      </c>
      <c r="N45" s="21">
        <f t="shared" si="10"/>
        <v>8.5</v>
      </c>
      <c r="O45" s="21">
        <f t="shared" si="10"/>
        <v>0</v>
      </c>
    </row>
    <row r="46" spans="1:15" ht="15.95" customHeight="1" x14ac:dyDescent="0.25">
      <c r="A46" s="5" t="s">
        <v>94</v>
      </c>
      <c r="B46" s="435" t="s">
        <v>61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7"/>
    </row>
    <row r="47" spans="1:15" ht="15" customHeight="1" x14ac:dyDescent="0.25">
      <c r="A47" s="13" t="s">
        <v>95</v>
      </c>
      <c r="B47" s="26" t="s">
        <v>20</v>
      </c>
      <c r="C47" s="7" t="s">
        <v>32</v>
      </c>
      <c r="D47" s="8">
        <f>E47+F47+G47</f>
        <v>98.5</v>
      </c>
      <c r="E47" s="8">
        <v>98.5</v>
      </c>
      <c r="F47" s="8"/>
      <c r="G47" s="8"/>
      <c r="H47" s="10">
        <f>I47+J47+K47</f>
        <v>0</v>
      </c>
      <c r="I47" s="10"/>
      <c r="J47" s="10"/>
      <c r="K47" s="10"/>
      <c r="L47" s="12">
        <f>M47+N47+O47</f>
        <v>98.5</v>
      </c>
      <c r="M47" s="12">
        <f t="shared" ref="M47:O48" si="11">E47+I47</f>
        <v>98.5</v>
      </c>
      <c r="N47" s="12">
        <f t="shared" si="11"/>
        <v>0</v>
      </c>
      <c r="O47" s="12">
        <f t="shared" si="11"/>
        <v>0</v>
      </c>
    </row>
    <row r="48" spans="1:15" ht="15" customHeight="1" x14ac:dyDescent="0.25">
      <c r="A48" s="19" t="s">
        <v>96</v>
      </c>
      <c r="B48" s="29" t="s">
        <v>68</v>
      </c>
      <c r="C48" s="30" t="s">
        <v>32</v>
      </c>
      <c r="D48" s="8">
        <f>E48+F48+G48</f>
        <v>0.5</v>
      </c>
      <c r="E48" s="8"/>
      <c r="F48" s="8">
        <v>0.5</v>
      </c>
      <c r="G48" s="8"/>
      <c r="H48" s="10">
        <f>I48+J48+K48</f>
        <v>1</v>
      </c>
      <c r="I48" s="10"/>
      <c r="J48" s="10">
        <v>1</v>
      </c>
      <c r="K48" s="10"/>
      <c r="L48" s="12">
        <f>M48+N48+O48</f>
        <v>1.5</v>
      </c>
      <c r="M48" s="12">
        <f t="shared" si="11"/>
        <v>0</v>
      </c>
      <c r="N48" s="12">
        <f t="shared" si="11"/>
        <v>1.5</v>
      </c>
      <c r="O48" s="12">
        <f t="shared" si="11"/>
        <v>0</v>
      </c>
    </row>
    <row r="49" spans="1:15" ht="15.95" customHeight="1" x14ac:dyDescent="0.25">
      <c r="A49" s="20" t="s">
        <v>97</v>
      </c>
      <c r="B49" s="27" t="s">
        <v>171</v>
      </c>
      <c r="C49" s="28"/>
      <c r="D49" s="23">
        <f>D47+D48</f>
        <v>99</v>
      </c>
      <c r="E49" s="23">
        <f t="shared" ref="E49:O49" si="12">E47+E48</f>
        <v>98.5</v>
      </c>
      <c r="F49" s="23">
        <f t="shared" si="12"/>
        <v>0.5</v>
      </c>
      <c r="G49" s="23">
        <f t="shared" si="12"/>
        <v>0</v>
      </c>
      <c r="H49" s="24">
        <f t="shared" si="12"/>
        <v>1</v>
      </c>
      <c r="I49" s="24">
        <f t="shared" si="12"/>
        <v>0</v>
      </c>
      <c r="J49" s="24">
        <f t="shared" si="12"/>
        <v>1</v>
      </c>
      <c r="K49" s="24">
        <f t="shared" si="12"/>
        <v>0</v>
      </c>
      <c r="L49" s="21">
        <f t="shared" si="12"/>
        <v>100</v>
      </c>
      <c r="M49" s="21">
        <f t="shared" si="12"/>
        <v>98.5</v>
      </c>
      <c r="N49" s="21">
        <f t="shared" si="12"/>
        <v>1.5</v>
      </c>
      <c r="O49" s="21">
        <f t="shared" si="12"/>
        <v>0</v>
      </c>
    </row>
    <row r="50" spans="1:15" ht="15.95" customHeight="1" x14ac:dyDescent="0.25">
      <c r="A50" s="13" t="s">
        <v>98</v>
      </c>
      <c r="B50" s="435" t="s">
        <v>166</v>
      </c>
      <c r="C50" s="436"/>
      <c r="D50" s="436"/>
      <c r="E50" s="436"/>
      <c r="F50" s="436"/>
      <c r="G50" s="436"/>
      <c r="H50" s="436"/>
      <c r="I50" s="436"/>
      <c r="J50" s="436"/>
      <c r="K50" s="436"/>
      <c r="L50" s="436"/>
      <c r="M50" s="436"/>
      <c r="N50" s="436"/>
      <c r="O50" s="437"/>
    </row>
    <row r="51" spans="1:15" ht="15.95" customHeight="1" x14ac:dyDescent="0.25">
      <c r="A51" s="13" t="s">
        <v>99</v>
      </c>
      <c r="B51" s="14" t="s">
        <v>54</v>
      </c>
      <c r="C51" s="30" t="s">
        <v>50</v>
      </c>
      <c r="D51" s="16">
        <f>E51+F51+G51</f>
        <v>20.100000000000001</v>
      </c>
      <c r="E51" s="16">
        <v>0.1</v>
      </c>
      <c r="F51" s="16"/>
      <c r="G51" s="16">
        <v>20</v>
      </c>
      <c r="H51" s="10">
        <f>I51+J51+K51</f>
        <v>0</v>
      </c>
      <c r="I51" s="10"/>
      <c r="J51" s="10"/>
      <c r="K51" s="10"/>
      <c r="L51" s="12">
        <f>M51+N51+O51</f>
        <v>20.100000000000001</v>
      </c>
      <c r="M51" s="12">
        <f t="shared" ref="M51:O66" si="13">E51+I51</f>
        <v>0.1</v>
      </c>
      <c r="N51" s="12">
        <f t="shared" si="13"/>
        <v>0</v>
      </c>
      <c r="O51" s="12">
        <f t="shared" si="13"/>
        <v>20</v>
      </c>
    </row>
    <row r="52" spans="1:15" ht="15.95" customHeight="1" x14ac:dyDescent="0.25">
      <c r="A52" s="19" t="s">
        <v>100</v>
      </c>
      <c r="B52" s="12" t="s">
        <v>33</v>
      </c>
      <c r="C52" s="30" t="s">
        <v>50</v>
      </c>
      <c r="D52" s="16">
        <f>E52+F52+G52</f>
        <v>0.1</v>
      </c>
      <c r="E52" s="16">
        <v>0.1</v>
      </c>
      <c r="F52" s="16"/>
      <c r="G52" s="16"/>
      <c r="H52" s="10">
        <f>I52+J52+K52</f>
        <v>0</v>
      </c>
      <c r="I52" s="10"/>
      <c r="J52" s="10"/>
      <c r="K52" s="10"/>
      <c r="L52" s="12">
        <f>M52+N52+O52</f>
        <v>0.1</v>
      </c>
      <c r="M52" s="12">
        <f t="shared" si="13"/>
        <v>0.1</v>
      </c>
      <c r="N52" s="12">
        <f t="shared" si="13"/>
        <v>0</v>
      </c>
      <c r="O52" s="12">
        <f t="shared" si="13"/>
        <v>0</v>
      </c>
    </row>
    <row r="53" spans="1:15" ht="15" customHeight="1" x14ac:dyDescent="0.25">
      <c r="A53" s="5" t="s">
        <v>101</v>
      </c>
      <c r="B53" s="29" t="s">
        <v>155</v>
      </c>
      <c r="C53" s="30" t="s">
        <v>50</v>
      </c>
      <c r="D53" s="16">
        <f>E53+F53+G53</f>
        <v>2.2999999999999998</v>
      </c>
      <c r="E53" s="16">
        <v>2.2999999999999998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2.2999999999999998</v>
      </c>
      <c r="M53" s="12">
        <f t="shared" si="13"/>
        <v>2.2999999999999998</v>
      </c>
      <c r="N53" s="12">
        <f t="shared" si="13"/>
        <v>0</v>
      </c>
      <c r="O53" s="12">
        <f t="shared" si="13"/>
        <v>0</v>
      </c>
    </row>
    <row r="54" spans="1:15" ht="15" customHeight="1" x14ac:dyDescent="0.25">
      <c r="A54" s="5" t="s">
        <v>102</v>
      </c>
      <c r="B54" s="29" t="s">
        <v>384</v>
      </c>
      <c r="C54" s="30" t="s">
        <v>50</v>
      </c>
      <c r="D54" s="16">
        <f t="shared" ref="D54:D83" si="14">E54+F54+G54</f>
        <v>5.3</v>
      </c>
      <c r="E54" s="16">
        <v>0.1</v>
      </c>
      <c r="F54" s="16"/>
      <c r="G54" s="16">
        <v>5.2</v>
      </c>
      <c r="H54" s="10">
        <f t="shared" ref="H54:H83" si="15">I54+J54+K54</f>
        <v>0</v>
      </c>
      <c r="I54" s="10"/>
      <c r="J54" s="10"/>
      <c r="K54" s="10"/>
      <c r="L54" s="12">
        <f t="shared" ref="L54:L83" si="16">M54+N54+O54</f>
        <v>5.3</v>
      </c>
      <c r="M54" s="12">
        <f t="shared" si="13"/>
        <v>0.1</v>
      </c>
      <c r="N54" s="12">
        <f t="shared" si="13"/>
        <v>0</v>
      </c>
      <c r="O54" s="12">
        <f t="shared" si="13"/>
        <v>5.2</v>
      </c>
    </row>
    <row r="55" spans="1:15" ht="15" customHeight="1" x14ac:dyDescent="0.25">
      <c r="A55" s="5" t="s">
        <v>103</v>
      </c>
      <c r="B55" s="18" t="s">
        <v>148</v>
      </c>
      <c r="C55" s="30" t="s">
        <v>50</v>
      </c>
      <c r="D55" s="16">
        <f t="shared" si="14"/>
        <v>5.0999999999999996</v>
      </c>
      <c r="E55" s="16"/>
      <c r="F55" s="16">
        <v>5.0999999999999996</v>
      </c>
      <c r="G55" s="16"/>
      <c r="H55" s="10">
        <f t="shared" si="15"/>
        <v>0</v>
      </c>
      <c r="I55" s="10"/>
      <c r="J55" s="10"/>
      <c r="K55" s="10"/>
      <c r="L55" s="12">
        <f t="shared" si="16"/>
        <v>5.0999999999999996</v>
      </c>
      <c r="M55" s="12">
        <f t="shared" si="13"/>
        <v>0</v>
      </c>
      <c r="N55" s="12">
        <f t="shared" si="13"/>
        <v>5.0999999999999996</v>
      </c>
      <c r="O55" s="12">
        <f t="shared" si="13"/>
        <v>0</v>
      </c>
    </row>
    <row r="56" spans="1:15" ht="15" customHeight="1" x14ac:dyDescent="0.25">
      <c r="A56" s="5" t="s">
        <v>104</v>
      </c>
      <c r="B56" s="31" t="s">
        <v>322</v>
      </c>
      <c r="C56" s="30" t="s">
        <v>50</v>
      </c>
      <c r="D56" s="16">
        <f t="shared" si="14"/>
        <v>10.4</v>
      </c>
      <c r="E56" s="16">
        <v>0.1</v>
      </c>
      <c r="F56" s="16"/>
      <c r="G56" s="16">
        <v>10.3</v>
      </c>
      <c r="H56" s="10">
        <f t="shared" si="15"/>
        <v>0</v>
      </c>
      <c r="I56" s="10"/>
      <c r="J56" s="10"/>
      <c r="K56" s="10"/>
      <c r="L56" s="12">
        <f t="shared" si="16"/>
        <v>10.4</v>
      </c>
      <c r="M56" s="12">
        <f t="shared" si="13"/>
        <v>0.1</v>
      </c>
      <c r="N56" s="12">
        <f t="shared" si="13"/>
        <v>0</v>
      </c>
      <c r="O56" s="12">
        <f t="shared" si="13"/>
        <v>10.3</v>
      </c>
    </row>
    <row r="57" spans="1:15" ht="15" customHeight="1" x14ac:dyDescent="0.25">
      <c r="A57" s="5" t="s">
        <v>105</v>
      </c>
      <c r="B57" s="29" t="s">
        <v>385</v>
      </c>
      <c r="C57" s="15" t="s">
        <v>50</v>
      </c>
      <c r="D57" s="16">
        <f t="shared" si="14"/>
        <v>38.5</v>
      </c>
      <c r="E57" s="16">
        <v>2.2000000000000002</v>
      </c>
      <c r="F57" s="16">
        <v>32</v>
      </c>
      <c r="G57" s="16">
        <v>4.3</v>
      </c>
      <c r="H57" s="10">
        <f t="shared" si="15"/>
        <v>0</v>
      </c>
      <c r="I57" s="10"/>
      <c r="J57" s="10"/>
      <c r="K57" s="10"/>
      <c r="L57" s="12">
        <f t="shared" si="16"/>
        <v>38.5</v>
      </c>
      <c r="M57" s="12">
        <f t="shared" si="13"/>
        <v>2.2000000000000002</v>
      </c>
      <c r="N57" s="12">
        <f t="shared" si="13"/>
        <v>32</v>
      </c>
      <c r="O57" s="12">
        <f t="shared" si="13"/>
        <v>4.3</v>
      </c>
    </row>
    <row r="58" spans="1:15" ht="15" customHeight="1" x14ac:dyDescent="0.25">
      <c r="A58" s="5" t="s">
        <v>106</v>
      </c>
      <c r="B58" s="29" t="s">
        <v>386</v>
      </c>
      <c r="C58" s="15" t="s">
        <v>50</v>
      </c>
      <c r="D58" s="16">
        <f t="shared" si="14"/>
        <v>16.899999999999999</v>
      </c>
      <c r="E58" s="16">
        <v>1.1000000000000001</v>
      </c>
      <c r="F58" s="16">
        <v>0.9</v>
      </c>
      <c r="G58" s="16">
        <v>14.9</v>
      </c>
      <c r="H58" s="10">
        <f t="shared" si="15"/>
        <v>0</v>
      </c>
      <c r="I58" s="10"/>
      <c r="J58" s="10"/>
      <c r="K58" s="10"/>
      <c r="L58" s="12">
        <f t="shared" si="16"/>
        <v>16.899999999999999</v>
      </c>
      <c r="M58" s="12">
        <f t="shared" si="13"/>
        <v>1.1000000000000001</v>
      </c>
      <c r="N58" s="12">
        <f t="shared" si="13"/>
        <v>0.9</v>
      </c>
      <c r="O58" s="12">
        <f t="shared" si="13"/>
        <v>14.9</v>
      </c>
    </row>
    <row r="59" spans="1:15" ht="15" customHeight="1" x14ac:dyDescent="0.25">
      <c r="A59" s="5" t="s">
        <v>107</v>
      </c>
      <c r="B59" s="29" t="s">
        <v>387</v>
      </c>
      <c r="C59" s="30" t="s">
        <v>50</v>
      </c>
      <c r="D59" s="16">
        <f>E59+F59+G59</f>
        <v>0.1</v>
      </c>
      <c r="E59" s="16">
        <v>0.1</v>
      </c>
      <c r="F59" s="16"/>
      <c r="G59" s="16"/>
      <c r="H59" s="10">
        <f>I59+J59+K59</f>
        <v>0</v>
      </c>
      <c r="I59" s="10"/>
      <c r="J59" s="10"/>
      <c r="K59" s="10"/>
      <c r="L59" s="12">
        <f>M59+N59+O59</f>
        <v>0.1</v>
      </c>
      <c r="M59" s="12">
        <f>E59+I59</f>
        <v>0.1</v>
      </c>
      <c r="N59" s="12">
        <f>F59+J59</f>
        <v>0</v>
      </c>
      <c r="O59" s="12">
        <f>G59+K59</f>
        <v>0</v>
      </c>
    </row>
    <row r="60" spans="1:15" ht="15" customHeight="1" x14ac:dyDescent="0.25">
      <c r="A60" s="5" t="s">
        <v>151</v>
      </c>
      <c r="B60" s="29" t="s">
        <v>363</v>
      </c>
      <c r="C60" s="15" t="s">
        <v>50</v>
      </c>
      <c r="D60" s="16">
        <f t="shared" si="14"/>
        <v>2.8</v>
      </c>
      <c r="E60" s="16">
        <v>2.8</v>
      </c>
      <c r="F60" s="16"/>
      <c r="G60" s="16"/>
      <c r="H60" s="10">
        <f t="shared" si="15"/>
        <v>0</v>
      </c>
      <c r="I60" s="10"/>
      <c r="J60" s="10"/>
      <c r="K60" s="10"/>
      <c r="L60" s="12">
        <f t="shared" si="16"/>
        <v>2.8</v>
      </c>
      <c r="M60" s="12">
        <f t="shared" si="13"/>
        <v>2.8</v>
      </c>
      <c r="N60" s="12">
        <f t="shared" si="13"/>
        <v>0</v>
      </c>
      <c r="O60" s="12">
        <f t="shared" si="13"/>
        <v>0</v>
      </c>
    </row>
    <row r="61" spans="1:15" ht="15" customHeight="1" x14ac:dyDescent="0.25">
      <c r="A61" s="5" t="s">
        <v>152</v>
      </c>
      <c r="B61" s="164" t="s">
        <v>45</v>
      </c>
      <c r="C61" s="15" t="s">
        <v>50</v>
      </c>
      <c r="D61" s="16">
        <f t="shared" si="14"/>
        <v>0.1</v>
      </c>
      <c r="E61" s="16">
        <v>0.1</v>
      </c>
      <c r="F61" s="16"/>
      <c r="G61" s="16"/>
      <c r="H61" s="10">
        <f t="shared" si="15"/>
        <v>0</v>
      </c>
      <c r="I61" s="10"/>
      <c r="J61" s="10"/>
      <c r="K61" s="10"/>
      <c r="L61" s="12">
        <f t="shared" si="16"/>
        <v>0.1</v>
      </c>
      <c r="M61" s="12">
        <f t="shared" si="13"/>
        <v>0.1</v>
      </c>
      <c r="N61" s="12">
        <f t="shared" si="13"/>
        <v>0</v>
      </c>
      <c r="O61" s="12">
        <f t="shared" si="13"/>
        <v>0</v>
      </c>
    </row>
    <row r="62" spans="1:15" ht="15" customHeight="1" x14ac:dyDescent="0.25">
      <c r="A62" s="5" t="s">
        <v>108</v>
      </c>
      <c r="B62" s="12" t="s">
        <v>42</v>
      </c>
      <c r="C62" s="15" t="s">
        <v>50</v>
      </c>
      <c r="D62" s="16">
        <f t="shared" si="14"/>
        <v>0.1</v>
      </c>
      <c r="E62" s="16">
        <v>0.1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0.1</v>
      </c>
      <c r="M62" s="12">
        <f t="shared" si="13"/>
        <v>0.1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5" t="s">
        <v>153</v>
      </c>
      <c r="B63" s="29" t="s">
        <v>44</v>
      </c>
      <c r="C63" s="15" t="s">
        <v>50</v>
      </c>
      <c r="D63" s="16">
        <f t="shared" si="14"/>
        <v>6.1999999999999993</v>
      </c>
      <c r="E63" s="16">
        <v>0.1</v>
      </c>
      <c r="F63" s="16"/>
      <c r="G63" s="16">
        <v>6.1</v>
      </c>
      <c r="H63" s="10">
        <f t="shared" si="15"/>
        <v>0</v>
      </c>
      <c r="I63" s="10"/>
      <c r="J63" s="10"/>
      <c r="K63" s="10"/>
      <c r="L63" s="12">
        <f t="shared" si="16"/>
        <v>6.1999999999999993</v>
      </c>
      <c r="M63" s="12">
        <f t="shared" si="13"/>
        <v>0.1</v>
      </c>
      <c r="N63" s="12">
        <f t="shared" si="13"/>
        <v>0</v>
      </c>
      <c r="O63" s="12">
        <f t="shared" si="13"/>
        <v>6.1</v>
      </c>
    </row>
    <row r="64" spans="1:15" ht="15" customHeight="1" x14ac:dyDescent="0.25">
      <c r="A64" s="5" t="s">
        <v>154</v>
      </c>
      <c r="B64" s="80" t="s">
        <v>160</v>
      </c>
      <c r="C64" s="30" t="s">
        <v>50</v>
      </c>
      <c r="D64" s="16">
        <f t="shared" si="14"/>
        <v>7.1</v>
      </c>
      <c r="E64" s="16">
        <v>0.1</v>
      </c>
      <c r="F64" s="16"/>
      <c r="G64" s="16">
        <v>7</v>
      </c>
      <c r="H64" s="10">
        <f t="shared" si="15"/>
        <v>0</v>
      </c>
      <c r="I64" s="10"/>
      <c r="J64" s="10"/>
      <c r="K64" s="10"/>
      <c r="L64" s="12">
        <f t="shared" si="16"/>
        <v>7.1</v>
      </c>
      <c r="M64" s="12">
        <f t="shared" si="13"/>
        <v>0.1</v>
      </c>
      <c r="N64" s="12">
        <f t="shared" si="13"/>
        <v>0</v>
      </c>
      <c r="O64" s="12">
        <f t="shared" si="13"/>
        <v>7</v>
      </c>
    </row>
    <row r="65" spans="1:15" ht="15" customHeight="1" x14ac:dyDescent="0.25">
      <c r="A65" s="5" t="s">
        <v>109</v>
      </c>
      <c r="B65" s="80" t="s">
        <v>43</v>
      </c>
      <c r="C65" s="30" t="s">
        <v>50</v>
      </c>
      <c r="D65" s="16">
        <f t="shared" si="14"/>
        <v>0.1</v>
      </c>
      <c r="E65" s="16">
        <v>0.1</v>
      </c>
      <c r="F65" s="16"/>
      <c r="G65" s="16"/>
      <c r="H65" s="10">
        <f t="shared" si="15"/>
        <v>0</v>
      </c>
      <c r="I65" s="10"/>
      <c r="J65" s="10"/>
      <c r="K65" s="10"/>
      <c r="L65" s="12">
        <f t="shared" si="16"/>
        <v>0.1</v>
      </c>
      <c r="M65" s="12">
        <f t="shared" si="13"/>
        <v>0.1</v>
      </c>
      <c r="N65" s="12">
        <f t="shared" si="13"/>
        <v>0</v>
      </c>
      <c r="O65" s="12">
        <f t="shared" si="13"/>
        <v>0</v>
      </c>
    </row>
    <row r="66" spans="1:15" ht="15" customHeight="1" x14ac:dyDescent="0.25">
      <c r="A66" s="5" t="s">
        <v>110</v>
      </c>
      <c r="B66" s="80" t="s">
        <v>46</v>
      </c>
      <c r="C66" s="30" t="s">
        <v>50</v>
      </c>
      <c r="D66" s="16">
        <f t="shared" si="14"/>
        <v>0.1</v>
      </c>
      <c r="E66" s="16">
        <v>0.1</v>
      </c>
      <c r="F66" s="16"/>
      <c r="G66" s="16"/>
      <c r="H66" s="10">
        <f t="shared" si="15"/>
        <v>0</v>
      </c>
      <c r="I66" s="10"/>
      <c r="J66" s="10"/>
      <c r="K66" s="10"/>
      <c r="L66" s="12">
        <f t="shared" si="16"/>
        <v>0.1</v>
      </c>
      <c r="M66" s="12">
        <f t="shared" si="13"/>
        <v>0.1</v>
      </c>
      <c r="N66" s="12">
        <f t="shared" si="13"/>
        <v>0</v>
      </c>
      <c r="O66" s="12">
        <f t="shared" si="13"/>
        <v>0</v>
      </c>
    </row>
    <row r="67" spans="1:15" ht="15" customHeight="1" x14ac:dyDescent="0.25">
      <c r="A67" s="5" t="s">
        <v>111</v>
      </c>
      <c r="B67" s="29" t="s">
        <v>364</v>
      </c>
      <c r="C67" s="30" t="s">
        <v>50</v>
      </c>
      <c r="D67" s="16">
        <f>E67+F67+G67</f>
        <v>7.1999999999999993</v>
      </c>
      <c r="E67" s="16">
        <v>0.1</v>
      </c>
      <c r="F67" s="16"/>
      <c r="G67" s="16">
        <v>7.1</v>
      </c>
      <c r="H67" s="10">
        <f t="shared" si="15"/>
        <v>0</v>
      </c>
      <c r="I67" s="10"/>
      <c r="J67" s="10"/>
      <c r="K67" s="10"/>
      <c r="L67" s="12">
        <f t="shared" si="16"/>
        <v>7.1999999999999993</v>
      </c>
      <c r="M67" s="12">
        <f t="shared" ref="M67:O82" si="17">E67+I67</f>
        <v>0.1</v>
      </c>
      <c r="N67" s="12">
        <f t="shared" si="17"/>
        <v>0</v>
      </c>
      <c r="O67" s="12">
        <f t="shared" si="17"/>
        <v>7.1</v>
      </c>
    </row>
    <row r="68" spans="1:15" ht="15" customHeight="1" x14ac:dyDescent="0.25">
      <c r="A68" s="5" t="s">
        <v>112</v>
      </c>
      <c r="B68" s="29" t="s">
        <v>41</v>
      </c>
      <c r="C68" s="30" t="s">
        <v>50</v>
      </c>
      <c r="D68" s="16">
        <f t="shared" si="14"/>
        <v>27.200000000000003</v>
      </c>
      <c r="E68" s="16">
        <v>0.1</v>
      </c>
      <c r="F68" s="16"/>
      <c r="G68" s="16">
        <v>27.1</v>
      </c>
      <c r="H68" s="10">
        <f t="shared" si="15"/>
        <v>0</v>
      </c>
      <c r="I68" s="10"/>
      <c r="J68" s="10"/>
      <c r="K68" s="10"/>
      <c r="L68" s="12">
        <f t="shared" si="16"/>
        <v>27.200000000000003</v>
      </c>
      <c r="M68" s="12">
        <f t="shared" si="17"/>
        <v>0.1</v>
      </c>
      <c r="N68" s="12">
        <f t="shared" si="17"/>
        <v>0</v>
      </c>
      <c r="O68" s="12">
        <f t="shared" si="17"/>
        <v>27.1</v>
      </c>
    </row>
    <row r="69" spans="1:15" ht="15" customHeight="1" x14ac:dyDescent="0.25">
      <c r="A69" s="5" t="s">
        <v>113</v>
      </c>
      <c r="B69" s="29" t="s">
        <v>365</v>
      </c>
      <c r="C69" s="30" t="s">
        <v>50</v>
      </c>
      <c r="D69" s="16">
        <f>E69+F69+G69</f>
        <v>16.3</v>
      </c>
      <c r="E69" s="16">
        <v>0.1</v>
      </c>
      <c r="F69" s="16"/>
      <c r="G69" s="16">
        <v>16.2</v>
      </c>
      <c r="H69" s="10">
        <f t="shared" si="15"/>
        <v>0</v>
      </c>
      <c r="I69" s="10"/>
      <c r="J69" s="10"/>
      <c r="K69" s="10"/>
      <c r="L69" s="12">
        <f t="shared" si="16"/>
        <v>16.3</v>
      </c>
      <c r="M69" s="12">
        <f>E69+I69</f>
        <v>0.1</v>
      </c>
      <c r="N69" s="12">
        <f>F69+J69</f>
        <v>0</v>
      </c>
      <c r="O69" s="12">
        <f>G69+K69</f>
        <v>16.2</v>
      </c>
    </row>
    <row r="70" spans="1:15" ht="15" customHeight="1" x14ac:dyDescent="0.25">
      <c r="A70" s="5" t="s">
        <v>161</v>
      </c>
      <c r="B70" s="80" t="s">
        <v>40</v>
      </c>
      <c r="C70" s="30" t="s">
        <v>50</v>
      </c>
      <c r="D70" s="16">
        <f t="shared" si="14"/>
        <v>21.400000000000002</v>
      </c>
      <c r="E70" s="16">
        <v>0.1</v>
      </c>
      <c r="F70" s="16"/>
      <c r="G70" s="16">
        <v>21.3</v>
      </c>
      <c r="H70" s="10">
        <f t="shared" si="15"/>
        <v>0</v>
      </c>
      <c r="I70" s="10"/>
      <c r="J70" s="10"/>
      <c r="K70" s="10"/>
      <c r="L70" s="12">
        <f t="shared" si="16"/>
        <v>21.400000000000002</v>
      </c>
      <c r="M70" s="12">
        <f t="shared" si="17"/>
        <v>0.1</v>
      </c>
      <c r="N70" s="12">
        <f t="shared" si="17"/>
        <v>0</v>
      </c>
      <c r="O70" s="12">
        <f t="shared" si="17"/>
        <v>21.3</v>
      </c>
    </row>
    <row r="71" spans="1:15" ht="15" customHeight="1" x14ac:dyDescent="0.25">
      <c r="A71" s="5" t="s">
        <v>114</v>
      </c>
      <c r="B71" s="29" t="s">
        <v>491</v>
      </c>
      <c r="C71" s="30" t="s">
        <v>50</v>
      </c>
      <c r="D71" s="16">
        <f t="shared" si="14"/>
        <v>8.1</v>
      </c>
      <c r="E71" s="16">
        <v>1</v>
      </c>
      <c r="F71" s="16"/>
      <c r="G71" s="16">
        <v>7.1</v>
      </c>
      <c r="H71" s="10">
        <f t="shared" si="15"/>
        <v>0</v>
      </c>
      <c r="I71" s="10"/>
      <c r="J71" s="10"/>
      <c r="K71" s="10"/>
      <c r="L71" s="12">
        <f t="shared" si="16"/>
        <v>8.1</v>
      </c>
      <c r="M71" s="12">
        <f t="shared" si="17"/>
        <v>1</v>
      </c>
      <c r="N71" s="12">
        <f t="shared" si="17"/>
        <v>0</v>
      </c>
      <c r="O71" s="12">
        <f t="shared" si="17"/>
        <v>7.1</v>
      </c>
    </row>
    <row r="72" spans="1:15" ht="15" customHeight="1" x14ac:dyDescent="0.25">
      <c r="A72" s="5" t="s">
        <v>115</v>
      </c>
      <c r="B72" s="29" t="s">
        <v>149</v>
      </c>
      <c r="C72" s="30" t="s">
        <v>50</v>
      </c>
      <c r="D72" s="16">
        <f t="shared" si="14"/>
        <v>89.199999999999989</v>
      </c>
      <c r="E72" s="16">
        <v>0.1</v>
      </c>
      <c r="F72" s="16"/>
      <c r="G72" s="16">
        <v>89.1</v>
      </c>
      <c r="H72" s="10">
        <f t="shared" si="15"/>
        <v>0</v>
      </c>
      <c r="I72" s="10"/>
      <c r="J72" s="10"/>
      <c r="K72" s="10"/>
      <c r="L72" s="12">
        <f t="shared" si="16"/>
        <v>89.199999999999989</v>
      </c>
      <c r="M72" s="12">
        <f t="shared" si="17"/>
        <v>0.1</v>
      </c>
      <c r="N72" s="12">
        <f t="shared" si="17"/>
        <v>0</v>
      </c>
      <c r="O72" s="12">
        <f t="shared" si="17"/>
        <v>89.1</v>
      </c>
    </row>
    <row r="73" spans="1:15" ht="15" customHeight="1" x14ac:dyDescent="0.25">
      <c r="A73" s="5" t="s">
        <v>116</v>
      </c>
      <c r="B73" s="29" t="s">
        <v>34</v>
      </c>
      <c r="C73" s="30" t="s">
        <v>50</v>
      </c>
      <c r="D73" s="16">
        <f t="shared" si="14"/>
        <v>44.2</v>
      </c>
      <c r="E73" s="16">
        <v>0.1</v>
      </c>
      <c r="F73" s="16"/>
      <c r="G73" s="16">
        <v>44.1</v>
      </c>
      <c r="H73" s="10">
        <f t="shared" si="15"/>
        <v>0</v>
      </c>
      <c r="I73" s="10"/>
      <c r="J73" s="10"/>
      <c r="K73" s="10"/>
      <c r="L73" s="12">
        <f t="shared" si="16"/>
        <v>44.2</v>
      </c>
      <c r="M73" s="12">
        <f t="shared" si="17"/>
        <v>0.1</v>
      </c>
      <c r="N73" s="12">
        <f t="shared" si="17"/>
        <v>0</v>
      </c>
      <c r="O73" s="12">
        <f t="shared" si="17"/>
        <v>44.1</v>
      </c>
    </row>
    <row r="74" spans="1:15" ht="15" customHeight="1" x14ac:dyDescent="0.25">
      <c r="A74" s="5" t="s">
        <v>117</v>
      </c>
      <c r="B74" s="29" t="s">
        <v>36</v>
      </c>
      <c r="C74" s="30" t="s">
        <v>50</v>
      </c>
      <c r="D74" s="16">
        <f t="shared" si="14"/>
        <v>42.5</v>
      </c>
      <c r="E74" s="16">
        <v>0.1</v>
      </c>
      <c r="F74" s="16"/>
      <c r="G74" s="16">
        <v>42.4</v>
      </c>
      <c r="H74" s="10">
        <f t="shared" si="15"/>
        <v>0</v>
      </c>
      <c r="I74" s="10"/>
      <c r="J74" s="10"/>
      <c r="K74" s="10"/>
      <c r="L74" s="12">
        <f t="shared" si="16"/>
        <v>42.5</v>
      </c>
      <c r="M74" s="12">
        <f t="shared" si="17"/>
        <v>0.1</v>
      </c>
      <c r="N74" s="12">
        <f t="shared" si="17"/>
        <v>0</v>
      </c>
      <c r="O74" s="12">
        <f t="shared" si="17"/>
        <v>42.4</v>
      </c>
    </row>
    <row r="75" spans="1:15" ht="15" customHeight="1" x14ac:dyDescent="0.25">
      <c r="A75" s="5" t="s">
        <v>118</v>
      </c>
      <c r="B75" s="29" t="s">
        <v>38</v>
      </c>
      <c r="C75" s="30" t="s">
        <v>50</v>
      </c>
      <c r="D75" s="16">
        <f t="shared" si="14"/>
        <v>83</v>
      </c>
      <c r="E75" s="16">
        <v>0.1</v>
      </c>
      <c r="F75" s="16"/>
      <c r="G75" s="16">
        <v>82.9</v>
      </c>
      <c r="H75" s="10">
        <f t="shared" si="15"/>
        <v>0</v>
      </c>
      <c r="I75" s="10"/>
      <c r="J75" s="10"/>
      <c r="K75" s="10"/>
      <c r="L75" s="12">
        <f t="shared" si="16"/>
        <v>83</v>
      </c>
      <c r="M75" s="12">
        <f t="shared" si="17"/>
        <v>0.1</v>
      </c>
      <c r="N75" s="12">
        <f t="shared" si="17"/>
        <v>0</v>
      </c>
      <c r="O75" s="12">
        <f t="shared" si="17"/>
        <v>82.9</v>
      </c>
    </row>
    <row r="76" spans="1:15" ht="15" customHeight="1" x14ac:dyDescent="0.25">
      <c r="A76" s="5" t="s">
        <v>157</v>
      </c>
      <c r="B76" s="29" t="s">
        <v>37</v>
      </c>
      <c r="C76" s="30" t="s">
        <v>50</v>
      </c>
      <c r="D76" s="16">
        <f t="shared" si="14"/>
        <v>44.7</v>
      </c>
      <c r="E76" s="16">
        <v>0.1</v>
      </c>
      <c r="F76" s="16"/>
      <c r="G76" s="16">
        <v>44.6</v>
      </c>
      <c r="H76" s="10">
        <f t="shared" si="15"/>
        <v>0</v>
      </c>
      <c r="I76" s="10"/>
      <c r="J76" s="10"/>
      <c r="K76" s="10"/>
      <c r="L76" s="12">
        <f t="shared" si="16"/>
        <v>44.7</v>
      </c>
      <c r="M76" s="12">
        <f t="shared" si="17"/>
        <v>0.1</v>
      </c>
      <c r="N76" s="12">
        <f t="shared" si="17"/>
        <v>0</v>
      </c>
      <c r="O76" s="12">
        <f t="shared" si="17"/>
        <v>44.6</v>
      </c>
    </row>
    <row r="77" spans="1:15" ht="15" customHeight="1" x14ac:dyDescent="0.25">
      <c r="A77" s="5" t="s">
        <v>119</v>
      </c>
      <c r="B77" s="33" t="s">
        <v>35</v>
      </c>
      <c r="C77" s="15" t="s">
        <v>50</v>
      </c>
      <c r="D77" s="16">
        <f t="shared" si="14"/>
        <v>87.3</v>
      </c>
      <c r="E77" s="16">
        <v>0.1</v>
      </c>
      <c r="F77" s="16"/>
      <c r="G77" s="16">
        <v>87.2</v>
      </c>
      <c r="H77" s="10">
        <f t="shared" si="15"/>
        <v>0</v>
      </c>
      <c r="I77" s="10"/>
      <c r="J77" s="10"/>
      <c r="K77" s="10"/>
      <c r="L77" s="12">
        <f t="shared" si="16"/>
        <v>87.3</v>
      </c>
      <c r="M77" s="12">
        <f t="shared" si="17"/>
        <v>0.1</v>
      </c>
      <c r="N77" s="12">
        <f t="shared" si="17"/>
        <v>0</v>
      </c>
      <c r="O77" s="12">
        <f t="shared" si="17"/>
        <v>87.2</v>
      </c>
    </row>
    <row r="78" spans="1:15" ht="15" customHeight="1" x14ac:dyDescent="0.25">
      <c r="A78" s="13" t="s">
        <v>120</v>
      </c>
      <c r="B78" s="34" t="s">
        <v>39</v>
      </c>
      <c r="C78" s="15" t="s">
        <v>50</v>
      </c>
      <c r="D78" s="16">
        <f t="shared" si="14"/>
        <v>10.9</v>
      </c>
      <c r="E78" s="16">
        <v>0.1</v>
      </c>
      <c r="F78" s="16"/>
      <c r="G78" s="16">
        <v>10.8</v>
      </c>
      <c r="H78" s="10">
        <f t="shared" si="15"/>
        <v>0</v>
      </c>
      <c r="I78" s="10"/>
      <c r="J78" s="10"/>
      <c r="K78" s="10"/>
      <c r="L78" s="12">
        <f t="shared" si="16"/>
        <v>10.9</v>
      </c>
      <c r="M78" s="12">
        <f t="shared" si="17"/>
        <v>0.1</v>
      </c>
      <c r="N78" s="12">
        <f t="shared" si="17"/>
        <v>0</v>
      </c>
      <c r="O78" s="12">
        <f t="shared" si="17"/>
        <v>10.8</v>
      </c>
    </row>
    <row r="79" spans="1:15" ht="15" customHeight="1" x14ac:dyDescent="0.25">
      <c r="A79" s="13" t="s">
        <v>121</v>
      </c>
      <c r="B79" s="33" t="s">
        <v>48</v>
      </c>
      <c r="C79" s="15" t="s">
        <v>50</v>
      </c>
      <c r="D79" s="16">
        <f t="shared" si="14"/>
        <v>3.5</v>
      </c>
      <c r="E79" s="16"/>
      <c r="F79" s="16">
        <v>0.1</v>
      </c>
      <c r="G79" s="16">
        <v>3.4</v>
      </c>
      <c r="H79" s="10">
        <f t="shared" si="15"/>
        <v>0</v>
      </c>
      <c r="I79" s="10"/>
      <c r="J79" s="10"/>
      <c r="K79" s="10"/>
      <c r="L79" s="12">
        <f t="shared" si="16"/>
        <v>3.5</v>
      </c>
      <c r="M79" s="12">
        <f t="shared" si="17"/>
        <v>0</v>
      </c>
      <c r="N79" s="12">
        <f t="shared" si="17"/>
        <v>0.1</v>
      </c>
      <c r="O79" s="12">
        <f t="shared" si="17"/>
        <v>3.4</v>
      </c>
    </row>
    <row r="80" spans="1:15" ht="15" customHeight="1" x14ac:dyDescent="0.25">
      <c r="A80" s="19" t="s">
        <v>122</v>
      </c>
      <c r="B80" s="33" t="s">
        <v>47</v>
      </c>
      <c r="C80" s="15" t="s">
        <v>50</v>
      </c>
      <c r="D80" s="16">
        <f t="shared" si="14"/>
        <v>53.1</v>
      </c>
      <c r="E80" s="16"/>
      <c r="F80" s="16">
        <v>0.5</v>
      </c>
      <c r="G80" s="16">
        <v>52.6</v>
      </c>
      <c r="H80" s="10">
        <f t="shared" si="15"/>
        <v>0</v>
      </c>
      <c r="I80" s="10"/>
      <c r="J80" s="10"/>
      <c r="K80" s="10"/>
      <c r="L80" s="12">
        <f t="shared" si="16"/>
        <v>53.1</v>
      </c>
      <c r="M80" s="12">
        <f t="shared" si="17"/>
        <v>0</v>
      </c>
      <c r="N80" s="12">
        <f t="shared" si="17"/>
        <v>0.5</v>
      </c>
      <c r="O80" s="12">
        <f t="shared" si="17"/>
        <v>52.6</v>
      </c>
    </row>
    <row r="81" spans="1:15" ht="15" customHeight="1" x14ac:dyDescent="0.25">
      <c r="A81" s="274" t="s">
        <v>123</v>
      </c>
      <c r="B81" s="33" t="s">
        <v>63</v>
      </c>
      <c r="C81" s="15" t="s">
        <v>50</v>
      </c>
      <c r="D81" s="16">
        <f t="shared" si="14"/>
        <v>13.9</v>
      </c>
      <c r="E81" s="16"/>
      <c r="F81" s="16"/>
      <c r="G81" s="16">
        <v>13.9</v>
      </c>
      <c r="H81" s="10">
        <f t="shared" si="15"/>
        <v>0</v>
      </c>
      <c r="I81" s="10"/>
      <c r="J81" s="10"/>
      <c r="K81" s="10"/>
      <c r="L81" s="12">
        <f t="shared" si="16"/>
        <v>13.9</v>
      </c>
      <c r="M81" s="12">
        <f t="shared" si="17"/>
        <v>0</v>
      </c>
      <c r="N81" s="12">
        <f t="shared" si="17"/>
        <v>0</v>
      </c>
      <c r="O81" s="12">
        <f t="shared" si="17"/>
        <v>13.9</v>
      </c>
    </row>
    <row r="82" spans="1:15" ht="15" customHeight="1" x14ac:dyDescent="0.25">
      <c r="A82" s="5" t="s">
        <v>124</v>
      </c>
      <c r="B82" s="33" t="s">
        <v>49</v>
      </c>
      <c r="C82" s="15" t="s">
        <v>50</v>
      </c>
      <c r="D82" s="16">
        <f t="shared" si="14"/>
        <v>30</v>
      </c>
      <c r="E82" s="16"/>
      <c r="F82" s="16">
        <v>30</v>
      </c>
      <c r="G82" s="16"/>
      <c r="H82" s="10">
        <f t="shared" si="15"/>
        <v>0</v>
      </c>
      <c r="I82" s="10"/>
      <c r="J82" s="10"/>
      <c r="K82" s="10"/>
      <c r="L82" s="12">
        <f t="shared" si="16"/>
        <v>30</v>
      </c>
      <c r="M82" s="12">
        <f t="shared" si="17"/>
        <v>0</v>
      </c>
      <c r="N82" s="12">
        <f t="shared" si="17"/>
        <v>30</v>
      </c>
      <c r="O82" s="12">
        <f t="shared" si="17"/>
        <v>0</v>
      </c>
    </row>
    <row r="83" spans="1:15" s="35" customFormat="1" ht="15" customHeight="1" x14ac:dyDescent="0.25">
      <c r="A83" s="5" t="s">
        <v>125</v>
      </c>
      <c r="B83" s="33" t="s">
        <v>163</v>
      </c>
      <c r="C83" s="15" t="s">
        <v>50</v>
      </c>
      <c r="D83" s="16">
        <f t="shared" si="14"/>
        <v>9.8000000000000007</v>
      </c>
      <c r="E83" s="16">
        <v>2</v>
      </c>
      <c r="F83" s="16"/>
      <c r="G83" s="16">
        <v>7.8</v>
      </c>
      <c r="H83" s="10">
        <f t="shared" si="15"/>
        <v>0</v>
      </c>
      <c r="I83" s="10"/>
      <c r="J83" s="10"/>
      <c r="K83" s="10"/>
      <c r="L83" s="12">
        <f t="shared" si="16"/>
        <v>9.8000000000000007</v>
      </c>
      <c r="M83" s="12">
        <f t="shared" ref="M83:O112" si="18">E83+I83</f>
        <v>2</v>
      </c>
      <c r="N83" s="12">
        <f t="shared" si="18"/>
        <v>0</v>
      </c>
      <c r="O83" s="12">
        <f t="shared" si="18"/>
        <v>7.8</v>
      </c>
    </row>
    <row r="84" spans="1:15" ht="15.95" customHeight="1" x14ac:dyDescent="0.25">
      <c r="A84" s="20" t="s">
        <v>126</v>
      </c>
      <c r="B84" s="21" t="s">
        <v>172</v>
      </c>
      <c r="C84" s="28"/>
      <c r="D84" s="21">
        <f>SUM(D50:D83)</f>
        <v>707.59999999999991</v>
      </c>
      <c r="E84" s="21">
        <f>SUM(E50:E83)</f>
        <v>13.599999999999993</v>
      </c>
      <c r="F84" s="21">
        <f>SUM(F50:F83)</f>
        <v>68.599999999999994</v>
      </c>
      <c r="G84" s="21">
        <f>SUM(G50:G83)</f>
        <v>625.4</v>
      </c>
      <c r="H84" s="24">
        <f>SUM(H51:H83)</f>
        <v>0</v>
      </c>
      <c r="I84" s="24">
        <f>SUM(I51:I83)</f>
        <v>0</v>
      </c>
      <c r="J84" s="24">
        <f>SUM(J51:J83)</f>
        <v>0</v>
      </c>
      <c r="K84" s="24">
        <f>SUM(K51:K83)</f>
        <v>0</v>
      </c>
      <c r="L84" s="21">
        <f>SUM(L50:L83)</f>
        <v>707.59999999999991</v>
      </c>
      <c r="M84" s="21">
        <f>SUM(M50:M83)</f>
        <v>13.599999999999993</v>
      </c>
      <c r="N84" s="21">
        <f>SUM(N50:N83)</f>
        <v>68.599999999999994</v>
      </c>
      <c r="O84" s="21">
        <f>SUM(O50:O83)</f>
        <v>625.4</v>
      </c>
    </row>
    <row r="85" spans="1:15" ht="15.95" customHeight="1" x14ac:dyDescent="0.25">
      <c r="A85" s="13" t="s">
        <v>127</v>
      </c>
      <c r="B85" s="446" t="s">
        <v>64</v>
      </c>
      <c r="C85" s="446"/>
      <c r="D85" s="446"/>
      <c r="E85" s="446"/>
      <c r="F85" s="446"/>
      <c r="G85" s="446"/>
      <c r="H85" s="446"/>
      <c r="I85" s="446"/>
      <c r="J85" s="446"/>
      <c r="K85" s="446"/>
      <c r="L85" s="446"/>
      <c r="M85" s="446"/>
      <c r="N85" s="446"/>
      <c r="O85" s="446"/>
    </row>
    <row r="86" spans="1:15" ht="15" customHeight="1" x14ac:dyDescent="0.25">
      <c r="A86" s="13" t="s">
        <v>128</v>
      </c>
      <c r="B86" s="12" t="s">
        <v>7</v>
      </c>
      <c r="C86" s="15" t="s">
        <v>30</v>
      </c>
      <c r="D86" s="16">
        <f>E86+F86+G86</f>
        <v>0.8</v>
      </c>
      <c r="E86" s="16">
        <v>0.4</v>
      </c>
      <c r="F86" s="16">
        <v>0.4</v>
      </c>
      <c r="G86" s="16"/>
      <c r="H86" s="10">
        <f>I86+J86+K86</f>
        <v>0</v>
      </c>
      <c r="I86" s="10"/>
      <c r="J86" s="10"/>
      <c r="K86" s="10"/>
      <c r="L86" s="12">
        <f>M86+N86+O86</f>
        <v>0.8</v>
      </c>
      <c r="M86" s="12">
        <f>E86+I86</f>
        <v>0.4</v>
      </c>
      <c r="N86" s="12">
        <f>F86+J86</f>
        <v>0.4</v>
      </c>
      <c r="O86" s="12">
        <f>G86+K86</f>
        <v>0</v>
      </c>
    </row>
    <row r="87" spans="1:15" ht="15" customHeight="1" x14ac:dyDescent="0.25">
      <c r="A87" s="13" t="s">
        <v>129</v>
      </c>
      <c r="B87" s="12" t="s">
        <v>10</v>
      </c>
      <c r="C87" s="15" t="s">
        <v>30</v>
      </c>
      <c r="D87" s="16">
        <f t="shared" ref="D87:D99" si="19">E87+F87+G87</f>
        <v>0.8</v>
      </c>
      <c r="E87" s="16"/>
      <c r="F87" s="16">
        <v>0.8</v>
      </c>
      <c r="G87" s="16"/>
      <c r="H87" s="10">
        <f t="shared" ref="H87:H99" si="20">I87+J87+K87</f>
        <v>0</v>
      </c>
      <c r="I87" s="10"/>
      <c r="J87" s="10"/>
      <c r="K87" s="10"/>
      <c r="L87" s="12">
        <f t="shared" ref="L87:L99" si="21">M87+N87+O87</f>
        <v>0.8</v>
      </c>
      <c r="M87" s="12">
        <f t="shared" ref="M87:O99" si="22">E87+I87</f>
        <v>0</v>
      </c>
      <c r="N87" s="12">
        <f t="shared" si="22"/>
        <v>0.8</v>
      </c>
      <c r="O87" s="12">
        <f t="shared" si="22"/>
        <v>0</v>
      </c>
    </row>
    <row r="88" spans="1:15" ht="15" customHeight="1" x14ac:dyDescent="0.25">
      <c r="A88" s="13" t="s">
        <v>130</v>
      </c>
      <c r="B88" s="12" t="s">
        <v>11</v>
      </c>
      <c r="C88" s="15" t="s">
        <v>30</v>
      </c>
      <c r="D88" s="16">
        <f t="shared" si="19"/>
        <v>1.2</v>
      </c>
      <c r="E88" s="16"/>
      <c r="F88" s="16">
        <v>1.2</v>
      </c>
      <c r="G88" s="16"/>
      <c r="H88" s="10">
        <f t="shared" si="20"/>
        <v>0</v>
      </c>
      <c r="I88" s="10"/>
      <c r="J88" s="10"/>
      <c r="K88" s="10"/>
      <c r="L88" s="12">
        <f t="shared" si="21"/>
        <v>1.2</v>
      </c>
      <c r="M88" s="12">
        <f t="shared" si="22"/>
        <v>0</v>
      </c>
      <c r="N88" s="12">
        <f t="shared" si="22"/>
        <v>1.2</v>
      </c>
      <c r="O88" s="12">
        <f t="shared" si="22"/>
        <v>0</v>
      </c>
    </row>
    <row r="89" spans="1:15" ht="15" customHeight="1" x14ac:dyDescent="0.25">
      <c r="A89" s="13" t="s">
        <v>158</v>
      </c>
      <c r="B89" s="12" t="s">
        <v>15</v>
      </c>
      <c r="C89" s="15" t="s">
        <v>30</v>
      </c>
      <c r="D89" s="16">
        <f t="shared" si="19"/>
        <v>0.8</v>
      </c>
      <c r="E89" s="16"/>
      <c r="F89" s="16">
        <v>0.8</v>
      </c>
      <c r="G89" s="16"/>
      <c r="H89" s="10">
        <f t="shared" si="20"/>
        <v>0</v>
      </c>
      <c r="I89" s="10"/>
      <c r="J89" s="10"/>
      <c r="K89" s="10"/>
      <c r="L89" s="12">
        <f t="shared" si="21"/>
        <v>0.8</v>
      </c>
      <c r="M89" s="12">
        <f t="shared" si="22"/>
        <v>0</v>
      </c>
      <c r="N89" s="12">
        <f t="shared" si="22"/>
        <v>0.8</v>
      </c>
      <c r="O89" s="12">
        <f t="shared" si="22"/>
        <v>0</v>
      </c>
    </row>
    <row r="90" spans="1:15" ht="15" customHeight="1" x14ac:dyDescent="0.25">
      <c r="A90" s="13" t="s">
        <v>131</v>
      </c>
      <c r="B90" s="12" t="s">
        <v>16</v>
      </c>
      <c r="C90" s="15" t="s">
        <v>30</v>
      </c>
      <c r="D90" s="16">
        <f t="shared" si="19"/>
        <v>1.2</v>
      </c>
      <c r="E90" s="16">
        <v>0.3</v>
      </c>
      <c r="F90" s="16">
        <v>0.9</v>
      </c>
      <c r="G90" s="16"/>
      <c r="H90" s="10">
        <f t="shared" si="20"/>
        <v>0</v>
      </c>
      <c r="I90" s="10"/>
      <c r="J90" s="10"/>
      <c r="K90" s="10"/>
      <c r="L90" s="12">
        <f t="shared" si="21"/>
        <v>1.2</v>
      </c>
      <c r="M90" s="12">
        <f t="shared" si="22"/>
        <v>0.3</v>
      </c>
      <c r="N90" s="12">
        <f t="shared" si="22"/>
        <v>0.9</v>
      </c>
      <c r="O90" s="12">
        <f t="shared" si="22"/>
        <v>0</v>
      </c>
    </row>
    <row r="91" spans="1:15" ht="15" customHeight="1" x14ac:dyDescent="0.25">
      <c r="A91" s="13" t="s">
        <v>132</v>
      </c>
      <c r="B91" s="12" t="s">
        <v>27</v>
      </c>
      <c r="C91" s="15" t="s">
        <v>30</v>
      </c>
      <c r="D91" s="16">
        <f t="shared" si="19"/>
        <v>15.399999999999999</v>
      </c>
      <c r="E91" s="16">
        <v>0.1</v>
      </c>
      <c r="F91" s="16">
        <v>13</v>
      </c>
      <c r="G91" s="16">
        <v>2.2999999999999998</v>
      </c>
      <c r="H91" s="10">
        <f t="shared" si="20"/>
        <v>0</v>
      </c>
      <c r="I91" s="10"/>
      <c r="J91" s="10"/>
      <c r="K91" s="10"/>
      <c r="L91" s="12">
        <f t="shared" si="21"/>
        <v>15.399999999999999</v>
      </c>
      <c r="M91" s="12">
        <f t="shared" si="22"/>
        <v>0.1</v>
      </c>
      <c r="N91" s="12">
        <f t="shared" si="22"/>
        <v>13</v>
      </c>
      <c r="O91" s="12">
        <f t="shared" si="22"/>
        <v>2.2999999999999998</v>
      </c>
    </row>
    <row r="92" spans="1:15" ht="15" customHeight="1" x14ac:dyDescent="0.25">
      <c r="A92" s="13" t="s">
        <v>133</v>
      </c>
      <c r="B92" s="12" t="s">
        <v>56</v>
      </c>
      <c r="C92" s="15" t="s">
        <v>30</v>
      </c>
      <c r="D92" s="16">
        <f t="shared" si="19"/>
        <v>3.9000000000000004</v>
      </c>
      <c r="E92" s="16">
        <v>0.2</v>
      </c>
      <c r="F92" s="16">
        <v>3.7</v>
      </c>
      <c r="G92" s="16"/>
      <c r="H92" s="10">
        <f t="shared" si="20"/>
        <v>0</v>
      </c>
      <c r="I92" s="10"/>
      <c r="J92" s="10"/>
      <c r="K92" s="10"/>
      <c r="L92" s="12">
        <f t="shared" si="21"/>
        <v>3.9000000000000004</v>
      </c>
      <c r="M92" s="12">
        <f t="shared" si="22"/>
        <v>0.2</v>
      </c>
      <c r="N92" s="12">
        <f t="shared" si="22"/>
        <v>3.7</v>
      </c>
      <c r="O92" s="12">
        <f t="shared" si="22"/>
        <v>0</v>
      </c>
    </row>
    <row r="93" spans="1:15" ht="15" customHeight="1" x14ac:dyDescent="0.25">
      <c r="A93" s="13" t="s">
        <v>134</v>
      </c>
      <c r="B93" s="12" t="s">
        <v>57</v>
      </c>
      <c r="C93" s="15" t="s">
        <v>30</v>
      </c>
      <c r="D93" s="16">
        <f t="shared" si="19"/>
        <v>2.4</v>
      </c>
      <c r="E93" s="16">
        <v>0.6</v>
      </c>
      <c r="F93" s="16">
        <v>1.8</v>
      </c>
      <c r="G93" s="16"/>
      <c r="H93" s="10">
        <f t="shared" si="20"/>
        <v>2</v>
      </c>
      <c r="I93" s="10"/>
      <c r="J93" s="10">
        <v>2</v>
      </c>
      <c r="K93" s="10"/>
      <c r="L93" s="12">
        <f t="shared" si="21"/>
        <v>4.3999999999999995</v>
      </c>
      <c r="M93" s="12">
        <f t="shared" si="22"/>
        <v>0.6</v>
      </c>
      <c r="N93" s="12">
        <f t="shared" si="22"/>
        <v>3.8</v>
      </c>
      <c r="O93" s="12">
        <f t="shared" si="22"/>
        <v>0</v>
      </c>
    </row>
    <row r="94" spans="1:15" ht="15" customHeight="1" x14ac:dyDescent="0.25">
      <c r="A94" s="13" t="s">
        <v>135</v>
      </c>
      <c r="B94" s="12" t="s">
        <v>366</v>
      </c>
      <c r="C94" s="15" t="s">
        <v>30</v>
      </c>
      <c r="D94" s="16">
        <f t="shared" si="19"/>
        <v>1.1000000000000001</v>
      </c>
      <c r="E94" s="16">
        <v>0.1</v>
      </c>
      <c r="F94" s="16">
        <v>1</v>
      </c>
      <c r="G94" s="16"/>
      <c r="H94" s="10">
        <f t="shared" si="20"/>
        <v>0</v>
      </c>
      <c r="I94" s="10"/>
      <c r="J94" s="10"/>
      <c r="K94" s="10"/>
      <c r="L94" s="12">
        <f t="shared" si="21"/>
        <v>1.1000000000000001</v>
      </c>
      <c r="M94" s="12">
        <f t="shared" si="22"/>
        <v>0.1</v>
      </c>
      <c r="N94" s="12">
        <f t="shared" si="22"/>
        <v>1</v>
      </c>
      <c r="O94" s="12">
        <f t="shared" si="22"/>
        <v>0</v>
      </c>
    </row>
    <row r="95" spans="1:15" ht="15" customHeight="1" x14ac:dyDescent="0.25">
      <c r="A95" s="13" t="s">
        <v>136</v>
      </c>
      <c r="B95" s="12" t="s">
        <v>65</v>
      </c>
      <c r="C95" s="15" t="s">
        <v>30</v>
      </c>
      <c r="D95" s="16">
        <f t="shared" si="19"/>
        <v>1.2</v>
      </c>
      <c r="E95" s="16">
        <v>0.5</v>
      </c>
      <c r="F95" s="16">
        <v>0.7</v>
      </c>
      <c r="G95" s="16"/>
      <c r="H95" s="10">
        <f t="shared" si="20"/>
        <v>0</v>
      </c>
      <c r="I95" s="10"/>
      <c r="J95" s="10"/>
      <c r="K95" s="10"/>
      <c r="L95" s="12">
        <f t="shared" si="21"/>
        <v>1.2</v>
      </c>
      <c r="M95" s="12">
        <f t="shared" si="22"/>
        <v>0.5</v>
      </c>
      <c r="N95" s="12">
        <f t="shared" si="22"/>
        <v>0.7</v>
      </c>
      <c r="O95" s="12">
        <f t="shared" si="22"/>
        <v>0</v>
      </c>
    </row>
    <row r="96" spans="1:15" ht="15" customHeight="1" x14ac:dyDescent="0.25">
      <c r="A96" s="13" t="s">
        <v>137</v>
      </c>
      <c r="B96" s="12" t="s">
        <v>150</v>
      </c>
      <c r="C96" s="15" t="s">
        <v>30</v>
      </c>
      <c r="D96" s="16">
        <f t="shared" si="19"/>
        <v>1.1000000000000001</v>
      </c>
      <c r="E96" s="16">
        <v>0.3</v>
      </c>
      <c r="F96" s="16">
        <v>0.8</v>
      </c>
      <c r="G96" s="16"/>
      <c r="H96" s="10">
        <f t="shared" si="20"/>
        <v>0</v>
      </c>
      <c r="I96" s="10"/>
      <c r="J96" s="10"/>
      <c r="K96" s="10"/>
      <c r="L96" s="12">
        <f t="shared" si="21"/>
        <v>1.1000000000000001</v>
      </c>
      <c r="M96" s="12">
        <f t="shared" si="22"/>
        <v>0.3</v>
      </c>
      <c r="N96" s="12">
        <f t="shared" si="22"/>
        <v>0.8</v>
      </c>
      <c r="O96" s="12">
        <f t="shared" si="22"/>
        <v>0</v>
      </c>
    </row>
    <row r="97" spans="1:15" ht="15" customHeight="1" x14ac:dyDescent="0.25">
      <c r="A97" s="274" t="s">
        <v>159</v>
      </c>
      <c r="B97" s="12" t="s">
        <v>28</v>
      </c>
      <c r="C97" s="15" t="s">
        <v>30</v>
      </c>
      <c r="D97" s="16">
        <f t="shared" si="19"/>
        <v>3.1</v>
      </c>
      <c r="E97" s="16">
        <v>0.6</v>
      </c>
      <c r="F97" s="16">
        <v>2.5</v>
      </c>
      <c r="G97" s="16"/>
      <c r="H97" s="10">
        <f t="shared" si="20"/>
        <v>0</v>
      </c>
      <c r="I97" s="10"/>
      <c r="J97" s="10"/>
      <c r="K97" s="10"/>
      <c r="L97" s="12">
        <f t="shared" si="21"/>
        <v>3.1</v>
      </c>
      <c r="M97" s="12">
        <f t="shared" si="22"/>
        <v>0.6</v>
      </c>
      <c r="N97" s="12">
        <f t="shared" si="22"/>
        <v>2.5</v>
      </c>
      <c r="O97" s="12">
        <f t="shared" si="22"/>
        <v>0</v>
      </c>
    </row>
    <row r="98" spans="1:15" ht="15" customHeight="1" x14ac:dyDescent="0.25">
      <c r="A98" s="13" t="s">
        <v>138</v>
      </c>
      <c r="B98" s="12" t="s">
        <v>29</v>
      </c>
      <c r="C98" s="15" t="s">
        <v>30</v>
      </c>
      <c r="D98" s="16">
        <f t="shared" si="19"/>
        <v>13.5</v>
      </c>
      <c r="E98" s="16">
        <v>9</v>
      </c>
      <c r="F98" s="16">
        <v>4.5</v>
      </c>
      <c r="G98" s="16"/>
      <c r="H98" s="10">
        <f t="shared" si="20"/>
        <v>3</v>
      </c>
      <c r="I98" s="10"/>
      <c r="J98" s="10">
        <v>3</v>
      </c>
      <c r="K98" s="10"/>
      <c r="L98" s="12">
        <f t="shared" si="21"/>
        <v>16.5</v>
      </c>
      <c r="M98" s="12">
        <f t="shared" si="22"/>
        <v>9</v>
      </c>
      <c r="N98" s="12">
        <f t="shared" si="22"/>
        <v>7.5</v>
      </c>
      <c r="O98" s="12">
        <f t="shared" si="22"/>
        <v>0</v>
      </c>
    </row>
    <row r="99" spans="1:15" ht="15" customHeight="1" x14ac:dyDescent="0.25">
      <c r="A99" s="13" t="s">
        <v>178</v>
      </c>
      <c r="B99" s="12" t="s">
        <v>62</v>
      </c>
      <c r="C99" s="15" t="s">
        <v>30</v>
      </c>
      <c r="D99" s="16">
        <f t="shared" si="19"/>
        <v>10</v>
      </c>
      <c r="E99" s="16"/>
      <c r="F99" s="16"/>
      <c r="G99" s="16">
        <v>10</v>
      </c>
      <c r="H99" s="10">
        <f t="shared" si="20"/>
        <v>0</v>
      </c>
      <c r="I99" s="10"/>
      <c r="J99" s="10"/>
      <c r="K99" s="10"/>
      <c r="L99" s="12">
        <f t="shared" si="21"/>
        <v>10</v>
      </c>
      <c r="M99" s="12">
        <f t="shared" si="22"/>
        <v>0</v>
      </c>
      <c r="N99" s="12">
        <f t="shared" si="22"/>
        <v>0</v>
      </c>
      <c r="O99" s="12">
        <f t="shared" si="22"/>
        <v>10</v>
      </c>
    </row>
    <row r="100" spans="1:15" ht="15.95" customHeight="1" x14ac:dyDescent="0.25">
      <c r="A100" s="20" t="s">
        <v>179</v>
      </c>
      <c r="B100" s="21" t="s">
        <v>174</v>
      </c>
      <c r="C100" s="28"/>
      <c r="D100" s="23">
        <f t="shared" ref="D100:O100" si="23">SUM(D86:D99)</f>
        <v>56.5</v>
      </c>
      <c r="E100" s="23">
        <f t="shared" si="23"/>
        <v>12.1</v>
      </c>
      <c r="F100" s="23">
        <f t="shared" si="23"/>
        <v>32.1</v>
      </c>
      <c r="G100" s="23">
        <f t="shared" si="23"/>
        <v>12.3</v>
      </c>
      <c r="H100" s="24">
        <f t="shared" si="23"/>
        <v>5</v>
      </c>
      <c r="I100" s="24">
        <f t="shared" si="23"/>
        <v>0</v>
      </c>
      <c r="J100" s="24">
        <f t="shared" si="23"/>
        <v>5</v>
      </c>
      <c r="K100" s="24">
        <f t="shared" si="23"/>
        <v>0</v>
      </c>
      <c r="L100" s="21">
        <f t="shared" si="23"/>
        <v>61.5</v>
      </c>
      <c r="M100" s="21">
        <f t="shared" si="23"/>
        <v>12.1</v>
      </c>
      <c r="N100" s="21">
        <f t="shared" si="23"/>
        <v>37.1</v>
      </c>
      <c r="O100" s="21">
        <f t="shared" si="23"/>
        <v>12.3</v>
      </c>
    </row>
    <row r="101" spans="1:15" ht="15.95" customHeight="1" x14ac:dyDescent="0.25">
      <c r="A101" s="13" t="s">
        <v>180</v>
      </c>
      <c r="B101" s="435" t="s">
        <v>66</v>
      </c>
      <c r="C101" s="436"/>
      <c r="D101" s="436"/>
      <c r="E101" s="436"/>
      <c r="F101" s="436"/>
      <c r="G101" s="436"/>
      <c r="H101" s="436"/>
      <c r="I101" s="436"/>
      <c r="J101" s="436"/>
      <c r="K101" s="436"/>
      <c r="L101" s="436"/>
      <c r="M101" s="436"/>
      <c r="N101" s="436"/>
      <c r="O101" s="437"/>
    </row>
    <row r="102" spans="1:15" ht="15" customHeight="1" x14ac:dyDescent="0.25">
      <c r="A102" s="13" t="s">
        <v>181</v>
      </c>
      <c r="B102" s="11" t="s">
        <v>51</v>
      </c>
      <c r="C102" s="7" t="s">
        <v>24</v>
      </c>
      <c r="D102" s="8">
        <f>E102+F102+G102</f>
        <v>250</v>
      </c>
      <c r="E102" s="39"/>
      <c r="F102" s="39"/>
      <c r="G102" s="39">
        <v>250</v>
      </c>
      <c r="H102" s="10">
        <f>I102+J102+K102</f>
        <v>0</v>
      </c>
      <c r="I102" s="10"/>
      <c r="J102" s="10"/>
      <c r="K102" s="10"/>
      <c r="L102" s="12">
        <f>M102+N102+O102</f>
        <v>250</v>
      </c>
      <c r="M102" s="12">
        <f t="shared" ref="M102:O105" si="24">E102+I102</f>
        <v>0</v>
      </c>
      <c r="N102" s="12">
        <f t="shared" si="24"/>
        <v>0</v>
      </c>
      <c r="O102" s="12">
        <f t="shared" si="24"/>
        <v>250</v>
      </c>
    </row>
    <row r="103" spans="1:15" ht="15" customHeight="1" x14ac:dyDescent="0.25">
      <c r="A103" s="13" t="s">
        <v>182</v>
      </c>
      <c r="B103" s="12" t="s">
        <v>52</v>
      </c>
      <c r="C103" s="15" t="s">
        <v>24</v>
      </c>
      <c r="D103" s="16">
        <f>E103+F103+G103</f>
        <v>40</v>
      </c>
      <c r="E103" s="16"/>
      <c r="F103" s="16"/>
      <c r="G103" s="16">
        <v>40</v>
      </c>
      <c r="H103" s="10">
        <f>I103+J103+K103</f>
        <v>0</v>
      </c>
      <c r="I103" s="10"/>
      <c r="J103" s="10"/>
      <c r="K103" s="10"/>
      <c r="L103" s="12">
        <f>M103+N103+O103</f>
        <v>40</v>
      </c>
      <c r="M103" s="12">
        <f t="shared" si="24"/>
        <v>0</v>
      </c>
      <c r="N103" s="12">
        <f t="shared" si="24"/>
        <v>0</v>
      </c>
      <c r="O103" s="12">
        <f t="shared" si="24"/>
        <v>40</v>
      </c>
    </row>
    <row r="104" spans="1:15" s="35" customFormat="1" ht="15" customHeight="1" x14ac:dyDescent="0.25">
      <c r="A104" s="13" t="s">
        <v>183</v>
      </c>
      <c r="B104" s="12" t="s">
        <v>67</v>
      </c>
      <c r="C104" s="30" t="s">
        <v>24</v>
      </c>
      <c r="D104" s="16">
        <f>E104+F104+G104</f>
        <v>1</v>
      </c>
      <c r="E104" s="16"/>
      <c r="F104" s="16"/>
      <c r="G104" s="16">
        <v>1</v>
      </c>
      <c r="H104" s="10">
        <f>I104+J104+K104</f>
        <v>0</v>
      </c>
      <c r="I104" s="10"/>
      <c r="J104" s="10"/>
      <c r="K104" s="10"/>
      <c r="L104" s="12">
        <f>M104+N104+O104</f>
        <v>1</v>
      </c>
      <c r="M104" s="12">
        <f t="shared" si="24"/>
        <v>0</v>
      </c>
      <c r="N104" s="12">
        <f t="shared" si="24"/>
        <v>0</v>
      </c>
      <c r="O104" s="12">
        <f t="shared" si="24"/>
        <v>1</v>
      </c>
    </row>
    <row r="105" spans="1:15" ht="15" customHeight="1" x14ac:dyDescent="0.25">
      <c r="A105" s="13" t="s">
        <v>184</v>
      </c>
      <c r="B105" s="12" t="s">
        <v>458</v>
      </c>
      <c r="C105" s="15" t="s">
        <v>24</v>
      </c>
      <c r="D105" s="16">
        <f>E105+F105+G105</f>
        <v>30.1</v>
      </c>
      <c r="E105" s="40">
        <v>0.1</v>
      </c>
      <c r="F105" s="40"/>
      <c r="G105" s="40">
        <v>30</v>
      </c>
      <c r="H105" s="10">
        <f>I105+J105+K105</f>
        <v>0</v>
      </c>
      <c r="I105" s="10"/>
      <c r="J105" s="10"/>
      <c r="K105" s="10"/>
      <c r="L105" s="12">
        <f>M105+N105+O105</f>
        <v>30.1</v>
      </c>
      <c r="M105" s="12">
        <f t="shared" si="24"/>
        <v>0.1</v>
      </c>
      <c r="N105" s="12">
        <f t="shared" si="24"/>
        <v>0</v>
      </c>
      <c r="O105" s="12">
        <f t="shared" si="24"/>
        <v>30</v>
      </c>
    </row>
    <row r="106" spans="1:15" ht="15.95" customHeight="1" x14ac:dyDescent="0.25">
      <c r="A106" s="51" t="s">
        <v>185</v>
      </c>
      <c r="B106" s="41" t="s">
        <v>175</v>
      </c>
      <c r="C106" s="25"/>
      <c r="D106" s="23">
        <f t="shared" ref="D106:L106" si="25">SUM(D102:D105)</f>
        <v>321.10000000000002</v>
      </c>
      <c r="E106" s="23">
        <f t="shared" si="25"/>
        <v>0.1</v>
      </c>
      <c r="F106" s="23">
        <f t="shared" si="25"/>
        <v>0</v>
      </c>
      <c r="G106" s="23">
        <f t="shared" si="25"/>
        <v>321</v>
      </c>
      <c r="H106" s="24">
        <f t="shared" si="25"/>
        <v>0</v>
      </c>
      <c r="I106" s="24">
        <f t="shared" si="25"/>
        <v>0</v>
      </c>
      <c r="J106" s="24">
        <f t="shared" si="25"/>
        <v>0</v>
      </c>
      <c r="K106" s="24">
        <f t="shared" si="25"/>
        <v>0</v>
      </c>
      <c r="L106" s="21">
        <f t="shared" si="25"/>
        <v>321.10000000000002</v>
      </c>
      <c r="M106" s="21">
        <f t="shared" ref="M106:O106" si="26">SUM(M102:M105)</f>
        <v>0.1</v>
      </c>
      <c r="N106" s="21">
        <f t="shared" si="26"/>
        <v>0</v>
      </c>
      <c r="O106" s="21">
        <f t="shared" si="26"/>
        <v>321</v>
      </c>
    </row>
    <row r="107" spans="1:15" ht="15.95" customHeight="1" x14ac:dyDescent="0.25">
      <c r="A107" s="20" t="s">
        <v>186</v>
      </c>
      <c r="B107" s="42" t="s">
        <v>167</v>
      </c>
      <c r="C107" s="43"/>
      <c r="D107" s="44">
        <f t="shared" ref="D107:O107" si="27">D32+D45+D49+D84+D100+D106</f>
        <v>1255.8</v>
      </c>
      <c r="E107" s="44">
        <f t="shared" si="27"/>
        <v>185.9</v>
      </c>
      <c r="F107" s="44">
        <f t="shared" si="27"/>
        <v>111.19999999999999</v>
      </c>
      <c r="G107" s="44">
        <f t="shared" si="27"/>
        <v>958.69999999999993</v>
      </c>
      <c r="H107" s="45">
        <f t="shared" si="27"/>
        <v>6</v>
      </c>
      <c r="I107" s="45">
        <f t="shared" si="27"/>
        <v>1.5</v>
      </c>
      <c r="J107" s="45">
        <f t="shared" si="27"/>
        <v>4.5</v>
      </c>
      <c r="K107" s="45">
        <f t="shared" si="27"/>
        <v>0</v>
      </c>
      <c r="L107" s="46">
        <f t="shared" si="27"/>
        <v>1261.8</v>
      </c>
      <c r="M107" s="46">
        <f t="shared" si="27"/>
        <v>187.4</v>
      </c>
      <c r="N107" s="46">
        <f t="shared" si="27"/>
        <v>115.69999999999999</v>
      </c>
      <c r="O107" s="46">
        <f t="shared" si="27"/>
        <v>958.69999999999993</v>
      </c>
    </row>
    <row r="108" spans="1:15" x14ac:dyDescent="0.25">
      <c r="A108" s="521"/>
      <c r="B108" s="47"/>
      <c r="C108" s="48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</row>
    <row r="109" spans="1:15" x14ac:dyDescent="0.25">
      <c r="C109" s="50"/>
      <c r="D109" s="522"/>
      <c r="E109" s="522"/>
      <c r="F109" s="522"/>
      <c r="G109" s="522"/>
    </row>
    <row r="110" spans="1:15" x14ac:dyDescent="0.25">
      <c r="C110" s="50"/>
    </row>
    <row r="111" spans="1:15" x14ac:dyDescent="0.25">
      <c r="C111" s="50"/>
    </row>
    <row r="112" spans="1:15" x14ac:dyDescent="0.25">
      <c r="C112" s="50"/>
    </row>
    <row r="113" spans="3:3" x14ac:dyDescent="0.25">
      <c r="C113" s="50"/>
    </row>
    <row r="114" spans="3:3" x14ac:dyDescent="0.25">
      <c r="C114" s="50"/>
    </row>
    <row r="115" spans="3:3" x14ac:dyDescent="0.25">
      <c r="C115" s="50"/>
    </row>
    <row r="116" spans="3:3" x14ac:dyDescent="0.25">
      <c r="C116" s="50"/>
    </row>
    <row r="117" spans="3:3" x14ac:dyDescent="0.25">
      <c r="C117" s="50"/>
    </row>
    <row r="118" spans="3:3" x14ac:dyDescent="0.25">
      <c r="C118" s="50"/>
    </row>
    <row r="119" spans="3:3" x14ac:dyDescent="0.25">
      <c r="C119" s="50"/>
    </row>
    <row r="120" spans="3:3" x14ac:dyDescent="0.25">
      <c r="C120" s="50"/>
    </row>
    <row r="121" spans="3:3" x14ac:dyDescent="0.25">
      <c r="C121" s="50"/>
    </row>
    <row r="122" spans="3:3" x14ac:dyDescent="0.25">
      <c r="C122" s="50"/>
    </row>
    <row r="123" spans="3:3" x14ac:dyDescent="0.25">
      <c r="C123" s="50"/>
    </row>
    <row r="124" spans="3:3" x14ac:dyDescent="0.25">
      <c r="C124" s="50"/>
    </row>
    <row r="125" spans="3:3" x14ac:dyDescent="0.25">
      <c r="C125" s="50"/>
    </row>
    <row r="126" spans="3:3" x14ac:dyDescent="0.25">
      <c r="C126" s="50"/>
    </row>
    <row r="127" spans="3:3" x14ac:dyDescent="0.25">
      <c r="C127" s="50"/>
    </row>
    <row r="128" spans="3:3" x14ac:dyDescent="0.25">
      <c r="C128" s="50"/>
    </row>
    <row r="129" spans="3:3" x14ac:dyDescent="0.25">
      <c r="C129" s="50"/>
    </row>
    <row r="130" spans="3:3" x14ac:dyDescent="0.25">
      <c r="C130" s="50"/>
    </row>
    <row r="131" spans="3:3" x14ac:dyDescent="0.25">
      <c r="C131" s="50"/>
    </row>
    <row r="132" spans="3:3" x14ac:dyDescent="0.25">
      <c r="C132" s="50"/>
    </row>
    <row r="133" spans="3:3" x14ac:dyDescent="0.25">
      <c r="C133" s="50"/>
    </row>
    <row r="134" spans="3:3" x14ac:dyDescent="0.25">
      <c r="C134" s="50"/>
    </row>
    <row r="135" spans="3:3" x14ac:dyDescent="0.25">
      <c r="C135" s="50"/>
    </row>
    <row r="136" spans="3:3" x14ac:dyDescent="0.25">
      <c r="C136" s="50"/>
    </row>
    <row r="137" spans="3:3" x14ac:dyDescent="0.25">
      <c r="C137" s="50"/>
    </row>
    <row r="138" spans="3:3" x14ac:dyDescent="0.25">
      <c r="C138" s="50"/>
    </row>
    <row r="139" spans="3:3" x14ac:dyDescent="0.25">
      <c r="C139" s="50"/>
    </row>
    <row r="140" spans="3:3" x14ac:dyDescent="0.25">
      <c r="C140" s="50"/>
    </row>
    <row r="141" spans="3:3" x14ac:dyDescent="0.25">
      <c r="C141" s="50"/>
    </row>
    <row r="142" spans="3:3" x14ac:dyDescent="0.25">
      <c r="C142" s="50"/>
    </row>
    <row r="143" spans="3:3" x14ac:dyDescent="0.25">
      <c r="C143" s="50"/>
    </row>
    <row r="144" spans="3:3" x14ac:dyDescent="0.25">
      <c r="C144" s="50"/>
    </row>
    <row r="145" spans="3:3" x14ac:dyDescent="0.25">
      <c r="C145" s="50"/>
    </row>
    <row r="146" spans="3:3" x14ac:dyDescent="0.25">
      <c r="C146" s="50"/>
    </row>
    <row r="147" spans="3:3" x14ac:dyDescent="0.25">
      <c r="C147" s="50"/>
    </row>
    <row r="148" spans="3:3" x14ac:dyDescent="0.25">
      <c r="C148" s="50"/>
    </row>
    <row r="149" spans="3:3" x14ac:dyDescent="0.25">
      <c r="C149" s="50"/>
    </row>
    <row r="150" spans="3:3" x14ac:dyDescent="0.25">
      <c r="C150" s="50"/>
    </row>
    <row r="151" spans="3:3" x14ac:dyDescent="0.25">
      <c r="C151" s="50"/>
    </row>
    <row r="152" spans="3:3" x14ac:dyDescent="0.25">
      <c r="C152" s="50"/>
    </row>
    <row r="153" spans="3:3" x14ac:dyDescent="0.25">
      <c r="C153" s="50"/>
    </row>
    <row r="154" spans="3:3" x14ac:dyDescent="0.25">
      <c r="C154" s="50"/>
    </row>
    <row r="155" spans="3:3" x14ac:dyDescent="0.25">
      <c r="C155" s="50"/>
    </row>
    <row r="156" spans="3:3" x14ac:dyDescent="0.25">
      <c r="C156" s="50"/>
    </row>
    <row r="157" spans="3:3" x14ac:dyDescent="0.25">
      <c r="C157" s="50"/>
    </row>
    <row r="158" spans="3:3" x14ac:dyDescent="0.25">
      <c r="C158" s="50"/>
    </row>
    <row r="159" spans="3:3" x14ac:dyDescent="0.25">
      <c r="C159" s="50"/>
    </row>
    <row r="160" spans="3:3" x14ac:dyDescent="0.25">
      <c r="C160" s="50"/>
    </row>
    <row r="161" spans="3:3" x14ac:dyDescent="0.25">
      <c r="C161" s="50"/>
    </row>
    <row r="162" spans="3:3" x14ac:dyDescent="0.25">
      <c r="C162" s="50"/>
    </row>
    <row r="163" spans="3:3" x14ac:dyDescent="0.25">
      <c r="C163" s="50"/>
    </row>
    <row r="164" spans="3:3" x14ac:dyDescent="0.25">
      <c r="C164" s="50"/>
    </row>
    <row r="165" spans="3:3" x14ac:dyDescent="0.25">
      <c r="C165" s="50"/>
    </row>
    <row r="166" spans="3:3" x14ac:dyDescent="0.25">
      <c r="C166" s="50"/>
    </row>
    <row r="167" spans="3:3" x14ac:dyDescent="0.25">
      <c r="C167" s="50"/>
    </row>
    <row r="168" spans="3:3" x14ac:dyDescent="0.25">
      <c r="C168" s="50"/>
    </row>
    <row r="169" spans="3:3" x14ac:dyDescent="0.25">
      <c r="C169" s="50"/>
    </row>
    <row r="170" spans="3:3" x14ac:dyDescent="0.25">
      <c r="C170" s="50"/>
    </row>
    <row r="171" spans="3:3" x14ac:dyDescent="0.25">
      <c r="C171" s="50"/>
    </row>
    <row r="172" spans="3:3" x14ac:dyDescent="0.25">
      <c r="C172" s="50"/>
    </row>
    <row r="173" spans="3:3" x14ac:dyDescent="0.25">
      <c r="C173" s="50"/>
    </row>
    <row r="174" spans="3:3" x14ac:dyDescent="0.25">
      <c r="C174" s="50"/>
    </row>
    <row r="175" spans="3:3" x14ac:dyDescent="0.25">
      <c r="C175" s="50"/>
    </row>
    <row r="176" spans="3:3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  <row r="496" spans="3:3" x14ac:dyDescent="0.25">
      <c r="C496" s="50"/>
    </row>
    <row r="497" spans="3:3" x14ac:dyDescent="0.25">
      <c r="C497" s="50"/>
    </row>
    <row r="498" spans="3:3" x14ac:dyDescent="0.25">
      <c r="C498" s="50"/>
    </row>
    <row r="499" spans="3:3" x14ac:dyDescent="0.25">
      <c r="C499" s="50"/>
    </row>
    <row r="500" spans="3:3" x14ac:dyDescent="0.25">
      <c r="C500" s="50"/>
    </row>
    <row r="501" spans="3:3" x14ac:dyDescent="0.25">
      <c r="C501" s="50"/>
    </row>
    <row r="502" spans="3:3" x14ac:dyDescent="0.25">
      <c r="C502" s="50"/>
    </row>
    <row r="503" spans="3:3" x14ac:dyDescent="0.25">
      <c r="C503" s="50"/>
    </row>
    <row r="504" spans="3:3" x14ac:dyDescent="0.25">
      <c r="C504" s="50"/>
    </row>
    <row r="505" spans="3:3" x14ac:dyDescent="0.25">
      <c r="C505" s="50"/>
    </row>
    <row r="506" spans="3:3" x14ac:dyDescent="0.25">
      <c r="C506" s="50"/>
    </row>
    <row r="507" spans="3:3" x14ac:dyDescent="0.25">
      <c r="C507" s="50"/>
    </row>
    <row r="508" spans="3:3" x14ac:dyDescent="0.25">
      <c r="C508" s="50"/>
    </row>
    <row r="509" spans="3:3" x14ac:dyDescent="0.25">
      <c r="C509" s="50"/>
    </row>
    <row r="510" spans="3:3" x14ac:dyDescent="0.25">
      <c r="C510" s="50"/>
    </row>
    <row r="511" spans="3:3" x14ac:dyDescent="0.25">
      <c r="C511" s="50"/>
    </row>
    <row r="512" spans="3:3" x14ac:dyDescent="0.25">
      <c r="C512" s="50"/>
    </row>
    <row r="513" spans="3:3" x14ac:dyDescent="0.25">
      <c r="C513" s="50"/>
    </row>
    <row r="514" spans="3:3" x14ac:dyDescent="0.25">
      <c r="C514" s="50"/>
    </row>
    <row r="515" spans="3:3" x14ac:dyDescent="0.25">
      <c r="C515" s="50"/>
    </row>
    <row r="516" spans="3:3" x14ac:dyDescent="0.25">
      <c r="C516" s="50"/>
    </row>
    <row r="517" spans="3:3" x14ac:dyDescent="0.25">
      <c r="C517" s="50"/>
    </row>
    <row r="518" spans="3:3" x14ac:dyDescent="0.25">
      <c r="C518" s="50"/>
    </row>
    <row r="519" spans="3:3" x14ac:dyDescent="0.25">
      <c r="C519" s="50"/>
    </row>
    <row r="520" spans="3:3" x14ac:dyDescent="0.25">
      <c r="C520" s="50"/>
    </row>
    <row r="521" spans="3:3" x14ac:dyDescent="0.25">
      <c r="C521" s="50"/>
    </row>
    <row r="522" spans="3:3" x14ac:dyDescent="0.25">
      <c r="C522" s="50"/>
    </row>
    <row r="523" spans="3:3" x14ac:dyDescent="0.25">
      <c r="C523" s="50"/>
    </row>
    <row r="524" spans="3:3" x14ac:dyDescent="0.25">
      <c r="C524" s="50"/>
    </row>
    <row r="525" spans="3:3" x14ac:dyDescent="0.25">
      <c r="C525" s="50"/>
    </row>
    <row r="526" spans="3:3" x14ac:dyDescent="0.25">
      <c r="C526" s="50"/>
    </row>
    <row r="527" spans="3:3" x14ac:dyDescent="0.25">
      <c r="C527" s="50"/>
    </row>
    <row r="528" spans="3:3" x14ac:dyDescent="0.25">
      <c r="C528" s="50"/>
    </row>
    <row r="529" spans="3:3" x14ac:dyDescent="0.25">
      <c r="C529" s="50"/>
    </row>
    <row r="530" spans="3:3" x14ac:dyDescent="0.25">
      <c r="C530" s="50"/>
    </row>
    <row r="531" spans="3:3" x14ac:dyDescent="0.25">
      <c r="C531" s="50"/>
    </row>
    <row r="532" spans="3:3" x14ac:dyDescent="0.25">
      <c r="C532" s="50"/>
    </row>
    <row r="533" spans="3:3" x14ac:dyDescent="0.25">
      <c r="C533" s="50"/>
    </row>
    <row r="534" spans="3:3" x14ac:dyDescent="0.25">
      <c r="C534" s="50"/>
    </row>
  </sheetData>
  <mergeCells count="37">
    <mergeCell ref="B101:O101"/>
    <mergeCell ref="L16:L18"/>
    <mergeCell ref="D16:D18"/>
    <mergeCell ref="E16:G16"/>
    <mergeCell ref="G17:G18"/>
    <mergeCell ref="E17:E18"/>
    <mergeCell ref="B85:O85"/>
    <mergeCell ref="M16:O16"/>
    <mergeCell ref="M17:M18"/>
    <mergeCell ref="B50:O50"/>
    <mergeCell ref="F17:F18"/>
    <mergeCell ref="B33:O33"/>
    <mergeCell ref="B46:O46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8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413" t="s">
        <v>308</v>
      </c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</row>
    <row r="2" spans="2:14" x14ac:dyDescent="0.25">
      <c r="B2" s="413" t="s">
        <v>502</v>
      </c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</row>
    <row r="3" spans="2:14" x14ac:dyDescent="0.25">
      <c r="B3" s="413" t="s">
        <v>514</v>
      </c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</row>
    <row r="4" spans="2:14" x14ac:dyDescent="0.25">
      <c r="B4" s="413" t="s">
        <v>313</v>
      </c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</row>
    <row r="5" spans="2:14" ht="15.75" customHeight="1" x14ac:dyDescent="0.25">
      <c r="B5" s="415" t="s">
        <v>525</v>
      </c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</row>
    <row r="6" spans="2:14" ht="15" customHeight="1" x14ac:dyDescent="0.25">
      <c r="B6" s="415" t="s">
        <v>526</v>
      </c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</row>
    <row r="7" spans="2:14" ht="15" hidden="1" customHeight="1" x14ac:dyDescent="0.25">
      <c r="B7" s="415" t="s">
        <v>527</v>
      </c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</row>
    <row r="8" spans="2:14" ht="15" hidden="1" customHeight="1" x14ac:dyDescent="0.25">
      <c r="B8" s="415" t="s">
        <v>466</v>
      </c>
      <c r="C8" s="415"/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</row>
    <row r="9" spans="2:14" ht="15" hidden="1" customHeight="1" x14ac:dyDescent="0.25">
      <c r="B9" s="415" t="s">
        <v>527</v>
      </c>
      <c r="C9" s="415"/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</row>
    <row r="10" spans="2:14" ht="15" hidden="1" customHeight="1" x14ac:dyDescent="0.25">
      <c r="B10" s="415" t="s">
        <v>466</v>
      </c>
      <c r="C10" s="415"/>
      <c r="D10" s="415"/>
      <c r="E10" s="415"/>
      <c r="F10" s="415"/>
      <c r="G10" s="415"/>
      <c r="H10" s="415"/>
      <c r="I10" s="415"/>
      <c r="J10" s="415"/>
      <c r="K10" s="415"/>
      <c r="L10" s="415"/>
      <c r="M10" s="415"/>
      <c r="N10" s="415"/>
    </row>
    <row r="11" spans="2:14" ht="15" hidden="1" customHeight="1" x14ac:dyDescent="0.25">
      <c r="B11" s="415" t="s">
        <v>527</v>
      </c>
      <c r="C11" s="415"/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</row>
    <row r="12" spans="2:14" ht="15" hidden="1" customHeight="1" x14ac:dyDescent="0.25">
      <c r="B12" s="415" t="s">
        <v>466</v>
      </c>
      <c r="C12" s="415"/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</row>
    <row r="13" spans="2:14" ht="15" hidden="1" customHeight="1" x14ac:dyDescent="0.25">
      <c r="B13" s="415" t="s">
        <v>527</v>
      </c>
      <c r="C13" s="415"/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</row>
    <row r="14" spans="2:14" ht="15" hidden="1" customHeight="1" x14ac:dyDescent="0.25">
      <c r="B14" s="415" t="s">
        <v>466</v>
      </c>
      <c r="C14" s="415"/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</row>
    <row r="15" spans="2:14" ht="15" hidden="1" customHeight="1" x14ac:dyDescent="0.25">
      <c r="B15" s="415" t="s">
        <v>527</v>
      </c>
      <c r="C15" s="415"/>
      <c r="D15" s="415"/>
      <c r="E15" s="415"/>
      <c r="F15" s="415"/>
      <c r="G15" s="415"/>
      <c r="H15" s="415"/>
      <c r="I15" s="415"/>
      <c r="J15" s="415"/>
      <c r="K15" s="415"/>
      <c r="L15" s="415"/>
      <c r="M15" s="415"/>
      <c r="N15" s="415"/>
    </row>
    <row r="16" spans="2:14" ht="15" hidden="1" customHeight="1" x14ac:dyDescent="0.25">
      <c r="B16" s="415" t="s">
        <v>466</v>
      </c>
      <c r="C16" s="415"/>
      <c r="D16" s="415"/>
      <c r="E16" s="415"/>
      <c r="F16" s="415"/>
      <c r="G16" s="415"/>
      <c r="H16" s="415"/>
      <c r="I16" s="415"/>
      <c r="J16" s="415"/>
      <c r="K16" s="415"/>
      <c r="L16" s="415"/>
      <c r="M16" s="415"/>
      <c r="N16" s="415"/>
    </row>
    <row r="17" spans="1:14" ht="15" hidden="1" customHeight="1" x14ac:dyDescent="0.25">
      <c r="B17" s="415" t="s">
        <v>527</v>
      </c>
      <c r="C17" s="415"/>
      <c r="D17" s="415"/>
      <c r="E17" s="415"/>
      <c r="F17" s="415"/>
      <c r="G17" s="415"/>
      <c r="H17" s="415"/>
      <c r="I17" s="415"/>
      <c r="J17" s="415"/>
      <c r="K17" s="415"/>
      <c r="L17" s="415"/>
      <c r="M17" s="415"/>
      <c r="N17" s="415"/>
    </row>
    <row r="18" spans="1:14" ht="15" hidden="1" customHeight="1" x14ac:dyDescent="0.25">
      <c r="B18" s="415" t="s">
        <v>466</v>
      </c>
      <c r="C18" s="415"/>
      <c r="D18" s="415"/>
      <c r="E18" s="415"/>
      <c r="F18" s="415"/>
      <c r="G18" s="415"/>
      <c r="H18" s="415"/>
      <c r="I18" s="415"/>
      <c r="J18" s="415"/>
      <c r="K18" s="415"/>
      <c r="L18" s="415"/>
      <c r="M18" s="415"/>
      <c r="N18" s="415"/>
    </row>
    <row r="19" spans="1:14" ht="15" customHeight="1" x14ac:dyDescent="0.25"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</row>
    <row r="20" spans="1:14" ht="15" customHeight="1" x14ac:dyDescent="0.25">
      <c r="A20" s="418" t="s">
        <v>510</v>
      </c>
      <c r="B20" s="418"/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</row>
    <row r="21" spans="1:14" x14ac:dyDescent="0.25">
      <c r="F21" s="4"/>
      <c r="N21" s="4" t="s">
        <v>376</v>
      </c>
    </row>
    <row r="22" spans="1:14" ht="15" customHeight="1" x14ac:dyDescent="0.25">
      <c r="A22" s="423" t="s">
        <v>5</v>
      </c>
      <c r="B22" s="426" t="s">
        <v>314</v>
      </c>
      <c r="C22" s="439" t="s">
        <v>316</v>
      </c>
      <c r="D22" s="443" t="s">
        <v>189</v>
      </c>
      <c r="E22" s="443"/>
      <c r="F22" s="444"/>
      <c r="G22" s="429" t="s">
        <v>318</v>
      </c>
      <c r="H22" s="432" t="s">
        <v>189</v>
      </c>
      <c r="I22" s="433"/>
      <c r="J22" s="434"/>
      <c r="K22" s="438" t="s">
        <v>0</v>
      </c>
      <c r="L22" s="447" t="s">
        <v>189</v>
      </c>
      <c r="M22" s="448"/>
      <c r="N22" s="449"/>
    </row>
    <row r="23" spans="1:14" ht="15" customHeight="1" x14ac:dyDescent="0.25">
      <c r="A23" s="424"/>
      <c r="B23" s="427"/>
      <c r="C23" s="440"/>
      <c r="D23" s="444" t="s">
        <v>1</v>
      </c>
      <c r="E23" s="455"/>
      <c r="F23" s="445" t="s">
        <v>2</v>
      </c>
      <c r="G23" s="430"/>
      <c r="H23" s="454" t="s">
        <v>1</v>
      </c>
      <c r="I23" s="454"/>
      <c r="J23" s="422" t="s">
        <v>2</v>
      </c>
      <c r="K23" s="438"/>
      <c r="L23" s="438" t="s">
        <v>1</v>
      </c>
      <c r="M23" s="438"/>
      <c r="N23" s="421" t="s">
        <v>2</v>
      </c>
    </row>
    <row r="24" spans="1:14" ht="28.5" customHeight="1" x14ac:dyDescent="0.25">
      <c r="A24" s="425"/>
      <c r="B24" s="428"/>
      <c r="C24" s="441"/>
      <c r="D24" s="382" t="s">
        <v>3</v>
      </c>
      <c r="E24" s="383" t="s">
        <v>4</v>
      </c>
      <c r="F24" s="445"/>
      <c r="G24" s="431"/>
      <c r="H24" s="391" t="s">
        <v>3</v>
      </c>
      <c r="I24" s="386" t="s">
        <v>4</v>
      </c>
      <c r="J24" s="422"/>
      <c r="K24" s="438"/>
      <c r="L24" s="380" t="s">
        <v>3</v>
      </c>
      <c r="M24" s="384" t="s">
        <v>4</v>
      </c>
      <c r="N24" s="421"/>
    </row>
    <row r="25" spans="1:14" ht="15" customHeight="1" x14ac:dyDescent="0.25">
      <c r="A25" s="5" t="s">
        <v>69</v>
      </c>
      <c r="B25" s="17" t="s">
        <v>55</v>
      </c>
      <c r="C25" s="16">
        <f>D25+F25</f>
        <v>110.5</v>
      </c>
      <c r="D25" s="16">
        <f>'[1]4 pr._savarankiškosios f-jos'!E26</f>
        <v>110.5</v>
      </c>
      <c r="E25" s="16">
        <f>'[1]4 pr._savarankiškosios f-jos'!F26</f>
        <v>105.9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12">
        <f>L25+N25</f>
        <v>110.5</v>
      </c>
      <c r="L25" s="12">
        <f>'[1]4 pr._savarankiškosios f-jos'!M26</f>
        <v>110.5</v>
      </c>
      <c r="M25" s="12">
        <f>'[1]4 pr._savarankiškosios f-jos'!N26</f>
        <v>105.9</v>
      </c>
      <c r="N25" s="12">
        <f>'[1]4 pr._savarankiškosios f-jos'!O26</f>
        <v>0</v>
      </c>
    </row>
    <row r="26" spans="1:14" ht="15" customHeight="1" x14ac:dyDescent="0.25">
      <c r="A26" s="13" t="s">
        <v>177</v>
      </c>
      <c r="B26" s="17" t="s">
        <v>20</v>
      </c>
      <c r="C26" s="16">
        <f>D26+F26</f>
        <v>16544.400000000001</v>
      </c>
      <c r="D26" s="16">
        <f>'[1]4 pr._savarankiškosios f-jos'!E27+'[1]4 pr._savarankiškosios f-jos'!E93+'[1]4 pr._savarankiškosios f-jos'!E147+'[1]4 pr._savarankiškosios f-jos'!E151+'[1]4 pr._savarankiškosios f-jos'!E189+'[1]4 pr._savarankiškosios f-jos'!E194+'[1]4 pr._savarankiškosios f-jos'!E211+'[1]5 pr._valstybinės f-jos'!E26+'[1]5 pr._valstybinės f-jos'!E96+'[1]5 pr._valstybinės f-jos'!E122+'[1]6 pr._ugdymo reikmės'!E20+'[1]8 pr._aplinkos apsaugos s. p.'!E18+'[1]8 pr._aplinkos apsaugos s. p.'!E21+'[1]9 pr._įstaigų pajamos'!E38+'[1]9 pr._įstaigų pajamos'!E64+'[1]10 pr._skolintos lėšos'!E32+'[1]10 pr._skolintos lėšos'!E35+'[1]10 pr._skolintos lėšos'!E42+'[1]10 pr._skolintos lėšos'!E45+'[1]10 pr._skolintos lėšos'!E48+'[1]10 pr._skolintos lėšos'!E51+'[1]10 pr._skolintos lėšos'!E55+'[1]7 pr._kita dotacija'!E26+'[1]7 pr._kita dotacija'!E80+'[1]7 pr._kita dotacija'!E93+'[1]7 pr._kita dotacija'!E104+'[1]7 pr._kita dotacija'!E257+'[1]7 pr._kita dotacija'!E263+'[1]7 pr._kita dotacija'!E324+'[1]11 pr._apyvartinės lėšos'!E19+'[1]11 pr._apyvartinės lėšos'!E26+'[1]11 pr._apyvartinės lėšos'!E33+'[1]11 pr._apyvartinės lėšos'!E49+'[1]11 pr._apyvartinės lėšos'!E52+'[1]11 pr._apyvartinės lėšos'!E59+'[1]11 pr._apyvartinės lėšos'!E67+'[1]11 pr._apyvartinės lėšos'!E79+'[1]11 pr._apyvartinės lėšos'!E122+'[1]11 pr._apyvartinės lėšos'!E127+'[1]11 pr._apyvartinės lėšos'!E132+'[1]11 pr._apyvartinės lėšos'!E136</f>
        <v>12896.1</v>
      </c>
      <c r="E26" s="16">
        <f>'[1]4 pr._savarankiškosios f-jos'!F27+'[1]4 pr._savarankiškosios f-jos'!F93+'[1]4 pr._savarankiškosios f-jos'!F147+'[1]4 pr._savarankiškosios f-jos'!F151+'[1]4 pr._savarankiškosios f-jos'!F189+'[1]4 pr._savarankiškosios f-jos'!F194+'[1]4 pr._savarankiškosios f-jos'!F211+'[1]5 pr._valstybinės f-jos'!F26+'[1]5 pr._valstybinės f-jos'!F96+'[1]5 pr._valstybinės f-jos'!F122+'[1]6 pr._ugdymo reikmės'!F20+'[1]8 pr._aplinkos apsaugos s. p.'!F18+'[1]8 pr._aplinkos apsaugos s. p.'!F21+'[1]9 pr._įstaigų pajamos'!F38+'[1]9 pr._įstaigų pajamos'!F64+'[1]10 pr._skolintos lėšos'!F32+'[1]10 pr._skolintos lėšos'!F35+'[1]10 pr._skolintos lėšos'!F42+'[1]10 pr._skolintos lėšos'!F45+'[1]10 pr._skolintos lėšos'!F48+'[1]10 pr._skolintos lėšos'!F51+'[1]10 pr._skolintos lėšos'!F55+'[1]7 pr._kita dotacija'!F26+'[1]7 pr._kita dotacija'!F80+'[1]7 pr._kita dotacija'!F93+'[1]7 pr._kita dotacija'!F104+'[1]7 pr._kita dotacija'!F257+'[1]7 pr._kita dotacija'!F263+'[1]7 pr._kita dotacija'!F324+'[1]11 pr._apyvartinės lėšos'!F19+'[1]11 pr._apyvartinės lėšos'!F26+'[1]11 pr._apyvartinės lėšos'!F33+'[1]11 pr._apyvartinės lėšos'!F49+'[1]11 pr._apyvartinės lėšos'!F52+'[1]11 pr._apyvartinės lėšos'!F59+'[1]11 pr._apyvartinės lėšos'!F67+'[1]11 pr._apyvartinės lėšos'!F79+'[1]11 pr._apyvartinės lėšos'!F122+'[1]11 pr._apyvartinės lėšos'!F127+'[1]11 pr._apyvartinės lėšos'!F132+'[1]11 pr._apyvartinės lėšos'!F136</f>
        <v>3754.7999999999997</v>
      </c>
      <c r="F26" s="16">
        <f>'[1]4 pr._savarankiškosios f-jos'!G27+'[1]4 pr._savarankiškosios f-jos'!G93+'[1]4 pr._savarankiškosios f-jos'!G147+'[1]4 pr._savarankiškosios f-jos'!G151+'[1]4 pr._savarankiškosios f-jos'!G189+'[1]4 pr._savarankiškosios f-jos'!G194+'[1]4 pr._savarankiškosios f-jos'!G211+'[1]5 pr._valstybinės f-jos'!G26+'[1]5 pr._valstybinės f-jos'!G96+'[1]5 pr._valstybinės f-jos'!G122+'[1]6 pr._ugdymo reikmės'!G20+'[1]8 pr._aplinkos apsaugos s. p.'!G18+'[1]8 pr._aplinkos apsaugos s. p.'!G21+'[1]9 pr._įstaigų pajamos'!G38+'[1]9 pr._įstaigų pajamos'!G64+'[1]10 pr._skolintos lėšos'!G32+'[1]10 pr._skolintos lėšos'!G35+'[1]10 pr._skolintos lėšos'!G42+'[1]10 pr._skolintos lėšos'!G45+'[1]10 pr._skolintos lėšos'!G48+'[1]10 pr._skolintos lėšos'!G51+'[1]10 pr._skolintos lėšos'!G55+'[1]7 pr._kita dotacija'!G26+'[1]7 pr._kita dotacija'!G80+'[1]7 pr._kita dotacija'!G93+'[1]7 pr._kita dotacija'!G104+'[1]7 pr._kita dotacija'!G257+'[1]7 pr._kita dotacija'!G263+'[1]7 pr._kita dotacija'!G324+'[1]11 pr._apyvartinės lėšos'!G19+'[1]11 pr._apyvartinės lėšos'!G26+'[1]11 pr._apyvartinės lėšos'!G33+'[1]11 pr._apyvartinės lėšos'!G49+'[1]11 pr._apyvartinės lėšos'!G52+'[1]11 pr._apyvartinės lėšos'!G59+'[1]11 pr._apyvartinės lėšos'!G67+'[1]11 pr._apyvartinės lėšos'!G79+'[1]11 pr._apyvartinės lėšos'!G122+'[1]11 pr._apyvartinės lėšos'!G127+'[1]11 pr._apyvartinės lėšos'!G132+'[1]11 pr._apyvartinės lėšos'!G136</f>
        <v>3648.2999999999997</v>
      </c>
      <c r="G26" s="10">
        <f t="shared" ref="G26:G86" si="0">H26+J26</f>
        <v>3182.4</v>
      </c>
      <c r="H26" s="10">
        <f>'[1]4 pr._savarankiškosios f-jos'!I27+'[1]4 pr._savarankiškosios f-jos'!I93+'[1]4 pr._savarankiškosios f-jos'!I147+'[1]4 pr._savarankiškosios f-jos'!I151+'[1]4 pr._savarankiškosios f-jos'!I189+'[1]4 pr._savarankiškosios f-jos'!I194+'[1]4 pr._savarankiškosios f-jos'!I211+'[1]5 pr._valstybinės f-jos'!I26+'[1]5 pr._valstybinės f-jos'!I96+'[1]5 pr._valstybinės f-jos'!I122+'[1]6 pr._ugdymo reikmės'!I20+'[1]8 pr._aplinkos apsaugos s. p.'!I18+'[1]8 pr._aplinkos apsaugos s. p.'!I21+'[1]9 pr._įstaigų pajamos'!I38+'[1]9 pr._įstaigų pajamos'!I64+'[1]10 pr._skolintos lėšos'!I32+'[1]10 pr._skolintos lėšos'!I35+'[1]10 pr._skolintos lėšos'!I42+'[1]10 pr._skolintos lėšos'!I45+'[1]10 pr._skolintos lėšos'!I48+'[1]10 pr._skolintos lėšos'!I51+'[1]10 pr._skolintos lėšos'!I55+'[1]7 pr._kita dotacija'!I26+'[1]7 pr._kita dotacija'!I80+'[1]7 pr._kita dotacija'!I93+'[1]7 pr._kita dotacija'!I104+'[1]7 pr._kita dotacija'!I257+'[1]7 pr._kita dotacija'!I263+'[1]7 pr._kita dotacija'!I324+'[1]11 pr._apyvartinės lėšos'!I19+'[1]11 pr._apyvartinės lėšos'!I26+'[1]11 pr._apyvartinės lėšos'!I33+'[1]11 pr._apyvartinės lėšos'!I49+'[1]11 pr._apyvartinės lėšos'!I52+'[1]11 pr._apyvartinės lėšos'!I59+'[1]11 pr._apyvartinės lėšos'!I67+'[1]11 pr._apyvartinės lėšos'!I79+'[1]11 pr._apyvartinės lėšos'!I122+'[1]11 pr._apyvartinės lėšos'!I127+'[1]11 pr._apyvartinės lėšos'!I132+'[1]11 pr._apyvartinės lėšos'!I136</f>
        <v>933.1</v>
      </c>
      <c r="I26" s="10">
        <f>'[1]4 pr._savarankiškosios f-jos'!J27+'[1]4 pr._savarankiškosios f-jos'!J93+'[1]4 pr._savarankiškosios f-jos'!J147+'[1]4 pr._savarankiškosios f-jos'!J151+'[1]4 pr._savarankiškosios f-jos'!J189+'[1]4 pr._savarankiškosios f-jos'!J194+'[1]4 pr._savarankiškosios f-jos'!J211+'[1]5 pr._valstybinės f-jos'!J26+'[1]5 pr._valstybinės f-jos'!J96+'[1]5 pr._valstybinės f-jos'!J122+'[1]6 pr._ugdymo reikmės'!J20+'[1]8 pr._aplinkos apsaugos s. p.'!J18+'[1]8 pr._aplinkos apsaugos s. p.'!J21+'[1]9 pr._įstaigų pajamos'!J38+'[1]9 pr._įstaigų pajamos'!J64+'[1]10 pr._skolintos lėšos'!J32+'[1]10 pr._skolintos lėšos'!J35+'[1]10 pr._skolintos lėšos'!J42+'[1]10 pr._skolintos lėšos'!J45+'[1]10 pr._skolintos lėšos'!J48+'[1]10 pr._skolintos lėšos'!J51+'[1]10 pr._skolintos lėšos'!J55+'[1]7 pr._kita dotacija'!J26+'[1]7 pr._kita dotacija'!J80+'[1]7 pr._kita dotacija'!J93+'[1]7 pr._kita dotacija'!J104+'[1]7 pr._kita dotacija'!J257+'[1]7 pr._kita dotacija'!J263+'[1]7 pr._kita dotacija'!J324+'[1]11 pr._apyvartinės lėšos'!J19+'[1]11 pr._apyvartinės lėšos'!J26+'[1]11 pr._apyvartinės lėšos'!J33+'[1]11 pr._apyvartinės lėšos'!J49+'[1]11 pr._apyvartinės lėšos'!J52+'[1]11 pr._apyvartinės lėšos'!J59+'[1]11 pr._apyvartinės lėšos'!J67+'[1]11 pr._apyvartinės lėšos'!J79+'[1]11 pr._apyvartinės lėšos'!J122+'[1]11 pr._apyvartinės lėšos'!J127+'[1]11 pr._apyvartinės lėšos'!J132+'[1]11 pr._apyvartinės lėšos'!J136</f>
        <v>241.5</v>
      </c>
      <c r="J26" s="10">
        <f>'[1]4 pr._savarankiškosios f-jos'!K27+'[1]4 pr._savarankiškosios f-jos'!K93+'[1]4 pr._savarankiškosios f-jos'!K147+'[1]4 pr._savarankiškosios f-jos'!K151+'[1]4 pr._savarankiškosios f-jos'!K189+'[1]4 pr._savarankiškosios f-jos'!K194+'[1]4 pr._savarankiškosios f-jos'!K211+'[1]5 pr._valstybinės f-jos'!K26+'[1]5 pr._valstybinės f-jos'!K96+'[1]5 pr._valstybinės f-jos'!K122+'[1]6 pr._ugdymo reikmės'!K20+'[1]8 pr._aplinkos apsaugos s. p.'!K18+'[1]8 pr._aplinkos apsaugos s. p.'!K21+'[1]9 pr._įstaigų pajamos'!K38+'[1]9 pr._įstaigų pajamos'!K64+'[1]10 pr._skolintos lėšos'!K32+'[1]10 pr._skolintos lėšos'!K35+'[1]10 pr._skolintos lėšos'!K42+'[1]10 pr._skolintos lėšos'!K45+'[1]10 pr._skolintos lėšos'!K48+'[1]10 pr._skolintos lėšos'!K51+'[1]10 pr._skolintos lėšos'!K55+'[1]7 pr._kita dotacija'!K26+'[1]7 pr._kita dotacija'!K80+'[1]7 pr._kita dotacija'!K93+'[1]7 pr._kita dotacija'!K104+'[1]7 pr._kita dotacija'!K257+'[1]7 pr._kita dotacija'!K263+'[1]7 pr._kita dotacija'!K324+'[1]11 pr._apyvartinės lėšos'!K19+'[1]11 pr._apyvartinės lėšos'!K26+'[1]11 pr._apyvartinės lėšos'!K33+'[1]11 pr._apyvartinės lėšos'!K49+'[1]11 pr._apyvartinės lėšos'!K52+'[1]11 pr._apyvartinės lėšos'!K59+'[1]11 pr._apyvartinės lėšos'!K67+'[1]11 pr._apyvartinės lėšos'!K79+'[1]11 pr._apyvartinės lėšos'!K122+'[1]11 pr._apyvartinės lėšos'!K127+'[1]11 pr._apyvartinės lėšos'!K132+'[1]11 pr._apyvartinės lėšos'!K136</f>
        <v>2249.3000000000002</v>
      </c>
      <c r="K26" s="12">
        <f t="shared" ref="K26:K86" si="1">L26+N26</f>
        <v>19726.800000000003</v>
      </c>
      <c r="L26" s="12">
        <f>'[1]4 pr._savarankiškosios f-jos'!M27+'[1]4 pr._savarankiškosios f-jos'!M93+'[1]4 pr._savarankiškosios f-jos'!M147+'[1]4 pr._savarankiškosios f-jos'!M151+'[1]4 pr._savarankiškosios f-jos'!M189+'[1]4 pr._savarankiškosios f-jos'!M194+'[1]4 pr._savarankiškosios f-jos'!M211+'[1]5 pr._valstybinės f-jos'!M26+'[1]5 pr._valstybinės f-jos'!M96+'[1]5 pr._valstybinės f-jos'!M122+'[1]6 pr._ugdymo reikmės'!M20+'[1]8 pr._aplinkos apsaugos s. p.'!M18+'[1]8 pr._aplinkos apsaugos s. p.'!M21+'[1]9 pr._įstaigų pajamos'!M38+'[1]9 pr._įstaigų pajamos'!M64+'[1]10 pr._skolintos lėšos'!M32+'[1]10 pr._skolintos lėšos'!M35+'[1]10 pr._skolintos lėšos'!M42+'[1]10 pr._skolintos lėšos'!M45+'[1]10 pr._skolintos lėšos'!M48+'[1]10 pr._skolintos lėšos'!M51+'[1]10 pr._skolintos lėšos'!M55+'[1]7 pr._kita dotacija'!M26+'[1]7 pr._kita dotacija'!M80+'[1]7 pr._kita dotacija'!M93+'[1]7 pr._kita dotacija'!M104+'[1]7 pr._kita dotacija'!M257+'[1]7 pr._kita dotacija'!M263+'[1]7 pr._kita dotacija'!M324+'[1]11 pr._apyvartinės lėšos'!M19+'[1]11 pr._apyvartinės lėšos'!M26+'[1]11 pr._apyvartinės lėšos'!M33+'[1]11 pr._apyvartinės lėšos'!M49+'[1]11 pr._apyvartinės lėšos'!M52+'[1]11 pr._apyvartinės lėšos'!M59+'[1]11 pr._apyvartinės lėšos'!M67+'[1]11 pr._apyvartinės lėšos'!M79+'[1]11 pr._apyvartinės lėšos'!M122+'[1]11 pr._apyvartinės lėšos'!M127+'[1]11 pr._apyvartinės lėšos'!M132+'[1]11 pr._apyvartinės lėšos'!M136</f>
        <v>13829.200000000003</v>
      </c>
      <c r="M26" s="12">
        <f>'[1]4 pr._savarankiškosios f-jos'!N27+'[1]4 pr._savarankiškosios f-jos'!N93+'[1]4 pr._savarankiškosios f-jos'!N147+'[1]4 pr._savarankiškosios f-jos'!N151+'[1]4 pr._savarankiškosios f-jos'!N189+'[1]4 pr._savarankiškosios f-jos'!N194+'[1]4 pr._savarankiškosios f-jos'!N211+'[1]5 pr._valstybinės f-jos'!N26+'[1]5 pr._valstybinės f-jos'!N96+'[1]5 pr._valstybinės f-jos'!N122+'[1]6 pr._ugdymo reikmės'!N20+'[1]8 pr._aplinkos apsaugos s. p.'!N18+'[1]8 pr._aplinkos apsaugos s. p.'!N21+'[1]9 pr._įstaigų pajamos'!N38+'[1]9 pr._įstaigų pajamos'!N64+'[1]10 pr._skolintos lėšos'!N32+'[1]10 pr._skolintos lėšos'!N35+'[1]10 pr._skolintos lėšos'!N42+'[1]10 pr._skolintos lėšos'!N45+'[1]10 pr._skolintos lėšos'!N48+'[1]10 pr._skolintos lėšos'!N51+'[1]10 pr._skolintos lėšos'!N55+'[1]7 pr._kita dotacija'!N26+'[1]7 pr._kita dotacija'!N80+'[1]7 pr._kita dotacija'!N93+'[1]7 pr._kita dotacija'!N104+'[1]7 pr._kita dotacija'!N257+'[1]7 pr._kita dotacija'!N263+'[1]7 pr._kita dotacija'!N324+'[1]11 pr._apyvartinės lėšos'!N19+'[1]11 pr._apyvartinės lėšos'!N26+'[1]11 pr._apyvartinės lėšos'!N33+'[1]11 pr._apyvartinės lėšos'!N49+'[1]11 pr._apyvartinės lėšos'!N52+'[1]11 pr._apyvartinės lėšos'!N59+'[1]11 pr._apyvartinės lėšos'!N67+'[1]11 pr._apyvartinės lėšos'!N79+'[1]11 pr._apyvartinės lėšos'!N122+'[1]11 pr._apyvartinės lėšos'!N127+'[1]11 pr._apyvartinės lėšos'!N132+'[1]11 pr._apyvartinės lėšos'!N136</f>
        <v>3996.2999999999997</v>
      </c>
      <c r="N26" s="12">
        <f>'[1]4 pr._savarankiškosios f-jos'!O27+'[1]4 pr._savarankiškosios f-jos'!O93+'[1]4 pr._savarankiškosios f-jos'!O147+'[1]4 pr._savarankiškosios f-jos'!O151+'[1]4 pr._savarankiškosios f-jos'!O189+'[1]4 pr._savarankiškosios f-jos'!O194+'[1]4 pr._savarankiškosios f-jos'!O211+'[1]5 pr._valstybinės f-jos'!O26+'[1]5 pr._valstybinės f-jos'!O96+'[1]5 pr._valstybinės f-jos'!O122+'[1]6 pr._ugdymo reikmės'!O20+'[1]8 pr._aplinkos apsaugos s. p.'!O18+'[1]8 pr._aplinkos apsaugos s. p.'!O21+'[1]9 pr._įstaigų pajamos'!O38+'[1]9 pr._įstaigų pajamos'!O64+'[1]10 pr._skolintos lėšos'!O32+'[1]10 pr._skolintos lėšos'!O35+'[1]10 pr._skolintos lėšos'!O42+'[1]10 pr._skolintos lėšos'!O45+'[1]10 pr._skolintos lėšos'!O48+'[1]10 pr._skolintos lėšos'!O51+'[1]10 pr._skolintos lėšos'!O55+'[1]7 pr._kita dotacija'!O26+'[1]7 pr._kita dotacija'!O80+'[1]7 pr._kita dotacija'!O93+'[1]7 pr._kita dotacija'!O104+'[1]7 pr._kita dotacija'!O257+'[1]7 pr._kita dotacija'!O263+'[1]7 pr._kita dotacija'!O324+'[1]11 pr._apyvartinės lėšos'!O19+'[1]11 pr._apyvartinės lėšos'!O26+'[1]11 pr._apyvartinės lėšos'!O33+'[1]11 pr._apyvartinės lėšos'!O49+'[1]11 pr._apyvartinės lėšos'!O52+'[1]11 pr._apyvartinės lėšos'!O59+'[1]11 pr._apyvartinės lėšos'!O67+'[1]11 pr._apyvartinės lėšos'!O79+'[1]11 pr._apyvartinės lėšos'!O122+'[1]11 pr._apyvartinės lėšos'!O127+'[1]11 pr._apyvartinės lėšos'!O132+'[1]11 pr._apyvartinės lėšos'!O136</f>
        <v>5897.6000000000013</v>
      </c>
    </row>
    <row r="27" spans="1:14" ht="15" customHeight="1" x14ac:dyDescent="0.25">
      <c r="A27" s="5" t="s">
        <v>70</v>
      </c>
      <c r="B27" s="17" t="s">
        <v>7</v>
      </c>
      <c r="C27" s="16">
        <f t="shared" ref="C27:C37" si="2">D27+F27</f>
        <v>184.2</v>
      </c>
      <c r="D27" s="16">
        <f>'[1]4 pr._savarankiškosios f-jos'!E32+'[1]4 pr._savarankiškosios f-jos'!E101+'[1]4 pr._savarankiškosios f-jos'!E195+'[1]5 pr._valstybinės f-jos'!E44+'[1]5 pr._valstybinės f-jos'!E98+'[1]7 pr._kita dotacija'!E33+'[1]7 pr._kita dotacija'!E269+'[1]9 pr._įstaigų pajamos'!E39+'[1]9 pr._įstaigų pajamos'!E51++'[1]9 pr._įstaigų pajamos'!E103</f>
        <v>184.2</v>
      </c>
      <c r="E27" s="16">
        <f>'[1]4 pr._savarankiškosios f-jos'!F32+'[1]4 pr._savarankiškosios f-jos'!F101+'[1]4 pr._savarankiškosios f-jos'!F195+'[1]5 pr._valstybinės f-jos'!F44+'[1]5 pr._valstybinės f-jos'!F98+'[1]7 pr._kita dotacija'!F33+'[1]7 pr._kita dotacija'!F269+'[1]9 pr._įstaigų pajamos'!F39+'[1]9 pr._įstaigų pajamos'!F51++'[1]9 pr._įstaigų pajamos'!F103</f>
        <v>131.6</v>
      </c>
      <c r="F27" s="16">
        <f>'[1]4 pr._savarankiškosios f-jos'!G32+'[1]4 pr._savarankiškosios f-jos'!G101+'[1]4 pr._savarankiškosios f-jos'!G195+'[1]5 pr._valstybinės f-jos'!G44+'[1]5 pr._valstybinės f-jos'!G98+'[1]7 pr._kita dotacija'!G33+'[1]7 pr._kita dotacija'!G269+'[1]9 pr._įstaigų pajamos'!G39+'[1]9 pr._įstaigų pajamos'!G51++'[1]9 pr._įstaigų pajamos'!G103</f>
        <v>0</v>
      </c>
      <c r="G27" s="10">
        <f t="shared" si="0"/>
        <v>0</v>
      </c>
      <c r="H27" s="10">
        <f>'[1]4 pr._savarankiškosios f-jos'!I32+'[1]4 pr._savarankiškosios f-jos'!I101+'[1]4 pr._savarankiškosios f-jos'!I195+'[1]5 pr._valstybinės f-jos'!I44+'[1]5 pr._valstybinės f-jos'!I98+'[1]7 pr._kita dotacija'!I33+'[1]7 pr._kita dotacija'!I269+'[1]9 pr._įstaigų pajamos'!I39+'[1]9 pr._įstaigų pajamos'!I51++'[1]9 pr._įstaigų pajamos'!I103</f>
        <v>0</v>
      </c>
      <c r="I27" s="10">
        <f>'[1]4 pr._savarankiškosios f-jos'!J32+'[1]4 pr._savarankiškosios f-jos'!J101+'[1]4 pr._savarankiškosios f-jos'!J195+'[1]5 pr._valstybinės f-jos'!J44+'[1]5 pr._valstybinės f-jos'!J98+'[1]7 pr._kita dotacija'!J33+'[1]7 pr._kita dotacija'!J269+'[1]9 pr._įstaigų pajamos'!J39+'[1]9 pr._įstaigų pajamos'!J51++'[1]9 pr._įstaigų pajamos'!J103</f>
        <v>0</v>
      </c>
      <c r="J27" s="10">
        <f>'[1]4 pr._savarankiškosios f-jos'!K32+'[1]4 pr._savarankiškosios f-jos'!K101+'[1]4 pr._savarankiškosios f-jos'!K195+'[1]5 pr._valstybinės f-jos'!K44+'[1]5 pr._valstybinės f-jos'!K98+'[1]7 pr._kita dotacija'!K33+'[1]7 pr._kita dotacija'!K269+'[1]9 pr._įstaigų pajamos'!K39+'[1]9 pr._įstaigų pajamos'!K51++'[1]9 pr._įstaigų pajamos'!K103</f>
        <v>0</v>
      </c>
      <c r="K27" s="12">
        <f t="shared" si="1"/>
        <v>184.2</v>
      </c>
      <c r="L27" s="12">
        <f>'[1]4 pr._savarankiškosios f-jos'!M32+'[1]4 pr._savarankiškosios f-jos'!M101+'[1]4 pr._savarankiškosios f-jos'!M195+'[1]5 pr._valstybinės f-jos'!M44+'[1]5 pr._valstybinės f-jos'!M98+'[1]7 pr._kita dotacija'!M33+'[1]7 pr._kita dotacija'!M269+'[1]9 pr._įstaigų pajamos'!M39+'[1]9 pr._įstaigų pajamos'!M51++'[1]9 pr._įstaigų pajamos'!M103</f>
        <v>184.2</v>
      </c>
      <c r="M27" s="12">
        <f>'[1]4 pr._savarankiškosios f-jos'!N32+'[1]4 pr._savarankiškosios f-jos'!N101+'[1]4 pr._savarankiškosios f-jos'!N195+'[1]5 pr._valstybinės f-jos'!N44+'[1]5 pr._valstybinės f-jos'!N98+'[1]7 pr._kita dotacija'!N33+'[1]7 pr._kita dotacija'!N269+'[1]9 pr._įstaigų pajamos'!N39+'[1]9 pr._įstaigų pajamos'!N51++'[1]9 pr._įstaigų pajamos'!N103</f>
        <v>131.6</v>
      </c>
      <c r="N27" s="12">
        <f>'[1]4 pr._savarankiškosios f-jos'!O32+'[1]4 pr._savarankiškosios f-jos'!O101+'[1]4 pr._savarankiškosios f-jos'!O195+'[1]5 pr._valstybinės f-jos'!O44+'[1]5 pr._valstybinės f-jos'!O98+'[1]7 pr._kita dotacija'!O33+'[1]7 pr._kita dotacija'!O269+'[1]9 pr._įstaigų pajamos'!O39+'[1]9 pr._įstaigų pajamos'!O51++'[1]9 pr._įstaigų pajamos'!O103</f>
        <v>0</v>
      </c>
    </row>
    <row r="28" spans="1:14" ht="15" customHeight="1" x14ac:dyDescent="0.25">
      <c r="A28" s="5" t="s">
        <v>71</v>
      </c>
      <c r="B28" s="17" t="s">
        <v>10</v>
      </c>
      <c r="C28" s="16">
        <f t="shared" si="2"/>
        <v>166.5</v>
      </c>
      <c r="D28" s="16">
        <f>'[1]4 pr._savarankiškosios f-jos'!E38+'[1]4 pr._savarankiškosios f-jos'!E105+'[1]4 pr._savarankiškosios f-jos'!E196+'[1]5 pr._valstybinės f-jos'!E48+'[1]5 pr._valstybinės f-jos'!E100+'[1]7 pr._kita dotacija'!E273+'[1]7 pr._kita dotacija'!E37+'[1]9 pr._įstaigų pajamos'!E40+'[1]9 pr._įstaigų pajamos'!E52+'[1]9 pr._įstaigų pajamos'!E104+'[1]11 pr._apyvartinės lėšos'!E72</f>
        <v>166.5</v>
      </c>
      <c r="E28" s="16">
        <f>'[1]4 pr._savarankiškosios f-jos'!F38+'[1]4 pr._savarankiškosios f-jos'!F105+'[1]4 pr._savarankiškosios f-jos'!F196+'[1]5 pr._valstybinės f-jos'!F48+'[1]5 pr._valstybinės f-jos'!F100+'[1]7 pr._kita dotacija'!F273+'[1]7 pr._kita dotacija'!F37+'[1]9 pr._įstaigų pajamos'!F40+'[1]9 pr._įstaigų pajamos'!F52+'[1]9 pr._įstaigų pajamos'!F104+'[1]11 pr._apyvartinės lėšos'!F72</f>
        <v>125.80000000000001</v>
      </c>
      <c r="F28" s="16">
        <f>'[1]4 pr._savarankiškosios f-jos'!G38+'[1]4 pr._savarankiškosios f-jos'!G105+'[1]4 pr._savarankiškosios f-jos'!G196+'[1]5 pr._valstybinės f-jos'!G48+'[1]5 pr._valstybinės f-jos'!G100+'[1]7 pr._kita dotacija'!G273+'[1]7 pr._kita dotacija'!G37+'[1]9 pr._įstaigų pajamos'!G40+'[1]9 pr._įstaigų pajamos'!G52+'[1]9 pr._įstaigų pajamos'!G104+'[1]11 pr._apyvartinės lėšos'!G72</f>
        <v>0</v>
      </c>
      <c r="G28" s="10">
        <f t="shared" si="0"/>
        <v>0</v>
      </c>
      <c r="H28" s="10">
        <f>'[1]4 pr._savarankiškosios f-jos'!I38+'[1]4 pr._savarankiškosios f-jos'!I105+'[1]4 pr._savarankiškosios f-jos'!I196+'[1]5 pr._valstybinės f-jos'!I48+'[1]5 pr._valstybinės f-jos'!I100+'[1]7 pr._kita dotacija'!I273+'[1]7 pr._kita dotacija'!I37+'[1]9 pr._įstaigų pajamos'!I40+'[1]9 pr._įstaigų pajamos'!I52+'[1]9 pr._įstaigų pajamos'!I104+'[1]11 pr._apyvartinės lėšos'!I72</f>
        <v>0</v>
      </c>
      <c r="I28" s="10">
        <f>'[1]4 pr._savarankiškosios f-jos'!J38+'[1]4 pr._savarankiškosios f-jos'!J105+'[1]4 pr._savarankiškosios f-jos'!J196+'[1]5 pr._valstybinės f-jos'!J48+'[1]5 pr._valstybinės f-jos'!J100+'[1]7 pr._kita dotacija'!J273+'[1]7 pr._kita dotacija'!J37+'[1]9 pr._įstaigų pajamos'!J40+'[1]9 pr._įstaigų pajamos'!J52+'[1]9 pr._įstaigų pajamos'!J104+'[1]11 pr._apyvartinės lėšos'!J72</f>
        <v>0</v>
      </c>
      <c r="J28" s="10">
        <f>'[1]4 pr._savarankiškosios f-jos'!K38+'[1]4 pr._savarankiškosios f-jos'!K105+'[1]4 pr._savarankiškosios f-jos'!K196+'[1]5 pr._valstybinės f-jos'!K48+'[1]5 pr._valstybinės f-jos'!K100+'[1]7 pr._kita dotacija'!K273+'[1]7 pr._kita dotacija'!K37+'[1]9 pr._įstaigų pajamos'!K40+'[1]9 pr._įstaigų pajamos'!K52+'[1]9 pr._įstaigų pajamos'!K104+'[1]11 pr._apyvartinės lėšos'!K72</f>
        <v>0</v>
      </c>
      <c r="K28" s="12">
        <f t="shared" si="1"/>
        <v>166.5</v>
      </c>
      <c r="L28" s="12">
        <f>'[1]4 pr._savarankiškosios f-jos'!M38+'[1]4 pr._savarankiškosios f-jos'!M105+'[1]4 pr._savarankiškosios f-jos'!M196+'[1]5 pr._valstybinės f-jos'!M48+'[1]5 pr._valstybinės f-jos'!M100+'[1]7 pr._kita dotacija'!M273+'[1]7 pr._kita dotacija'!M37+'[1]9 pr._įstaigų pajamos'!M40+'[1]9 pr._įstaigų pajamos'!M52+'[1]9 pr._įstaigų pajamos'!M104+'[1]11 pr._apyvartinės lėšos'!M72</f>
        <v>166.5</v>
      </c>
      <c r="M28" s="12">
        <f>'[1]4 pr._savarankiškosios f-jos'!N38+'[1]4 pr._savarankiškosios f-jos'!N105+'[1]4 pr._savarankiškosios f-jos'!N196+'[1]5 pr._valstybinės f-jos'!N48+'[1]5 pr._valstybinės f-jos'!N100+'[1]7 pr._kita dotacija'!N273+'[1]7 pr._kita dotacija'!N37+'[1]9 pr._įstaigų pajamos'!N40+'[1]9 pr._įstaigų pajamos'!N52+'[1]9 pr._įstaigų pajamos'!N104+'[1]11 pr._apyvartinės lėšos'!N72</f>
        <v>125.80000000000001</v>
      </c>
      <c r="N28" s="12">
        <f>'[1]4 pr._savarankiškosios f-jos'!O38+'[1]4 pr._savarankiškosios f-jos'!O105+'[1]4 pr._savarankiškosios f-jos'!O196+'[1]5 pr._valstybinės f-jos'!O48+'[1]5 pr._valstybinės f-jos'!O100+'[1]7 pr._kita dotacija'!O273+'[1]7 pr._kita dotacija'!O37+'[1]9 pr._įstaigų pajamos'!O40+'[1]9 pr._įstaigų pajamos'!O52+'[1]9 pr._įstaigų pajamos'!O104+'[1]11 pr._apyvartinės lėšos'!O72</f>
        <v>0</v>
      </c>
    </row>
    <row r="29" spans="1:14" ht="15" customHeight="1" x14ac:dyDescent="0.25">
      <c r="A29" s="5" t="s">
        <v>72</v>
      </c>
      <c r="B29" s="17" t="s">
        <v>11</v>
      </c>
      <c r="C29" s="16">
        <f t="shared" si="2"/>
        <v>300.19999999999993</v>
      </c>
      <c r="D29" s="16">
        <f>'[1]4 pr._savarankiškosios f-jos'!E43+'[1]4 pr._savarankiškosios f-jos'!E109+'[1]4 pr._savarankiškosios f-jos'!E197+'[1]5 pr._valstybinės f-jos'!E52+'[1]5 pr._valstybinės f-jos'!E102+'[1]7 pr._kita dotacija'!E41+'[1]7 pr._kita dotacija'!E277+'[1]9 pr._įstaigų pajamos'!E41+'[1]9 pr._įstaigų pajamos'!E53+'[1]9 pr._įstaigų pajamos'!E105+'[1]11 pr._apyvartinės lėšos'!E68</f>
        <v>296.99999999999994</v>
      </c>
      <c r="E29" s="16">
        <f>'[1]4 pr._savarankiškosios f-jos'!F43+'[1]4 pr._savarankiškosios f-jos'!F109+'[1]4 pr._savarankiškosios f-jos'!F197+'[1]5 pr._valstybinės f-jos'!F52+'[1]5 pr._valstybinės f-jos'!F102+'[1]7 pr._kita dotacija'!F41+'[1]7 pr._kita dotacija'!F277+'[1]9 pr._įstaigų pajamos'!F41+'[1]9 pr._įstaigų pajamos'!F53+'[1]9 pr._įstaigų pajamos'!F105+'[1]11 pr._apyvartinės lėšos'!F68</f>
        <v>219.89999999999998</v>
      </c>
      <c r="F29" s="16">
        <f>'[1]4 pr._savarankiškosios f-jos'!G43+'[1]4 pr._savarankiškosios f-jos'!G109+'[1]4 pr._savarankiškosios f-jos'!G197+'[1]5 pr._valstybinės f-jos'!G52+'[1]5 pr._valstybinės f-jos'!G102+'[1]7 pr._kita dotacija'!G41+'[1]7 pr._kita dotacija'!G277+'[1]9 pr._įstaigų pajamos'!G41+'[1]9 pr._įstaigų pajamos'!G53+'[1]9 pr._įstaigų pajamos'!G105+'[1]11 pr._apyvartinės lėšos'!G68</f>
        <v>3.2</v>
      </c>
      <c r="G29" s="10">
        <f t="shared" si="0"/>
        <v>0</v>
      </c>
      <c r="H29" s="10">
        <f>'[1]4 pr._savarankiškosios f-jos'!I43+'[1]4 pr._savarankiškosios f-jos'!I109+'[1]4 pr._savarankiškosios f-jos'!I197+'[1]5 pr._valstybinės f-jos'!I52+'[1]5 pr._valstybinės f-jos'!I102+'[1]7 pr._kita dotacija'!I41+'[1]7 pr._kita dotacija'!I277+'[1]9 pr._įstaigų pajamos'!I41+'[1]9 pr._įstaigų pajamos'!I53+'[1]9 pr._įstaigų pajamos'!I105+'[1]11 pr._apyvartinės lėšos'!I68</f>
        <v>0</v>
      </c>
      <c r="I29" s="10">
        <f>'[1]4 pr._savarankiškosios f-jos'!J43+'[1]4 pr._savarankiškosios f-jos'!J109+'[1]4 pr._savarankiškosios f-jos'!J197+'[1]5 pr._valstybinės f-jos'!J52+'[1]5 pr._valstybinės f-jos'!J102+'[1]7 pr._kita dotacija'!J41+'[1]7 pr._kita dotacija'!J277+'[1]9 pr._įstaigų pajamos'!J41+'[1]9 pr._įstaigų pajamos'!J53+'[1]9 pr._įstaigų pajamos'!J105+'[1]11 pr._apyvartinės lėšos'!J68</f>
        <v>-5</v>
      </c>
      <c r="J29" s="10">
        <f>'[1]4 pr._savarankiškosios f-jos'!K43+'[1]4 pr._savarankiškosios f-jos'!K109+'[1]4 pr._savarankiškosios f-jos'!K197+'[1]5 pr._valstybinės f-jos'!K52+'[1]5 pr._valstybinės f-jos'!K102+'[1]7 pr._kita dotacija'!K41+'[1]7 pr._kita dotacija'!K277+'[1]9 pr._įstaigų pajamos'!K41+'[1]9 pr._įstaigų pajamos'!K53+'[1]9 pr._įstaigų pajamos'!K105+'[1]11 pr._apyvartinės lėšos'!K68</f>
        <v>0</v>
      </c>
      <c r="K29" s="12">
        <f t="shared" si="1"/>
        <v>300.19999999999993</v>
      </c>
      <c r="L29" s="12">
        <f>'[1]4 pr._savarankiškosios f-jos'!M43+'[1]4 pr._savarankiškosios f-jos'!M109+'[1]4 pr._savarankiškosios f-jos'!M197+'[1]5 pr._valstybinės f-jos'!M52+'[1]5 pr._valstybinės f-jos'!M102+'[1]7 pr._kita dotacija'!M41+'[1]7 pr._kita dotacija'!M277+'[1]9 pr._įstaigų pajamos'!M41+'[1]9 pr._įstaigų pajamos'!M53+'[1]9 pr._įstaigų pajamos'!M105+'[1]11 pr._apyvartinės lėšos'!M68</f>
        <v>296.99999999999994</v>
      </c>
      <c r="M29" s="12">
        <f>'[1]4 pr._savarankiškosios f-jos'!N43+'[1]4 pr._savarankiškosios f-jos'!N109+'[1]4 pr._savarankiškosios f-jos'!N197+'[1]5 pr._valstybinės f-jos'!N52+'[1]5 pr._valstybinės f-jos'!N102+'[1]7 pr._kita dotacija'!N41+'[1]7 pr._kita dotacija'!N277+'[1]9 pr._įstaigų pajamos'!N41+'[1]9 pr._įstaigų pajamos'!N53+'[1]9 pr._įstaigų pajamos'!N105+'[1]11 pr._apyvartinės lėšos'!N68</f>
        <v>214.89999999999998</v>
      </c>
      <c r="N29" s="12">
        <f>'[1]4 pr._savarankiškosios f-jos'!O43+'[1]4 pr._savarankiškosios f-jos'!O109+'[1]4 pr._savarankiškosios f-jos'!O197+'[1]5 pr._valstybinės f-jos'!O52+'[1]5 pr._valstybinės f-jos'!O102+'[1]7 pr._kita dotacija'!O41+'[1]7 pr._kita dotacija'!O277+'[1]9 pr._įstaigų pajamos'!O41+'[1]9 pr._įstaigų pajamos'!O53+'[1]9 pr._įstaigų pajamos'!O105+'[1]11 pr._apyvartinės lėšos'!O68</f>
        <v>3.2</v>
      </c>
    </row>
    <row r="30" spans="1:14" ht="15" customHeight="1" x14ac:dyDescent="0.25">
      <c r="A30" s="5" t="s">
        <v>73</v>
      </c>
      <c r="B30" s="17" t="s">
        <v>12</v>
      </c>
      <c r="C30" s="16">
        <f t="shared" si="2"/>
        <v>231.3</v>
      </c>
      <c r="D30" s="16">
        <f>'[1]4 pr._savarankiškosios f-jos'!E49+'[1]4 pr._savarankiškosios f-jos'!E113+'[1]5 pr._valstybinės f-jos'!E56+'[1]5 pr._valstybinės f-jos'!E104+'[1]7 pr._kita dotacija'!E46+'[1]9 pr._įstaigų pajamos'!E42+'[1]9 pr._įstaigų pajamos'!E54</f>
        <v>194.3</v>
      </c>
      <c r="E30" s="16">
        <f>'[1]4 pr._savarankiškosios f-jos'!F49+'[1]4 pr._savarankiškosios f-jos'!F113+'[1]5 pr._valstybinės f-jos'!F56+'[1]5 pr._valstybinės f-jos'!F104+'[1]7 pr._kita dotacija'!F46+'[1]9 pr._įstaigų pajamos'!F42+'[1]9 pr._įstaigų pajamos'!F54+'[1]11 pr._apyvartinės lėšos'!F67+'[1]11 pr._apyvartinės lėšos'!F72</f>
        <v>145.89999999999998</v>
      </c>
      <c r="F30" s="16">
        <f>'[1]4 pr._savarankiškosios f-jos'!G49+'[1]4 pr._savarankiškosios f-jos'!G113+'[1]5 pr._valstybinės f-jos'!G56+'[1]5 pr._valstybinės f-jos'!G104+'[1]7 pr._kita dotacija'!G46+'[1]9 pr._įstaigų pajamos'!G42+'[1]9 pr._įstaigų pajamos'!G54+'[1]11 pr._apyvartinės lėšos'!G67+'[1]11 pr._apyvartinės lėšos'!G72</f>
        <v>37</v>
      </c>
      <c r="G30" s="10">
        <f t="shared" si="0"/>
        <v>0</v>
      </c>
      <c r="H30" s="10">
        <f>'[1]4 pr._savarankiškosios f-jos'!I49+'[1]4 pr._savarankiškosios f-jos'!I113+'[1]5 pr._valstybinės f-jos'!I56+'[1]5 pr._valstybinės f-jos'!I104+'[1]7 pr._kita dotacija'!I46+'[1]9 pr._įstaigų pajamos'!I42+'[1]9 pr._įstaigų pajamos'!I54</f>
        <v>0</v>
      </c>
      <c r="I30" s="10">
        <f>'[1]4 pr._savarankiškosios f-jos'!J49+'[1]4 pr._savarankiškosios f-jos'!J113+'[1]5 pr._valstybinės f-jos'!J56+'[1]5 pr._valstybinės f-jos'!J104+'[1]7 pr._kita dotacija'!J46+'[1]9 pr._įstaigų pajamos'!J42+'[1]9 pr._įstaigų pajamos'!J54+'[1]11 pr._apyvartinės lėšos'!J67+'[1]11 pr._apyvartinės lėšos'!J72</f>
        <v>0</v>
      </c>
      <c r="J30" s="10">
        <f>'[1]4 pr._savarankiškosios f-jos'!K49+'[1]4 pr._savarankiškosios f-jos'!K113+'[1]5 pr._valstybinės f-jos'!K56+'[1]5 pr._valstybinės f-jos'!K104+'[1]7 pr._kita dotacija'!K46+'[1]9 pr._įstaigų pajamos'!K42+'[1]9 pr._įstaigų pajamos'!K54+'[1]11 pr._apyvartinės lėšos'!K67+'[1]11 pr._apyvartinės lėšos'!K72</f>
        <v>0</v>
      </c>
      <c r="K30" s="12">
        <f t="shared" si="1"/>
        <v>231.3</v>
      </c>
      <c r="L30" s="12">
        <f>'[1]4 pr._savarankiškosios f-jos'!M49+'[1]4 pr._savarankiškosios f-jos'!M113+'[1]5 pr._valstybinės f-jos'!M56+'[1]5 pr._valstybinės f-jos'!M104+'[1]7 pr._kita dotacija'!M46+'[1]9 pr._įstaigų pajamos'!M42+'[1]9 pr._įstaigų pajamos'!M54</f>
        <v>194.3</v>
      </c>
      <c r="M30" s="12">
        <f>'[1]4 pr._savarankiškosios f-jos'!N49+'[1]4 pr._savarankiškosios f-jos'!N113+'[1]5 pr._valstybinės f-jos'!N56+'[1]5 pr._valstybinės f-jos'!N104+'[1]7 pr._kita dotacija'!N46+'[1]9 pr._įstaigų pajamos'!N42+'[1]9 pr._įstaigų pajamos'!N54+'[1]11 pr._apyvartinės lėšos'!N67+'[1]11 pr._apyvartinės lėšos'!N72</f>
        <v>145.89999999999998</v>
      </c>
      <c r="N30" s="12">
        <f>'[1]4 pr._savarankiškosios f-jos'!O49+'[1]4 pr._savarankiškosios f-jos'!O113+'[1]5 pr._valstybinės f-jos'!O56+'[1]5 pr._valstybinės f-jos'!O104+'[1]7 pr._kita dotacija'!O46+'[1]9 pr._įstaigų pajamos'!O42+'[1]9 pr._įstaigų pajamos'!O54+'[1]11 pr._apyvartinės lėšos'!O67+'[1]11 pr._apyvartinės lėšos'!O72</f>
        <v>37</v>
      </c>
    </row>
    <row r="31" spans="1:14" ht="15" customHeight="1" x14ac:dyDescent="0.25">
      <c r="A31" s="5" t="s">
        <v>74</v>
      </c>
      <c r="B31" s="17" t="s">
        <v>13</v>
      </c>
      <c r="C31" s="16">
        <f t="shared" si="2"/>
        <v>133.1</v>
      </c>
      <c r="D31" s="16">
        <f>'[1]4 pr._savarankiškosios f-jos'!E54+'[1]4 pr._savarankiškosios f-jos'!E117+'[1]5 pr._valstybinės f-jos'!E60+'[1]5 pr._valstybinės f-jos'!E106+'[1]7 pr._kita dotacija'!E50+'[1]9 pr._įstaigų pajamos'!E55</f>
        <v>133.1</v>
      </c>
      <c r="E31" s="16">
        <f>'[1]4 pr._savarankiškosios f-jos'!F54+'[1]4 pr._savarankiškosios f-jos'!F117+'[1]5 pr._valstybinės f-jos'!F60+'[1]5 pr._valstybinės f-jos'!F106+'[1]7 pr._kita dotacija'!F50+'[1]9 pr._įstaigų pajamos'!F55</f>
        <v>98.399999999999991</v>
      </c>
      <c r="F31" s="16">
        <f>'[1]4 pr._savarankiškosios f-jos'!G54+'[1]4 pr._savarankiškosios f-jos'!G117+'[1]5 pr._valstybinės f-jos'!G60+'[1]5 pr._valstybinės f-jos'!G106+'[1]7 pr._kita dotacija'!G50+'[1]9 pr._įstaigų pajamos'!G55</f>
        <v>0</v>
      </c>
      <c r="G31" s="10">
        <f t="shared" si="0"/>
        <v>0.3</v>
      </c>
      <c r="H31" s="10">
        <f>'[1]4 pr._savarankiškosios f-jos'!I54+'[1]4 pr._savarankiškosios f-jos'!I117+'[1]5 pr._valstybinės f-jos'!I60+'[1]5 pr._valstybinės f-jos'!I106+'[1]7 pr._kita dotacija'!I50+'[1]9 pr._įstaigų pajamos'!I55</f>
        <v>0.3</v>
      </c>
      <c r="I31" s="10">
        <f>'[1]4 pr._savarankiškosios f-jos'!J54+'[1]4 pr._savarankiškosios f-jos'!J117+'[1]5 pr._valstybinės f-jos'!J60+'[1]5 pr._valstybinės f-jos'!J106+'[1]7 pr._kita dotacija'!J50+'[1]9 pr._įstaigų pajamos'!J55</f>
        <v>0</v>
      </c>
      <c r="J31" s="10">
        <f>'[1]4 pr._savarankiškosios f-jos'!K54+'[1]4 pr._savarankiškosios f-jos'!K117+'[1]5 pr._valstybinės f-jos'!K60+'[1]5 pr._valstybinės f-jos'!K106+'[1]7 pr._kita dotacija'!K50+'[1]9 pr._įstaigų pajamos'!K55</f>
        <v>0</v>
      </c>
      <c r="K31" s="12">
        <f t="shared" si="1"/>
        <v>133.39999999999998</v>
      </c>
      <c r="L31" s="12">
        <f>'[1]4 pr._savarankiškosios f-jos'!M54+'[1]4 pr._savarankiškosios f-jos'!M117+'[1]5 pr._valstybinės f-jos'!M60+'[1]5 pr._valstybinės f-jos'!M106+'[1]7 pr._kita dotacija'!M50+'[1]9 pr._įstaigų pajamos'!M55</f>
        <v>133.39999999999998</v>
      </c>
      <c r="M31" s="12">
        <f>'[1]4 pr._savarankiškosios f-jos'!N54+'[1]4 pr._savarankiškosios f-jos'!N117+'[1]5 pr._valstybinės f-jos'!N60+'[1]5 pr._valstybinės f-jos'!N106+'[1]7 pr._kita dotacija'!N50+'[1]9 pr._įstaigų pajamos'!N55</f>
        <v>98.399999999999991</v>
      </c>
      <c r="N31" s="12">
        <f>'[1]4 pr._savarankiškosios f-jos'!O54+'[1]4 pr._savarankiškosios f-jos'!O117+'[1]5 pr._valstybinės f-jos'!O60+'[1]5 pr._valstybinės f-jos'!O106+'[1]7 pr._kita dotacija'!O50+'[1]9 pr._įstaigų pajamos'!O55</f>
        <v>0</v>
      </c>
    </row>
    <row r="32" spans="1:14" ht="15" customHeight="1" x14ac:dyDescent="0.25">
      <c r="A32" s="5" t="s">
        <v>75</v>
      </c>
      <c r="B32" s="12" t="s">
        <v>14</v>
      </c>
      <c r="C32" s="16">
        <f t="shared" si="2"/>
        <v>150.59999999999997</v>
      </c>
      <c r="D32" s="16">
        <f>'[1]4 pr._savarankiškosios f-jos'!E59+'[1]4 pr._savarankiškosios f-jos'!E121+'[1]5 pr._valstybinės f-jos'!E64+'[1]5 pr._valstybinės f-jos'!E108+'[1]7 pr._kita dotacija'!E54+'[1]9 pr._įstaigų pajamos'!E43+'[1]9 pr._įstaigų pajamos'!E56+'[1]11 pr._apyvartinės lėšos'!E73</f>
        <v>150.59999999999997</v>
      </c>
      <c r="E32" s="16">
        <f>'[1]4 pr._savarankiškosios f-jos'!F59+'[1]4 pr._savarankiškosios f-jos'!F121+'[1]5 pr._valstybinės f-jos'!F64+'[1]5 pr._valstybinės f-jos'!F108+'[1]7 pr._kita dotacija'!F54+'[1]9 pr._įstaigų pajamos'!F43+'[1]9 pr._įstaigų pajamos'!F56+'[1]11 pr._apyvartinės lėšos'!F73</f>
        <v>105.6</v>
      </c>
      <c r="F32" s="16">
        <f>'[1]4 pr._savarankiškosios f-jos'!G59+'[1]4 pr._savarankiškosios f-jos'!G121+'[1]5 pr._valstybinės f-jos'!G64+'[1]5 pr._valstybinės f-jos'!G108+'[1]7 pr._kita dotacija'!G54+'[1]9 pr._įstaigų pajamos'!G43+'[1]9 pr._įstaigų pajamos'!G56+'[1]11 pr._apyvartinės lėšos'!G73</f>
        <v>0</v>
      </c>
      <c r="G32" s="10">
        <f t="shared" si="0"/>
        <v>0</v>
      </c>
      <c r="H32" s="10">
        <f>'[1]4 pr._savarankiškosios f-jos'!I59+'[1]4 pr._savarankiškosios f-jos'!I121+'[1]5 pr._valstybinės f-jos'!I64+'[1]5 pr._valstybinės f-jos'!I108+'[1]7 pr._kita dotacija'!I54+'[1]9 pr._įstaigų pajamos'!I43+'[1]9 pr._įstaigų pajamos'!I56+'[1]11 pr._apyvartinės lėšos'!I73</f>
        <v>0</v>
      </c>
      <c r="I32" s="10">
        <f>'[1]4 pr._savarankiškosios f-jos'!J59+'[1]4 pr._savarankiškosios f-jos'!J121+'[1]5 pr._valstybinės f-jos'!J64+'[1]5 pr._valstybinės f-jos'!J108+'[1]7 pr._kita dotacija'!J54+'[1]9 pr._įstaigų pajamos'!J43+'[1]9 pr._įstaigų pajamos'!J56+'[1]11 pr._apyvartinės lėšos'!J73</f>
        <v>0</v>
      </c>
      <c r="J32" s="10">
        <f>'[1]4 pr._savarankiškosios f-jos'!K59+'[1]4 pr._savarankiškosios f-jos'!K121+'[1]5 pr._valstybinės f-jos'!K64+'[1]5 pr._valstybinės f-jos'!K108+'[1]7 pr._kita dotacija'!K54+'[1]9 pr._įstaigų pajamos'!K43+'[1]9 pr._įstaigų pajamos'!K56+'[1]11 pr._apyvartinės lėšos'!K73</f>
        <v>0</v>
      </c>
      <c r="K32" s="12">
        <f t="shared" si="1"/>
        <v>150.59999999999997</v>
      </c>
      <c r="L32" s="12">
        <f>'[1]4 pr._savarankiškosios f-jos'!M59+'[1]4 pr._savarankiškosios f-jos'!M121+'[1]5 pr._valstybinės f-jos'!M64+'[1]5 pr._valstybinės f-jos'!M108+'[1]7 pr._kita dotacija'!M54+'[1]9 pr._įstaigų pajamos'!M43+'[1]9 pr._įstaigų pajamos'!M56+'[1]11 pr._apyvartinės lėšos'!M73</f>
        <v>150.59999999999997</v>
      </c>
      <c r="M32" s="12">
        <f>'[1]4 pr._savarankiškosios f-jos'!N59+'[1]4 pr._savarankiškosios f-jos'!N121+'[1]5 pr._valstybinės f-jos'!N64+'[1]5 pr._valstybinės f-jos'!N108+'[1]7 pr._kita dotacija'!N54+'[1]9 pr._įstaigų pajamos'!N43+'[1]9 pr._įstaigų pajamos'!N56+'[1]11 pr._apyvartinės lėšos'!N73</f>
        <v>105.6</v>
      </c>
      <c r="N32" s="12">
        <f>'[1]4 pr._savarankiškosios f-jos'!O59+'[1]4 pr._savarankiškosios f-jos'!O121+'[1]5 pr._valstybinės f-jos'!O64+'[1]5 pr._valstybinės f-jos'!O108+'[1]7 pr._kita dotacija'!O54+'[1]9 pr._įstaigų pajamos'!O43+'[1]9 pr._įstaigų pajamos'!O56+'[1]11 pr._apyvartinės lėšos'!O73</f>
        <v>0</v>
      </c>
    </row>
    <row r="33" spans="1:14" ht="15" customHeight="1" x14ac:dyDescent="0.25">
      <c r="A33" s="13" t="s">
        <v>76</v>
      </c>
      <c r="B33" s="12" t="s">
        <v>15</v>
      </c>
      <c r="C33" s="16">
        <f t="shared" si="2"/>
        <v>191.59999999999997</v>
      </c>
      <c r="D33" s="16">
        <f>'[1]4 pr._savarankiškosios f-jos'!E64+'[1]4 pr._savarankiškosios f-jos'!E125++'[1]4 pr._savarankiškosios f-jos'!E198+'[1]5 pr._valstybinės f-jos'!E68+'[1]5 pr._valstybinės f-jos'!E110+'[1]7 pr._kita dotacija'!E58+'[1]7 pr._kita dotacija'!E281+'[1]9 pr._įstaigų pajamos'!E44+'[1]9 pr._įstaigų pajamos'!E57+'[1]9 pr._įstaigų pajamos'!E106+'[1]11 pr._apyvartinės lėšos'!E74</f>
        <v>191.59999999999997</v>
      </c>
      <c r="E33" s="16">
        <f>'[1]4 pr._savarankiškosios f-jos'!F64+'[1]4 pr._savarankiškosios f-jos'!F125++'[1]4 pr._savarankiškosios f-jos'!F198+'[1]5 pr._valstybinės f-jos'!F68+'[1]5 pr._valstybinės f-jos'!F110+'[1]7 pr._kita dotacija'!F58+'[1]7 pr._kita dotacija'!F281+'[1]9 pr._įstaigų pajamos'!F44+'[1]9 pr._įstaigų pajamos'!F57+'[1]9 pr._įstaigų pajamos'!F106+'[1]11 pr._apyvartinės lėšos'!F74</f>
        <v>141.6</v>
      </c>
      <c r="F33" s="16">
        <f>'[1]4 pr._savarankiškosios f-jos'!G64+'[1]4 pr._savarankiškosios f-jos'!G125++'[1]4 pr._savarankiškosios f-jos'!G198+'[1]5 pr._valstybinės f-jos'!G68+'[1]5 pr._valstybinės f-jos'!G110+'[1]7 pr._kita dotacija'!G58+'[1]7 pr._kita dotacija'!G281+'[1]9 pr._įstaigų pajamos'!G44+'[1]9 pr._įstaigų pajamos'!G57+'[1]9 pr._įstaigų pajamos'!G106+'[1]11 pr._apyvartinės lėšos'!G74</f>
        <v>0</v>
      </c>
      <c r="G33" s="10">
        <f t="shared" si="0"/>
        <v>0</v>
      </c>
      <c r="H33" s="10">
        <f>'[1]4 pr._savarankiškosios f-jos'!I64+'[1]4 pr._savarankiškosios f-jos'!I125++'[1]4 pr._savarankiškosios f-jos'!I198+'[1]5 pr._valstybinės f-jos'!I68+'[1]5 pr._valstybinės f-jos'!I110+'[1]7 pr._kita dotacija'!I58+'[1]7 pr._kita dotacija'!I281+'[1]9 pr._įstaigų pajamos'!I44+'[1]9 pr._įstaigų pajamos'!I57+'[1]9 pr._įstaigų pajamos'!I106+'[1]11 pr._apyvartinės lėšos'!I74</f>
        <v>0</v>
      </c>
      <c r="I33" s="10">
        <f>'[1]4 pr._savarankiškosios f-jos'!J64+'[1]4 pr._savarankiškosios f-jos'!J125++'[1]4 pr._savarankiškosios f-jos'!J198+'[1]5 pr._valstybinės f-jos'!J68+'[1]5 pr._valstybinės f-jos'!J110+'[1]7 pr._kita dotacija'!J58+'[1]7 pr._kita dotacija'!J281+'[1]9 pr._įstaigų pajamos'!J44+'[1]9 pr._įstaigų pajamos'!J57+'[1]9 pr._įstaigų pajamos'!J106+'[1]11 pr._apyvartinės lėšos'!J74</f>
        <v>0</v>
      </c>
      <c r="J33" s="10">
        <f>'[1]4 pr._savarankiškosios f-jos'!K64+'[1]4 pr._savarankiškosios f-jos'!K125++'[1]4 pr._savarankiškosios f-jos'!K198+'[1]5 pr._valstybinės f-jos'!K68+'[1]5 pr._valstybinės f-jos'!K110+'[1]7 pr._kita dotacija'!K58+'[1]7 pr._kita dotacija'!K281+'[1]9 pr._įstaigų pajamos'!K44+'[1]9 pr._įstaigų pajamos'!K57+'[1]9 pr._įstaigų pajamos'!K106+'[1]11 pr._apyvartinės lėšos'!K74</f>
        <v>0</v>
      </c>
      <c r="K33" s="12">
        <f t="shared" si="1"/>
        <v>191.59999999999997</v>
      </c>
      <c r="L33" s="12">
        <f>'[1]4 pr._savarankiškosios f-jos'!M64+'[1]4 pr._savarankiškosios f-jos'!M125++'[1]4 pr._savarankiškosios f-jos'!M198+'[1]5 pr._valstybinės f-jos'!M68+'[1]5 pr._valstybinės f-jos'!M110+'[1]7 pr._kita dotacija'!M58+'[1]7 pr._kita dotacija'!M281+'[1]9 pr._įstaigų pajamos'!M44+'[1]9 pr._įstaigų pajamos'!M57+'[1]9 pr._įstaigų pajamos'!M106+'[1]11 pr._apyvartinės lėšos'!M74</f>
        <v>191.59999999999997</v>
      </c>
      <c r="M33" s="12">
        <f>'[1]4 pr._savarankiškosios f-jos'!N64+'[1]4 pr._savarankiškosios f-jos'!N125++'[1]4 pr._savarankiškosios f-jos'!N198+'[1]5 pr._valstybinės f-jos'!N68+'[1]5 pr._valstybinės f-jos'!N110+'[1]7 pr._kita dotacija'!N58+'[1]7 pr._kita dotacija'!N281+'[1]9 pr._įstaigų pajamos'!N44+'[1]9 pr._įstaigų pajamos'!N57+'[1]9 pr._įstaigų pajamos'!N106+'[1]11 pr._apyvartinės lėšos'!N74</f>
        <v>141.6</v>
      </c>
      <c r="N33" s="12">
        <f>'[1]4 pr._savarankiškosios f-jos'!O64+'[1]4 pr._savarankiškosios f-jos'!O125++'[1]4 pr._savarankiškosios f-jos'!O198+'[1]5 pr._valstybinės f-jos'!O68+'[1]5 pr._valstybinės f-jos'!O110+'[1]7 pr._kita dotacija'!O58+'[1]7 pr._kita dotacija'!O281+'[1]9 pr._įstaigų pajamos'!O44+'[1]9 pr._įstaigų pajamos'!O57+'[1]9 pr._įstaigų pajamos'!O106+'[1]11 pr._apyvartinės lėšos'!O74</f>
        <v>0</v>
      </c>
    </row>
    <row r="34" spans="1:14" ht="15" customHeight="1" x14ac:dyDescent="0.25">
      <c r="A34" s="19" t="s">
        <v>77</v>
      </c>
      <c r="B34" s="17" t="s">
        <v>16</v>
      </c>
      <c r="C34" s="16">
        <f t="shared" si="2"/>
        <v>391.09999999999997</v>
      </c>
      <c r="D34" s="16">
        <f>'[1]4 pr._savarankiškosios f-jos'!E69+'[1]4 pr._savarankiškosios f-jos'!E129+'[1]5 pr._valstybinės f-jos'!E72+'[1]5 pr._valstybinės f-jos'!E112+'[1]7 pr._kita dotacija'!E62+'[1]9 pr._įstaigų pajamos'!E45+'[1]9 pr._įstaigų pajamos'!E58+'[1]4 pr._savarankiškosios f-jos'!E199+'[1]7 pr._kita dotacija'!E285+'[1]9 pr._įstaigų pajamos'!E107+'[1]11 pr._apyvartinės lėšos'!E69+'[1]11 pr._apyvartinės lėšos'!E75+'[1]11 pr._apyvartinės lėšos'!E109</f>
        <v>382.09999999999997</v>
      </c>
      <c r="E34" s="16">
        <f>'[1]4 pr._savarankiškosios f-jos'!F69+'[1]4 pr._savarankiškosios f-jos'!F129+'[1]5 pr._valstybinės f-jos'!F72+'[1]5 pr._valstybinės f-jos'!F112+'[1]7 pr._kita dotacija'!F62+'[1]9 pr._įstaigų pajamos'!F45+'[1]9 pr._įstaigų pajamos'!F58+'[1]4 pr._savarankiškosios f-jos'!F199+'[1]7 pr._kita dotacija'!F285+'[1]9 pr._įstaigų pajamos'!F107+'[1]11 pr._apyvartinės lėšos'!F69+'[1]11 pr._apyvartinės lėšos'!F75+'[1]11 pr._apyvartinės lėšos'!F109</f>
        <v>288.3</v>
      </c>
      <c r="F34" s="16">
        <f>'[1]4 pr._savarankiškosios f-jos'!G69+'[1]4 pr._savarankiškosios f-jos'!G129+'[1]5 pr._valstybinės f-jos'!G72+'[1]5 pr._valstybinės f-jos'!G112+'[1]7 pr._kita dotacija'!G62+'[1]9 pr._įstaigų pajamos'!G45+'[1]9 pr._įstaigų pajamos'!G58+'[1]4 pr._savarankiškosios f-jos'!G199+'[1]7 pr._kita dotacija'!G285+'[1]9 pr._įstaigų pajamos'!G107+'[1]11 pr._apyvartinės lėšos'!G69+'[1]11 pr._apyvartinės lėšos'!G75+'[1]11 pr._apyvartinės lėšos'!G109</f>
        <v>9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f-jos'!I112+'[1]7 pr._kita dotacija'!I62+'[1]9 pr._įstaigų pajamos'!I45+'[1]9 pr._įstaigų pajamos'!I58+'[1]4 pr._savarankiškosios f-jos'!I199+'[1]7 pr._kita dotacija'!I285+'[1]9 pr._įstaigų pajamos'!I107+'[1]11 pr._apyvartinės lėšos'!I69+'[1]11 pr._apyvartinės lėšos'!I75+'[1]11 pr._apyvartinės lėšos'!I109</f>
        <v>0</v>
      </c>
      <c r="I34" s="10">
        <f>'[1]4 pr._savarankiškosios f-jos'!J69+'[1]4 pr._savarankiškosios f-jos'!J129+'[1]5 pr._valstybinės f-jos'!J72+'[1]5 pr._valstybinės f-jos'!J112+'[1]7 pr._kita dotacija'!J62+'[1]9 pr._įstaigų pajamos'!J45+'[1]9 pr._įstaigų pajamos'!J58+'[1]4 pr._savarankiškosios f-jos'!J199+'[1]7 pr._kita dotacija'!J285+'[1]9 pr._įstaigų pajamos'!J107+'[1]11 pr._apyvartinės lėšos'!J69+'[1]11 pr._apyvartinės lėšos'!J75+'[1]11 pr._apyvartinės lėšos'!J109</f>
        <v>0</v>
      </c>
      <c r="J34" s="10">
        <f>'[1]4 pr._savarankiškosios f-jos'!K69+'[1]4 pr._savarankiškosios f-jos'!K129+'[1]5 pr._valstybinės f-jos'!K72+'[1]5 pr._valstybinės f-jos'!K112+'[1]7 pr._kita dotacija'!K62+'[1]9 pr._įstaigų pajamos'!K45+'[1]9 pr._įstaigų pajamos'!K58+'[1]4 pr._savarankiškosios f-jos'!K199+'[1]7 pr._kita dotacija'!K285+'[1]9 pr._įstaigų pajamos'!K107+'[1]11 pr._apyvartinės lėšos'!K69+'[1]11 pr._apyvartinės lėšos'!K75+'[1]11 pr._apyvartinės lėšos'!K109</f>
        <v>0</v>
      </c>
      <c r="K34" s="12">
        <f t="shared" si="1"/>
        <v>391.09999999999997</v>
      </c>
      <c r="L34" s="12">
        <f>'[1]4 pr._savarankiškosios f-jos'!M69+'[1]4 pr._savarankiškosios f-jos'!M129+'[1]5 pr._valstybinės f-jos'!M72+'[1]5 pr._valstybinės f-jos'!M112+'[1]7 pr._kita dotacija'!M62+'[1]9 pr._įstaigų pajamos'!M45+'[1]9 pr._įstaigų pajamos'!M58+'[1]4 pr._savarankiškosios f-jos'!M199+'[1]7 pr._kita dotacija'!M285+'[1]9 pr._įstaigų pajamos'!M107+'[1]11 pr._apyvartinės lėšos'!M69+'[1]11 pr._apyvartinės lėšos'!M75+'[1]11 pr._apyvartinės lėšos'!M109</f>
        <v>382.09999999999997</v>
      </c>
      <c r="M34" s="12">
        <f>'[1]4 pr._savarankiškosios f-jos'!N69+'[1]4 pr._savarankiškosios f-jos'!N129+'[1]5 pr._valstybinės f-jos'!N72+'[1]5 pr._valstybinės f-jos'!N112+'[1]7 pr._kita dotacija'!N62+'[1]9 pr._įstaigų pajamos'!N45+'[1]9 pr._įstaigų pajamos'!N58+'[1]4 pr._savarankiškosios f-jos'!N199+'[1]7 pr._kita dotacija'!N285+'[1]9 pr._įstaigų pajamos'!N107+'[1]11 pr._apyvartinės lėšos'!N69+'[1]11 pr._apyvartinės lėšos'!N75+'[1]11 pr._apyvartinės lėšos'!N109</f>
        <v>288.3</v>
      </c>
      <c r="N34" s="12">
        <f>'[1]4 pr._savarankiškosios f-jos'!O69+'[1]4 pr._savarankiškosios f-jos'!O129+'[1]5 pr._valstybinės f-jos'!O72+'[1]5 pr._valstybinės f-jos'!O112+'[1]7 pr._kita dotacija'!O62+'[1]9 pr._įstaigų pajamos'!O45+'[1]9 pr._įstaigų pajamos'!O58+'[1]4 pr._savarankiškosios f-jos'!O199+'[1]7 pr._kita dotacija'!O285+'[1]9 pr._įstaigų pajamos'!O107+'[1]11 pr._apyvartinės lėšos'!O69+'[1]11 pr._apyvartinės lėšos'!O75+'[1]11 pr._apyvartinės lėšos'!O109</f>
        <v>9</v>
      </c>
    </row>
    <row r="35" spans="1:14" ht="15" customHeight="1" x14ac:dyDescent="0.25">
      <c r="A35" s="5" t="s">
        <v>78</v>
      </c>
      <c r="B35" s="17" t="s">
        <v>17</v>
      </c>
      <c r="C35" s="16">
        <f t="shared" si="2"/>
        <v>138.99999999999997</v>
      </c>
      <c r="D35" s="16">
        <f>'[1]4 pr._savarankiškosios f-jos'!E75+'[1]4 pr._savarankiškosios f-jos'!E133+'[1]5 pr._valstybinės f-jos'!E76+'[1]5 pr._valstybinės f-jos'!E114+'[1]7 pr._kita dotacija'!E66+'[1]9 pr._įstaigų pajamos'!E46+'[1]9 pr._įstaigų pajamos'!E59</f>
        <v>138.99999999999997</v>
      </c>
      <c r="E35" s="16">
        <f>'[1]4 pr._savarankiškosios f-jos'!F75+'[1]4 pr._savarankiškosios f-jos'!F133+'[1]5 pr._valstybinės f-jos'!F76+'[1]5 pr._valstybinės f-jos'!F114+'[1]7 pr._kita dotacija'!F66+'[1]9 pr._įstaigų pajamos'!F46+'[1]9 pr._įstaigų pajamos'!F59</f>
        <v>105.5</v>
      </c>
      <c r="F35" s="16">
        <f>'[1]4 pr._savarankiškosios f-jos'!G75+'[1]4 pr._savarankiškosios f-jos'!G133+'[1]5 pr._valstybinės f-jos'!G76+'[1]5 pr._valstybinės f-jos'!G114+'[1]7 pr._kita dotacija'!G66+'[1]9 pr._įstaigų pajamos'!G46+'[1]9 pr._įstaigų pajamos'!G59</f>
        <v>0</v>
      </c>
      <c r="G35" s="10">
        <f t="shared" si="0"/>
        <v>0</v>
      </c>
      <c r="H35" s="10">
        <f>'[1]4 pr._savarankiškosios f-jos'!I75+'[1]4 pr._savarankiškosios f-jos'!I133+'[1]5 pr._valstybinės f-jos'!I76+'[1]5 pr._valstybinės f-jos'!I114+'[1]7 pr._kita dotacija'!I66+'[1]9 pr._įstaigų pajamos'!I46+'[1]9 pr._įstaigų pajamos'!I59</f>
        <v>0</v>
      </c>
      <c r="I35" s="10">
        <f>'[1]4 pr._savarankiškosios f-jos'!J75+'[1]4 pr._savarankiškosios f-jos'!J133+'[1]5 pr._valstybinės f-jos'!J76+'[1]5 pr._valstybinės f-jos'!J114+'[1]7 pr._kita dotacija'!J66+'[1]9 pr._įstaigų pajamos'!J46+'[1]9 pr._įstaigų pajamos'!J59</f>
        <v>0</v>
      </c>
      <c r="J35" s="10">
        <f>'[1]4 pr._savarankiškosios f-jos'!K75+'[1]4 pr._savarankiškosios f-jos'!K133+'[1]5 pr._valstybinės f-jos'!K76+'[1]5 pr._valstybinės f-jos'!K114+'[1]7 pr._kita dotacija'!K66+'[1]9 pr._įstaigų pajamos'!K46+'[1]9 pr._įstaigų pajamos'!K59</f>
        <v>0</v>
      </c>
      <c r="K35" s="12">
        <f t="shared" si="1"/>
        <v>138.99999999999997</v>
      </c>
      <c r="L35" s="12">
        <f>'[1]4 pr._savarankiškosios f-jos'!M75+'[1]4 pr._savarankiškosios f-jos'!M133+'[1]5 pr._valstybinės f-jos'!M76+'[1]5 pr._valstybinės f-jos'!M114+'[1]7 pr._kita dotacija'!M66+'[1]9 pr._įstaigų pajamos'!M46+'[1]9 pr._įstaigų pajamos'!M59</f>
        <v>138.99999999999997</v>
      </c>
      <c r="M35" s="12">
        <f>'[1]4 pr._savarankiškosios f-jos'!N75+'[1]4 pr._savarankiškosios f-jos'!N133+'[1]5 pr._valstybinės f-jos'!N76+'[1]5 pr._valstybinės f-jos'!N114+'[1]7 pr._kita dotacija'!N66+'[1]9 pr._įstaigų pajamos'!N46+'[1]9 pr._įstaigų pajamos'!N59</f>
        <v>105.5</v>
      </c>
      <c r="N35" s="12">
        <f>'[1]4 pr._savarankiškosios f-jos'!O75+'[1]4 pr._savarankiškosios f-jos'!O133+'[1]5 pr._valstybinės f-jos'!O76+'[1]5 pr._valstybinės f-jos'!O114+'[1]7 pr._kita dotacija'!O66+'[1]9 pr._įstaigų pajamos'!O46+'[1]9 pr._įstaigų pajamos'!O59</f>
        <v>0</v>
      </c>
    </row>
    <row r="36" spans="1:14" ht="15" customHeight="1" x14ac:dyDescent="0.25">
      <c r="A36" s="5" t="s">
        <v>79</v>
      </c>
      <c r="B36" s="17" t="s">
        <v>18</v>
      </c>
      <c r="C36" s="16">
        <f t="shared" si="2"/>
        <v>107.2</v>
      </c>
      <c r="D36" s="16">
        <f>'[1]4 pr._savarankiškosios f-jos'!E80+'[1]4 pr._savarankiškosios f-jos'!E137+'[1]5 pr._valstybinės f-jos'!E80+'[1]5 pr._valstybinės f-jos'!E116+'[1]7 pr._kita dotacija'!E70+'[1]9 pr._įstaigų pajamos'!E47+'[1]9 pr._įstaigų pajamos'!E60+'[1]11 pr._apyvartinės lėšos'!E76</f>
        <v>106.5</v>
      </c>
      <c r="E36" s="16">
        <f>'[1]4 pr._savarankiškosios f-jos'!F80+'[1]4 pr._savarankiškosios f-jos'!F137+'[1]5 pr._valstybinės f-jos'!F80+'[1]5 pr._valstybinės f-jos'!F116+'[1]7 pr._kita dotacija'!F70+'[1]9 pr._įstaigų pajamos'!F47+'[1]9 pr._įstaigų pajamos'!F60+'[1]11 pr._apyvartinės lėšos'!F76</f>
        <v>83.999999999999986</v>
      </c>
      <c r="F36" s="16">
        <f>'[1]4 pr._savarankiškosios f-jos'!G80+'[1]4 pr._savarankiškosios f-jos'!G137+'[1]5 pr._valstybinės f-jos'!G80+'[1]5 pr._valstybinės f-jos'!G116+'[1]7 pr._kita dotacija'!G70+'[1]9 pr._įstaigų pajamos'!G47+'[1]9 pr._įstaigų pajamos'!G60+'[1]11 pr._apyvartinės lėšos'!G76</f>
        <v>0.7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f-jos'!I116+'[1]7 pr._kita dotacija'!I70+'[1]9 pr._įstaigų pajamos'!I47+'[1]9 pr._įstaigų pajamos'!I60+'[1]11 pr._apyvartinės lėšos'!I76</f>
        <v>0</v>
      </c>
      <c r="I36" s="10">
        <f>'[1]4 pr._savarankiškosios f-jos'!J80+'[1]4 pr._savarankiškosios f-jos'!J137+'[1]5 pr._valstybinės f-jos'!J80+'[1]5 pr._valstybinės f-jos'!J116+'[1]7 pr._kita dotacija'!J70+'[1]9 pr._įstaigų pajamos'!J47+'[1]9 pr._įstaigų pajamos'!J60+'[1]11 pr._apyvartinės lėšos'!J76</f>
        <v>0</v>
      </c>
      <c r="J36" s="10">
        <f>'[1]4 pr._savarankiškosios f-jos'!K80+'[1]4 pr._savarankiškosios f-jos'!K137+'[1]5 pr._valstybinės f-jos'!K80+'[1]5 pr._valstybinės f-jos'!K116+'[1]7 pr._kita dotacija'!K70+'[1]9 pr._įstaigų pajamos'!K47+'[1]9 pr._įstaigų pajamos'!K60+'[1]11 pr._apyvartinės lėšos'!K76</f>
        <v>0</v>
      </c>
      <c r="K36" s="12">
        <f t="shared" si="1"/>
        <v>107.2</v>
      </c>
      <c r="L36" s="12">
        <f>'[1]4 pr._savarankiškosios f-jos'!M80+'[1]4 pr._savarankiškosios f-jos'!M137+'[1]5 pr._valstybinės f-jos'!M80+'[1]5 pr._valstybinės f-jos'!M116+'[1]7 pr._kita dotacija'!M70+'[1]9 pr._įstaigų pajamos'!M47+'[1]9 pr._įstaigų pajamos'!M60+'[1]11 pr._apyvartinės lėšos'!M76</f>
        <v>106.5</v>
      </c>
      <c r="M36" s="12">
        <f>'[1]4 pr._savarankiškosios f-jos'!N80+'[1]4 pr._savarankiškosios f-jos'!N137+'[1]5 pr._valstybinės f-jos'!N80+'[1]5 pr._valstybinės f-jos'!N116+'[1]7 pr._kita dotacija'!N70+'[1]9 pr._įstaigų pajamos'!N47+'[1]9 pr._įstaigų pajamos'!N60+'[1]11 pr._apyvartinės lėšos'!N76</f>
        <v>83.999999999999986</v>
      </c>
      <c r="N36" s="12">
        <f>'[1]4 pr._savarankiškosios f-jos'!O80+'[1]4 pr._savarankiškosios f-jos'!O137+'[1]5 pr._valstybinės f-jos'!O80+'[1]5 pr._valstybinės f-jos'!O116+'[1]7 pr._kita dotacija'!O70+'[1]9 pr._įstaigų pajamos'!O47+'[1]9 pr._įstaigų pajamos'!O60+'[1]11 pr._apyvartinės lėšos'!O76</f>
        <v>0.7</v>
      </c>
    </row>
    <row r="37" spans="1:14" ht="15" customHeight="1" x14ac:dyDescent="0.25">
      <c r="A37" s="5" t="s">
        <v>80</v>
      </c>
      <c r="B37" s="17" t="s">
        <v>19</v>
      </c>
      <c r="C37" s="16">
        <f t="shared" si="2"/>
        <v>866.9</v>
      </c>
      <c r="D37" s="16">
        <f>'[1]4 pr._savarankiškosios f-jos'!E85+'[1]4 pr._savarankiškosios f-jos'!E141+'[1]5 pr._valstybinės f-jos'!E84+'[1]5 pr._valstybinės f-jos'!E118+'[1]7 pr._kita dotacija'!E74+'[1]9 pr._įstaigų pajamos'!E61+'[1]11 pr._apyvartinės lėšos'!E30</f>
        <v>866.9</v>
      </c>
      <c r="E37" s="16">
        <f>'[1]4 pr._savarankiškosios f-jos'!F85+'[1]4 pr._savarankiškosios f-jos'!F141+'[1]5 pr._valstybinės f-jos'!F84+'[1]5 pr._valstybinės f-jos'!F118+'[1]7 pr._kita dotacija'!F74+'[1]9 pr._įstaigų pajamos'!F61+'[1]11 pr._apyvartinės lėšos'!F30</f>
        <v>170.9</v>
      </c>
      <c r="F37" s="16">
        <f>'[1]4 pr._savarankiškosios f-jos'!G85+'[1]4 pr._savarankiškosios f-jos'!G141+'[1]5 pr._valstybinės f-jos'!G84+'[1]5 pr._valstybinės f-jos'!G118+'[1]7 pr._kita dotacija'!G74+'[1]9 pr._įstaigų pajamos'!G61+'[1]11 pr._apyvartinės lėšos'!G30</f>
        <v>0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f-jos'!I118+'[1]7 pr._kita dotacija'!I74+'[1]9 pr._įstaigų pajamos'!I61+'[1]11 pr._apyvartinės lėšos'!I30</f>
        <v>0</v>
      </c>
      <c r="I37" s="10">
        <f>'[1]4 pr._savarankiškosios f-jos'!J85+'[1]4 pr._savarankiškosios f-jos'!J141+'[1]5 pr._valstybinės f-jos'!J84+'[1]5 pr._valstybinės f-jos'!J118+'[1]7 pr._kita dotacija'!J74+'[1]9 pr._įstaigų pajamos'!J61+'[1]11 pr._apyvartinės lėšos'!J30</f>
        <v>0</v>
      </c>
      <c r="J37" s="10">
        <f>'[1]4 pr._savarankiškosios f-jos'!K85+'[1]4 pr._savarankiškosios f-jos'!K141+'[1]5 pr._valstybinės f-jos'!K84+'[1]5 pr._valstybinės f-jos'!K118+'[1]7 pr._kita dotacija'!K74+'[1]9 pr._įstaigų pajamos'!K61+'[1]11 pr._apyvartinės lėšos'!K30</f>
        <v>0</v>
      </c>
      <c r="K37" s="12">
        <f t="shared" si="1"/>
        <v>866.9</v>
      </c>
      <c r="L37" s="12">
        <f>'[1]4 pr._savarankiškosios f-jos'!M85+'[1]4 pr._savarankiškosios f-jos'!M141+'[1]5 pr._valstybinės f-jos'!M84+'[1]5 pr._valstybinės f-jos'!M118+'[1]7 pr._kita dotacija'!M74+'[1]9 pr._įstaigų pajamos'!M61+'[1]11 pr._apyvartinės lėšos'!M30</f>
        <v>866.9</v>
      </c>
      <c r="M37" s="12">
        <f>'[1]4 pr._savarankiškosios f-jos'!N85+'[1]4 pr._savarankiškosios f-jos'!N141+'[1]5 pr._valstybinės f-jos'!N84+'[1]5 pr._valstybinės f-jos'!N118+'[1]7 pr._kita dotacija'!N74+'[1]9 pr._įstaigų pajamos'!N61+'[1]11 pr._apyvartinės lėšos'!N30</f>
        <v>170.9</v>
      </c>
      <c r="N37" s="12">
        <f>'[1]4 pr._savarankiškosios f-jos'!O85+'[1]4 pr._savarankiškosios f-jos'!O141+'[1]5 pr._valstybinės f-jos'!O84+'[1]5 pr._valstybinės f-jos'!O118+'[1]7 pr._kita dotacija'!O74+'[1]9 pr._įstaigų pajamos'!O61+'[1]11 pr._apyvartinės lėšos'!O30</f>
        <v>0</v>
      </c>
    </row>
    <row r="38" spans="1:14" ht="15" customHeight="1" x14ac:dyDescent="0.25">
      <c r="A38" s="5" t="s">
        <v>81</v>
      </c>
      <c r="B38" s="17" t="s">
        <v>26</v>
      </c>
      <c r="C38" s="16">
        <f>D38+F38</f>
        <v>1454.7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1324.7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12">
        <f t="shared" si="1"/>
        <v>1454.7</v>
      </c>
      <c r="L38" s="12">
        <f>'[1]4 pr._savarankiškosios f-jos'!M89</f>
        <v>130</v>
      </c>
      <c r="M38" s="12">
        <f>'[1]4 pr._savarankiškosios f-jos'!N89</f>
        <v>0</v>
      </c>
      <c r="N38" s="12">
        <f>'[1]4 pr._savarankiškosios f-jos'!O89</f>
        <v>1324.7</v>
      </c>
    </row>
    <row r="39" spans="1:14" ht="15" customHeight="1" x14ac:dyDescent="0.25">
      <c r="A39" s="13" t="s">
        <v>82</v>
      </c>
      <c r="B39" s="33" t="s">
        <v>165</v>
      </c>
      <c r="C39" s="16">
        <f>D39+F39</f>
        <v>453.1</v>
      </c>
      <c r="D39" s="16">
        <f>'[1]4 pr._savarankiškosios f-jos'!E90+'[1]5 pr._valstybinės f-jos'!E86+'[1]9 pr._įstaigų pajamos'!E48</f>
        <v>453.1</v>
      </c>
      <c r="E39" s="16">
        <f>'[1]4 pr._savarankiškosios f-jos'!F90+'[1]5 pr._valstybinės f-jos'!F86+'[1]9 pr._įstaigų pajamos'!F48</f>
        <v>400.2</v>
      </c>
      <c r="F39" s="16">
        <f>'[1]4 pr._savarankiškosios f-jos'!G90+'[1]5 pr._valstybinės f-jos'!G86+'[1]9 pr._įstaigų pajamos'!G48</f>
        <v>0</v>
      </c>
      <c r="G39" s="10">
        <f t="shared" si="0"/>
        <v>0</v>
      </c>
      <c r="H39" s="10">
        <f>'[1]4 pr._savarankiškosios f-jos'!I90+'[1]5 pr._valstybinės f-jos'!I86+'[1]9 pr._įstaigų pajamos'!I48</f>
        <v>0</v>
      </c>
      <c r="I39" s="10">
        <f>'[1]4 pr._savarankiškosios f-jos'!J90+'[1]5 pr._valstybinės f-jos'!J86+'[1]9 pr._įstaigų pajamos'!J48</f>
        <v>0</v>
      </c>
      <c r="J39" s="10">
        <f>'[1]4 pr._savarankiškosios f-jos'!K90+'[1]5 pr._valstybinės f-jos'!K86+'[1]9 pr._įstaigų pajamos'!K48</f>
        <v>0</v>
      </c>
      <c r="K39" s="12">
        <f t="shared" si="1"/>
        <v>453.1</v>
      </c>
      <c r="L39" s="12">
        <f>'[1]4 pr._savarankiškosios f-jos'!M90+'[1]5 pr._valstybinės f-jos'!M86+'[1]9 pr._įstaigų pajamos'!M48</f>
        <v>453.1</v>
      </c>
      <c r="M39" s="12">
        <f>'[1]4 pr._savarankiškosios f-jos'!N90+'[1]5 pr._valstybinės f-jos'!N86+'[1]9 pr._įstaigų pajamos'!N48</f>
        <v>400.2</v>
      </c>
      <c r="N39" s="12">
        <f>'[1]4 pr._savarankiškosios f-jos'!O90+'[1]5 pr._valstybinės f-jos'!O86+'[1]9 pr._įstaigų pajamos'!O48</f>
        <v>0</v>
      </c>
    </row>
    <row r="40" spans="1:14" ht="15" customHeight="1" x14ac:dyDescent="0.25">
      <c r="A40" s="19" t="s">
        <v>83</v>
      </c>
      <c r="B40" s="29" t="s">
        <v>68</v>
      </c>
      <c r="C40" s="16">
        <f>D40+F40</f>
        <v>419.79999999999995</v>
      </c>
      <c r="D40" s="16">
        <f>'[1]4 pr._savarankiškosios f-jos'!E148+'[1]5 pr._valstybinės f-jos'!E90+'[1]9 pr._įstaigų pajamos'!E65+'[1]7 pr._kita dotacija'!E98+'[1]11 pr._apyvartinės lėšos'!E80</f>
        <v>419.79999999999995</v>
      </c>
      <c r="E40" s="16">
        <f>'[1]4 pr._savarankiškosios f-jos'!F148+'[1]5 pr._valstybinės f-jos'!F90+'[1]9 pr._įstaigų pajamos'!F65+'[1]7 pr._kita dotacija'!F98+'[1]11 pr._apyvartinės lėšos'!F80</f>
        <v>303.2</v>
      </c>
      <c r="F40" s="16">
        <f>'[1]4 pr._savarankiškosios f-jos'!G148+'[1]5 pr._valstybinės f-jos'!G90+'[1]9 pr._įstaigų pajamos'!G65+'[1]7 pr._kita dotacija'!G98+'[1]11 pr._apyvartinės lėšos'!G80</f>
        <v>0</v>
      </c>
      <c r="G40" s="10">
        <f t="shared" si="0"/>
        <v>1</v>
      </c>
      <c r="H40" s="10">
        <f>'[1]4 pr._savarankiškosios f-jos'!I148+'[1]5 pr._valstybinės f-jos'!I90+'[1]9 pr._įstaigų pajamos'!I65+'[1]7 pr._kita dotacija'!I98+'[1]11 pr._apyvartinės lėšos'!I80</f>
        <v>1</v>
      </c>
      <c r="I40" s="10">
        <f>'[1]4 pr._savarankiškosios f-jos'!J148+'[1]5 pr._valstybinės f-jos'!J90+'[1]9 pr._įstaigų pajamos'!J65+'[1]7 pr._kita dotacija'!J98+'[1]11 pr._apyvartinės lėšos'!J80</f>
        <v>0</v>
      </c>
      <c r="J40" s="10">
        <f>'[1]4 pr._savarankiškosios f-jos'!K148+'[1]5 pr._valstybinės f-jos'!K90+'[1]9 pr._įstaigų pajamos'!K65+'[1]7 pr._kita dotacija'!K98+'[1]11 pr._apyvartinės lėšos'!K80</f>
        <v>0</v>
      </c>
      <c r="K40" s="12">
        <f t="shared" si="1"/>
        <v>420.79999999999995</v>
      </c>
      <c r="L40" s="12">
        <f>'[1]4 pr._savarankiškosios f-jos'!M148+'[1]5 pr._valstybinės f-jos'!M90+'[1]9 pr._įstaigų pajamos'!M65+'[1]7 pr._kita dotacija'!M98+'[1]11 pr._apyvartinės lėšos'!M80</f>
        <v>420.79999999999995</v>
      </c>
      <c r="M40" s="12">
        <f>'[1]4 pr._savarankiškosios f-jos'!N148+'[1]5 pr._valstybinės f-jos'!N90+'[1]9 pr._įstaigų pajamos'!N65+'[1]7 pr._kita dotacija'!N98+'[1]11 pr._apyvartinės lėšos'!N80</f>
        <v>303.2</v>
      </c>
      <c r="N40" s="12">
        <f>'[1]4 pr._savarankiškosios f-jos'!O148+'[1]5 pr._valstybinės f-jos'!O90+'[1]9 pr._įstaigų pajamos'!O65+'[1]7 pr._kita dotacija'!O98+'[1]11 pr._apyvartinės lėšos'!O80</f>
        <v>0</v>
      </c>
    </row>
    <row r="41" spans="1:14" ht="15" customHeight="1" x14ac:dyDescent="0.25">
      <c r="A41" s="5" t="s">
        <v>84</v>
      </c>
      <c r="B41" s="79" t="s">
        <v>54</v>
      </c>
      <c r="C41" s="16">
        <f>D41+F41</f>
        <v>820.69999999999993</v>
      </c>
      <c r="D41" s="16">
        <f>'[1]4 pr._savarankiškosios f-jos'!E154+'[1]6 pr._ugdymo reikmės'!E23+'[1]7 pr._kita dotacija'!E113+'[1]9 pr._įstaigų pajamos'!E68+'[1]11 pr._apyvartinės lėšos'!E83</f>
        <v>817.69999999999993</v>
      </c>
      <c r="E41" s="16">
        <f>'[1]4 pr._savarankiškosios f-jos'!F154+'[1]6 pr._ugdymo reikmės'!F23+'[1]7 pr._kita dotacija'!F113+'[1]9 pr._įstaigų pajamos'!F68+'[1]11 pr._apyvartinės lėšos'!F83</f>
        <v>722.5</v>
      </c>
      <c r="F41" s="16">
        <f>'[1]4 pr._savarankiškosios f-jos'!G154+'[1]6 pr._ugdymo reikmės'!G23+'[1]7 pr._kita dotacija'!G113+'[1]9 pr._įstaigų pajamos'!G68+'[1]11 pr._apyvartinės lėšos'!G83</f>
        <v>3</v>
      </c>
      <c r="G41" s="10">
        <f t="shared" si="0"/>
        <v>0</v>
      </c>
      <c r="H41" s="10">
        <f>'[1]4 pr._savarankiškosios f-jos'!I154+'[1]6 pr._ugdymo reikmės'!I23+'[1]7 pr._kita dotacija'!I113+'[1]9 pr._įstaigų pajamos'!I68+'[1]11 pr._apyvartinės lėšos'!I83</f>
        <v>-0.8</v>
      </c>
      <c r="I41" s="10">
        <f>'[1]4 pr._savarankiškosios f-jos'!J154+'[1]6 pr._ugdymo reikmės'!J23+'[1]7 pr._kita dotacija'!J113+'[1]9 pr._įstaigų pajamos'!J68+'[1]11 pr._apyvartinės lėšos'!J83</f>
        <v>0</v>
      </c>
      <c r="J41" s="10">
        <f>'[1]4 pr._savarankiškosios f-jos'!K154+'[1]6 pr._ugdymo reikmės'!K23+'[1]7 pr._kita dotacija'!K113+'[1]9 pr._įstaigų pajamos'!K68+'[1]11 pr._apyvartinės lėšos'!K83</f>
        <v>0.8</v>
      </c>
      <c r="K41" s="12">
        <f t="shared" si="1"/>
        <v>820.69999999999993</v>
      </c>
      <c r="L41" s="12">
        <f>'[1]4 pr._savarankiškosios f-jos'!M154+'[1]6 pr._ugdymo reikmės'!M23+'[1]7 pr._kita dotacija'!M113+'[1]9 pr._įstaigų pajamos'!M68+'[1]11 pr._apyvartinės lėšos'!M83</f>
        <v>816.9</v>
      </c>
      <c r="M41" s="12">
        <f>'[1]4 pr._savarankiškosios f-jos'!N154+'[1]6 pr._ugdymo reikmės'!N23+'[1]7 pr._kita dotacija'!N113+'[1]9 pr._įstaigų pajamos'!N68+'[1]11 pr._apyvartinės lėšos'!N83</f>
        <v>722.5</v>
      </c>
      <c r="N41" s="12">
        <f>'[1]4 pr._savarankiškosios f-jos'!O154+'[1]6 pr._ugdymo reikmės'!O23+'[1]7 pr._kita dotacija'!O113+'[1]9 pr._įstaigų pajamos'!O68+'[1]11 pr._apyvartinės lėšos'!O83</f>
        <v>3.8</v>
      </c>
    </row>
    <row r="42" spans="1:14" ht="15" customHeight="1" x14ac:dyDescent="0.25">
      <c r="A42" s="5" t="s">
        <v>85</v>
      </c>
      <c r="B42" s="29" t="s">
        <v>33</v>
      </c>
      <c r="C42" s="16">
        <f t="shared" ref="C42:C82" si="3">D42+F42</f>
        <v>649.1</v>
      </c>
      <c r="D42" s="16">
        <f>'[1]4 pr._savarankiškosios f-jos'!E155+'[1]6 pr._ugdymo reikmės'!E24+'[1]7 pr._kita dotacija'!E117+'[1]9 pr._įstaigų pajamos'!E69</f>
        <v>646.9</v>
      </c>
      <c r="E42" s="16">
        <f>'[1]4 pr._savarankiškosios f-jos'!F155+'[1]6 pr._ugdymo reikmės'!F24+'[1]7 pr._kita dotacija'!F117+'[1]9 pr._įstaigų pajamos'!F69</f>
        <v>598.5</v>
      </c>
      <c r="F42" s="16">
        <f>'[1]4 pr._savarankiškosios f-jos'!G155+'[1]6 pr._ugdymo reikmės'!G24+'[1]7 pr._kita dotacija'!G117+'[1]9 pr._įstaigų pajamos'!G69</f>
        <v>2.2000000000000002</v>
      </c>
      <c r="G42" s="10">
        <f t="shared" si="0"/>
        <v>0</v>
      </c>
      <c r="H42" s="10">
        <f>'[1]4 pr._savarankiškosios f-jos'!I155+'[1]6 pr._ugdymo reikmės'!I24+'[1]7 pr._kita dotacija'!I117+'[1]9 pr._įstaigų pajamos'!I69</f>
        <v>0</v>
      </c>
      <c r="I42" s="10">
        <f>'[1]4 pr._savarankiškosios f-jos'!J155+'[1]6 pr._ugdymo reikmės'!J24+'[1]7 pr._kita dotacija'!J117+'[1]9 pr._įstaigų pajamos'!J69</f>
        <v>-1.5</v>
      </c>
      <c r="J42" s="10">
        <f>'[1]4 pr._savarankiškosios f-jos'!K155+'[1]6 pr._ugdymo reikmės'!K24+'[1]7 pr._kita dotacija'!K117+'[1]9 pr._įstaigų pajamos'!K69</f>
        <v>0</v>
      </c>
      <c r="K42" s="12">
        <f t="shared" si="1"/>
        <v>649.1</v>
      </c>
      <c r="L42" s="12">
        <f>'[1]4 pr._savarankiškosios f-jos'!M155+'[1]6 pr._ugdymo reikmės'!M24+'[1]7 pr._kita dotacija'!M117+'[1]9 pr._įstaigų pajamos'!M69</f>
        <v>646.9</v>
      </c>
      <c r="M42" s="12">
        <f>'[1]4 pr._savarankiškosios f-jos'!N155+'[1]6 pr._ugdymo reikmės'!N24+'[1]7 pr._kita dotacija'!N117+'[1]9 pr._įstaigų pajamos'!N69</f>
        <v>597</v>
      </c>
      <c r="N42" s="12">
        <f>'[1]4 pr._savarankiškosios f-jos'!O155+'[1]6 pr._ugdymo reikmės'!O24+'[1]7 pr._kita dotacija'!O117+'[1]9 pr._įstaigų pajamos'!O69</f>
        <v>2.2000000000000002</v>
      </c>
    </row>
    <row r="43" spans="1:14" ht="15" customHeight="1" x14ac:dyDescent="0.25">
      <c r="A43" s="5" t="s">
        <v>86</v>
      </c>
      <c r="B43" s="29" t="s">
        <v>155</v>
      </c>
      <c r="C43" s="16">
        <f t="shared" si="3"/>
        <v>909.4</v>
      </c>
      <c r="D43" s="16">
        <f>'[1]4 pr._savarankiškosios f-jos'!E156+'[1]6 pr._ugdymo reikmės'!E25+'[1]9 pr._įstaigų pajamos'!E70+'[1]7 pr._kita dotacija'!E122+'[1]11 pr._apyvartinės lėšos'!E34+'[1]11 pr._apyvartinės lėšos'!E84</f>
        <v>901.9</v>
      </c>
      <c r="E43" s="16">
        <f>'[1]4 pr._savarankiškosios f-jos'!F156+'[1]6 pr._ugdymo reikmės'!F25+'[1]9 pr._įstaigų pajamos'!F70+'[1]7 pr._kita dotacija'!F122+'[1]11 pr._apyvartinės lėšos'!F34+'[1]11 pr._apyvartinės lėšos'!F84</f>
        <v>812.8</v>
      </c>
      <c r="F43" s="16">
        <f>'[1]4 pr._savarankiškosios f-jos'!G156+'[1]6 pr._ugdymo reikmės'!G25+'[1]9 pr._įstaigų pajamos'!G70+'[1]7 pr._kita dotacija'!G122+'[1]11 pr._apyvartinės lėšos'!G34+'[1]11 pr._apyvartinės lėšos'!G84</f>
        <v>7.5</v>
      </c>
      <c r="G43" s="10">
        <f t="shared" si="0"/>
        <v>0</v>
      </c>
      <c r="H43" s="10">
        <f>'[1]4 pr._savarankiškosios f-jos'!I156+'[1]6 pr._ugdymo reikmės'!I25+'[1]9 pr._įstaigų pajamos'!I70+'[1]7 pr._kita dotacija'!I122+'[1]11 pr._apyvartinės lėšos'!I34+'[1]11 pr._apyvartinės lėšos'!I84</f>
        <v>0</v>
      </c>
      <c r="I43" s="10">
        <f>'[1]4 pr._savarankiškosios f-jos'!J156+'[1]6 pr._ugdymo reikmės'!J25+'[1]9 pr._įstaigų pajamos'!J70+'[1]7 pr._kita dotacija'!J122+'[1]11 pr._apyvartinės lėšos'!J34+'[1]11 pr._apyvartinės lėšos'!J84</f>
        <v>0</v>
      </c>
      <c r="J43" s="10">
        <f>'[1]4 pr._savarankiškosios f-jos'!K156+'[1]6 pr._ugdymo reikmės'!K25+'[1]9 pr._įstaigų pajamos'!K70+'[1]7 pr._kita dotacija'!K122+'[1]11 pr._apyvartinės lėšos'!K34+'[1]11 pr._apyvartinės lėšos'!K84</f>
        <v>0</v>
      </c>
      <c r="K43" s="12">
        <f t="shared" si="1"/>
        <v>909.4</v>
      </c>
      <c r="L43" s="12">
        <f>'[1]4 pr._savarankiškosios f-jos'!M156+'[1]6 pr._ugdymo reikmės'!M25+'[1]9 pr._įstaigų pajamos'!M70+'[1]7 pr._kita dotacija'!M122+'[1]11 pr._apyvartinės lėšos'!M34+'[1]11 pr._apyvartinės lėšos'!M84</f>
        <v>901.9</v>
      </c>
      <c r="M43" s="12">
        <f>'[1]4 pr._savarankiškosios f-jos'!N156+'[1]6 pr._ugdymo reikmės'!N25+'[1]9 pr._įstaigų pajamos'!N70+'[1]7 pr._kita dotacija'!N122+'[1]11 pr._apyvartinės lėšos'!N34+'[1]11 pr._apyvartinės lėšos'!N84</f>
        <v>812.8</v>
      </c>
      <c r="N43" s="12">
        <f>'[1]4 pr._savarankiškosios f-jos'!O156+'[1]6 pr._ugdymo reikmės'!O25+'[1]9 pr._įstaigų pajamos'!O70+'[1]7 pr._kita dotacija'!O122+'[1]11 pr._apyvartinės lėšos'!O34+'[1]11 pr._apyvartinės lėšos'!O84</f>
        <v>7.5</v>
      </c>
    </row>
    <row r="44" spans="1:14" ht="15" customHeight="1" x14ac:dyDescent="0.25">
      <c r="A44" s="5" t="s">
        <v>87</v>
      </c>
      <c r="B44" s="29" t="s">
        <v>384</v>
      </c>
      <c r="C44" s="16">
        <f t="shared" si="3"/>
        <v>640.29999999999995</v>
      </c>
      <c r="D44" s="16">
        <f>'[1]4 pr._savarankiškosios f-jos'!E157+'[1]6 pr._ugdymo reikmės'!E26+'[1]9 pr._įstaigų pajamos'!E71+'[1]7 pr._kita dotacija'!E127+'[1]11 pr._apyvartinės lėšos'!E85</f>
        <v>637.79999999999995</v>
      </c>
      <c r="E44" s="16">
        <f>'[1]4 pr._savarankiškosios f-jos'!F157+'[1]6 pr._ugdymo reikmės'!F26+'[1]9 pr._įstaigų pajamos'!F71+'[1]7 pr._kita dotacija'!F127+'[1]11 pr._apyvartinės lėšos'!F85</f>
        <v>570.20000000000005</v>
      </c>
      <c r="F44" s="16">
        <f>'[1]4 pr._savarankiškosios f-jos'!G157+'[1]6 pr._ugdymo reikmės'!G26+'[1]9 pr._įstaigų pajamos'!G71+'[1]7 pr._kita dotacija'!G127+'[1]11 pr._apyvartinės lėšos'!G85</f>
        <v>2.5</v>
      </c>
      <c r="G44" s="10">
        <f t="shared" si="0"/>
        <v>0</v>
      </c>
      <c r="H44" s="10">
        <f>'[1]4 pr._savarankiškosios f-jos'!I157+'[1]6 pr._ugdymo reikmės'!I26+'[1]9 pr._įstaigų pajamos'!I71+'[1]7 pr._kita dotacija'!I127+'[1]11 pr._apyvartinės lėšos'!I85</f>
        <v>0</v>
      </c>
      <c r="I44" s="10">
        <f>'[1]4 pr._savarankiškosios f-jos'!J157+'[1]6 pr._ugdymo reikmės'!J26+'[1]9 pr._įstaigų pajamos'!J71+'[1]7 pr._kita dotacija'!J127+'[1]11 pr._apyvartinės lėšos'!J85</f>
        <v>-3.8000000000000003</v>
      </c>
      <c r="J44" s="10">
        <f>'[1]4 pr._savarankiškosios f-jos'!K157+'[1]6 pr._ugdymo reikmės'!K26+'[1]9 pr._įstaigų pajamos'!K71+'[1]7 pr._kita dotacija'!K127+'[1]11 pr._apyvartinės lėšos'!K85</f>
        <v>0</v>
      </c>
      <c r="K44" s="12">
        <f t="shared" si="1"/>
        <v>640.29999999999995</v>
      </c>
      <c r="L44" s="12">
        <f>'[1]4 pr._savarankiškosios f-jos'!M157+'[1]6 pr._ugdymo reikmės'!M26+'[1]9 pr._įstaigų pajamos'!M71+'[1]7 pr._kita dotacija'!M127+'[1]11 pr._apyvartinės lėšos'!M85</f>
        <v>637.79999999999995</v>
      </c>
      <c r="M44" s="12">
        <f>'[1]4 pr._savarankiškosios f-jos'!N157+'[1]6 pr._ugdymo reikmės'!N26+'[1]9 pr._įstaigų pajamos'!N71+'[1]7 pr._kita dotacija'!N127+'[1]11 pr._apyvartinės lėšos'!N85</f>
        <v>566.4</v>
      </c>
      <c r="N44" s="12">
        <f>'[1]4 pr._savarankiškosios f-jos'!O157+'[1]6 pr._ugdymo reikmės'!O26+'[1]9 pr._įstaigų pajamos'!O71+'[1]7 pr._kita dotacija'!O127+'[1]11 pr._apyvartinės lėšos'!O85</f>
        <v>2.5</v>
      </c>
    </row>
    <row r="45" spans="1:14" ht="15" customHeight="1" x14ac:dyDescent="0.25">
      <c r="A45" s="5" t="s">
        <v>88</v>
      </c>
      <c r="B45" s="18" t="s">
        <v>148</v>
      </c>
      <c r="C45" s="16">
        <f t="shared" si="3"/>
        <v>331.9</v>
      </c>
      <c r="D45" s="16">
        <f>'[1]4 pr._savarankiškosios f-jos'!E158+'[1]6 pr._ugdymo reikmės'!E27+'[1]9 pr._įstaigų pajamos'!E72+'[1]7 pr._kita dotacija'!E131+'[1]11 pr._apyvartinės lėšos'!E35+'[1]11 pr._apyvartinės lėšos'!E86</f>
        <v>331.5</v>
      </c>
      <c r="E45" s="16">
        <f>'[1]4 pr._savarankiškosios f-jos'!F158+'[1]6 pr._ugdymo reikmės'!F27+'[1]9 pr._įstaigų pajamos'!F72+'[1]7 pr._kita dotacija'!F131+'[1]11 pr._apyvartinės lėšos'!F35+'[1]11 pr._apyvartinės lėšos'!F86</f>
        <v>299.89999999999998</v>
      </c>
      <c r="F45" s="16">
        <f>'[1]4 pr._savarankiškosios f-jos'!G158+'[1]6 pr._ugdymo reikmės'!G27+'[1]9 pr._įstaigų pajamos'!G72+'[1]7 pr._kita dotacija'!G131+'[1]11 pr._apyvartinės lėšos'!G35+'[1]11 pr._apyvartinės lėšos'!G86</f>
        <v>0.4</v>
      </c>
      <c r="G45" s="10">
        <f t="shared" si="0"/>
        <v>2.6</v>
      </c>
      <c r="H45" s="10">
        <f>'[1]4 pr._savarankiškosios f-jos'!I158+'[1]6 pr._ugdymo reikmės'!I27+'[1]9 pr._įstaigų pajamos'!I72+'[1]7 pr._kita dotacija'!I131+'[1]11 pr._apyvartinės lėšos'!I35+'[1]11 pr._apyvartinės lėšos'!I86</f>
        <v>2.6</v>
      </c>
      <c r="I45" s="10">
        <f>'[1]4 pr._savarankiškosios f-jos'!J158+'[1]6 pr._ugdymo reikmės'!J27+'[1]9 pr._įstaigų pajamos'!J72+'[1]7 pr._kita dotacija'!J131+'[1]11 pr._apyvartinės lėšos'!J35+'[1]11 pr._apyvartinės lėšos'!J86</f>
        <v>-1.2</v>
      </c>
      <c r="J45" s="10">
        <f>'[1]4 pr._savarankiškosios f-jos'!K158+'[1]6 pr._ugdymo reikmės'!K27+'[1]9 pr._įstaigų pajamos'!K72+'[1]7 pr._kita dotacija'!K131+'[1]11 pr._apyvartinės lėšos'!K35+'[1]11 pr._apyvartinės lėšos'!K86</f>
        <v>0</v>
      </c>
      <c r="K45" s="12">
        <f t="shared" si="1"/>
        <v>334.5</v>
      </c>
      <c r="L45" s="12">
        <f>'[1]4 pr._savarankiškosios f-jos'!M158+'[1]6 pr._ugdymo reikmės'!M27+'[1]9 pr._įstaigų pajamos'!M72+'[1]7 pr._kita dotacija'!M131+'[1]11 pr._apyvartinės lėšos'!M35+'[1]11 pr._apyvartinės lėšos'!M86</f>
        <v>334.1</v>
      </c>
      <c r="M45" s="12">
        <f>'[1]4 pr._savarankiškosios f-jos'!N158+'[1]6 pr._ugdymo reikmės'!N27+'[1]9 pr._įstaigų pajamos'!N72+'[1]7 pr._kita dotacija'!N131+'[1]11 pr._apyvartinės lėšos'!N35+'[1]11 pr._apyvartinės lėšos'!N86</f>
        <v>298.7</v>
      </c>
      <c r="N45" s="12">
        <f>'[1]4 pr._savarankiškosios f-jos'!O158+'[1]6 pr._ugdymo reikmės'!O27+'[1]9 pr._įstaigų pajamos'!O72+'[1]7 pr._kita dotacija'!O131+'[1]11 pr._apyvartinės lėšos'!O35+'[1]11 pr._apyvartinės lėšos'!O86</f>
        <v>0.4</v>
      </c>
    </row>
    <row r="46" spans="1:14" ht="15" customHeight="1" x14ac:dyDescent="0.25">
      <c r="A46" s="13" t="s">
        <v>89</v>
      </c>
      <c r="B46" s="31" t="s">
        <v>322</v>
      </c>
      <c r="C46" s="16">
        <f t="shared" si="3"/>
        <v>664.70000000000016</v>
      </c>
      <c r="D46" s="16">
        <f>'[1]4 pr._savarankiškosios f-jos'!E159+'[1]6 pr._ugdymo reikmės'!E28+'[1]9 pr._įstaigų pajamos'!E73+'[1]7 pr._kita dotacija'!E135+'[1]11 pr._apyvartinės lėšos'!E87</f>
        <v>662.50000000000011</v>
      </c>
      <c r="E46" s="16">
        <f>'[1]4 pr._savarankiškosios f-jos'!F159+'[1]6 pr._ugdymo reikmės'!F28+'[1]9 pr._įstaigų pajamos'!F73+'[1]7 pr._kita dotacija'!F135+'[1]11 pr._apyvartinės lėšos'!F87</f>
        <v>593.4</v>
      </c>
      <c r="F46" s="16">
        <f>'[1]4 pr._savarankiškosios f-jos'!G159+'[1]6 pr._ugdymo reikmės'!G28+'[1]9 pr._įstaigų pajamos'!G73+'[1]7 pr._kita dotacija'!G135+'[1]11 pr._apyvartinės lėšos'!G87</f>
        <v>2.2000000000000002</v>
      </c>
      <c r="G46" s="10">
        <f t="shared" si="0"/>
        <v>0</v>
      </c>
      <c r="H46" s="10">
        <f>'[1]4 pr._savarankiškosios f-jos'!I159+'[1]6 pr._ugdymo reikmės'!I28+'[1]9 pr._įstaigų pajamos'!I73+'[1]7 pr._kita dotacija'!I135+'[1]11 pr._apyvartinės lėšos'!I87</f>
        <v>0</v>
      </c>
      <c r="I46" s="10">
        <f>'[1]4 pr._savarankiškosios f-jos'!J159+'[1]6 pr._ugdymo reikmės'!J28+'[1]9 pr._įstaigų pajamos'!J73+'[1]7 pr._kita dotacija'!J135+'[1]11 pr._apyvartinės lėšos'!J87</f>
        <v>0</v>
      </c>
      <c r="J46" s="10">
        <f>'[1]4 pr._savarankiškosios f-jos'!K159+'[1]6 pr._ugdymo reikmės'!K28+'[1]9 pr._įstaigų pajamos'!K73+'[1]7 pr._kita dotacija'!K135+'[1]11 pr._apyvartinės lėšos'!K87</f>
        <v>0</v>
      </c>
      <c r="K46" s="12">
        <f t="shared" si="1"/>
        <v>664.70000000000016</v>
      </c>
      <c r="L46" s="12">
        <f>'[1]4 pr._savarankiškosios f-jos'!M159+'[1]6 pr._ugdymo reikmės'!M28+'[1]9 pr._įstaigų pajamos'!M73+'[1]7 pr._kita dotacija'!M135+'[1]11 pr._apyvartinės lėšos'!M87</f>
        <v>662.50000000000011</v>
      </c>
      <c r="M46" s="12">
        <f>'[1]4 pr._savarankiškosios f-jos'!N159+'[1]6 pr._ugdymo reikmės'!N28+'[1]9 pr._įstaigų pajamos'!N73+'[1]7 pr._kita dotacija'!N135+'[1]11 pr._apyvartinės lėšos'!N87</f>
        <v>593.4</v>
      </c>
      <c r="N46" s="12">
        <f>'[1]4 pr._savarankiškosios f-jos'!O159+'[1]6 pr._ugdymo reikmės'!O28+'[1]9 pr._įstaigų pajamos'!O73+'[1]7 pr._kita dotacija'!O135+'[1]11 pr._apyvartinės lėšos'!O87</f>
        <v>2.2000000000000002</v>
      </c>
    </row>
    <row r="47" spans="1:14" ht="15" customHeight="1" x14ac:dyDescent="0.25">
      <c r="A47" s="5" t="s">
        <v>90</v>
      </c>
      <c r="B47" s="29" t="s">
        <v>385</v>
      </c>
      <c r="C47" s="16">
        <f t="shared" si="3"/>
        <v>814.69999999999993</v>
      </c>
      <c r="D47" s="16">
        <f>'[1]4 pr._savarankiškosios f-jos'!E160+'[1]6 pr._ugdymo reikmės'!E29+'[1]9 pr._įstaigų pajamos'!E74+'[1]7 pr._kita dotacija'!E140+'[1]11 pr._apyvartinės lėšos'!E36+'[1]11 pr._apyvartinės lėšos'!E88</f>
        <v>810.69999999999993</v>
      </c>
      <c r="E47" s="16">
        <f>'[1]4 pr._savarankiškosios f-jos'!F160+'[1]6 pr._ugdymo reikmės'!F29+'[1]9 pr._įstaigų pajamos'!F74+'[1]7 pr._kita dotacija'!F140+'[1]11 pr._apyvartinės lėšos'!F36+'[1]11 pr._apyvartinės lėšos'!F88</f>
        <v>653.5</v>
      </c>
      <c r="F47" s="16">
        <f>'[1]4 pr._savarankiškosios f-jos'!G160+'[1]6 pr._ugdymo reikmės'!G29+'[1]9 pr._įstaigų pajamos'!G74+'[1]7 pr._kita dotacija'!G140+'[1]11 pr._apyvartinės lėšos'!G36+'[1]11 pr._apyvartinės lėšos'!G88</f>
        <v>4</v>
      </c>
      <c r="G47" s="10">
        <f t="shared" si="0"/>
        <v>26</v>
      </c>
      <c r="H47" s="10">
        <f>'[1]4 pr._savarankiškosios f-jos'!I160+'[1]6 pr._ugdymo reikmės'!I29+'[1]9 pr._įstaigų pajamos'!I74+'[1]7 pr._kita dotacija'!I140+'[1]11 pr._apyvartinės lėšos'!I36+'[1]11 pr._apyvartinės lėšos'!I88</f>
        <v>26</v>
      </c>
      <c r="I47" s="10">
        <f>'[1]4 pr._savarankiškosios f-jos'!J160+'[1]6 pr._ugdymo reikmės'!J29+'[1]9 pr._įstaigų pajamos'!J74+'[1]7 pr._kita dotacija'!J140+'[1]11 pr._apyvartinės lėšos'!J36+'[1]11 pr._apyvartinės lėšos'!J88</f>
        <v>0</v>
      </c>
      <c r="J47" s="10">
        <f>'[1]4 pr._savarankiškosios f-jos'!K160+'[1]6 pr._ugdymo reikmės'!K29+'[1]9 pr._įstaigų pajamos'!K74+'[1]7 pr._kita dotacija'!K140+'[1]11 pr._apyvartinės lėšos'!K36+'[1]11 pr._apyvartinės lėšos'!K88</f>
        <v>0</v>
      </c>
      <c r="K47" s="12">
        <f t="shared" si="1"/>
        <v>840.69999999999993</v>
      </c>
      <c r="L47" s="12">
        <f>'[1]4 pr._savarankiškosios f-jos'!M160+'[1]6 pr._ugdymo reikmės'!M29+'[1]9 pr._įstaigų pajamos'!M74+'[1]7 pr._kita dotacija'!M140+'[1]11 pr._apyvartinės lėšos'!M36+'[1]11 pr._apyvartinės lėšos'!M88</f>
        <v>836.69999999999993</v>
      </c>
      <c r="M47" s="12">
        <f>'[1]4 pr._savarankiškosios f-jos'!N160+'[1]6 pr._ugdymo reikmės'!N29+'[1]9 pr._įstaigų pajamos'!N74+'[1]7 pr._kita dotacija'!N140+'[1]11 pr._apyvartinės lėšos'!N36+'[1]11 pr._apyvartinės lėšos'!N88</f>
        <v>653.5</v>
      </c>
      <c r="N47" s="12">
        <f>'[1]4 pr._savarankiškosios f-jos'!O160+'[1]6 pr._ugdymo reikmės'!O29+'[1]9 pr._įstaigų pajamos'!O74+'[1]7 pr._kita dotacija'!O140+'[1]11 pr._apyvartinės lėšos'!O36+'[1]11 pr._apyvartinės lėšos'!O88</f>
        <v>4</v>
      </c>
    </row>
    <row r="48" spans="1:14" ht="15" customHeight="1" x14ac:dyDescent="0.25">
      <c r="A48" s="5" t="s">
        <v>91</v>
      </c>
      <c r="B48" s="29" t="s">
        <v>386</v>
      </c>
      <c r="C48" s="16">
        <f t="shared" si="3"/>
        <v>1000.9</v>
      </c>
      <c r="D48" s="16">
        <f>'[1]4 pr._savarankiškosios f-jos'!E161+'[1]6 pr._ugdymo reikmės'!E30+'[1]9 pr._įstaigų pajamos'!E75+'[1]7 pr._kita dotacija'!E144+'[1]11 pr._apyvartinės lėšos'!E37+'[1]11 pr._apyvartinės lėšos'!E89</f>
        <v>997.4</v>
      </c>
      <c r="E48" s="16">
        <f>'[1]4 pr._savarankiškosios f-jos'!F161+'[1]6 pr._ugdymo reikmės'!F30+'[1]9 pr._įstaigų pajamos'!F75+'[1]7 pr._kita dotacija'!F144+'[1]11 pr._apyvartinės lėšos'!F37+'[1]11 pr._apyvartinės lėšos'!F89</f>
        <v>862.4</v>
      </c>
      <c r="F48" s="16">
        <f>'[1]4 pr._savarankiškosios f-jos'!G161+'[1]6 pr._ugdymo reikmės'!G30+'[1]9 pr._įstaigų pajamos'!G75+'[1]7 pr._kita dotacija'!G144+'[1]11 pr._apyvartinės lėšos'!G37+'[1]11 pr._apyvartinės lėšos'!G89</f>
        <v>3.5</v>
      </c>
      <c r="G48" s="10">
        <f t="shared" si="0"/>
        <v>10.7</v>
      </c>
      <c r="H48" s="10">
        <f>'[1]4 pr._savarankiškosios f-jos'!I161+'[1]6 pr._ugdymo reikmės'!I30+'[1]9 pr._įstaigų pajamos'!I75+'[1]7 pr._kita dotacija'!I144+'[1]11 pr._apyvartinės lėšos'!I37+'[1]11 pr._apyvartinės lėšos'!I89</f>
        <v>10.7</v>
      </c>
      <c r="I48" s="10">
        <f>'[1]4 pr._savarankiškosios f-jos'!J161+'[1]6 pr._ugdymo reikmės'!J30+'[1]9 pr._įstaigų pajamos'!J75+'[1]7 pr._kita dotacija'!J144+'[1]11 pr._apyvartinės lėšos'!J37+'[1]11 pr._apyvartinės lėšos'!J89</f>
        <v>0</v>
      </c>
      <c r="J48" s="10">
        <f>'[1]4 pr._savarankiškosios f-jos'!K161+'[1]6 pr._ugdymo reikmės'!K30+'[1]9 pr._įstaigų pajamos'!K75+'[1]7 pr._kita dotacija'!K144+'[1]11 pr._apyvartinės lėšos'!K37+'[1]11 pr._apyvartinės lėšos'!K89</f>
        <v>0</v>
      </c>
      <c r="K48" s="12">
        <f t="shared" si="1"/>
        <v>1011.5999999999999</v>
      </c>
      <c r="L48" s="12">
        <f>'[1]4 pr._savarankiškosios f-jos'!M161+'[1]6 pr._ugdymo reikmės'!M30+'[1]9 pr._įstaigų pajamos'!M75+'[1]7 pr._kita dotacija'!M144+'[1]11 pr._apyvartinės lėšos'!M37+'[1]11 pr._apyvartinės lėšos'!M89</f>
        <v>1008.0999999999999</v>
      </c>
      <c r="M48" s="12">
        <f>'[1]4 pr._savarankiškosios f-jos'!N161+'[1]6 pr._ugdymo reikmės'!N30+'[1]9 pr._įstaigų pajamos'!N75+'[1]7 pr._kita dotacija'!N144+'[1]11 pr._apyvartinės lėšos'!N37+'[1]11 pr._apyvartinės lėšos'!N89</f>
        <v>862.4</v>
      </c>
      <c r="N48" s="12">
        <f>'[1]4 pr._savarankiškosios f-jos'!O161+'[1]6 pr._ugdymo reikmės'!O30+'[1]9 pr._įstaigų pajamos'!O75+'[1]7 pr._kita dotacija'!O144+'[1]11 pr._apyvartinės lėšos'!O37+'[1]11 pr._apyvartinės lėšos'!O89</f>
        <v>3.5</v>
      </c>
    </row>
    <row r="49" spans="1:14" ht="15" customHeight="1" x14ac:dyDescent="0.25">
      <c r="A49" s="5" t="s">
        <v>92</v>
      </c>
      <c r="B49" s="29" t="s">
        <v>387</v>
      </c>
      <c r="C49" s="16">
        <f t="shared" si="3"/>
        <v>757.3</v>
      </c>
      <c r="D49" s="16">
        <f>'[1]4 pr._savarankiškosios f-jos'!E162+'[1]6 pr._ugdymo reikmės'!E31+'[1]7 pr._kita dotacija'!E149+'[1]9 pr._įstaigų pajamos'!E76+'[1]11 pr._apyvartinės lėšos'!E38</f>
        <v>753.8</v>
      </c>
      <c r="E49" s="16">
        <f>'[1]4 pr._savarankiškosios f-jos'!F162+'[1]6 pr._ugdymo reikmės'!F31+'[1]7 pr._kita dotacija'!F149+'[1]9 pr._įstaigų pajamos'!F76+'[1]11 pr._apyvartinės lėšos'!F38</f>
        <v>673.69999999999993</v>
      </c>
      <c r="F49" s="16">
        <f>'[1]4 pr._savarankiškosios f-jos'!G162+'[1]6 pr._ugdymo reikmės'!G31+'[1]7 pr._kita dotacija'!G149+'[1]9 pr._įstaigų pajamos'!G76+'[1]11 pr._apyvartinės lėšos'!G38</f>
        <v>3.5</v>
      </c>
      <c r="G49" s="10">
        <f t="shared" si="0"/>
        <v>9.4</v>
      </c>
      <c r="H49" s="10">
        <f>'[1]4 pr._savarankiškosios f-jos'!I162+'[1]6 pr._ugdymo reikmės'!I31+'[1]7 pr._kita dotacija'!I149+'[1]9 pr._įstaigų pajamos'!I76+'[1]11 pr._apyvartinės lėšos'!I38</f>
        <v>9.4</v>
      </c>
      <c r="I49" s="10">
        <f>'[1]4 pr._savarankiškosios f-jos'!J162+'[1]6 pr._ugdymo reikmės'!J31+'[1]7 pr._kita dotacija'!J149+'[1]9 pr._įstaigų pajamos'!J76+'[1]11 pr._apyvartinės lėšos'!J38</f>
        <v>-2.8</v>
      </c>
      <c r="J49" s="10">
        <f>'[1]4 pr._savarankiškosios f-jos'!K162+'[1]6 pr._ugdymo reikmės'!K31+'[1]7 pr._kita dotacija'!K149+'[1]9 pr._įstaigų pajamos'!K76+'[1]11 pr._apyvartinės lėšos'!K38</f>
        <v>0</v>
      </c>
      <c r="K49" s="12">
        <f t="shared" si="1"/>
        <v>766.69999999999993</v>
      </c>
      <c r="L49" s="12">
        <f>'[1]4 pr._savarankiškosios f-jos'!M162+'[1]6 pr._ugdymo reikmės'!M31+'[1]7 pr._kita dotacija'!M149+'[1]9 pr._įstaigų pajamos'!M76+'[1]11 pr._apyvartinės lėšos'!M38</f>
        <v>763.19999999999993</v>
      </c>
      <c r="M49" s="12">
        <f>'[1]4 pr._savarankiškosios f-jos'!N162+'[1]6 pr._ugdymo reikmės'!N31+'[1]7 pr._kita dotacija'!N149+'[1]9 pr._įstaigų pajamos'!N76+'[1]11 pr._apyvartinės lėšos'!N38</f>
        <v>670.9</v>
      </c>
      <c r="N49" s="12">
        <f>'[1]4 pr._savarankiškosios f-jos'!O162+'[1]6 pr._ugdymo reikmės'!O31+'[1]7 pr._kita dotacija'!O149+'[1]9 pr._įstaigų pajamos'!O76+'[1]11 pr._apyvartinės lėšos'!O38</f>
        <v>3.5</v>
      </c>
    </row>
    <row r="50" spans="1:14" ht="15" customHeight="1" x14ac:dyDescent="0.25">
      <c r="A50" s="5" t="s">
        <v>93</v>
      </c>
      <c r="B50" s="12" t="s">
        <v>363</v>
      </c>
      <c r="C50" s="16">
        <f t="shared" si="3"/>
        <v>920.49999999999989</v>
      </c>
      <c r="D50" s="16">
        <f>'[1]4 pr._savarankiškosios f-jos'!E163+'[1]6 pr._ugdymo reikmės'!E32+'[1]9 pr._įstaigų pajamos'!E77+'[1]7 pr._kita dotacija'!E153+'[1]11 pr._apyvartinės lėšos'!E39</f>
        <v>914.99999999999989</v>
      </c>
      <c r="E50" s="16">
        <f>'[1]4 pr._savarankiškosios f-jos'!F163+'[1]6 pr._ugdymo reikmės'!F32+'[1]9 pr._įstaigų pajamos'!F77+'[1]7 pr._kita dotacija'!F153+'[1]11 pr._apyvartinės lėšos'!F39</f>
        <v>805.09999999999991</v>
      </c>
      <c r="F50" s="16">
        <f>'[1]4 pr._savarankiškosios f-jos'!G163+'[1]6 pr._ugdymo reikmės'!G32+'[1]9 pr._įstaigų pajamos'!G77+'[1]7 pr._kita dotacija'!G153+'[1]11 pr._apyvartinės lėšos'!G39</f>
        <v>5.5</v>
      </c>
      <c r="G50" s="10">
        <f t="shared" si="0"/>
        <v>9.4</v>
      </c>
      <c r="H50" s="10">
        <f>'[1]4 pr._savarankiškosios f-jos'!I163+'[1]6 pr._ugdymo reikmės'!I32+'[1]9 pr._įstaigų pajamos'!I77+'[1]7 pr._kita dotacija'!I153+'[1]11 pr._apyvartinės lėšos'!I39</f>
        <v>9.4</v>
      </c>
      <c r="I50" s="10">
        <f>'[1]4 pr._savarankiškosios f-jos'!J163+'[1]6 pr._ugdymo reikmės'!J32+'[1]9 pr._įstaigų pajamos'!J77+'[1]7 pr._kita dotacija'!J153+'[1]11 pr._apyvartinės lėšos'!J39</f>
        <v>0</v>
      </c>
      <c r="J50" s="10">
        <f>'[1]4 pr._savarankiškosios f-jos'!K163+'[1]6 pr._ugdymo reikmės'!K32+'[1]9 pr._įstaigų pajamos'!K77+'[1]7 pr._kita dotacija'!K153+'[1]11 pr._apyvartinės lėšos'!K39</f>
        <v>0</v>
      </c>
      <c r="K50" s="12">
        <f t="shared" si="1"/>
        <v>929.9</v>
      </c>
      <c r="L50" s="12">
        <f>'[1]4 pr._savarankiškosios f-jos'!M163+'[1]6 pr._ugdymo reikmės'!M32+'[1]9 pr._įstaigų pajamos'!M77+'[1]7 pr._kita dotacija'!M153+'[1]11 pr._apyvartinės lėšos'!M39</f>
        <v>924.4</v>
      </c>
      <c r="M50" s="12">
        <f>'[1]4 pr._savarankiškosios f-jos'!N163+'[1]6 pr._ugdymo reikmės'!N32+'[1]9 pr._įstaigų pajamos'!N77+'[1]7 pr._kita dotacija'!N153+'[1]11 pr._apyvartinės lėšos'!N39</f>
        <v>805.09999999999991</v>
      </c>
      <c r="N50" s="12">
        <f>'[1]4 pr._savarankiškosios f-jos'!O163+'[1]6 pr._ugdymo reikmės'!O32+'[1]9 pr._įstaigų pajamos'!O77+'[1]7 pr._kita dotacija'!O153+'[1]11 pr._apyvartinės lėšos'!O39</f>
        <v>5.5</v>
      </c>
    </row>
    <row r="51" spans="1:14" ht="15" customHeight="1" x14ac:dyDescent="0.25">
      <c r="A51" s="5" t="s">
        <v>94</v>
      </c>
      <c r="B51" s="80" t="s">
        <v>45</v>
      </c>
      <c r="C51" s="16">
        <f t="shared" si="3"/>
        <v>287.30000000000007</v>
      </c>
      <c r="D51" s="16">
        <f>'[1]4 pr._savarankiškosios f-jos'!E164+'[1]6 pr._ugdymo reikmės'!E33+'[1]7 pr._kita dotacija'!E158+'[1]9 pr._įstaigų pajamos'!E78</f>
        <v>286.70000000000005</v>
      </c>
      <c r="E51" s="16">
        <f>'[1]4 pr._savarankiškosios f-jos'!F164+'[1]6 pr._ugdymo reikmės'!F33+'[1]7 pr._kita dotacija'!F158+'[1]9 pr._įstaigų pajamos'!F78</f>
        <v>260.10000000000002</v>
      </c>
      <c r="F51" s="16">
        <f>'[1]4 pr._savarankiškosios f-jos'!G164+'[1]6 pr._ugdymo reikmės'!G33+'[1]7 pr._kita dotacija'!G158+'[1]9 pr._įstaigų pajamos'!G78</f>
        <v>0.6</v>
      </c>
      <c r="G51" s="10">
        <f t="shared" si="0"/>
        <v>0</v>
      </c>
      <c r="H51" s="10">
        <f>'[1]4 pr._savarankiškosios f-jos'!I164+'[1]6 pr._ugdymo reikmės'!I33+'[1]7 pr._kita dotacija'!I158+'[1]9 pr._įstaigų pajamos'!I78</f>
        <v>0</v>
      </c>
      <c r="I51" s="10">
        <f>'[1]4 pr._savarankiškosios f-jos'!J164+'[1]6 pr._ugdymo reikmės'!J33+'[1]7 pr._kita dotacija'!J158+'[1]9 pr._įstaigų pajamos'!J78</f>
        <v>-2.1</v>
      </c>
      <c r="J51" s="10">
        <f>'[1]4 pr._savarankiškosios f-jos'!K164+'[1]6 pr._ugdymo reikmės'!K33+'[1]7 pr._kita dotacija'!K158+'[1]9 pr._įstaigų pajamos'!K78</f>
        <v>0</v>
      </c>
      <c r="K51" s="12">
        <f t="shared" si="1"/>
        <v>287.30000000000007</v>
      </c>
      <c r="L51" s="12">
        <f>'[1]4 pr._savarankiškosios f-jos'!M164+'[1]6 pr._ugdymo reikmės'!M33+'[1]7 pr._kita dotacija'!M158+'[1]9 pr._įstaigų pajamos'!M78</f>
        <v>286.70000000000005</v>
      </c>
      <c r="M51" s="12">
        <f>'[1]4 pr._savarankiškosios f-jos'!N164+'[1]6 pr._ugdymo reikmės'!N33+'[1]7 pr._kita dotacija'!N158+'[1]9 pr._įstaigų pajamos'!N78</f>
        <v>258</v>
      </c>
      <c r="N51" s="12">
        <f>'[1]4 pr._savarankiškosios f-jos'!O164+'[1]6 pr._ugdymo reikmės'!O33+'[1]7 pr._kita dotacija'!O158+'[1]9 pr._įstaigų pajamos'!O78</f>
        <v>0.6</v>
      </c>
    </row>
    <row r="52" spans="1:14" ht="15" customHeight="1" x14ac:dyDescent="0.25">
      <c r="A52" s="5" t="s">
        <v>95</v>
      </c>
      <c r="B52" s="29" t="s">
        <v>42</v>
      </c>
      <c r="C52" s="16">
        <f t="shared" si="3"/>
        <v>230.6</v>
      </c>
      <c r="D52" s="16">
        <f>'[1]4 pr._savarankiškosios f-jos'!E165+'[1]6 pr._ugdymo reikmės'!E34+'[1]7 pr._kita dotacija'!E162+'[1]9 pr._įstaigų pajamos'!E79</f>
        <v>230.6</v>
      </c>
      <c r="E52" s="16">
        <f>'[1]4 pr._savarankiškosios f-jos'!F165+'[1]6 pr._ugdymo reikmės'!F34+'[1]7 pr._kita dotacija'!F162+'[1]9 pr._įstaigų pajamos'!F79</f>
        <v>205</v>
      </c>
      <c r="F52" s="16">
        <f>'[1]4 pr._savarankiškosios f-jos'!G165+'[1]6 pr._ugdymo reikmės'!G34+'[1]7 pr._kita dotacija'!G162+'[1]9 pr._įstaigų pajamos'!G79</f>
        <v>0</v>
      </c>
      <c r="G52" s="10">
        <f t="shared" si="0"/>
        <v>30.3</v>
      </c>
      <c r="H52" s="10">
        <f>'[1]4 pr._savarankiškosios f-jos'!I165+'[1]6 pr._ugdymo reikmės'!I34+'[1]7 pr._kita dotacija'!I162+'[1]9 pr._įstaigų pajamos'!I79</f>
        <v>30.3</v>
      </c>
      <c r="I52" s="10">
        <f>'[1]4 pr._savarankiškosios f-jos'!J165+'[1]6 pr._ugdymo reikmės'!J34+'[1]7 pr._kita dotacija'!J162+'[1]9 pr._įstaigų pajamos'!J79</f>
        <v>-36.700000000000003</v>
      </c>
      <c r="J52" s="10">
        <f>'[1]4 pr._savarankiškosios f-jos'!K165+'[1]6 pr._ugdymo reikmės'!K34+'[1]7 pr._kita dotacija'!K162+'[1]9 pr._įstaigų pajamos'!K79</f>
        <v>0</v>
      </c>
      <c r="K52" s="12">
        <f t="shared" si="1"/>
        <v>260.90000000000003</v>
      </c>
      <c r="L52" s="12">
        <f>'[1]4 pr._savarankiškosios f-jos'!M165+'[1]6 pr._ugdymo reikmės'!M34+'[1]7 pr._kita dotacija'!M162+'[1]9 pr._įstaigų pajamos'!M79</f>
        <v>260.90000000000003</v>
      </c>
      <c r="M52" s="12">
        <f>'[1]4 pr._savarankiškosios f-jos'!N165+'[1]6 pr._ugdymo reikmės'!N34+'[1]7 pr._kita dotacija'!N162+'[1]9 pr._įstaigų pajamos'!N79</f>
        <v>168.3</v>
      </c>
      <c r="N52" s="12">
        <f>'[1]4 pr._savarankiškosios f-jos'!O165+'[1]6 pr._ugdymo reikmės'!O34+'[1]7 pr._kita dotacija'!O162+'[1]9 pr._įstaigų pajamos'!O79</f>
        <v>0</v>
      </c>
    </row>
    <row r="53" spans="1:14" ht="15" customHeight="1" x14ac:dyDescent="0.25">
      <c r="A53" s="5" t="s">
        <v>96</v>
      </c>
      <c r="B53" s="29" t="s">
        <v>44</v>
      </c>
      <c r="C53" s="16">
        <f t="shared" si="3"/>
        <v>306.10000000000002</v>
      </c>
      <c r="D53" s="16">
        <f>'[1]4 pr._savarankiškosios f-jos'!E166+'[1]6 pr._ugdymo reikmės'!E35+'[1]7 pr._kita dotacija'!E166+'[1]9 pr._įstaigų pajamos'!E80</f>
        <v>305.8</v>
      </c>
      <c r="E53" s="16">
        <f>'[1]4 pr._savarankiškosios f-jos'!F166+'[1]6 pr._ugdymo reikmės'!F35+'[1]7 pr._kita dotacija'!F166+'[1]9 pr._įstaigų pajamos'!F80</f>
        <v>274.60000000000002</v>
      </c>
      <c r="F53" s="16">
        <f>'[1]4 pr._savarankiškosios f-jos'!G166+'[1]6 pr._ugdymo reikmės'!G35+'[1]7 pr._kita dotacija'!G166+'[1]9 pr._įstaigų pajamos'!G80</f>
        <v>0.3</v>
      </c>
      <c r="G53" s="10">
        <f t="shared" si="0"/>
        <v>0</v>
      </c>
      <c r="H53" s="10">
        <f>'[1]4 pr._savarankiškosios f-jos'!I166+'[1]6 pr._ugdymo reikmės'!I35+'[1]7 pr._kita dotacija'!I166+'[1]9 pr._įstaigų pajamos'!I80</f>
        <v>0</v>
      </c>
      <c r="I53" s="10">
        <f>'[1]4 pr._savarankiškosios f-jos'!J166+'[1]6 pr._ugdymo reikmės'!J35+'[1]7 pr._kita dotacija'!J166+'[1]9 pr._įstaigų pajamos'!J80</f>
        <v>-22.4</v>
      </c>
      <c r="J53" s="10">
        <f>'[1]4 pr._savarankiškosios f-jos'!K166+'[1]6 pr._ugdymo reikmės'!K35+'[1]7 pr._kita dotacija'!K166+'[1]9 pr._įstaigų pajamos'!K80</f>
        <v>0</v>
      </c>
      <c r="K53" s="12">
        <f t="shared" si="1"/>
        <v>306.10000000000002</v>
      </c>
      <c r="L53" s="12">
        <f>'[1]4 pr._savarankiškosios f-jos'!M166+'[1]6 pr._ugdymo reikmės'!M35+'[1]7 pr._kita dotacija'!M166+'[1]9 pr._įstaigų pajamos'!M80</f>
        <v>305.8</v>
      </c>
      <c r="M53" s="12">
        <f>'[1]4 pr._savarankiškosios f-jos'!N166+'[1]6 pr._ugdymo reikmės'!N35+'[1]7 pr._kita dotacija'!N166+'[1]9 pr._įstaigų pajamos'!N80</f>
        <v>252.2</v>
      </c>
      <c r="N53" s="12">
        <f>'[1]4 pr._savarankiškosios f-jos'!O166+'[1]6 pr._ugdymo reikmės'!O35+'[1]7 pr._kita dotacija'!O166+'[1]9 pr._įstaigų pajamos'!O80</f>
        <v>0.3</v>
      </c>
    </row>
    <row r="54" spans="1:14" ht="15" customHeight="1" x14ac:dyDescent="0.25">
      <c r="A54" s="5" t="s">
        <v>97</v>
      </c>
      <c r="B54" s="29" t="s">
        <v>160</v>
      </c>
      <c r="C54" s="16">
        <f t="shared" si="3"/>
        <v>492.40000000000003</v>
      </c>
      <c r="D54" s="16">
        <f>'[1]4 pr._savarankiškosios f-jos'!E167+'[1]6 pr._ugdymo reikmės'!E36+'[1]7 pr._kita dotacija'!E170+'[1]9 pr._įstaigų pajamos'!E81+'[1]11 pr._apyvartinės lėšos'!E90</f>
        <v>491.50000000000006</v>
      </c>
      <c r="E54" s="16">
        <f>'[1]4 pr._savarankiškosios f-jos'!F167+'[1]6 pr._ugdymo reikmės'!F36+'[1]7 pr._kita dotacija'!F170+'[1]9 pr._įstaigų pajamos'!F81+'[1]11 pr._apyvartinės lėšos'!F90</f>
        <v>444.29999999999995</v>
      </c>
      <c r="F54" s="16">
        <f>'[1]4 pr._savarankiškosios f-jos'!G167+'[1]6 pr._ugdymo reikmės'!G36+'[1]7 pr._kita dotacija'!G170+'[1]9 pr._įstaigų pajamos'!G81+'[1]11 pr._apyvartinės lėšos'!G90</f>
        <v>0.9</v>
      </c>
      <c r="G54" s="10">
        <f t="shared" si="0"/>
        <v>0</v>
      </c>
      <c r="H54" s="10">
        <f>'[1]4 pr._savarankiškosios f-jos'!I167+'[1]6 pr._ugdymo reikmės'!I36+'[1]7 pr._kita dotacija'!I170+'[1]9 pr._įstaigų pajamos'!I81+'[1]11 pr._apyvartinės lėšos'!I90</f>
        <v>0</v>
      </c>
      <c r="I54" s="10">
        <f>'[1]4 pr._savarankiškosios f-jos'!J167+'[1]6 pr._ugdymo reikmės'!J36+'[1]7 pr._kita dotacija'!J170+'[1]9 pr._įstaigų pajamos'!J81+'[1]11 pr._apyvartinės lėšos'!J90</f>
        <v>-1.1000000000000001</v>
      </c>
      <c r="J54" s="10">
        <f>'[1]4 pr._savarankiškosios f-jos'!K167+'[1]6 pr._ugdymo reikmės'!K36+'[1]7 pr._kita dotacija'!K170+'[1]9 pr._įstaigų pajamos'!K81+'[1]11 pr._apyvartinės lėšos'!K90</f>
        <v>0</v>
      </c>
      <c r="K54" s="12">
        <f t="shared" si="1"/>
        <v>492.40000000000003</v>
      </c>
      <c r="L54" s="12">
        <f>'[1]4 pr._savarankiškosios f-jos'!M167+'[1]6 pr._ugdymo reikmės'!M36+'[1]7 pr._kita dotacija'!M170+'[1]9 pr._įstaigų pajamos'!M81+'[1]11 pr._apyvartinės lėšos'!M90</f>
        <v>491.50000000000006</v>
      </c>
      <c r="M54" s="12">
        <f>'[1]4 pr._savarankiškosios f-jos'!N167+'[1]6 pr._ugdymo reikmės'!N36+'[1]7 pr._kita dotacija'!N170+'[1]9 pr._įstaigų pajamos'!N81+'[1]11 pr._apyvartinės lėšos'!N90</f>
        <v>443.2</v>
      </c>
      <c r="N54" s="12">
        <f>'[1]4 pr._savarankiškosios f-jos'!O167+'[1]6 pr._ugdymo reikmės'!O36+'[1]7 pr._kita dotacija'!O170+'[1]9 pr._įstaigų pajamos'!O81+'[1]11 pr._apyvartinės lėšos'!O90</f>
        <v>0.9</v>
      </c>
    </row>
    <row r="55" spans="1:14" ht="15" customHeight="1" x14ac:dyDescent="0.25">
      <c r="A55" s="5" t="s">
        <v>98</v>
      </c>
      <c r="B55" s="29" t="s">
        <v>43</v>
      </c>
      <c r="C55" s="16">
        <f t="shared" si="3"/>
        <v>240.1</v>
      </c>
      <c r="D55" s="16">
        <f>'[1]4 pr._savarankiškosios f-jos'!E168+'[1]6 pr._ugdymo reikmės'!E37+'[1]7 pr._kita dotacija'!E174+'[1]9 pr._įstaigų pajamos'!E82</f>
        <v>239.79999999999998</v>
      </c>
      <c r="E55" s="16">
        <f>'[1]4 pr._savarankiškosios f-jos'!F168+'[1]6 pr._ugdymo reikmės'!F37+'[1]7 pr._kita dotacija'!F174+'[1]9 pr._įstaigų pajamos'!F82</f>
        <v>222.5</v>
      </c>
      <c r="F55" s="16">
        <f>'[1]4 pr._savarankiškosios f-jos'!G168+'[1]6 pr._ugdymo reikmės'!G37+'[1]7 pr._kita dotacija'!G174+'[1]9 pr._įstaigų pajamos'!G82</f>
        <v>0.3</v>
      </c>
      <c r="G55" s="10">
        <f t="shared" si="0"/>
        <v>0</v>
      </c>
      <c r="H55" s="10">
        <f>'[1]4 pr._savarankiškosios f-jos'!I168+'[1]6 pr._ugdymo reikmės'!I37+'[1]7 pr._kita dotacija'!I174+'[1]9 pr._įstaigų pajamos'!I82</f>
        <v>-0.1</v>
      </c>
      <c r="I55" s="10">
        <f>'[1]4 pr._savarankiškosios f-jos'!J168+'[1]6 pr._ugdymo reikmės'!J37+'[1]7 pr._kita dotacija'!J174+'[1]9 pr._įstaigų pajamos'!J82</f>
        <v>0</v>
      </c>
      <c r="J55" s="10">
        <f>'[1]4 pr._savarankiškosios f-jos'!K168+'[1]6 pr._ugdymo reikmės'!K37+'[1]7 pr._kita dotacija'!K174+'[1]9 pr._įstaigų pajamos'!K82</f>
        <v>0.1</v>
      </c>
      <c r="K55" s="12">
        <f t="shared" si="1"/>
        <v>240.1</v>
      </c>
      <c r="L55" s="12">
        <f>'[1]4 pr._savarankiškosios f-jos'!M168+'[1]6 pr._ugdymo reikmės'!M37+'[1]7 pr._kita dotacija'!M174+'[1]9 pr._įstaigų pajamos'!M82</f>
        <v>239.7</v>
      </c>
      <c r="M55" s="12">
        <f>'[1]4 pr._savarankiškosios f-jos'!N168+'[1]6 pr._ugdymo reikmės'!N37+'[1]7 pr._kita dotacija'!N174+'[1]9 pr._įstaigų pajamos'!N82</f>
        <v>222.5</v>
      </c>
      <c r="N55" s="12">
        <f>'[1]4 pr._savarankiškosios f-jos'!O168+'[1]6 pr._ugdymo reikmės'!O37+'[1]7 pr._kita dotacija'!O174+'[1]9 pr._įstaigų pajamos'!O82</f>
        <v>0.4</v>
      </c>
    </row>
    <row r="56" spans="1:14" ht="15" customHeight="1" x14ac:dyDescent="0.25">
      <c r="A56" s="5" t="s">
        <v>99</v>
      </c>
      <c r="B56" s="80" t="s">
        <v>46</v>
      </c>
      <c r="C56" s="16">
        <f>D56+F56</f>
        <v>398.3</v>
      </c>
      <c r="D56" s="16">
        <f>'[1]4 pr._savarankiškosios f-jos'!E169+'[1]6 pr._ugdymo reikmės'!E38+'[1]7 pr._kita dotacija'!E178+'[1]9 pr._įstaigų pajamos'!E83</f>
        <v>397</v>
      </c>
      <c r="E56" s="16">
        <f>'[1]4 pr._savarankiškosios f-jos'!F169+'[1]6 pr._ugdymo reikmės'!F38+'[1]7 pr._kita dotacija'!F178+'[1]9 pr._įstaigų pajamos'!F83</f>
        <v>364.90000000000003</v>
      </c>
      <c r="F56" s="16">
        <f>'[1]4 pr._savarankiškosios f-jos'!G169+'[1]6 pr._ugdymo reikmės'!G38+'[1]7 pr._kita dotacija'!G178+'[1]9 pr._įstaigų pajamos'!G83</f>
        <v>1.3</v>
      </c>
      <c r="G56" s="10">
        <f t="shared" si="0"/>
        <v>0</v>
      </c>
      <c r="H56" s="10">
        <f>'[1]4 pr._savarankiškosios f-jos'!I169+'[1]6 pr._ugdymo reikmės'!I38+'[1]7 pr._kita dotacija'!I178+'[1]9 pr._įstaigų pajamos'!I83</f>
        <v>0</v>
      </c>
      <c r="I56" s="10">
        <f>'[1]4 pr._savarankiškosios f-jos'!J169+'[1]6 pr._ugdymo reikmės'!J38+'[1]7 pr._kita dotacija'!J178+'[1]9 pr._įstaigų pajamos'!J83</f>
        <v>0</v>
      </c>
      <c r="J56" s="10">
        <f>'[1]4 pr._savarankiškosios f-jos'!K169+'[1]6 pr._ugdymo reikmės'!K38+'[1]7 pr._kita dotacija'!K178+'[1]9 pr._įstaigų pajamos'!K83</f>
        <v>0</v>
      </c>
      <c r="K56" s="12">
        <f t="shared" si="1"/>
        <v>398.3</v>
      </c>
      <c r="L56" s="12">
        <f>'[1]4 pr._savarankiškosios f-jos'!M169+'[1]6 pr._ugdymo reikmės'!M38+'[1]7 pr._kita dotacija'!M178+'[1]9 pr._įstaigų pajamos'!M83</f>
        <v>397</v>
      </c>
      <c r="M56" s="12">
        <f>'[1]4 pr._savarankiškosios f-jos'!N169+'[1]6 pr._ugdymo reikmės'!N38+'[1]7 pr._kita dotacija'!N178+'[1]9 pr._įstaigų pajamos'!N83</f>
        <v>364.90000000000003</v>
      </c>
      <c r="N56" s="12">
        <f>'[1]4 pr._savarankiškosios f-jos'!O169+'[1]6 pr._ugdymo reikmės'!O38+'[1]7 pr._kita dotacija'!O178+'[1]9 pr._įstaigų pajamos'!O83</f>
        <v>1.3</v>
      </c>
    </row>
    <row r="57" spans="1:14" ht="15" customHeight="1" x14ac:dyDescent="0.25">
      <c r="A57" s="5" t="s">
        <v>100</v>
      </c>
      <c r="B57" s="29" t="s">
        <v>364</v>
      </c>
      <c r="C57" s="16">
        <f>D57+F57</f>
        <v>327.59999999999997</v>
      </c>
      <c r="D57" s="16">
        <f>'[1]4 pr._savarankiškosios f-jos'!E170+'[1]6 pr._ugdymo reikmės'!E39+'[1]7 pr._kita dotacija'!E183+'[1]9 pr._įstaigų pajamos'!E84+'[1]11 pr._apyvartinės lėšos'!E91</f>
        <v>326.89999999999998</v>
      </c>
      <c r="E57" s="16">
        <f>'[1]4 pr._savarankiškosios f-jos'!F170+'[1]6 pr._ugdymo reikmės'!F39+'[1]7 pr._kita dotacija'!F183+'[1]9 pr._įstaigų pajamos'!F84+'[1]11 pr._apyvartinės lėšos'!F91</f>
        <v>289</v>
      </c>
      <c r="F57" s="16">
        <f>'[1]4 pr._savarankiškosios f-jos'!G170+'[1]6 pr._ugdymo reikmės'!G39+'[1]7 pr._kita dotacija'!G183+'[1]9 pr._įstaigų pajamos'!G84+'[1]11 pr._apyvartinės lėšos'!G91</f>
        <v>0.7</v>
      </c>
      <c r="G57" s="10">
        <f t="shared" si="0"/>
        <v>0</v>
      </c>
      <c r="H57" s="10">
        <f>'[1]4 pr._savarankiškosios f-jos'!I170+'[1]6 pr._ugdymo reikmės'!I39+'[1]7 pr._kita dotacija'!I183+'[1]9 pr._įstaigų pajamos'!I84+'[1]11 pr._apyvartinės lėšos'!I91</f>
        <v>0</v>
      </c>
      <c r="I57" s="10">
        <f>'[1]4 pr._savarankiškosios f-jos'!J170+'[1]6 pr._ugdymo reikmės'!J39+'[1]7 pr._kita dotacija'!J183+'[1]9 pr._įstaigų pajamos'!J84+'[1]11 pr._apyvartinės lėšos'!J91</f>
        <v>-12.799999999999999</v>
      </c>
      <c r="J57" s="10">
        <f>'[1]4 pr._savarankiškosios f-jos'!K170+'[1]6 pr._ugdymo reikmės'!K39+'[1]7 pr._kita dotacija'!K183+'[1]9 pr._įstaigų pajamos'!K84+'[1]11 pr._apyvartinės lėšos'!K91</f>
        <v>0</v>
      </c>
      <c r="K57" s="12">
        <f t="shared" si="1"/>
        <v>327.59999999999997</v>
      </c>
      <c r="L57" s="12">
        <f>'[1]4 pr._savarankiškosios f-jos'!M170+'[1]6 pr._ugdymo reikmės'!M39+'[1]7 pr._kita dotacija'!M183+'[1]9 pr._įstaigų pajamos'!M84+'[1]11 pr._apyvartinės lėšos'!M91</f>
        <v>326.89999999999998</v>
      </c>
      <c r="M57" s="12">
        <f>'[1]4 pr._savarankiškosios f-jos'!N170+'[1]6 pr._ugdymo reikmės'!N39+'[1]7 pr._kita dotacija'!N183+'[1]9 pr._įstaigų pajamos'!N84+'[1]11 pr._apyvartinės lėšos'!N91</f>
        <v>276.20000000000005</v>
      </c>
      <c r="N57" s="12">
        <f>'[1]4 pr._savarankiškosios f-jos'!O170+'[1]6 pr._ugdymo reikmės'!O39+'[1]7 pr._kita dotacija'!O183+'[1]9 pr._įstaigų pajamos'!O84+'[1]11 pr._apyvartinės lėšos'!O91</f>
        <v>0.7</v>
      </c>
    </row>
    <row r="58" spans="1:14" ht="15" customHeight="1" x14ac:dyDescent="0.25">
      <c r="A58" s="13" t="s">
        <v>101</v>
      </c>
      <c r="B58" s="29" t="s">
        <v>41</v>
      </c>
      <c r="C58" s="16">
        <f t="shared" si="3"/>
        <v>419.9</v>
      </c>
      <c r="D58" s="16">
        <f>'[1]4 pr._savarankiškosios f-jos'!E171+'[1]6 pr._ugdymo reikmės'!E40+'[1]9 pr._įstaigų pajamos'!E85+'[1]7 pr._kita dotacija'!E187+'[1]11 pr._apyvartinės lėšos'!E40+'[1]11 pr._apyvartinės lėšos'!E92</f>
        <v>419.09999999999997</v>
      </c>
      <c r="E58" s="16">
        <f>'[1]4 pr._savarankiškosios f-jos'!F171+'[1]6 pr._ugdymo reikmės'!F40+'[1]9 pr._įstaigų pajamos'!F85+'[1]7 pr._kita dotacija'!F187+'[1]11 pr._apyvartinės lėšos'!F40+'[1]11 pr._apyvartinės lėšos'!F92</f>
        <v>323</v>
      </c>
      <c r="F58" s="16">
        <f>'[1]4 pr._savarankiškosios f-jos'!G171+'[1]6 pr._ugdymo reikmės'!G40+'[1]9 pr._įstaigų pajamos'!G85+'[1]7 pr._kita dotacija'!G187+'[1]11 pr._apyvartinės lėšos'!G40+'[1]11 pr._apyvartinės lėšos'!G92</f>
        <v>0.8</v>
      </c>
      <c r="G58" s="10">
        <f t="shared" si="0"/>
        <v>0</v>
      </c>
      <c r="H58" s="10">
        <f>'[1]4 pr._savarankiškosios f-jos'!I171+'[1]6 pr._ugdymo reikmės'!I40+'[1]9 pr._įstaigų pajamos'!I85+'[1]7 pr._kita dotacija'!I187+'[1]11 pr._apyvartinės lėšos'!I40+'[1]11 pr._apyvartinės lėšos'!I92</f>
        <v>0</v>
      </c>
      <c r="I58" s="10">
        <f>'[1]4 pr._savarankiškosios f-jos'!J171+'[1]6 pr._ugdymo reikmės'!J40+'[1]9 pr._įstaigų pajamos'!J85+'[1]7 pr._kita dotacija'!J187+'[1]11 pr._apyvartinės lėšos'!J40+'[1]11 pr._apyvartinės lėšos'!J92</f>
        <v>0</v>
      </c>
      <c r="J58" s="10">
        <f>'[1]4 pr._savarankiškosios f-jos'!K171+'[1]6 pr._ugdymo reikmės'!K40+'[1]9 pr._įstaigų pajamos'!K85+'[1]7 pr._kita dotacija'!K187+'[1]11 pr._apyvartinės lėšos'!K40+'[1]11 pr._apyvartinės lėšos'!K92</f>
        <v>0</v>
      </c>
      <c r="K58" s="12">
        <f t="shared" si="1"/>
        <v>419.9</v>
      </c>
      <c r="L58" s="12">
        <f>'[1]4 pr._savarankiškosios f-jos'!M171+'[1]6 pr._ugdymo reikmės'!M40+'[1]9 pr._įstaigų pajamos'!M85+'[1]7 pr._kita dotacija'!M187+'[1]11 pr._apyvartinės lėšos'!M40+'[1]11 pr._apyvartinės lėšos'!M92</f>
        <v>419.09999999999997</v>
      </c>
      <c r="M58" s="12">
        <f>'[1]4 pr._savarankiškosios f-jos'!N171+'[1]6 pr._ugdymo reikmės'!N40+'[1]9 pr._įstaigų pajamos'!N85+'[1]7 pr._kita dotacija'!N187+'[1]11 pr._apyvartinės lėšos'!N40+'[1]11 pr._apyvartinės lėšos'!N92</f>
        <v>323</v>
      </c>
      <c r="N58" s="12">
        <f>'[1]4 pr._savarankiškosios f-jos'!O171+'[1]6 pr._ugdymo reikmės'!O40+'[1]9 pr._įstaigų pajamos'!O85+'[1]7 pr._kita dotacija'!O187+'[1]11 pr._apyvartinės lėšos'!O40+'[1]11 pr._apyvartinės lėšos'!O92</f>
        <v>0.8</v>
      </c>
    </row>
    <row r="59" spans="1:14" ht="15" customHeight="1" x14ac:dyDescent="0.25">
      <c r="A59" s="13" t="s">
        <v>102</v>
      </c>
      <c r="B59" s="29" t="s">
        <v>365</v>
      </c>
      <c r="C59" s="16">
        <f>D59+F59</f>
        <v>263.90000000000003</v>
      </c>
      <c r="D59" s="16">
        <f>'[1]4 pr._savarankiškosios f-jos'!E172+'[1]6 pr._ugdymo reikmės'!E41+'[1]7 pr._kita dotacija'!E191+'[1]9 pr._įstaigų pajamos'!E86+'[1]11 pr._apyvartinės lėšos'!E93</f>
        <v>263.90000000000003</v>
      </c>
      <c r="E59" s="16">
        <f>'[1]4 pr._savarankiškosios f-jos'!F172+'[1]6 pr._ugdymo reikmės'!F41+'[1]7 pr._kita dotacija'!F191+'[1]9 pr._įstaigų pajamos'!F86+'[1]11 pr._apyvartinės lėšos'!F93</f>
        <v>215.3</v>
      </c>
      <c r="F59" s="16">
        <f>'[1]4 pr._savarankiškosios f-jos'!G172+'[1]6 pr._ugdymo reikmės'!G41+'[1]7 pr._kita dotacija'!G191+'[1]9 pr._įstaigų pajamos'!G86+'[1]11 pr._apyvartinės lėšos'!G93</f>
        <v>0</v>
      </c>
      <c r="G59" s="10">
        <f t="shared" si="0"/>
        <v>0</v>
      </c>
      <c r="H59" s="10">
        <f>'[1]4 pr._savarankiškosios f-jos'!I172+'[1]6 pr._ugdymo reikmės'!I41+'[1]7 pr._kita dotacija'!I191+'[1]9 pr._įstaigų pajamos'!I86+'[1]11 pr._apyvartinės lėšos'!I93</f>
        <v>0</v>
      </c>
      <c r="I59" s="10">
        <f>'[1]4 pr._savarankiškosios f-jos'!J172+'[1]6 pr._ugdymo reikmės'!J41+'[1]7 pr._kita dotacija'!J191+'[1]9 pr._įstaigų pajamos'!J86+'[1]11 pr._apyvartinės lėšos'!J93</f>
        <v>0</v>
      </c>
      <c r="J59" s="10">
        <f>'[1]4 pr._savarankiškosios f-jos'!K172+'[1]6 pr._ugdymo reikmės'!K41+'[1]7 pr._kita dotacija'!K191+'[1]9 pr._įstaigų pajamos'!K86+'[1]11 pr._apyvartinės lėšos'!K93</f>
        <v>0</v>
      </c>
      <c r="K59" s="12">
        <f t="shared" si="1"/>
        <v>263.90000000000003</v>
      </c>
      <c r="L59" s="12">
        <f>'[1]4 pr._savarankiškosios f-jos'!M172+'[1]6 pr._ugdymo reikmės'!M41+'[1]7 pr._kita dotacija'!M191+'[1]9 pr._įstaigų pajamos'!M86+'[1]11 pr._apyvartinės lėšos'!M93</f>
        <v>263.90000000000003</v>
      </c>
      <c r="M59" s="12">
        <f>'[1]4 pr._savarankiškosios f-jos'!N172+'[1]6 pr._ugdymo reikmės'!N41+'[1]7 pr._kita dotacija'!N191+'[1]9 pr._įstaigų pajamos'!N86+'[1]11 pr._apyvartinės lėšos'!N93</f>
        <v>215.3</v>
      </c>
      <c r="N59" s="12">
        <f>'[1]4 pr._savarankiškosios f-jos'!O172+'[1]6 pr._ugdymo reikmės'!O41+'[1]7 pr._kita dotacija'!O191+'[1]9 pr._įstaigų pajamos'!O86+'[1]11 pr._apyvartinės lėšos'!O93</f>
        <v>0</v>
      </c>
    </row>
    <row r="60" spans="1:14" ht="15" customHeight="1" x14ac:dyDescent="0.25">
      <c r="A60" s="5" t="s">
        <v>103</v>
      </c>
      <c r="B60" s="80" t="s">
        <v>40</v>
      </c>
      <c r="C60" s="16">
        <f t="shared" si="3"/>
        <v>190.9</v>
      </c>
      <c r="D60" s="16">
        <f>'[1]4 pr._savarankiškosios f-jos'!E173+'[1]6 pr._ugdymo reikmės'!E42+'[1]9 pr._įstaigų pajamos'!E87+'[1]7 pr._kita dotacija'!E195+'[1]11 pr._apyvartinės lėšos'!E41+'[1]11 pr._apyvartinės lėšos'!E94</f>
        <v>190.9</v>
      </c>
      <c r="E60" s="16">
        <f>'[1]4 pr._savarankiškosios f-jos'!F173+'[1]6 pr._ugdymo reikmės'!F42+'[1]9 pr._įstaigų pajamos'!F87+'[1]7 pr._kita dotacija'!F195+'[1]11 pr._apyvartinės lėšos'!F41+'[1]11 pr._apyvartinės lėšos'!F94</f>
        <v>145.69999999999999</v>
      </c>
      <c r="F60" s="16">
        <f>'[1]4 pr._savarankiškosios f-jos'!G173+'[1]6 pr._ugdymo reikmės'!G42+'[1]9 pr._įstaigų pajamos'!G87+'[1]7 pr._kita dotacija'!G195+'[1]11 pr._apyvartinės lėšos'!G41+'[1]11 pr._apyvartinės lėšos'!G94</f>
        <v>0</v>
      </c>
      <c r="G60" s="10">
        <f t="shared" si="0"/>
        <v>0</v>
      </c>
      <c r="H60" s="10">
        <f>'[1]4 pr._savarankiškosios f-jos'!I173+'[1]6 pr._ugdymo reikmės'!I42+'[1]9 pr._įstaigų pajamos'!I87+'[1]7 pr._kita dotacija'!I195+'[1]11 pr._apyvartinės lėšos'!I41+'[1]11 pr._apyvartinės lėšos'!I94</f>
        <v>0</v>
      </c>
      <c r="I60" s="10">
        <f>'[1]4 pr._savarankiškosios f-jos'!J173+'[1]6 pr._ugdymo reikmės'!J42+'[1]9 pr._įstaigų pajamos'!J87+'[1]7 pr._kita dotacija'!J195+'[1]11 pr._apyvartinės lėšos'!J41+'[1]11 pr._apyvartinės lėšos'!J94</f>
        <v>0</v>
      </c>
      <c r="J60" s="10">
        <f>'[1]4 pr._savarankiškosios f-jos'!K173+'[1]6 pr._ugdymo reikmės'!K42+'[1]9 pr._įstaigų pajamos'!K87+'[1]7 pr._kita dotacija'!K195+'[1]11 pr._apyvartinės lėšos'!K41+'[1]11 pr._apyvartinės lėšos'!K94</f>
        <v>0</v>
      </c>
      <c r="K60" s="12">
        <f t="shared" si="1"/>
        <v>190.9</v>
      </c>
      <c r="L60" s="12">
        <f>'[1]4 pr._savarankiškosios f-jos'!M173+'[1]6 pr._ugdymo reikmės'!M42+'[1]9 pr._įstaigų pajamos'!M87+'[1]7 pr._kita dotacija'!M195+'[1]11 pr._apyvartinės lėšos'!M41+'[1]11 pr._apyvartinės lėšos'!M94</f>
        <v>190.9</v>
      </c>
      <c r="M60" s="12">
        <f>'[1]4 pr._savarankiškosios f-jos'!N173+'[1]6 pr._ugdymo reikmės'!N42+'[1]9 pr._įstaigų pajamos'!N87+'[1]7 pr._kita dotacija'!N195+'[1]11 pr._apyvartinės lėšos'!N41+'[1]11 pr._apyvartinės lėšos'!N94</f>
        <v>145.69999999999999</v>
      </c>
      <c r="N60" s="12">
        <f>'[1]4 pr._savarankiškosios f-jos'!O173+'[1]6 pr._ugdymo reikmės'!O42+'[1]9 pr._įstaigų pajamos'!O87+'[1]7 pr._kita dotacija'!O195+'[1]11 pr._apyvartinės lėšos'!O41+'[1]11 pr._apyvartinės lėšos'!O94</f>
        <v>0</v>
      </c>
    </row>
    <row r="61" spans="1:14" ht="15" customHeight="1" x14ac:dyDescent="0.25">
      <c r="A61" s="5" t="s">
        <v>104</v>
      </c>
      <c r="B61" s="29" t="s">
        <v>491</v>
      </c>
      <c r="C61" s="16">
        <f t="shared" si="3"/>
        <v>233.89999999999998</v>
      </c>
      <c r="D61" s="16">
        <f>'[1]4 pr._savarankiškosios f-jos'!E174+'[1]6 pr._ugdymo reikmės'!E43+'[1]9 pr._įstaigų pajamos'!E88+'[1]7 pr._kita dotacija'!E199+'[1]11 pr._apyvartinės lėšos'!E95</f>
        <v>233.89999999999998</v>
      </c>
      <c r="E61" s="16">
        <f>'[1]4 pr._savarankiškosios f-jos'!F174+'[1]6 pr._ugdymo reikmės'!F43+'[1]9 pr._įstaigų pajamos'!F88+'[1]7 pr._kita dotacija'!F199+'[1]11 pr._apyvartinės lėšos'!F95</f>
        <v>176.2</v>
      </c>
      <c r="F61" s="16">
        <f>'[1]4 pr._savarankiškosios f-jos'!G174+'[1]6 pr._ugdymo reikmės'!G43+'[1]9 pr._įstaigų pajamos'!G88+'[1]7 pr._kita dotacija'!G199+'[1]11 pr._apyvartinės lėšos'!G95</f>
        <v>0</v>
      </c>
      <c r="G61" s="10">
        <f t="shared" si="0"/>
        <v>0</v>
      </c>
      <c r="H61" s="10">
        <f>'[1]4 pr._savarankiškosios f-jos'!I174+'[1]6 pr._ugdymo reikmės'!I43+'[1]9 pr._įstaigų pajamos'!I88+'[1]7 pr._kita dotacija'!I199+'[1]11 pr._apyvartinės lėšos'!I95</f>
        <v>-20</v>
      </c>
      <c r="I61" s="10">
        <f>'[1]4 pr._savarankiškosios f-jos'!J174+'[1]6 pr._ugdymo reikmės'!J43+'[1]9 pr._įstaigų pajamos'!J88+'[1]7 pr._kita dotacija'!J199+'[1]11 pr._apyvartinės lėšos'!J95</f>
        <v>0</v>
      </c>
      <c r="J61" s="10">
        <f>'[1]4 pr._savarankiškosios f-jos'!K174+'[1]6 pr._ugdymo reikmės'!K43+'[1]9 pr._įstaigų pajamos'!K88+'[1]7 pr._kita dotacija'!K199+'[1]11 pr._apyvartinės lėšos'!K95</f>
        <v>20</v>
      </c>
      <c r="K61" s="12">
        <f t="shared" si="1"/>
        <v>233.89999999999998</v>
      </c>
      <c r="L61" s="12">
        <f>'[1]4 pr._savarankiškosios f-jos'!M174+'[1]6 pr._ugdymo reikmės'!M43+'[1]9 pr._įstaigų pajamos'!M88+'[1]7 pr._kita dotacija'!M199+'[1]11 pr._apyvartinės lėšos'!M95</f>
        <v>213.89999999999998</v>
      </c>
      <c r="M61" s="12">
        <f>'[1]4 pr._savarankiškosios f-jos'!N174+'[1]6 pr._ugdymo reikmės'!N43+'[1]9 pr._įstaigų pajamos'!N88+'[1]7 pr._kita dotacija'!N199+'[1]11 pr._apyvartinės lėšos'!N95</f>
        <v>176.2</v>
      </c>
      <c r="N61" s="12">
        <f>'[1]4 pr._savarankiškosios f-jos'!O174+'[1]6 pr._ugdymo reikmės'!O43+'[1]9 pr._įstaigų pajamos'!O88+'[1]7 pr._kita dotacija'!O199+'[1]11 pr._apyvartinės lėšos'!O95</f>
        <v>20</v>
      </c>
    </row>
    <row r="62" spans="1:14" ht="15" customHeight="1" x14ac:dyDescent="0.25">
      <c r="A62" s="5" t="s">
        <v>105</v>
      </c>
      <c r="B62" s="29" t="s">
        <v>149</v>
      </c>
      <c r="C62" s="16">
        <f t="shared" si="3"/>
        <v>634.4</v>
      </c>
      <c r="D62" s="16">
        <f>'[1]4 pr._savarankiškosios f-jos'!E175+'[1]6 pr._ugdymo reikmės'!E44+'[1]9 pr._įstaigų pajamos'!E89+'[1]7 pr._kita dotacija'!E204+'[1]11 pr._apyvartinės lėšos'!E42+'[1]11 pr._apyvartinės lėšos'!E96</f>
        <v>634.4</v>
      </c>
      <c r="E62" s="16">
        <f>'[1]4 pr._savarankiškosios f-jos'!F175+'[1]6 pr._ugdymo reikmės'!F44+'[1]9 pr._įstaigų pajamos'!F89+'[1]7 pr._kita dotacija'!F204+'[1]11 pr._apyvartinės lėšos'!F42+'[1]11 pr._apyvartinės lėšos'!F96</f>
        <v>459.7</v>
      </c>
      <c r="F62" s="16">
        <f>'[1]4 pr._savarankiškosios f-jos'!G175+'[1]6 pr._ugdymo reikmės'!G44+'[1]9 pr._įstaigų pajamos'!G89+'[1]7 pr._kita dotacija'!G204+'[1]11 pr._apyvartinės lėšos'!G42+'[1]11 pr._apyvartinės lėšos'!G96</f>
        <v>0</v>
      </c>
      <c r="G62" s="10">
        <f t="shared" si="0"/>
        <v>0</v>
      </c>
      <c r="H62" s="10">
        <f>'[1]4 pr._savarankiškosios f-jos'!I175+'[1]6 pr._ugdymo reikmės'!I44+'[1]9 pr._įstaigų pajamos'!I89+'[1]7 pr._kita dotacija'!I204+'[1]11 pr._apyvartinės lėšos'!I42+'[1]11 pr._apyvartinės lėšos'!I96</f>
        <v>0</v>
      </c>
      <c r="I62" s="10">
        <f>'[1]4 pr._savarankiškosios f-jos'!J175+'[1]6 pr._ugdymo reikmės'!J44+'[1]9 pr._įstaigų pajamos'!J89+'[1]7 pr._kita dotacija'!J204+'[1]11 pr._apyvartinės lėšos'!J42+'[1]11 pr._apyvartinės lėšos'!J96</f>
        <v>0</v>
      </c>
      <c r="J62" s="10">
        <f>'[1]4 pr._savarankiškosios f-jos'!K175+'[1]6 pr._ugdymo reikmės'!K44+'[1]9 pr._įstaigų pajamos'!K89+'[1]7 pr._kita dotacija'!K204+'[1]11 pr._apyvartinės lėšos'!K42+'[1]11 pr._apyvartinės lėšos'!K96</f>
        <v>0</v>
      </c>
      <c r="K62" s="12">
        <f t="shared" si="1"/>
        <v>634.4</v>
      </c>
      <c r="L62" s="12">
        <f>'[1]4 pr._savarankiškosios f-jos'!M175+'[1]6 pr._ugdymo reikmės'!M44+'[1]9 pr._įstaigų pajamos'!M89+'[1]7 pr._kita dotacija'!M204+'[1]11 pr._apyvartinės lėšos'!M42+'[1]11 pr._apyvartinės lėšos'!M96</f>
        <v>634.4</v>
      </c>
      <c r="M62" s="12">
        <f>'[1]4 pr._savarankiškosios f-jos'!N175+'[1]6 pr._ugdymo reikmės'!N44+'[1]9 pr._įstaigų pajamos'!N89+'[1]7 pr._kita dotacija'!N204+'[1]11 pr._apyvartinės lėšos'!N42+'[1]11 pr._apyvartinės lėšos'!N96</f>
        <v>459.7</v>
      </c>
      <c r="N62" s="12">
        <f>'[1]4 pr._savarankiškosios f-jos'!O175+'[1]6 pr._ugdymo reikmės'!O44+'[1]9 pr._įstaigų pajamos'!O89+'[1]7 pr._kita dotacija'!O204+'[1]11 pr._apyvartinės lėšos'!O42+'[1]11 pr._apyvartinės lėšos'!O96</f>
        <v>0</v>
      </c>
    </row>
    <row r="63" spans="1:14" ht="15" customHeight="1" x14ac:dyDescent="0.25">
      <c r="A63" s="5" t="s">
        <v>106</v>
      </c>
      <c r="B63" s="29" t="s">
        <v>34</v>
      </c>
      <c r="C63" s="16">
        <f t="shared" si="3"/>
        <v>356.79999999999995</v>
      </c>
      <c r="D63" s="16">
        <f>'[1]4 pr._savarankiškosios f-jos'!E176+'[1]6 pr._ugdymo reikmės'!E45+'[1]9 pr._įstaigų pajamos'!E90+'[1]7 pr._kita dotacija'!E208+'[1]11 pr._apyvartinės lėšos'!E43+'[1]11 pr._apyvartinės lėšos'!E97</f>
        <v>356.79999999999995</v>
      </c>
      <c r="E63" s="16">
        <f>'[1]4 pr._savarankiškosios f-jos'!F176+'[1]6 pr._ugdymo reikmės'!F45+'[1]9 pr._įstaigų pajamos'!F90+'[1]7 pr._kita dotacija'!F208+'[1]11 pr._apyvartinės lėšos'!F43+'[1]11 pr._apyvartinės lėšos'!F97</f>
        <v>273.10000000000002</v>
      </c>
      <c r="F63" s="16">
        <f>'[1]4 pr._savarankiškosios f-jos'!G176+'[1]6 pr._ugdymo reikmės'!G45+'[1]9 pr._įstaigų pajamos'!G90+'[1]7 pr._kita dotacija'!G208+'[1]11 pr._apyvartinės lėšos'!G43+'[1]11 pr._apyvartinės lėšos'!G97</f>
        <v>0</v>
      </c>
      <c r="G63" s="10">
        <f t="shared" si="0"/>
        <v>2.9</v>
      </c>
      <c r="H63" s="10">
        <f>'[1]4 pr._savarankiškosios f-jos'!I176+'[1]6 pr._ugdymo reikmės'!I45+'[1]9 pr._įstaigų pajamos'!I90+'[1]7 pr._kita dotacija'!I208+'[1]11 pr._apyvartinės lėšos'!I43+'[1]11 pr._apyvartinės lėšos'!I97</f>
        <v>2.9</v>
      </c>
      <c r="I63" s="10">
        <f>'[1]4 pr._savarankiškosios f-jos'!J176+'[1]6 pr._ugdymo reikmės'!J45+'[1]9 pr._įstaigų pajamos'!J90+'[1]7 pr._kita dotacija'!J208+'[1]11 pr._apyvartinės lėšos'!J43+'[1]11 pr._apyvartinės lėšos'!J97</f>
        <v>0</v>
      </c>
      <c r="J63" s="10">
        <f>'[1]4 pr._savarankiškosios f-jos'!K176+'[1]6 pr._ugdymo reikmės'!K45+'[1]9 pr._įstaigų pajamos'!K90+'[1]7 pr._kita dotacija'!K208+'[1]11 pr._apyvartinės lėšos'!K43+'[1]11 pr._apyvartinės lėšos'!K97</f>
        <v>0</v>
      </c>
      <c r="K63" s="12">
        <f t="shared" si="1"/>
        <v>359.69999999999993</v>
      </c>
      <c r="L63" s="12">
        <f>'[1]4 pr._savarankiškosios f-jos'!M176+'[1]6 pr._ugdymo reikmės'!M45+'[1]9 pr._įstaigų pajamos'!M90+'[1]7 pr._kita dotacija'!M208+'[1]11 pr._apyvartinės lėšos'!M43+'[1]11 pr._apyvartinės lėšos'!M97</f>
        <v>359.69999999999993</v>
      </c>
      <c r="M63" s="12">
        <f>'[1]4 pr._savarankiškosios f-jos'!N176+'[1]6 pr._ugdymo reikmės'!N45+'[1]9 pr._įstaigų pajamos'!N90+'[1]7 pr._kita dotacija'!N208+'[1]11 pr._apyvartinės lėšos'!N43+'[1]11 pr._apyvartinės lėšos'!N97</f>
        <v>273.10000000000002</v>
      </c>
      <c r="N63" s="12">
        <f>'[1]4 pr._savarankiškosios f-jos'!O176+'[1]6 pr._ugdymo reikmės'!O45+'[1]9 pr._įstaigų pajamos'!O90+'[1]7 pr._kita dotacija'!O208+'[1]11 pr._apyvartinės lėšos'!O43+'[1]11 pr._apyvartinės lėšos'!O97</f>
        <v>0</v>
      </c>
    </row>
    <row r="64" spans="1:14" ht="15" customHeight="1" x14ac:dyDescent="0.25">
      <c r="A64" s="5" t="s">
        <v>107</v>
      </c>
      <c r="B64" s="29" t="s">
        <v>36</v>
      </c>
      <c r="C64" s="16">
        <f t="shared" si="3"/>
        <v>371.29999999999995</v>
      </c>
      <c r="D64" s="16">
        <f>'[1]4 pr._savarankiškosios f-jos'!E177+'[1]6 pr._ugdymo reikmės'!E46+'[1]9 pr._įstaigų pajamos'!E91+'[1]7 pr._kita dotacija'!E212+'[1]11 pr._apyvartinės lėšos'!E44+'[1]11 pr._apyvartinės lėšos'!E98</f>
        <v>371.29999999999995</v>
      </c>
      <c r="E64" s="16">
        <f>'[1]4 pr._savarankiškosios f-jos'!F177+'[1]6 pr._ugdymo reikmės'!F46+'[1]9 pr._įstaigų pajamos'!F91+'[1]7 pr._kita dotacija'!F212+'[1]11 pr._apyvartinės lėšos'!F44+'[1]11 pr._apyvartinės lėšos'!F98</f>
        <v>276.60000000000002</v>
      </c>
      <c r="F64" s="16">
        <f>'[1]4 pr._savarankiškosios f-jos'!G177+'[1]6 pr._ugdymo reikmės'!G46+'[1]9 pr._įstaigų pajamos'!G91+'[1]7 pr._kita dotacija'!G212+'[1]11 pr._apyvartinės lėšos'!G44+'[1]11 pr._apyvartinės lėšos'!G98</f>
        <v>0</v>
      </c>
      <c r="G64" s="10">
        <f t="shared" si="0"/>
        <v>0</v>
      </c>
      <c r="H64" s="10">
        <f>'[1]4 pr._savarankiškosios f-jos'!I177+'[1]6 pr._ugdymo reikmės'!I46+'[1]9 pr._įstaigų pajamos'!I91+'[1]7 pr._kita dotacija'!I212+'[1]11 pr._apyvartinės lėšos'!I44+'[1]11 pr._apyvartinės lėšos'!I98</f>
        <v>0</v>
      </c>
      <c r="I64" s="10">
        <f>'[1]4 pr._savarankiškosios f-jos'!J177+'[1]6 pr._ugdymo reikmės'!J46+'[1]9 pr._įstaigų pajamos'!J91+'[1]7 pr._kita dotacija'!J212+'[1]11 pr._apyvartinės lėšos'!J44+'[1]11 pr._apyvartinės lėšos'!J98</f>
        <v>-0.8</v>
      </c>
      <c r="J64" s="10">
        <f>'[1]4 pr._savarankiškosios f-jos'!K177+'[1]6 pr._ugdymo reikmės'!K46+'[1]9 pr._įstaigų pajamos'!K91+'[1]7 pr._kita dotacija'!K212+'[1]11 pr._apyvartinės lėšos'!K44+'[1]11 pr._apyvartinės lėšos'!K98</f>
        <v>0</v>
      </c>
      <c r="K64" s="12">
        <f t="shared" si="1"/>
        <v>371.29999999999995</v>
      </c>
      <c r="L64" s="12">
        <f>'[1]4 pr._savarankiškosios f-jos'!M177+'[1]6 pr._ugdymo reikmės'!M46+'[1]9 pr._įstaigų pajamos'!M91+'[1]7 pr._kita dotacija'!M212+'[1]11 pr._apyvartinės lėšos'!M44+'[1]11 pr._apyvartinės lėšos'!M98</f>
        <v>371.29999999999995</v>
      </c>
      <c r="M64" s="12">
        <f>'[1]4 pr._savarankiškosios f-jos'!N177+'[1]6 pr._ugdymo reikmės'!N46+'[1]9 pr._įstaigų pajamos'!N91+'[1]7 pr._kita dotacija'!N212+'[1]11 pr._apyvartinės lėšos'!N44+'[1]11 pr._apyvartinės lėšos'!N98</f>
        <v>275.79999999999995</v>
      </c>
      <c r="N64" s="12">
        <f>'[1]4 pr._savarankiškosios f-jos'!O177+'[1]6 pr._ugdymo reikmės'!O46+'[1]9 pr._įstaigų pajamos'!O91+'[1]7 pr._kita dotacija'!O212+'[1]11 pr._apyvartinės lėšos'!O44+'[1]11 pr._apyvartinės lėšos'!O98</f>
        <v>0</v>
      </c>
    </row>
    <row r="65" spans="1:15" ht="15" customHeight="1" x14ac:dyDescent="0.25">
      <c r="A65" s="5" t="s">
        <v>151</v>
      </c>
      <c r="B65" s="29" t="s">
        <v>38</v>
      </c>
      <c r="C65" s="16">
        <f t="shared" si="3"/>
        <v>645.00000000000011</v>
      </c>
      <c r="D65" s="16">
        <f>'[1]4 pr._savarankiškosios f-jos'!E178+'[1]6 pr._ugdymo reikmės'!E47+'[1]9 pr._įstaigų pajamos'!E92+'[1]7 pr._kita dotacija'!E216+'[1]11 pr._apyvartinės lėšos'!E45+'[1]11 pr._apyvartinės lėšos'!E99</f>
        <v>645.00000000000011</v>
      </c>
      <c r="E65" s="16">
        <f>'[1]4 pr._savarankiškosios f-jos'!F178+'[1]6 pr._ugdymo reikmės'!F47+'[1]9 pr._įstaigų pajamos'!F92+'[1]7 pr._kita dotacija'!F216+'[1]11 pr._apyvartinės lėšos'!F45+'[1]11 pr._apyvartinės lėšos'!F99</f>
        <v>483.2</v>
      </c>
      <c r="F65" s="16">
        <f>'[1]4 pr._savarankiškosios f-jos'!G178+'[1]6 pr._ugdymo reikmės'!G47+'[1]9 pr._įstaigų pajamos'!G92+'[1]7 pr._kita dotacija'!G216+'[1]11 pr._apyvartinės lėšos'!G45+'[1]11 pr._apyvartinės lėšos'!G99</f>
        <v>0</v>
      </c>
      <c r="G65" s="10">
        <f t="shared" si="0"/>
        <v>0</v>
      </c>
      <c r="H65" s="10">
        <f>'[1]4 pr._savarankiškosios f-jos'!I178+'[1]6 pr._ugdymo reikmės'!I47+'[1]9 pr._įstaigų pajamos'!I92+'[1]7 pr._kita dotacija'!I216+'[1]11 pr._apyvartinės lėšos'!I45+'[1]11 pr._apyvartinės lėšos'!I99</f>
        <v>0</v>
      </c>
      <c r="I65" s="10">
        <f>'[1]4 pr._savarankiškosios f-jos'!J178+'[1]6 pr._ugdymo reikmės'!J47+'[1]9 pr._įstaigų pajamos'!J92+'[1]7 pr._kita dotacija'!J216+'[1]11 pr._apyvartinės lėšos'!J45+'[1]11 pr._apyvartinės lėšos'!J99</f>
        <v>-0.4</v>
      </c>
      <c r="J65" s="10">
        <f>'[1]4 pr._savarankiškosios f-jos'!K178+'[1]6 pr._ugdymo reikmės'!K47+'[1]9 pr._įstaigų pajamos'!K92+'[1]7 pr._kita dotacija'!K216+'[1]11 pr._apyvartinės lėšos'!K45+'[1]11 pr._apyvartinės lėšos'!K99</f>
        <v>0</v>
      </c>
      <c r="K65" s="12">
        <f t="shared" si="1"/>
        <v>645.00000000000011</v>
      </c>
      <c r="L65" s="12">
        <f>'[1]4 pr._savarankiškosios f-jos'!M178+'[1]6 pr._ugdymo reikmės'!M47+'[1]9 pr._įstaigų pajamos'!M92+'[1]7 pr._kita dotacija'!M216+'[1]11 pr._apyvartinės lėšos'!M45+'[1]11 pr._apyvartinės lėšos'!M99</f>
        <v>645.00000000000011</v>
      </c>
      <c r="M65" s="12">
        <f>'[1]4 pr._savarankiškosios f-jos'!N178+'[1]6 pr._ugdymo reikmės'!N47+'[1]9 pr._įstaigų pajamos'!N92+'[1]7 pr._kita dotacija'!N216+'[1]11 pr._apyvartinės lėšos'!N45+'[1]11 pr._apyvartinės lėšos'!N99</f>
        <v>482.8</v>
      </c>
      <c r="N65" s="12">
        <f>'[1]4 pr._savarankiškosios f-jos'!O178+'[1]6 pr._ugdymo reikmės'!O47+'[1]9 pr._įstaigų pajamos'!O92+'[1]7 pr._kita dotacija'!O216+'[1]11 pr._apyvartinės lėšos'!O45+'[1]11 pr._apyvartinės lėšos'!O99</f>
        <v>0</v>
      </c>
    </row>
    <row r="66" spans="1:15" ht="15" customHeight="1" x14ac:dyDescent="0.25">
      <c r="A66" s="5" t="s">
        <v>152</v>
      </c>
      <c r="B66" s="29" t="s">
        <v>37</v>
      </c>
      <c r="C66" s="16">
        <f t="shared" si="3"/>
        <v>385.2</v>
      </c>
      <c r="D66" s="16">
        <f>'[1]4 pr._savarankiškosios f-jos'!E179+'[1]6 pr._ugdymo reikmės'!E48+'[1]9 pr._įstaigų pajamos'!E93+'[1]7 pr._kita dotacija'!E220+'[1]11 pr._apyvartinės lėšos'!E100</f>
        <v>385.2</v>
      </c>
      <c r="E66" s="16">
        <f>'[1]4 pr._savarankiškosios f-jos'!F179+'[1]6 pr._ugdymo reikmės'!F48+'[1]9 pr._įstaigų pajamos'!F93+'[1]7 pr._kita dotacija'!F220+'[1]11 pr._apyvartinės lėšos'!F100</f>
        <v>291.29999999999995</v>
      </c>
      <c r="F66" s="16">
        <f>'[1]4 pr._savarankiškosios f-jos'!G179+'[1]6 pr._ugdymo reikmės'!G48+'[1]9 pr._įstaigų pajamos'!G93+'[1]7 pr._kita dotacija'!G220+'[1]11 pr._apyvartinės lėšos'!G100</f>
        <v>0</v>
      </c>
      <c r="G66" s="10">
        <f t="shared" si="0"/>
        <v>0</v>
      </c>
      <c r="H66" s="10">
        <f>'[1]4 pr._savarankiškosios f-jos'!I179+'[1]6 pr._ugdymo reikmės'!I48+'[1]9 pr._įstaigų pajamos'!I93+'[1]7 pr._kita dotacija'!I220+'[1]11 pr._apyvartinės lėšos'!I100</f>
        <v>0</v>
      </c>
      <c r="I66" s="10">
        <f>'[1]4 pr._savarankiškosios f-jos'!J179+'[1]6 pr._ugdymo reikmės'!J48+'[1]9 pr._įstaigų pajamos'!J93+'[1]7 pr._kita dotacija'!J220+'[1]11 pr._apyvartinės lėšos'!J100</f>
        <v>0</v>
      </c>
      <c r="J66" s="10">
        <f>'[1]4 pr._savarankiškosios f-jos'!K179+'[1]6 pr._ugdymo reikmės'!K48+'[1]9 pr._įstaigų pajamos'!K93+'[1]7 pr._kita dotacija'!K220+'[1]11 pr._apyvartinės lėšos'!K100</f>
        <v>0</v>
      </c>
      <c r="K66" s="12">
        <f t="shared" si="1"/>
        <v>385.2</v>
      </c>
      <c r="L66" s="12">
        <f>'[1]4 pr._savarankiškosios f-jos'!M179+'[1]6 pr._ugdymo reikmės'!M48+'[1]9 pr._įstaigų pajamos'!M93+'[1]7 pr._kita dotacija'!M220+'[1]11 pr._apyvartinės lėšos'!M100</f>
        <v>385.2</v>
      </c>
      <c r="M66" s="12">
        <f>'[1]4 pr._savarankiškosios f-jos'!N179+'[1]6 pr._ugdymo reikmės'!N48+'[1]9 pr._įstaigų pajamos'!N93+'[1]7 pr._kita dotacija'!N220+'[1]11 pr._apyvartinės lėšos'!N100</f>
        <v>291.29999999999995</v>
      </c>
      <c r="N66" s="12">
        <f>'[1]4 pr._savarankiškosios f-jos'!O179+'[1]6 pr._ugdymo reikmės'!O48+'[1]9 pr._įstaigų pajamos'!O93+'[1]7 pr._kita dotacija'!O220+'[1]11 pr._apyvartinės lėšos'!O100</f>
        <v>0</v>
      </c>
    </row>
    <row r="67" spans="1:15" ht="15" customHeight="1" x14ac:dyDescent="0.25">
      <c r="A67" s="5" t="s">
        <v>108</v>
      </c>
      <c r="B67" s="33" t="s">
        <v>35</v>
      </c>
      <c r="C67" s="16">
        <f t="shared" si="3"/>
        <v>639.79999999999995</v>
      </c>
      <c r="D67" s="16">
        <f>'[1]4 pr._savarankiškosios f-jos'!E180+'[1]6 pr._ugdymo reikmės'!E49+'[1]9 pr._įstaigų pajamos'!E94+'[1]7 pr._kita dotacija'!E224+'[1]11 pr._apyvartinės lėšos'!E46+'[1]11 pr._apyvartinės lėšos'!E101</f>
        <v>639.79999999999995</v>
      </c>
      <c r="E67" s="16">
        <f>'[1]4 pr._savarankiškosios f-jos'!F180+'[1]6 pr._ugdymo reikmės'!F49+'[1]9 pr._įstaigų pajamos'!F94+'[1]7 pr._kita dotacija'!F224+'[1]11 pr._apyvartinės lėšos'!F46+'[1]11 pr._apyvartinės lėšos'!F101</f>
        <v>474.4</v>
      </c>
      <c r="F67" s="16">
        <f>'[1]4 pr._savarankiškosios f-jos'!G180+'[1]6 pr._ugdymo reikmės'!G49+'[1]9 pr._įstaigų pajamos'!G94+'[1]7 pr._kita dotacija'!G224+'[1]11 pr._apyvartinės lėšos'!G46+'[1]11 pr._apyvartinės lėšos'!G101</f>
        <v>0</v>
      </c>
      <c r="G67" s="10">
        <f t="shared" si="0"/>
        <v>0</v>
      </c>
      <c r="H67" s="10">
        <f>'[1]4 pr._savarankiškosios f-jos'!I180+'[1]6 pr._ugdymo reikmės'!I49+'[1]9 pr._įstaigų pajamos'!I94+'[1]7 pr._kita dotacija'!I224+'[1]11 pr._apyvartinės lėšos'!I46+'[1]11 pr._apyvartinės lėšos'!I101</f>
        <v>0</v>
      </c>
      <c r="I67" s="10">
        <f>'[1]4 pr._savarankiškosios f-jos'!J180+'[1]6 pr._ugdymo reikmės'!J49+'[1]9 pr._įstaigų pajamos'!J94+'[1]7 pr._kita dotacija'!J224+'[1]11 pr._apyvartinės lėšos'!J46+'[1]11 pr._apyvartinės lėšos'!J101</f>
        <v>0</v>
      </c>
      <c r="J67" s="10">
        <f>'[1]4 pr._savarankiškosios f-jos'!K180+'[1]6 pr._ugdymo reikmės'!K49+'[1]9 pr._įstaigų pajamos'!K94+'[1]7 pr._kita dotacija'!K224+'[1]11 pr._apyvartinės lėšos'!K46+'[1]11 pr._apyvartinės lėšos'!K101</f>
        <v>0</v>
      </c>
      <c r="K67" s="12">
        <f t="shared" si="1"/>
        <v>639.79999999999995</v>
      </c>
      <c r="L67" s="12">
        <f>'[1]4 pr._savarankiškosios f-jos'!M180+'[1]6 pr._ugdymo reikmės'!M49+'[1]9 pr._įstaigų pajamos'!M94+'[1]7 pr._kita dotacija'!M224+'[1]11 pr._apyvartinės lėšos'!M46+'[1]11 pr._apyvartinės lėšos'!M101</f>
        <v>639.79999999999995</v>
      </c>
      <c r="M67" s="12">
        <f>'[1]4 pr._savarankiškosios f-jos'!N180+'[1]6 pr._ugdymo reikmės'!N49+'[1]9 pr._įstaigų pajamos'!N94+'[1]7 pr._kita dotacija'!N224+'[1]11 pr._apyvartinės lėšos'!N46+'[1]11 pr._apyvartinės lėšos'!N101</f>
        <v>474.4</v>
      </c>
      <c r="N67" s="12">
        <f>'[1]4 pr._savarankiškosios f-jos'!O180+'[1]6 pr._ugdymo reikmės'!O49+'[1]9 pr._įstaigų pajamos'!O94+'[1]7 pr._kita dotacija'!O224+'[1]11 pr._apyvartinės lėšos'!O46+'[1]11 pr._apyvartinės lėšos'!O101</f>
        <v>0</v>
      </c>
    </row>
    <row r="68" spans="1:15" ht="15" customHeight="1" x14ac:dyDescent="0.25">
      <c r="A68" s="5" t="s">
        <v>153</v>
      </c>
      <c r="B68" s="34" t="s">
        <v>39</v>
      </c>
      <c r="C68" s="16">
        <f t="shared" si="3"/>
        <v>147.1</v>
      </c>
      <c r="D68" s="16">
        <f>'[1]4 pr._savarankiškosios f-jos'!E181+'[1]6 pr._ugdymo reikmės'!E50+'[1]9 pr._įstaigų pajamos'!E95+'[1]7 pr._kita dotacija'!E228+'[1]11 pr._apyvartinės lėšos'!E102</f>
        <v>147.1</v>
      </c>
      <c r="E68" s="16">
        <f>'[1]4 pr._savarankiškosios f-jos'!F181+'[1]6 pr._ugdymo reikmės'!F50+'[1]9 pr._įstaigų pajamos'!F95+'[1]7 pr._kita dotacija'!F228+'[1]11 pr._apyvartinės lėšos'!F102</f>
        <v>113.2</v>
      </c>
      <c r="F68" s="16">
        <f>'[1]4 pr._savarankiškosios f-jos'!G181+'[1]6 pr._ugdymo reikmės'!G50+'[1]9 pr._įstaigų pajamos'!G95+'[1]7 pr._kita dotacija'!G228+'[1]11 pr._apyvartinės lėšos'!G102</f>
        <v>0</v>
      </c>
      <c r="G68" s="10">
        <f t="shared" si="0"/>
        <v>0</v>
      </c>
      <c r="H68" s="10">
        <f>'[1]4 pr._savarankiškosios f-jos'!I181+'[1]6 pr._ugdymo reikmės'!I50+'[1]9 pr._įstaigų pajamos'!I95+'[1]7 pr._kita dotacija'!I228+'[1]11 pr._apyvartinės lėšos'!I102</f>
        <v>0</v>
      </c>
      <c r="I68" s="10">
        <f>'[1]4 pr._savarankiškosios f-jos'!J181+'[1]6 pr._ugdymo reikmės'!J50+'[1]9 pr._įstaigų pajamos'!J95+'[1]7 pr._kita dotacija'!J228+'[1]11 pr._apyvartinės lėšos'!J102</f>
        <v>-3.9</v>
      </c>
      <c r="J68" s="10">
        <f>'[1]4 pr._savarankiškosios f-jos'!K181+'[1]6 pr._ugdymo reikmės'!K50+'[1]9 pr._įstaigų pajamos'!K95+'[1]7 pr._kita dotacija'!K228+'[1]11 pr._apyvartinės lėšos'!K102</f>
        <v>0</v>
      </c>
      <c r="K68" s="12">
        <f t="shared" si="1"/>
        <v>147.1</v>
      </c>
      <c r="L68" s="12">
        <f>'[1]4 pr._savarankiškosios f-jos'!M181+'[1]6 pr._ugdymo reikmės'!M50+'[1]9 pr._įstaigų pajamos'!M95+'[1]7 pr._kita dotacija'!M228+'[1]11 pr._apyvartinės lėšos'!M102</f>
        <v>147.1</v>
      </c>
      <c r="M68" s="12">
        <f>'[1]4 pr._savarankiškosios f-jos'!N181+'[1]6 pr._ugdymo reikmės'!N50+'[1]9 pr._įstaigų pajamos'!N95+'[1]7 pr._kita dotacija'!N228+'[1]11 pr._apyvartinės lėšos'!N102</f>
        <v>109.3</v>
      </c>
      <c r="N68" s="12">
        <f>'[1]4 pr._savarankiškosios f-jos'!O181+'[1]6 pr._ugdymo reikmės'!O50+'[1]9 pr._įstaigų pajamos'!O95+'[1]7 pr._kita dotacija'!O228+'[1]11 pr._apyvartinės lėšos'!O102</f>
        <v>0</v>
      </c>
    </row>
    <row r="69" spans="1:15" ht="15" customHeight="1" x14ac:dyDescent="0.25">
      <c r="A69" s="5" t="s">
        <v>154</v>
      </c>
      <c r="B69" s="33" t="s">
        <v>48</v>
      </c>
      <c r="C69" s="16">
        <f t="shared" si="3"/>
        <v>87.6</v>
      </c>
      <c r="D69" s="16">
        <f>'[1]4 pr._savarankiškosios f-jos'!E182+'[1]6 pr._ugdymo reikmės'!E51+'[1]9 pr._įstaigų pajamos'!E96+'[1]7 pr._kita dotacija'!E236+'[1]11 pr._apyvartinės lėšos'!E103</f>
        <v>87.6</v>
      </c>
      <c r="E69" s="16">
        <f>'[1]4 pr._savarankiškosios f-jos'!F182+'[1]6 pr._ugdymo reikmės'!F51+'[1]9 pr._įstaigų pajamos'!F96+'[1]7 pr._kita dotacija'!F236+'[1]11 pr._apyvartinės lėšos'!F103</f>
        <v>81.400000000000006</v>
      </c>
      <c r="F69" s="16">
        <f>'[1]4 pr._savarankiškosios f-jos'!G182+'[1]6 pr._ugdymo reikmės'!G51+'[1]9 pr._įstaigų pajamos'!G96+'[1]7 pr._kita dotacija'!G236+'[1]11 pr._apyvartinės lėšos'!G103</f>
        <v>0</v>
      </c>
      <c r="G69" s="10">
        <f t="shared" si="0"/>
        <v>0</v>
      </c>
      <c r="H69" s="10">
        <f>'[1]4 pr._savarankiškosios f-jos'!I182+'[1]6 pr._ugdymo reikmės'!I51+'[1]9 pr._įstaigų pajamos'!I96+'[1]7 pr._kita dotacija'!I236+'[1]11 pr._apyvartinės lėšos'!I103</f>
        <v>0</v>
      </c>
      <c r="I69" s="10">
        <f>'[1]4 pr._savarankiškosios f-jos'!J182+'[1]6 pr._ugdymo reikmės'!J51+'[1]9 pr._įstaigų pajamos'!J96+'[1]7 pr._kita dotacija'!J236+'[1]11 pr._apyvartinės lėšos'!J103</f>
        <v>0</v>
      </c>
      <c r="J69" s="10">
        <f>'[1]4 pr._savarankiškosios f-jos'!K182+'[1]6 pr._ugdymo reikmės'!K51+'[1]9 pr._įstaigų pajamos'!K96+'[1]7 pr._kita dotacija'!K236+'[1]11 pr._apyvartinės lėšos'!K103</f>
        <v>0</v>
      </c>
      <c r="K69" s="12">
        <f t="shared" si="1"/>
        <v>87.6</v>
      </c>
      <c r="L69" s="12">
        <f>'[1]4 pr._savarankiškosios f-jos'!M182+'[1]6 pr._ugdymo reikmės'!M51+'[1]9 pr._įstaigų pajamos'!M96+'[1]7 pr._kita dotacija'!M236+'[1]11 pr._apyvartinės lėšos'!M103</f>
        <v>87.6</v>
      </c>
      <c r="M69" s="12">
        <f>'[1]4 pr._savarankiškosios f-jos'!N182+'[1]6 pr._ugdymo reikmės'!N51+'[1]9 pr._įstaigų pajamos'!N96+'[1]7 pr._kita dotacija'!N236+'[1]11 pr._apyvartinės lėšos'!N103</f>
        <v>81.400000000000006</v>
      </c>
      <c r="N69" s="12">
        <f>'[1]4 pr._savarankiškosios f-jos'!O182+'[1]6 pr._ugdymo reikmės'!O51+'[1]9 pr._įstaigų pajamos'!O96+'[1]7 pr._kita dotacija'!O236+'[1]11 pr._apyvartinės lėšos'!O103</f>
        <v>0</v>
      </c>
    </row>
    <row r="70" spans="1:15" ht="15" customHeight="1" x14ac:dyDescent="0.25">
      <c r="A70" s="5" t="s">
        <v>109</v>
      </c>
      <c r="B70" s="33" t="s">
        <v>47</v>
      </c>
      <c r="C70" s="16">
        <f t="shared" si="3"/>
        <v>649.1</v>
      </c>
      <c r="D70" s="16">
        <f>'[1]4 pr._savarankiškosios f-jos'!E183+'[1]6 pr._ugdymo reikmės'!E52+'[1]9 pr._įstaigų pajamos'!E97+'[1]7 pr._kita dotacija'!E238+'[1]11 pr._apyvartinės lėšos'!E104</f>
        <v>649.1</v>
      </c>
      <c r="E70" s="16">
        <f>'[1]4 pr._savarankiškosios f-jos'!F183+'[1]6 pr._ugdymo reikmės'!F52+'[1]9 pr._įstaigų pajamos'!F97+'[1]7 pr._kita dotacija'!F238+'[1]11 pr._apyvartinės lėšos'!F104</f>
        <v>616.59999999999991</v>
      </c>
      <c r="F70" s="16">
        <f>'[1]4 pr._savarankiškosios f-jos'!G183+'[1]6 pr._ugdymo reikmės'!G52+'[1]9 pr._įstaigų pajamos'!G97+'[1]7 pr._kita dotacija'!G238+'[1]11 pr._apyvartinės lėšos'!G104</f>
        <v>0</v>
      </c>
      <c r="G70" s="10">
        <f t="shared" si="0"/>
        <v>0</v>
      </c>
      <c r="H70" s="10">
        <f>'[1]4 pr._savarankiškosios f-jos'!I183+'[1]6 pr._ugdymo reikmės'!I52+'[1]9 pr._įstaigų pajamos'!I97+'[1]7 pr._kita dotacija'!I238+'[1]11 pr._apyvartinės lėšos'!I104</f>
        <v>0</v>
      </c>
      <c r="I70" s="10">
        <f>'[1]4 pr._savarankiškosios f-jos'!J183+'[1]6 pr._ugdymo reikmės'!J52+'[1]9 pr._įstaigų pajamos'!J97+'[1]7 pr._kita dotacija'!J238+'[1]11 pr._apyvartinės lėšos'!J104</f>
        <v>0</v>
      </c>
      <c r="J70" s="10">
        <f>'[1]4 pr._savarankiškosios f-jos'!K183+'[1]6 pr._ugdymo reikmės'!K52+'[1]9 pr._įstaigų pajamos'!K97+'[1]7 pr._kita dotacija'!K238+'[1]11 pr._apyvartinės lėšos'!K104</f>
        <v>0</v>
      </c>
      <c r="K70" s="12">
        <f t="shared" si="1"/>
        <v>649.1</v>
      </c>
      <c r="L70" s="12">
        <f>'[1]4 pr._savarankiškosios f-jos'!M183+'[1]6 pr._ugdymo reikmės'!M52+'[1]9 pr._įstaigų pajamos'!M97+'[1]7 pr._kita dotacija'!M238+'[1]11 pr._apyvartinės lėšos'!M104</f>
        <v>649.1</v>
      </c>
      <c r="M70" s="12">
        <f>'[1]4 pr._savarankiškosios f-jos'!N183+'[1]6 pr._ugdymo reikmės'!N52+'[1]9 pr._įstaigų pajamos'!N97+'[1]7 pr._kita dotacija'!N238+'[1]11 pr._apyvartinės lėšos'!N104</f>
        <v>616.59999999999991</v>
      </c>
      <c r="N70" s="12">
        <f>'[1]4 pr._savarankiškosios f-jos'!O183+'[1]6 pr._ugdymo reikmės'!O52+'[1]9 pr._įstaigų pajamos'!O97+'[1]7 pr._kita dotacija'!O238+'[1]11 pr._apyvartinės lėšos'!O104</f>
        <v>0</v>
      </c>
    </row>
    <row r="71" spans="1:15" ht="15" customHeight="1" x14ac:dyDescent="0.25">
      <c r="A71" s="5" t="s">
        <v>110</v>
      </c>
      <c r="B71" s="33" t="s">
        <v>63</v>
      </c>
      <c r="C71" s="16">
        <f t="shared" si="3"/>
        <v>92.1</v>
      </c>
      <c r="D71" s="16">
        <f>'[1]4 pr._savarankiškosios f-jos'!E184+'[1]6 pr._ugdymo reikmės'!E53+'[1]9 pr._įstaigų pajamos'!E98+'[1]7 pr._kita dotacija'!E242+'[1]11 pr._apyvartinės lėšos'!E105</f>
        <v>92.1</v>
      </c>
      <c r="E71" s="16">
        <f>'[1]4 pr._savarankiškosios f-jos'!F184+'[1]6 pr._ugdymo reikmės'!F53+'[1]9 pr._įstaigų pajamos'!F98+'[1]7 pr._kita dotacija'!F242+'[1]11 pr._apyvartinės lėšos'!F105</f>
        <v>76.799999999999983</v>
      </c>
      <c r="F71" s="16">
        <f>'[1]4 pr._savarankiškosios f-jos'!G184+'[1]6 pr._ugdymo reikmės'!G53+'[1]9 pr._įstaigų pajamos'!G98+'[1]7 pr._kita dotacija'!G242+'[1]11 pr._apyvartinės lėšos'!G105</f>
        <v>0</v>
      </c>
      <c r="G71" s="10">
        <f t="shared" si="0"/>
        <v>0</v>
      </c>
      <c r="H71" s="10">
        <f>'[1]4 pr._savarankiškosios f-jos'!I184+'[1]6 pr._ugdymo reikmės'!I53+'[1]9 pr._įstaigų pajamos'!I98+'[1]7 pr._kita dotacija'!I242+'[1]11 pr._apyvartinės lėšos'!I105</f>
        <v>0</v>
      </c>
      <c r="I71" s="10">
        <f>'[1]4 pr._savarankiškosios f-jos'!J184+'[1]6 pr._ugdymo reikmės'!J53+'[1]9 pr._įstaigų pajamos'!J98+'[1]7 pr._kita dotacija'!J242+'[1]11 pr._apyvartinės lėšos'!J105</f>
        <v>-0.4</v>
      </c>
      <c r="J71" s="10">
        <f>'[1]4 pr._savarankiškosios f-jos'!K184+'[1]6 pr._ugdymo reikmės'!K53+'[1]9 pr._įstaigų pajamos'!K98+'[1]7 pr._kita dotacija'!K242+'[1]11 pr._apyvartinės lėšos'!K105</f>
        <v>0</v>
      </c>
      <c r="K71" s="12">
        <f t="shared" si="1"/>
        <v>92.1</v>
      </c>
      <c r="L71" s="12">
        <f>'[1]4 pr._savarankiškosios f-jos'!M184+'[1]6 pr._ugdymo reikmės'!M53+'[1]9 pr._įstaigų pajamos'!M98+'[1]7 pr._kita dotacija'!M242+'[1]11 pr._apyvartinės lėšos'!M105</f>
        <v>92.1</v>
      </c>
      <c r="M71" s="12">
        <f>'[1]4 pr._savarankiškosios f-jos'!N184+'[1]6 pr._ugdymo reikmės'!N53+'[1]9 pr._įstaigų pajamos'!N98+'[1]7 pr._kita dotacija'!N242+'[1]11 pr._apyvartinės lėšos'!N105</f>
        <v>76.399999999999991</v>
      </c>
      <c r="N71" s="12">
        <f>'[1]4 pr._savarankiškosios f-jos'!O184+'[1]6 pr._ugdymo reikmės'!O53+'[1]9 pr._įstaigų pajamos'!O98+'[1]7 pr._kita dotacija'!O242+'[1]11 pr._apyvartinės lėšos'!O105</f>
        <v>0</v>
      </c>
    </row>
    <row r="72" spans="1:15" ht="15" customHeight="1" x14ac:dyDescent="0.25">
      <c r="A72" s="5" t="s">
        <v>111</v>
      </c>
      <c r="B72" s="33" t="s">
        <v>49</v>
      </c>
      <c r="C72" s="16">
        <f t="shared" si="3"/>
        <v>215.6</v>
      </c>
      <c r="D72" s="16">
        <f>'[1]4 pr._savarankiškosios f-jos'!E185+'[1]6 pr._ugdymo reikmės'!E54+'[1]9 pr._įstaigų pajamos'!E99+'[1]11 pr._apyvartinės lėšos'!E106+'[1]7 pr._kita dotacija'!E246</f>
        <v>215.6</v>
      </c>
      <c r="E72" s="16">
        <f>'[1]4 pr._savarankiškosios f-jos'!F185+'[1]6 pr._ugdymo reikmės'!F54+'[1]9 pr._įstaigų pajamos'!F99+'[1]11 pr._apyvartinės lėšos'!F106+'[1]7 pr._kita dotacija'!F246</f>
        <v>158.69999999999999</v>
      </c>
      <c r="F72" s="16">
        <f>'[1]4 pr._savarankiškosios f-jos'!G185+'[1]6 pr._ugdymo reikmės'!G54+'[1]9 pr._įstaigų pajamos'!G99+'[1]11 pr._apyvartinės lėšos'!G106+'[1]7 pr._kita dotacija'!G246</f>
        <v>0</v>
      </c>
      <c r="G72" s="10">
        <f t="shared" si="0"/>
        <v>0</v>
      </c>
      <c r="H72" s="10">
        <f>'[1]4 pr._savarankiškosios f-jos'!I185+'[1]6 pr._ugdymo reikmės'!I54+'[1]9 pr._įstaigų pajamos'!I99+'[1]11 pr._apyvartinės lėšos'!I106+'[1]7 pr._kita dotacija'!I246</f>
        <v>0</v>
      </c>
      <c r="I72" s="10">
        <f>'[1]4 pr._savarankiškosios f-jos'!J185+'[1]6 pr._ugdymo reikmės'!J54+'[1]9 pr._įstaigų pajamos'!J99+'[1]11 pr._apyvartinės lėšos'!J106+'[1]7 pr._kita dotacija'!J246</f>
        <v>0</v>
      </c>
      <c r="J72" s="10">
        <f>'[1]4 pr._savarankiškosios f-jos'!K185+'[1]6 pr._ugdymo reikmės'!K54+'[1]9 pr._įstaigų pajamos'!K99+'[1]11 pr._apyvartinės lėšos'!K106+'[1]7 pr._kita dotacija'!K246</f>
        <v>0</v>
      </c>
      <c r="K72" s="12">
        <f t="shared" si="1"/>
        <v>215.6</v>
      </c>
      <c r="L72" s="12">
        <f>'[1]4 pr._savarankiškosios f-jos'!M185+'[1]6 pr._ugdymo reikmės'!M54+'[1]9 pr._įstaigų pajamos'!M99+'[1]11 pr._apyvartinės lėšos'!M106+'[1]7 pr._kita dotacija'!M246</f>
        <v>215.6</v>
      </c>
      <c r="M72" s="12">
        <f>'[1]4 pr._savarankiškosios f-jos'!N185+'[1]6 pr._ugdymo reikmės'!N54+'[1]9 pr._įstaigų pajamos'!N99+'[1]11 pr._apyvartinės lėšos'!N106+'[1]7 pr._kita dotacija'!N246</f>
        <v>158.69999999999999</v>
      </c>
      <c r="N72" s="12">
        <f>'[1]4 pr._savarankiškosios f-jos'!O185+'[1]6 pr._ugdymo reikmės'!O54+'[1]9 pr._įstaigų pajamos'!O99+'[1]11 pr._apyvartinės lėšos'!O106+'[1]7 pr._kita dotacija'!O246</f>
        <v>0</v>
      </c>
    </row>
    <row r="73" spans="1:15" s="35" customFormat="1" ht="15" customHeight="1" x14ac:dyDescent="0.25">
      <c r="A73" s="5" t="s">
        <v>112</v>
      </c>
      <c r="B73" s="33" t="s">
        <v>163</v>
      </c>
      <c r="C73" s="16">
        <f t="shared" si="3"/>
        <v>1010.0999999999999</v>
      </c>
      <c r="D73" s="16">
        <f>'[1]4 pr._savarankiškosios f-jos'!E186+'[1]6 pr._ugdymo reikmės'!E55+'[1]7 pr._kita dotacija'!E250+'[1]9 pr._įstaigų pajamos'!E100</f>
        <v>1009.5999999999999</v>
      </c>
      <c r="E73" s="16">
        <f>'[1]4 pr._savarankiškosios f-jos'!F186+'[1]6 pr._ugdymo reikmės'!F55+'[1]7 pr._kita dotacija'!F250+'[1]9 pr._įstaigų pajamos'!F100</f>
        <v>903.6</v>
      </c>
      <c r="F73" s="16">
        <f>'[1]4 pr._savarankiškosios f-jos'!G186+'[1]6 pr._ugdymo reikmės'!G55+'[1]7 pr._kita dotacija'!G250+'[1]9 pr._įstaigų pajamos'!G100</f>
        <v>0.5</v>
      </c>
      <c r="G73" s="10">
        <f t="shared" si="0"/>
        <v>0</v>
      </c>
      <c r="H73" s="10">
        <f>'[1]4 pr._savarankiškosios f-jos'!I186+'[1]6 pr._ugdymo reikmės'!I55+'[1]7 pr._kita dotacija'!I250+'[1]9 pr._įstaigų pajamos'!I100</f>
        <v>0</v>
      </c>
      <c r="I73" s="10">
        <f>'[1]4 pr._savarankiškosios f-jos'!J186+'[1]6 pr._ugdymo reikmės'!J55+'[1]7 pr._kita dotacija'!J250+'[1]9 pr._įstaigų pajamos'!J100</f>
        <v>0</v>
      </c>
      <c r="J73" s="10">
        <f>'[1]4 pr._savarankiškosios f-jos'!K186+'[1]6 pr._ugdymo reikmės'!K55+'[1]7 pr._kita dotacija'!K250+'[1]9 pr._įstaigų pajamos'!K100</f>
        <v>0</v>
      </c>
      <c r="K73" s="12">
        <f t="shared" si="1"/>
        <v>1010.0999999999999</v>
      </c>
      <c r="L73" s="12">
        <f>'[1]4 pr._savarankiškosios f-jos'!M186+'[1]6 pr._ugdymo reikmės'!M55+'[1]7 pr._kita dotacija'!M250+'[1]9 pr._įstaigų pajamos'!M100</f>
        <v>1009.5999999999999</v>
      </c>
      <c r="M73" s="12">
        <f>'[1]4 pr._savarankiškosios f-jos'!N186+'[1]6 pr._ugdymo reikmės'!N55+'[1]7 pr._kita dotacija'!N250+'[1]9 pr._įstaigų pajamos'!N100</f>
        <v>903.6</v>
      </c>
      <c r="N73" s="12">
        <f>'[1]4 pr._savarankiškosios f-jos'!O186+'[1]6 pr._ugdymo reikmės'!O55+'[1]7 pr._kita dotacija'!O250+'[1]9 pr._įstaigų pajamos'!O100</f>
        <v>0.5</v>
      </c>
      <c r="O73" s="2"/>
    </row>
    <row r="74" spans="1:15" ht="15" customHeight="1" x14ac:dyDescent="0.25">
      <c r="A74" s="5" t="s">
        <v>113</v>
      </c>
      <c r="B74" s="29" t="s">
        <v>27</v>
      </c>
      <c r="C74" s="16">
        <f t="shared" si="3"/>
        <v>312.09999999999997</v>
      </c>
      <c r="D74" s="16">
        <f>'[1]4 pr._savarankiškosios f-jos'!E200+'[1]9 pr._įstaigų pajamos'!E108+'[1]7 pr._kita dotacija'!E287+'[1]11 pr._apyvartinės lėšos'!E53</f>
        <v>312.09999999999997</v>
      </c>
      <c r="E74" s="16">
        <f>'[1]4 pr._savarankiškosios f-jos'!F200+'[1]9 pr._įstaigų pajamos'!F108+'[1]7 pr._kita dotacija'!F287+'[1]11 pr._apyvartinės lėšos'!F53</f>
        <v>259.5</v>
      </c>
      <c r="F74" s="16">
        <f>'[1]4 pr._savarankiškosios f-jos'!G200+'[1]9 pr._įstaigų pajamos'!G108+'[1]7 pr._kita dotacija'!G287+'[1]11 pr._apyvartinės lėšos'!G53</f>
        <v>0</v>
      </c>
      <c r="G74" s="10">
        <f t="shared" si="0"/>
        <v>0</v>
      </c>
      <c r="H74" s="10">
        <f>'[1]4 pr._savarankiškosios f-jos'!I200+'[1]9 pr._įstaigų pajamos'!I108+'[1]7 pr._kita dotacija'!I287+'[1]11 pr._apyvartinės lėšos'!I53</f>
        <v>0</v>
      </c>
      <c r="I74" s="10">
        <f>'[1]4 pr._savarankiškosios f-jos'!J200+'[1]9 pr._įstaigų pajamos'!J108+'[1]7 pr._kita dotacija'!J287+'[1]11 pr._apyvartinės lėšos'!J53</f>
        <v>0</v>
      </c>
      <c r="J74" s="10">
        <f>'[1]4 pr._savarankiškosios f-jos'!K200+'[1]9 pr._įstaigų pajamos'!K108+'[1]7 pr._kita dotacija'!K287+'[1]11 pr._apyvartinės lėšos'!K53</f>
        <v>0</v>
      </c>
      <c r="K74" s="12">
        <f t="shared" si="1"/>
        <v>312.09999999999997</v>
      </c>
      <c r="L74" s="12">
        <f>'[1]4 pr._savarankiškosios f-jos'!M200+'[1]9 pr._įstaigų pajamos'!M108+'[1]7 pr._kita dotacija'!M287+'[1]11 pr._apyvartinės lėšos'!M53</f>
        <v>312.09999999999997</v>
      </c>
      <c r="M74" s="12">
        <f>'[1]4 pr._savarankiškosios f-jos'!N200+'[1]9 pr._įstaigų pajamos'!N108+'[1]7 pr._kita dotacija'!N287+'[1]11 pr._apyvartinės lėšos'!N53</f>
        <v>259.5</v>
      </c>
      <c r="N74" s="12">
        <f>'[1]4 pr._savarankiškosios f-jos'!O200+'[1]9 pr._įstaigų pajamos'!O108+'[1]7 pr._kita dotacija'!O287+'[1]11 pr._apyvartinės lėšos'!O53</f>
        <v>0</v>
      </c>
    </row>
    <row r="75" spans="1:15" ht="15" customHeight="1" x14ac:dyDescent="0.25">
      <c r="A75" s="5" t="s">
        <v>161</v>
      </c>
      <c r="B75" s="29" t="s">
        <v>56</v>
      </c>
      <c r="C75" s="16">
        <f t="shared" si="3"/>
        <v>96.300000000000011</v>
      </c>
      <c r="D75" s="16">
        <f>'[1]4 pr._savarankiškosios f-jos'!E201+'[1]9 pr._įstaigų pajamos'!E109+'[1]7 pr._kita dotacija'!E291</f>
        <v>96.300000000000011</v>
      </c>
      <c r="E75" s="16">
        <f>'[1]4 pr._savarankiškosios f-jos'!F201+'[1]9 pr._įstaigų pajamos'!F109+'[1]7 pr._kita dotacija'!F291</f>
        <v>82.8</v>
      </c>
      <c r="F75" s="16">
        <f>'[1]4 pr._savarankiškosios f-jos'!G201+'[1]9 pr._įstaigų pajamos'!G109+'[1]7 pr._kita dotacija'!G291</f>
        <v>0</v>
      </c>
      <c r="G75" s="10">
        <f t="shared" si="0"/>
        <v>0</v>
      </c>
      <c r="H75" s="10">
        <f>'[1]4 pr._savarankiškosios f-jos'!I201+'[1]9 pr._įstaigų pajamos'!I109+'[1]7 pr._kita dotacija'!I291</f>
        <v>0</v>
      </c>
      <c r="I75" s="10">
        <f>'[1]4 pr._savarankiškosios f-jos'!J201+'[1]9 pr._įstaigų pajamos'!J109+'[1]7 pr._kita dotacija'!J291</f>
        <v>0</v>
      </c>
      <c r="J75" s="10">
        <f>'[1]4 pr._savarankiškosios f-jos'!K201+'[1]9 pr._įstaigų pajamos'!K109+'[1]7 pr._kita dotacija'!K291</f>
        <v>0</v>
      </c>
      <c r="K75" s="12">
        <f t="shared" si="1"/>
        <v>96.300000000000011</v>
      </c>
      <c r="L75" s="12">
        <f>'[1]4 pr._savarankiškosios f-jos'!M201+'[1]9 pr._įstaigų pajamos'!M109+'[1]7 pr._kita dotacija'!M291</f>
        <v>96.300000000000011</v>
      </c>
      <c r="M75" s="12">
        <f>'[1]4 pr._savarankiškosios f-jos'!N201+'[1]9 pr._įstaigų pajamos'!N109+'[1]7 pr._kita dotacija'!N291</f>
        <v>82.8</v>
      </c>
      <c r="N75" s="12">
        <f>'[1]4 pr._savarankiškosios f-jos'!O201+'[1]9 pr._įstaigų pajamos'!O109+'[1]7 pr._kita dotacija'!O291</f>
        <v>0</v>
      </c>
    </row>
    <row r="76" spans="1:15" ht="15" customHeight="1" x14ac:dyDescent="0.25">
      <c r="A76" s="5" t="s">
        <v>114</v>
      </c>
      <c r="B76" s="29" t="s">
        <v>57</v>
      </c>
      <c r="C76" s="16">
        <f t="shared" si="3"/>
        <v>72.300000000000011</v>
      </c>
      <c r="D76" s="16">
        <f>'[1]4 pr._savarankiškosios f-jos'!E202+'[1]9 pr._įstaigų pajamos'!E110+'[1]7 pr._kita dotacija'!E295+'[1]11 pr._apyvartinės lėšos'!E110</f>
        <v>70.300000000000011</v>
      </c>
      <c r="E76" s="16">
        <f>'[1]4 pr._savarankiškosios f-jos'!F202+'[1]9 pr._įstaigų pajamos'!F110+'[1]7 pr._kita dotacija'!F295+'[1]11 pr._apyvartinės lėšos'!F110</f>
        <v>56.6</v>
      </c>
      <c r="F76" s="16">
        <f>'[1]4 pr._savarankiškosios f-jos'!G202+'[1]9 pr._įstaigų pajamos'!G110+'[1]7 pr._kita dotacija'!G295+'[1]11 pr._apyvartinės lėšos'!G110</f>
        <v>2</v>
      </c>
      <c r="G76" s="10">
        <f t="shared" si="0"/>
        <v>2</v>
      </c>
      <c r="H76" s="10">
        <f>'[1]4 pr._savarankiškosios f-jos'!I202+'[1]9 pr._įstaigų pajamos'!I110+'[1]7 pr._kita dotacija'!I295+'[1]11 pr._apyvartinės lėšos'!I110</f>
        <v>2</v>
      </c>
      <c r="I76" s="10">
        <f>'[1]4 pr._savarankiškosios f-jos'!J202+'[1]9 pr._įstaigų pajamos'!J110+'[1]7 pr._kita dotacija'!J295+'[1]11 pr._apyvartinės lėšos'!J110</f>
        <v>0</v>
      </c>
      <c r="J76" s="10">
        <f>'[1]4 pr._savarankiškosios f-jos'!K202+'[1]9 pr._įstaigų pajamos'!K110+'[1]7 pr._kita dotacija'!K295+'[1]11 pr._apyvartinės lėšos'!K110</f>
        <v>0</v>
      </c>
      <c r="K76" s="12">
        <f t="shared" si="1"/>
        <v>74.300000000000011</v>
      </c>
      <c r="L76" s="12">
        <f>'[1]4 pr._savarankiškosios f-jos'!M202+'[1]9 pr._įstaigų pajamos'!M110+'[1]7 pr._kita dotacija'!M295+'[1]11 pr._apyvartinės lėšos'!M110</f>
        <v>72.300000000000011</v>
      </c>
      <c r="M76" s="12">
        <f>'[1]4 pr._savarankiškosios f-jos'!N202+'[1]9 pr._įstaigų pajamos'!N110+'[1]7 pr._kita dotacija'!N295+'[1]11 pr._apyvartinės lėšos'!N110</f>
        <v>56.6</v>
      </c>
      <c r="N76" s="12">
        <f>'[1]4 pr._savarankiškosios f-jos'!O202+'[1]9 pr._įstaigų pajamos'!O110+'[1]7 pr._kita dotacija'!O295+'[1]11 pr._apyvartinės lėšos'!O110</f>
        <v>2</v>
      </c>
    </row>
    <row r="77" spans="1:15" ht="15" customHeight="1" x14ac:dyDescent="0.25">
      <c r="A77" s="13" t="s">
        <v>115</v>
      </c>
      <c r="B77" s="29" t="s">
        <v>366</v>
      </c>
      <c r="C77" s="16">
        <f t="shared" si="3"/>
        <v>47.1</v>
      </c>
      <c r="D77" s="16">
        <f>'[1]4 pr._savarankiškosios f-jos'!E203+'[1]9 pr._įstaigų pajamos'!E111+'[1]7 pr._kita dotacija'!E299</f>
        <v>47.1</v>
      </c>
      <c r="E77" s="16">
        <f>'[1]4 pr._savarankiškosios f-jos'!F203+'[1]9 pr._įstaigų pajamos'!F111+'[1]7 pr._kita dotacija'!F299</f>
        <v>38.6</v>
      </c>
      <c r="F77" s="16">
        <f>'[1]4 pr._savarankiškosios f-jos'!G203+'[1]9 pr._įstaigų pajamos'!G111+'[1]7 pr._kita dotacija'!G299</f>
        <v>0</v>
      </c>
      <c r="G77" s="10">
        <f t="shared" si="0"/>
        <v>0</v>
      </c>
      <c r="H77" s="10">
        <f>'[1]4 pr._savarankiškosios f-jos'!I203+'[1]9 pr._įstaigų pajamos'!I111+'[1]7 pr._kita dotacija'!I299</f>
        <v>0</v>
      </c>
      <c r="I77" s="10">
        <f>'[1]4 pr._savarankiškosios f-jos'!J203+'[1]9 pr._įstaigų pajamos'!J111+'[1]7 pr._kita dotacija'!J299</f>
        <v>0</v>
      </c>
      <c r="J77" s="10">
        <f>'[1]4 pr._savarankiškosios f-jos'!K203+'[1]9 pr._įstaigų pajamos'!K111+'[1]7 pr._kita dotacija'!K299</f>
        <v>0</v>
      </c>
      <c r="K77" s="12">
        <f t="shared" si="1"/>
        <v>47.1</v>
      </c>
      <c r="L77" s="12">
        <f>'[1]4 pr._savarankiškosios f-jos'!M203+'[1]9 pr._įstaigų pajamos'!M111+'[1]7 pr._kita dotacija'!M299</f>
        <v>47.1</v>
      </c>
      <c r="M77" s="12">
        <f>'[1]4 pr._savarankiškosios f-jos'!N203+'[1]9 pr._įstaigų pajamos'!N111+'[1]7 pr._kita dotacija'!N299</f>
        <v>38.6</v>
      </c>
      <c r="N77" s="12">
        <f>'[1]4 pr._savarankiškosios f-jos'!O203+'[1]9 pr._įstaigų pajamos'!O111+'[1]7 pr._kita dotacija'!O299</f>
        <v>0</v>
      </c>
    </row>
    <row r="78" spans="1:15" ht="15" customHeight="1" x14ac:dyDescent="0.25">
      <c r="A78" s="19" t="s">
        <v>116</v>
      </c>
      <c r="B78" s="29" t="s">
        <v>65</v>
      </c>
      <c r="C78" s="16">
        <f t="shared" si="3"/>
        <v>52.400000000000006</v>
      </c>
      <c r="D78" s="16">
        <f>'[1]4 pr._savarankiškosios f-jos'!E204+'[1]9 pr._įstaigų pajamos'!E112+'[1]7 pr._kita dotacija'!E304+'[1]11 pr._apyvartinės lėšos'!E111</f>
        <v>52.400000000000006</v>
      </c>
      <c r="E78" s="16">
        <f>'[1]4 pr._savarankiškosios f-jos'!F204+'[1]9 pr._įstaigų pajamos'!F112+'[1]7 pr._kita dotacija'!F304+'[1]11 pr._apyvartinės lėšos'!F111</f>
        <v>42.9</v>
      </c>
      <c r="F78" s="16">
        <f>'[1]4 pr._savarankiškosios f-jos'!G204+'[1]9 pr._įstaigų pajamos'!G112+'[1]7 pr._kita dotacija'!G304+'[1]11 pr._apyvartinės lėšos'!G111</f>
        <v>0</v>
      </c>
      <c r="G78" s="10">
        <f t="shared" si="0"/>
        <v>0</v>
      </c>
      <c r="H78" s="10">
        <f>'[1]4 pr._savarankiškosios f-jos'!I204+'[1]9 pr._įstaigų pajamos'!I112+'[1]7 pr._kita dotacija'!I304+'[1]11 pr._apyvartinės lėšos'!I111</f>
        <v>0</v>
      </c>
      <c r="I78" s="10">
        <f>'[1]4 pr._savarankiškosios f-jos'!J204+'[1]9 pr._įstaigų pajamos'!J112+'[1]7 pr._kita dotacija'!J304+'[1]11 pr._apyvartinės lėšos'!J111</f>
        <v>0</v>
      </c>
      <c r="J78" s="10">
        <f>'[1]4 pr._savarankiškosios f-jos'!K204+'[1]9 pr._įstaigų pajamos'!K112+'[1]7 pr._kita dotacija'!K304+'[1]11 pr._apyvartinės lėšos'!K111</f>
        <v>0</v>
      </c>
      <c r="K78" s="12">
        <f t="shared" si="1"/>
        <v>52.400000000000006</v>
      </c>
      <c r="L78" s="12">
        <f>'[1]4 pr._savarankiškosios f-jos'!M204+'[1]9 pr._įstaigų pajamos'!M112+'[1]7 pr._kita dotacija'!M304+'[1]11 pr._apyvartinės lėšos'!M111</f>
        <v>52.400000000000006</v>
      </c>
      <c r="M78" s="12">
        <f>'[1]4 pr._savarankiškosios f-jos'!N204+'[1]9 pr._įstaigų pajamos'!N112+'[1]7 pr._kita dotacija'!N304+'[1]11 pr._apyvartinės lėšos'!N111</f>
        <v>42.9</v>
      </c>
      <c r="N78" s="12">
        <f>'[1]4 pr._savarankiškosios f-jos'!O204+'[1]9 pr._įstaigų pajamos'!O112+'[1]7 pr._kita dotacija'!O304+'[1]11 pr._apyvartinės lėšos'!O111</f>
        <v>0</v>
      </c>
    </row>
    <row r="79" spans="1:15" ht="15" customHeight="1" x14ac:dyDescent="0.25">
      <c r="A79" s="5" t="s">
        <v>117</v>
      </c>
      <c r="B79" s="29" t="s">
        <v>150</v>
      </c>
      <c r="C79" s="16">
        <f t="shared" si="3"/>
        <v>43.2</v>
      </c>
      <c r="D79" s="16">
        <f>'[1]4 pr._savarankiškosios f-jos'!E205+'[1]9 pr._įstaigų pajamos'!E113+'[1]7 pr._kita dotacija'!E308</f>
        <v>43.2</v>
      </c>
      <c r="E79" s="16">
        <f>'[1]4 pr._savarankiškosios f-jos'!F205+'[1]9 pr._įstaigų pajamos'!F113+'[1]7 pr._kita dotacija'!F308</f>
        <v>34.1</v>
      </c>
      <c r="F79" s="16">
        <f>'[1]4 pr._savarankiškosios f-jos'!G205+'[1]9 pr._įstaigų pajamos'!G113+'[1]7 pr._kita dotacija'!G308</f>
        <v>0</v>
      </c>
      <c r="G79" s="10">
        <f t="shared" si="0"/>
        <v>0</v>
      </c>
      <c r="H79" s="10">
        <f>'[1]4 pr._savarankiškosios f-jos'!I205+'[1]9 pr._įstaigų pajamos'!I113+'[1]7 pr._kita dotacija'!I308</f>
        <v>0</v>
      </c>
      <c r="I79" s="10">
        <f>'[1]4 pr._savarankiškosios f-jos'!J205+'[1]9 pr._įstaigų pajamos'!J113+'[1]7 pr._kita dotacija'!J308</f>
        <v>0</v>
      </c>
      <c r="J79" s="10">
        <f>'[1]4 pr._savarankiškosios f-jos'!K205+'[1]9 pr._įstaigų pajamos'!K113+'[1]7 pr._kita dotacija'!K308</f>
        <v>0</v>
      </c>
      <c r="K79" s="12">
        <f t="shared" si="1"/>
        <v>43.2</v>
      </c>
      <c r="L79" s="12">
        <f>'[1]4 pr._savarankiškosios f-jos'!M205+'[1]9 pr._įstaigų pajamos'!M113+'[1]7 pr._kita dotacija'!M308</f>
        <v>43.2</v>
      </c>
      <c r="M79" s="12">
        <f>'[1]4 pr._savarankiškosios f-jos'!N205+'[1]9 pr._įstaigų pajamos'!N113+'[1]7 pr._kita dotacija'!N308</f>
        <v>34.1</v>
      </c>
      <c r="N79" s="12">
        <f>'[1]4 pr._savarankiškosios f-jos'!O205+'[1]9 pr._įstaigų pajamos'!O113+'[1]7 pr._kita dotacija'!O308</f>
        <v>0</v>
      </c>
    </row>
    <row r="80" spans="1:15" ht="15" customHeight="1" x14ac:dyDescent="0.25">
      <c r="A80" s="5" t="s">
        <v>118</v>
      </c>
      <c r="B80" s="29" t="s">
        <v>28</v>
      </c>
      <c r="C80" s="16">
        <f t="shared" si="3"/>
        <v>565</v>
      </c>
      <c r="D80" s="16">
        <f>'[1]4 pr._savarankiškosios f-jos'!E206+'[1]9 pr._įstaigų pajamos'!E114+'[1]7 pr._kita dotacija'!E312+'[1]10 pr._skolintos lėšos'!E52+'[1]11 pr._apyvartinės lėšos'!E54</f>
        <v>565</v>
      </c>
      <c r="E80" s="16">
        <f>'[1]4 pr._savarankiškosios f-jos'!F206+'[1]9 pr._įstaigų pajamos'!F114+'[1]7 pr._kita dotacija'!F312+'[1]10 pr._skolintos lėšos'!F52+'[1]11 pr._apyvartinės lėšos'!F54</f>
        <v>482</v>
      </c>
      <c r="F80" s="16">
        <f>'[1]4 pr._savarankiškosios f-jos'!G206+'[1]9 pr._įstaigų pajamos'!G114+'[1]7 pr._kita dotacija'!G312+'[1]10 pr._skolintos lėšos'!G52+'[1]11 pr._apyvartinės lėšos'!G54</f>
        <v>0</v>
      </c>
      <c r="G80" s="10">
        <f t="shared" si="0"/>
        <v>0</v>
      </c>
      <c r="H80" s="10">
        <f>'[1]4 pr._savarankiškosios f-jos'!I206+'[1]9 pr._įstaigų pajamos'!I114+'[1]7 pr._kita dotacija'!I312+'[1]10 pr._skolintos lėšos'!I52+'[1]11 pr._apyvartinės lėšos'!I54</f>
        <v>0</v>
      </c>
      <c r="I80" s="10">
        <f>'[1]4 pr._savarankiškosios f-jos'!J206+'[1]9 pr._įstaigų pajamos'!J114+'[1]7 pr._kita dotacija'!J312+'[1]10 pr._skolintos lėšos'!J52+'[1]11 pr._apyvartinės lėšos'!J54</f>
        <v>0</v>
      </c>
      <c r="J80" s="10">
        <f>'[1]4 pr._savarankiškosios f-jos'!K206+'[1]9 pr._įstaigų pajamos'!K114+'[1]7 pr._kita dotacija'!K312+'[1]10 pr._skolintos lėšos'!K52+'[1]11 pr._apyvartinės lėšos'!K54</f>
        <v>0</v>
      </c>
      <c r="K80" s="12">
        <f t="shared" si="1"/>
        <v>565</v>
      </c>
      <c r="L80" s="12">
        <f>'[1]4 pr._savarankiškosios f-jos'!M206+'[1]9 pr._įstaigų pajamos'!M114+'[1]7 pr._kita dotacija'!M312+'[1]10 pr._skolintos lėšos'!M52+'[1]11 pr._apyvartinės lėšos'!M54</f>
        <v>565</v>
      </c>
      <c r="M80" s="12">
        <f>'[1]4 pr._savarankiškosios f-jos'!N206+'[1]9 pr._įstaigų pajamos'!N114+'[1]7 pr._kita dotacija'!N312+'[1]10 pr._skolintos lėšos'!N52+'[1]11 pr._apyvartinės lėšos'!N54</f>
        <v>482</v>
      </c>
      <c r="N80" s="12">
        <f>'[1]4 pr._savarankiškosios f-jos'!O206+'[1]9 pr._įstaigų pajamos'!O114+'[1]7 pr._kita dotacija'!O312+'[1]10 pr._skolintos lėšos'!O52+'[1]11 pr._apyvartinės lėšos'!O54</f>
        <v>0</v>
      </c>
    </row>
    <row r="81" spans="1:15" ht="15" customHeight="1" x14ac:dyDescent="0.25">
      <c r="A81" s="5" t="s">
        <v>157</v>
      </c>
      <c r="B81" s="12" t="s">
        <v>29</v>
      </c>
      <c r="C81" s="16">
        <f t="shared" si="3"/>
        <v>194.29999999999998</v>
      </c>
      <c r="D81" s="16">
        <f>'[1]4 pr._savarankiškosios f-jos'!E207+'[1]9 pr._įstaigų pajamos'!E115+'[1]7 pr._kita dotacija'!E316+'[1]11 pr._apyvartinės lėšos'!E55+'[1]11 pr._apyvartinės lėšos'!E112</f>
        <v>194.29999999999998</v>
      </c>
      <c r="E81" s="16">
        <f>'[1]4 pr._savarankiškosios f-jos'!F207+'[1]9 pr._įstaigų pajamos'!F115+'[1]7 pr._kita dotacija'!F316+'[1]11 pr._apyvartinės lėšos'!F55+'[1]11 pr._apyvartinės lėšos'!F112</f>
        <v>166.5</v>
      </c>
      <c r="F81" s="16">
        <f>'[1]4 pr._savarankiškosios f-jos'!G207+'[1]9 pr._įstaigų pajamos'!G115+'[1]7 pr._kita dotacija'!G316+'[1]11 pr._apyvartinės lėšos'!G55+'[1]11 pr._apyvartinės lėšos'!G112</f>
        <v>0</v>
      </c>
      <c r="G81" s="10">
        <f t="shared" si="0"/>
        <v>3</v>
      </c>
      <c r="H81" s="10">
        <f>'[1]4 pr._savarankiškosios f-jos'!I207+'[1]9 pr._įstaigų pajamos'!I115+'[1]7 pr._kita dotacija'!I316+'[1]11 pr._apyvartinės lėšos'!I55+'[1]11 pr._apyvartinės lėšos'!I112</f>
        <v>3</v>
      </c>
      <c r="I81" s="10">
        <f>'[1]4 pr._savarankiškosios f-jos'!J207+'[1]9 pr._įstaigų pajamos'!J115+'[1]7 pr._kita dotacija'!J316+'[1]11 pr._apyvartinės lėšos'!J55+'[1]11 pr._apyvartinės lėšos'!J112</f>
        <v>0</v>
      </c>
      <c r="J81" s="10">
        <f>'[1]4 pr._savarankiškosios f-jos'!K207+'[1]9 pr._įstaigų pajamos'!K115+'[1]7 pr._kita dotacija'!K316+'[1]11 pr._apyvartinės lėšos'!K55+'[1]11 pr._apyvartinės lėšos'!K112</f>
        <v>0</v>
      </c>
      <c r="K81" s="12">
        <f t="shared" si="1"/>
        <v>197.29999999999998</v>
      </c>
      <c r="L81" s="12">
        <f>'[1]4 pr._savarankiškosios f-jos'!M207+'[1]9 pr._įstaigų pajamos'!M115+'[1]7 pr._kita dotacija'!M316+'[1]11 pr._apyvartinės lėšos'!M55+'[1]11 pr._apyvartinės lėšos'!M112</f>
        <v>197.29999999999998</v>
      </c>
      <c r="M81" s="12">
        <f>'[1]4 pr._savarankiškosios f-jos'!N207+'[1]9 pr._įstaigų pajamos'!N115+'[1]7 pr._kita dotacija'!N316+'[1]11 pr._apyvartinės lėšos'!N55+'[1]11 pr._apyvartinės lėšos'!N112</f>
        <v>166.5</v>
      </c>
      <c r="N81" s="12">
        <f>'[1]4 pr._savarankiškosios f-jos'!O207+'[1]9 pr._įstaigų pajamos'!O115+'[1]7 pr._kita dotacija'!O316+'[1]11 pr._apyvartinės lėšos'!O55+'[1]11 pr._apyvartinės lėšos'!O112</f>
        <v>0</v>
      </c>
    </row>
    <row r="82" spans="1:15" ht="15" customHeight="1" x14ac:dyDescent="0.25">
      <c r="A82" s="5" t="s">
        <v>119</v>
      </c>
      <c r="B82" s="12" t="s">
        <v>62</v>
      </c>
      <c r="C82" s="16">
        <f t="shared" si="3"/>
        <v>492.09999999999997</v>
      </c>
      <c r="D82" s="16">
        <f>'[1]4 pr._savarankiškosios f-jos'!E208+'[1]6 pr._ugdymo reikmės'!E56+'[1]9 pr._įstaigų pajamos'!E116+'[1]7 pr._kita dotacija'!E320+'[1]11 pr._apyvartinės lėšos'!E56+'[1]11 pr._apyvartinės lėšos'!E113</f>
        <v>492.09999999999997</v>
      </c>
      <c r="E82" s="16">
        <f>'[1]4 pr._savarankiškosios f-jos'!F208+'[1]6 pr._ugdymo reikmės'!F56+'[1]9 pr._įstaigų pajamos'!F116+'[1]7 pr._kita dotacija'!F320+'[1]11 pr._apyvartinės lėšos'!F56+'[1]11 pr._apyvartinės lėšos'!F113</f>
        <v>412.2</v>
      </c>
      <c r="F82" s="16">
        <f>'[1]4 pr._savarankiškosios f-jos'!G208+'[1]6 pr._ugdymo reikmės'!G56+'[1]9 pr._įstaigų pajamos'!G116+'[1]7 pr._kita dotacija'!G320+'[1]11 pr._apyvartinės lėšos'!G56+'[1]11 pr._apyvartinės lėšos'!G113</f>
        <v>0</v>
      </c>
      <c r="G82" s="10">
        <f t="shared" si="0"/>
        <v>0</v>
      </c>
      <c r="H82" s="10">
        <f>'[1]4 pr._savarankiškosios f-jos'!I208+'[1]6 pr._ugdymo reikmės'!I56+'[1]9 pr._įstaigų pajamos'!I116+'[1]7 pr._kita dotacija'!I320+'[1]11 pr._apyvartinės lėšos'!I56+'[1]11 pr._apyvartinės lėšos'!I113</f>
        <v>0</v>
      </c>
      <c r="I82" s="10">
        <f>'[1]4 pr._savarankiškosios f-jos'!J208+'[1]6 pr._ugdymo reikmės'!J56+'[1]9 pr._įstaigų pajamos'!J116+'[1]7 pr._kita dotacija'!J320+'[1]11 pr._apyvartinės lėšos'!J56+'[1]11 pr._apyvartinės lėšos'!J113</f>
        <v>0</v>
      </c>
      <c r="J82" s="10">
        <f>'[1]4 pr._savarankiškosios f-jos'!K208+'[1]6 pr._ugdymo reikmės'!K56+'[1]9 pr._įstaigų pajamos'!K116+'[1]7 pr._kita dotacija'!K320+'[1]11 pr._apyvartinės lėšos'!K56+'[1]11 pr._apyvartinės lėšos'!K113</f>
        <v>0</v>
      </c>
      <c r="K82" s="12">
        <f t="shared" si="1"/>
        <v>492.09999999999997</v>
      </c>
      <c r="L82" s="12">
        <f>'[1]4 pr._savarankiškosios f-jos'!M208+'[1]6 pr._ugdymo reikmės'!M56+'[1]9 pr._įstaigų pajamos'!M116+'[1]7 pr._kita dotacija'!M320+'[1]11 pr._apyvartinės lėšos'!M56+'[1]11 pr._apyvartinės lėšos'!M113</f>
        <v>492.09999999999997</v>
      </c>
      <c r="M82" s="12">
        <f>'[1]4 pr._savarankiškosios f-jos'!N208+'[1]6 pr._ugdymo reikmės'!N56+'[1]9 pr._įstaigų pajamos'!N116+'[1]7 pr._kita dotacija'!N320+'[1]11 pr._apyvartinės lėšos'!N56+'[1]11 pr._apyvartinės lėšos'!N113</f>
        <v>412.2</v>
      </c>
      <c r="N82" s="12">
        <f>'[1]4 pr._savarankiškosios f-jos'!O208+'[1]6 pr._ugdymo reikmės'!O56+'[1]9 pr._įstaigų pajamos'!O116+'[1]7 pr._kita dotacija'!O320+'[1]11 pr._apyvartinės lėšos'!O56+'[1]11 pr._apyvartinės lėšos'!O113</f>
        <v>0</v>
      </c>
    </row>
    <row r="83" spans="1:15" ht="15" customHeight="1" x14ac:dyDescent="0.25">
      <c r="A83" s="5" t="s">
        <v>120</v>
      </c>
      <c r="B83" s="71" t="s">
        <v>51</v>
      </c>
      <c r="C83" s="16">
        <f>D83+F83</f>
        <v>555.20000000000005</v>
      </c>
      <c r="D83" s="16">
        <f>'[1]4 pr._savarankiškosios f-jos'!E214+'[1]9 pr._įstaigų pajamos'!E119+'[1]7 pr._kita dotacija'!E329+'[1]11 pr._apyvartinės lėšos'!E60+'[1]11 pr._apyvartinės lėšos'!E116</f>
        <v>555.20000000000005</v>
      </c>
      <c r="E83" s="16">
        <f>'[1]4 pr._savarankiškosios f-jos'!F214+'[1]9 pr._įstaigų pajamos'!F119+'[1]7 pr._kita dotacija'!F329+'[1]11 pr._apyvartinės lėšos'!F60+'[1]11 pr._apyvartinės lėšos'!F116</f>
        <v>422.8</v>
      </c>
      <c r="F83" s="16">
        <f>'[1]4 pr._savarankiškosios f-jos'!G214+'[1]9 pr._įstaigų pajamos'!G119+'[1]7 pr._kita dotacija'!G329+'[1]11 pr._apyvartinės lėšos'!G60+'[1]11 pr._apyvartinės lėšos'!G116</f>
        <v>0</v>
      </c>
      <c r="G83" s="10">
        <f t="shared" si="0"/>
        <v>0</v>
      </c>
      <c r="H83" s="10">
        <f>'[1]4 pr._savarankiškosios f-jos'!I214+'[1]9 pr._įstaigų pajamos'!I119+'[1]7 pr._kita dotacija'!I329+'[1]11 pr._apyvartinės lėšos'!I60+'[1]11 pr._apyvartinės lėšos'!I116</f>
        <v>0</v>
      </c>
      <c r="I83" s="10">
        <f>'[1]4 pr._savarankiškosios f-jos'!J214+'[1]9 pr._įstaigų pajamos'!J119+'[1]7 pr._kita dotacija'!J329+'[1]11 pr._apyvartinės lėšos'!J60+'[1]11 pr._apyvartinės lėšos'!J116</f>
        <v>0</v>
      </c>
      <c r="J83" s="10">
        <f>'[1]4 pr._savarankiškosios f-jos'!K214+'[1]9 pr._įstaigų pajamos'!K119+'[1]7 pr._kita dotacija'!K329+'[1]11 pr._apyvartinės lėšos'!K60+'[1]11 pr._apyvartinės lėšos'!K116</f>
        <v>0</v>
      </c>
      <c r="K83" s="12">
        <f t="shared" si="1"/>
        <v>555.20000000000005</v>
      </c>
      <c r="L83" s="12">
        <f>'[1]4 pr._savarankiškosios f-jos'!M214+'[1]9 pr._įstaigų pajamos'!M119+'[1]7 pr._kita dotacija'!M329+'[1]11 pr._apyvartinės lėšos'!M60+'[1]11 pr._apyvartinės lėšos'!M116</f>
        <v>555.20000000000005</v>
      </c>
      <c r="M83" s="12">
        <f>'[1]4 pr._savarankiškosios f-jos'!N214+'[1]9 pr._įstaigų pajamos'!N119+'[1]7 pr._kita dotacija'!N329+'[1]11 pr._apyvartinės lėšos'!N60+'[1]11 pr._apyvartinės lėšos'!N116</f>
        <v>422.8</v>
      </c>
      <c r="N83" s="12">
        <f>'[1]4 pr._savarankiškosios f-jos'!O214+'[1]9 pr._įstaigų pajamos'!O119+'[1]7 pr._kita dotacija'!O329+'[1]11 pr._apyvartinės lėšos'!O60+'[1]11 pr._apyvartinės lėšos'!O116</f>
        <v>0</v>
      </c>
    </row>
    <row r="84" spans="1:15" ht="15" customHeight="1" x14ac:dyDescent="0.25">
      <c r="A84" s="5" t="s">
        <v>121</v>
      </c>
      <c r="B84" s="29" t="s">
        <v>52</v>
      </c>
      <c r="C84" s="16">
        <f>D84+F84</f>
        <v>1069</v>
      </c>
      <c r="D84" s="16">
        <f>'[1]4 pr._savarankiškosios f-jos'!E215+'[1]5 pr._valstybinės f-jos'!E129+'[1]9 pr._įstaigų pajamos'!E120+'[1]7 pr._kita dotacija'!E331+'[1]11 pr._apyvartinės lėšos'!E61+'[1]11 pr._apyvartinės lėšos'!E117+'[1]11 pr._apyvartinės lėšos'!E137</f>
        <v>1069</v>
      </c>
      <c r="E84" s="16">
        <f>'[1]4 pr._savarankiškosios f-jos'!F215+'[1]5 pr._valstybinės f-jos'!F129+'[1]9 pr._įstaigų pajamos'!F120+'[1]7 pr._kita dotacija'!F331+'[1]11 pr._apyvartinės lėšos'!F61+'[1]11 pr._apyvartinės lėšos'!F117+'[1]11 pr._apyvartinės lėšos'!F137</f>
        <v>977.90000000000009</v>
      </c>
      <c r="F84" s="16">
        <f>'[1]4 pr._savarankiškosios f-jos'!G215+'[1]5 pr._valstybinės f-jos'!G129+'[1]9 pr._įstaigų pajamos'!G120+'[1]7 pr._kita dotacija'!G331+'[1]11 pr._apyvartinės lėšos'!G61+'[1]11 pr._apyvartinės lėšos'!G117+'[1]11 pr._apyvartinės lėšos'!G137</f>
        <v>0</v>
      </c>
      <c r="G84" s="10">
        <f t="shared" si="0"/>
        <v>0</v>
      </c>
      <c r="H84" s="10">
        <f>'[1]4 pr._savarankiškosios f-jos'!I215+'[1]5 pr._valstybinės f-jos'!I129+'[1]9 pr._įstaigų pajamos'!I120+'[1]7 pr._kita dotacija'!I331+'[1]11 pr._apyvartinės lėšos'!I61+'[1]11 pr._apyvartinės lėšos'!I117+'[1]11 pr._apyvartinės lėšos'!I137</f>
        <v>0</v>
      </c>
      <c r="I84" s="10">
        <f>'[1]4 pr._savarankiškosios f-jos'!J215+'[1]5 pr._valstybinės f-jos'!J129+'[1]9 pr._įstaigų pajamos'!J120+'[1]7 pr._kita dotacija'!J331+'[1]11 pr._apyvartinės lėšos'!J61+'[1]11 pr._apyvartinės lėšos'!J117+'[1]11 pr._apyvartinės lėšos'!J137</f>
        <v>-2.7</v>
      </c>
      <c r="J84" s="10">
        <f>'[1]4 pr._savarankiškosios f-jos'!K215+'[1]5 pr._valstybinės f-jos'!K129+'[1]9 pr._įstaigų pajamos'!K120+'[1]7 pr._kita dotacija'!K331+'[1]11 pr._apyvartinės lėšos'!K61+'[1]11 pr._apyvartinės lėšos'!K117+'[1]11 pr._apyvartinės lėšos'!K137</f>
        <v>0</v>
      </c>
      <c r="K84" s="12">
        <f t="shared" si="1"/>
        <v>1069</v>
      </c>
      <c r="L84" s="12">
        <f>'[1]4 pr._savarankiškosios f-jos'!M215+'[1]5 pr._valstybinės f-jos'!M129+'[1]9 pr._įstaigų pajamos'!M120+'[1]7 pr._kita dotacija'!M331+'[1]11 pr._apyvartinės lėšos'!M61+'[1]11 pr._apyvartinės lėšos'!M117+'[1]11 pr._apyvartinės lėšos'!M137</f>
        <v>1069</v>
      </c>
      <c r="M84" s="12">
        <f>'[1]4 pr._savarankiškosios f-jos'!N215+'[1]5 pr._valstybinės f-jos'!N129+'[1]9 pr._įstaigų pajamos'!N120+'[1]7 pr._kita dotacija'!N331+'[1]11 pr._apyvartinės lėšos'!N61+'[1]11 pr._apyvartinės lėšos'!N117+'[1]11 pr._apyvartinės lėšos'!N137</f>
        <v>975.2</v>
      </c>
      <c r="N84" s="12">
        <f>'[1]4 pr._savarankiškosios f-jos'!O215+'[1]5 pr._valstybinės f-jos'!O129+'[1]9 pr._įstaigų pajamos'!O120+'[1]7 pr._kita dotacija'!O331+'[1]11 pr._apyvartinės lėšos'!O61+'[1]11 pr._apyvartinės lėšos'!O117+'[1]11 pr._apyvartinės lėšos'!O137</f>
        <v>0</v>
      </c>
    </row>
    <row r="85" spans="1:15" s="35" customFormat="1" ht="15" customHeight="1" x14ac:dyDescent="0.25">
      <c r="A85" s="5" t="s">
        <v>122</v>
      </c>
      <c r="B85" s="12" t="s">
        <v>67</v>
      </c>
      <c r="C85" s="16">
        <f>D85+F85</f>
        <v>502.3</v>
      </c>
      <c r="D85" s="16">
        <f>'[1]4 pr._savarankiškosios f-jos'!E216+'[1]7 pr._kita dotacija'!E335+'[1]9 pr._įstaigų pajamos'!E121+'[1]11 pr._apyvartinės lėšos'!E62</f>
        <v>502.3</v>
      </c>
      <c r="E85" s="16">
        <f>'[1]4 pr._savarankiškosios f-jos'!F216+'[1]7 pr._kita dotacija'!F335+'[1]9 pr._įstaigų pajamos'!F121+'[1]11 pr._apyvartinės lėšos'!F62</f>
        <v>378.9</v>
      </c>
      <c r="F85" s="16">
        <f>'[1]4 pr._savarankiškosios f-jos'!G216+'[1]7 pr._kita dotacija'!G335+'[1]9 pr._įstaigų pajamos'!G121+'[1]11 pr._apyvartinės lėšos'!G62</f>
        <v>0</v>
      </c>
      <c r="G85" s="10">
        <f t="shared" si="0"/>
        <v>0</v>
      </c>
      <c r="H85" s="10">
        <f>'[1]4 pr._savarankiškosios f-jos'!I216+'[1]7 pr._kita dotacija'!I335+'[1]9 pr._įstaigų pajamos'!I121+'[1]11 pr._apyvartinės lėšos'!I62</f>
        <v>0</v>
      </c>
      <c r="I85" s="10">
        <f>'[1]4 pr._savarankiškosios f-jos'!J216+'[1]7 pr._kita dotacija'!J335+'[1]9 pr._įstaigų pajamos'!J121+'[1]11 pr._apyvartinės lėšos'!J62</f>
        <v>-17</v>
      </c>
      <c r="J85" s="10">
        <f>'[1]4 pr._savarankiškosios f-jos'!K216+'[1]7 pr._kita dotacija'!K335+'[1]9 pr._įstaigų pajamos'!K121+'[1]11 pr._apyvartinės lėšos'!K62</f>
        <v>0</v>
      </c>
      <c r="K85" s="12">
        <f t="shared" si="1"/>
        <v>502.3</v>
      </c>
      <c r="L85" s="12">
        <f>'[1]4 pr._savarankiškosios f-jos'!M216+'[1]7 pr._kita dotacija'!M335+'[1]9 pr._įstaigų pajamos'!M121+'[1]11 pr._apyvartinės lėšos'!M62</f>
        <v>502.3</v>
      </c>
      <c r="M85" s="12">
        <f>'[1]4 pr._savarankiškosios f-jos'!N216+'[1]7 pr._kita dotacija'!N335+'[1]9 pr._įstaigų pajamos'!N121+'[1]11 pr._apyvartinės lėšos'!N62</f>
        <v>361.9</v>
      </c>
      <c r="N85" s="12">
        <f>'[1]4 pr._savarankiškosios f-jos'!O216+'[1]7 pr._kita dotacija'!O335+'[1]9 pr._įstaigų pajamos'!O121+'[1]11 pr._apyvartinės lėšos'!O62</f>
        <v>0</v>
      </c>
      <c r="O85" s="2"/>
    </row>
    <row r="86" spans="1:15" s="35" customFormat="1" ht="15" customHeight="1" x14ac:dyDescent="0.25">
      <c r="A86" s="5" t="s">
        <v>123</v>
      </c>
      <c r="B86" s="12" t="s">
        <v>458</v>
      </c>
      <c r="C86" s="16">
        <f>D86+F86</f>
        <v>395</v>
      </c>
      <c r="D86" s="16">
        <f>'[1]4 pr._savarankiškosios f-jos'!E217+'[1]7 pr._kita dotacija'!E342+'[1]9 pr._įstaigų pajamos'!E122+'[1]11 pr._apyvartinės lėšos'!E63+'[1]11 pr._apyvartinės lėšos'!E118</f>
        <v>395</v>
      </c>
      <c r="E86" s="16">
        <f>'[1]4 pr._savarankiškosios f-jos'!F217+'[1]7 pr._kita dotacija'!F342+'[1]9 pr._įstaigų pajamos'!F122+'[1]11 pr._apyvartinės lėšos'!F63+'[1]11 pr._apyvartinės lėšos'!F118</f>
        <v>327.3</v>
      </c>
      <c r="F86" s="16">
        <f>'[1]4 pr._savarankiškosios f-jos'!G217+'[1]7 pr._kita dotacija'!G342+'[1]9 pr._įstaigų pajamos'!G122+'[1]11 pr._apyvartinės lėšos'!G63+'[1]11 pr._apyvartinės lėšos'!G118</f>
        <v>0</v>
      </c>
      <c r="G86" s="10">
        <f t="shared" si="0"/>
        <v>0</v>
      </c>
      <c r="H86" s="10">
        <f>'[1]4 pr._savarankiškosios f-jos'!I217+'[1]7 pr._kita dotacija'!I342+'[1]9 pr._įstaigų pajamos'!I122+'[1]11 pr._apyvartinės lėšos'!I63+'[1]11 pr._apyvartinės lėšos'!I118</f>
        <v>0</v>
      </c>
      <c r="I86" s="10">
        <f>'[1]4 pr._savarankiškosios f-jos'!J217+'[1]7 pr._kita dotacija'!J342+'[1]9 pr._įstaigų pajamos'!J122+'[1]11 pr._apyvartinės lėšos'!J63+'[1]11 pr._apyvartinės lėšos'!J118</f>
        <v>0</v>
      </c>
      <c r="J86" s="10">
        <f>'[1]4 pr._savarankiškosios f-jos'!K217+'[1]7 pr._kita dotacija'!K342+'[1]9 pr._įstaigų pajamos'!K122+'[1]11 pr._apyvartinės lėšos'!K63+'[1]11 pr._apyvartinės lėšos'!K118</f>
        <v>0</v>
      </c>
      <c r="K86" s="12">
        <f t="shared" si="1"/>
        <v>395</v>
      </c>
      <c r="L86" s="12">
        <f>'[1]4 pr._savarankiškosios f-jos'!M217+'[1]7 pr._kita dotacija'!M342+'[1]9 pr._įstaigų pajamos'!M122+'[1]11 pr._apyvartinės lėšos'!M63+'[1]11 pr._apyvartinės lėšos'!M118</f>
        <v>395</v>
      </c>
      <c r="M86" s="12">
        <f>'[1]4 pr._savarankiškosios f-jos'!N217+'[1]7 pr._kita dotacija'!N342+'[1]9 pr._įstaigų pajamos'!N122+'[1]11 pr._apyvartinės lėšos'!N63+'[1]11 pr._apyvartinės lėšos'!N118</f>
        <v>327.3</v>
      </c>
      <c r="N86" s="12">
        <f>'[1]4 pr._savarankiškosios f-jos'!O217+'[1]7 pr._kita dotacija'!O342+'[1]9 pr._įstaigų pajamos'!O122+'[1]11 pr._apyvartinės lėšos'!O63+'[1]11 pr._apyvartinės lėšos'!O118</f>
        <v>0</v>
      </c>
      <c r="O86" s="2"/>
    </row>
    <row r="87" spans="1:15" ht="15.95" customHeight="1" x14ac:dyDescent="0.25">
      <c r="A87" s="20" t="s">
        <v>124</v>
      </c>
      <c r="B87" s="42" t="s">
        <v>167</v>
      </c>
      <c r="C87" s="44">
        <f t="shared" ref="C87:K87" si="4">SUM(C25:C86)</f>
        <v>42375.1</v>
      </c>
      <c r="D87" s="44">
        <f t="shared" si="4"/>
        <v>37310.5</v>
      </c>
      <c r="E87" s="44">
        <f t="shared" si="4"/>
        <v>23584.899999999998</v>
      </c>
      <c r="F87" s="44">
        <f t="shared" si="4"/>
        <v>5064.5999999999995</v>
      </c>
      <c r="G87" s="45">
        <f t="shared" si="4"/>
        <v>3280.0000000000005</v>
      </c>
      <c r="H87" s="45">
        <f t="shared" si="4"/>
        <v>1009.8</v>
      </c>
      <c r="I87" s="45">
        <f t="shared" si="4"/>
        <v>126.89999999999995</v>
      </c>
      <c r="J87" s="45">
        <f t="shared" si="4"/>
        <v>2270.2000000000003</v>
      </c>
      <c r="K87" s="46">
        <f t="shared" si="4"/>
        <v>45655.100000000006</v>
      </c>
      <c r="L87" s="46">
        <f t="shared" ref="L87:N87" si="5">SUM(L25:L86)</f>
        <v>38320.30000000001</v>
      </c>
      <c r="M87" s="46">
        <f t="shared" si="5"/>
        <v>23711.8</v>
      </c>
      <c r="N87" s="46">
        <f t="shared" si="5"/>
        <v>7334.8</v>
      </c>
    </row>
    <row r="88" spans="1:15" x14ac:dyDescent="0.25"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8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8.42578125" style="2" customWidth="1"/>
    <col min="3" max="3" width="8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456" t="s">
        <v>308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</row>
    <row r="2" spans="2:15" x14ac:dyDescent="0.25">
      <c r="B2" s="456" t="s">
        <v>502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</row>
    <row r="3" spans="2:15" x14ac:dyDescent="0.25">
      <c r="B3" s="456" t="s">
        <v>514</v>
      </c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</row>
    <row r="4" spans="2:15" x14ac:dyDescent="0.25">
      <c r="B4" s="456" t="s">
        <v>315</v>
      </c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</row>
    <row r="5" spans="2:15" x14ac:dyDescent="0.25">
      <c r="B5" s="456" t="s">
        <v>525</v>
      </c>
      <c r="C5" s="456"/>
      <c r="D5" s="456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</row>
    <row r="6" spans="2:15" x14ac:dyDescent="0.25">
      <c r="B6" s="457" t="s">
        <v>528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392"/>
    </row>
    <row r="7" spans="2:15" hidden="1" x14ac:dyDescent="0.25">
      <c r="B7" s="456" t="s">
        <v>527</v>
      </c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O7" s="456"/>
    </row>
    <row r="8" spans="2:15" ht="15" hidden="1" customHeight="1" x14ac:dyDescent="0.25">
      <c r="B8" s="457" t="s">
        <v>466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392"/>
    </row>
    <row r="9" spans="2:15" hidden="1" x14ac:dyDescent="0.25">
      <c r="B9" s="456" t="s">
        <v>527</v>
      </c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  <c r="N9" s="456"/>
      <c r="O9" s="456"/>
    </row>
    <row r="10" spans="2:15" ht="15" hidden="1" customHeight="1" x14ac:dyDescent="0.25">
      <c r="B10" s="457" t="s">
        <v>466</v>
      </c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392"/>
    </row>
    <row r="11" spans="2:15" hidden="1" x14ac:dyDescent="0.25">
      <c r="B11" s="456" t="s">
        <v>527</v>
      </c>
      <c r="C11" s="456"/>
      <c r="D11" s="456"/>
      <c r="E11" s="456"/>
      <c r="F11" s="456"/>
      <c r="G11" s="456"/>
      <c r="H11" s="456"/>
      <c r="I11" s="456"/>
      <c r="J11" s="456"/>
      <c r="K11" s="456"/>
      <c r="L11" s="456"/>
      <c r="M11" s="456"/>
      <c r="N11" s="456"/>
      <c r="O11" s="456"/>
    </row>
    <row r="12" spans="2:15" ht="15" hidden="1" customHeight="1" x14ac:dyDescent="0.25">
      <c r="B12" s="457" t="s">
        <v>466</v>
      </c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392"/>
    </row>
    <row r="13" spans="2:15" hidden="1" x14ac:dyDescent="0.25">
      <c r="B13" s="456" t="s">
        <v>527</v>
      </c>
      <c r="C13" s="456"/>
      <c r="D13" s="456"/>
      <c r="E13" s="456"/>
      <c r="F13" s="456"/>
      <c r="G13" s="456"/>
      <c r="H13" s="456"/>
      <c r="I13" s="456"/>
      <c r="J13" s="456"/>
      <c r="K13" s="456"/>
      <c r="L13" s="456"/>
      <c r="M13" s="456"/>
      <c r="N13" s="456"/>
      <c r="O13" s="456"/>
    </row>
    <row r="14" spans="2:15" ht="15" hidden="1" customHeight="1" x14ac:dyDescent="0.25">
      <c r="B14" s="457" t="s">
        <v>466</v>
      </c>
      <c r="C14" s="457"/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392"/>
    </row>
    <row r="15" spans="2:15" hidden="1" x14ac:dyDescent="0.25">
      <c r="B15" s="456" t="s">
        <v>527</v>
      </c>
      <c r="C15" s="456"/>
      <c r="D15" s="456"/>
      <c r="E15" s="456"/>
      <c r="F15" s="456"/>
      <c r="G15" s="456"/>
      <c r="H15" s="456"/>
      <c r="I15" s="456"/>
      <c r="J15" s="456"/>
      <c r="K15" s="456"/>
      <c r="L15" s="456"/>
      <c r="M15" s="456"/>
      <c r="N15" s="456"/>
      <c r="O15" s="456"/>
    </row>
    <row r="16" spans="2:15" ht="15" hidden="1" customHeight="1" x14ac:dyDescent="0.25">
      <c r="B16" s="457" t="s">
        <v>466</v>
      </c>
      <c r="C16" s="457"/>
      <c r="D16" s="457"/>
      <c r="E16" s="457"/>
      <c r="F16" s="457"/>
      <c r="G16" s="457"/>
      <c r="H16" s="457"/>
      <c r="I16" s="457"/>
      <c r="J16" s="457"/>
      <c r="K16" s="457"/>
      <c r="L16" s="457"/>
      <c r="M16" s="457"/>
      <c r="N16" s="457"/>
      <c r="O16" s="392"/>
    </row>
    <row r="17" spans="1:15" hidden="1" x14ac:dyDescent="0.25">
      <c r="B17" s="456" t="s">
        <v>527</v>
      </c>
      <c r="C17" s="456"/>
      <c r="D17" s="456"/>
      <c r="E17" s="456"/>
      <c r="F17" s="456"/>
      <c r="G17" s="456"/>
      <c r="H17" s="456"/>
      <c r="I17" s="456"/>
      <c r="J17" s="456"/>
      <c r="K17" s="456"/>
      <c r="L17" s="456"/>
      <c r="M17" s="456"/>
      <c r="N17" s="456"/>
      <c r="O17" s="456"/>
    </row>
    <row r="18" spans="1:15" ht="15" hidden="1" customHeight="1" x14ac:dyDescent="0.25">
      <c r="B18" s="457" t="s">
        <v>466</v>
      </c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  <c r="O18" s="392"/>
    </row>
    <row r="19" spans="1:15" s="246" customFormat="1" x14ac:dyDescent="0.25">
      <c r="B19" s="379"/>
      <c r="C19" s="379"/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</row>
    <row r="20" spans="1:15" ht="32.25" customHeight="1" x14ac:dyDescent="0.25">
      <c r="A20" s="418" t="s">
        <v>494</v>
      </c>
      <c r="B20" s="418"/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  <c r="O20" s="418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23" t="s">
        <v>5</v>
      </c>
      <c r="B22" s="426" t="s">
        <v>307</v>
      </c>
      <c r="C22" s="426" t="s">
        <v>53</v>
      </c>
      <c r="D22" s="439" t="s">
        <v>316</v>
      </c>
      <c r="E22" s="442" t="s">
        <v>189</v>
      </c>
      <c r="F22" s="443"/>
      <c r="G22" s="444"/>
      <c r="H22" s="429" t="s">
        <v>318</v>
      </c>
      <c r="I22" s="432" t="s">
        <v>189</v>
      </c>
      <c r="J22" s="433"/>
      <c r="K22" s="433"/>
      <c r="L22" s="438" t="s">
        <v>0</v>
      </c>
      <c r="M22" s="438" t="s">
        <v>189</v>
      </c>
      <c r="N22" s="438"/>
      <c r="O22" s="438"/>
    </row>
    <row r="23" spans="1:15" x14ac:dyDescent="0.25">
      <c r="A23" s="424"/>
      <c r="B23" s="427"/>
      <c r="C23" s="427"/>
      <c r="D23" s="440"/>
      <c r="E23" s="442" t="s">
        <v>1</v>
      </c>
      <c r="F23" s="444"/>
      <c r="G23" s="439" t="s">
        <v>2</v>
      </c>
      <c r="H23" s="430"/>
      <c r="I23" s="432" t="s">
        <v>1</v>
      </c>
      <c r="J23" s="434"/>
      <c r="K23" s="458" t="s">
        <v>2</v>
      </c>
      <c r="L23" s="438"/>
      <c r="M23" s="438" t="s">
        <v>1</v>
      </c>
      <c r="N23" s="438"/>
      <c r="O23" s="421" t="s">
        <v>2</v>
      </c>
    </row>
    <row r="24" spans="1:15" ht="49.5" customHeight="1" x14ac:dyDescent="0.25">
      <c r="A24" s="425"/>
      <c r="B24" s="428"/>
      <c r="C24" s="428"/>
      <c r="D24" s="441"/>
      <c r="E24" s="55" t="s">
        <v>3</v>
      </c>
      <c r="F24" s="381" t="s">
        <v>4</v>
      </c>
      <c r="G24" s="441"/>
      <c r="H24" s="431"/>
      <c r="I24" s="56" t="s">
        <v>3</v>
      </c>
      <c r="J24" s="388" t="s">
        <v>4</v>
      </c>
      <c r="K24" s="459"/>
      <c r="L24" s="438"/>
      <c r="M24" s="380" t="s">
        <v>3</v>
      </c>
      <c r="N24" s="384" t="s">
        <v>4</v>
      </c>
      <c r="O24" s="421"/>
    </row>
    <row r="25" spans="1:15" ht="15.95" customHeight="1" x14ac:dyDescent="0.25">
      <c r="A25" s="127" t="s">
        <v>69</v>
      </c>
      <c r="B25" s="435" t="s">
        <v>6</v>
      </c>
      <c r="C25" s="484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7"/>
    </row>
    <row r="26" spans="1:15" ht="15" customHeight="1" x14ac:dyDescent="0.25">
      <c r="A26" s="5" t="s">
        <v>177</v>
      </c>
      <c r="B26" s="2" t="s">
        <v>55</v>
      </c>
      <c r="C26" s="15" t="s">
        <v>9</v>
      </c>
      <c r="D26" s="313">
        <f>E26+G26</f>
        <v>110.5</v>
      </c>
      <c r="E26" s="8">
        <v>110.5</v>
      </c>
      <c r="F26" s="8">
        <v>105.9</v>
      </c>
      <c r="G26" s="8"/>
      <c r="H26" s="9">
        <f>I26+K26</f>
        <v>0</v>
      </c>
      <c r="I26" s="9"/>
      <c r="J26" s="9"/>
      <c r="K26" s="190"/>
      <c r="L26" s="11">
        <f>M26+O26</f>
        <v>110.5</v>
      </c>
      <c r="M26" s="11">
        <f t="shared" ref="M26:O26" si="0">E26+I26</f>
        <v>110.5</v>
      </c>
      <c r="N26" s="11">
        <f t="shared" si="0"/>
        <v>105.9</v>
      </c>
      <c r="O26" s="11">
        <f t="shared" si="0"/>
        <v>0</v>
      </c>
    </row>
    <row r="27" spans="1:15" ht="15" customHeight="1" x14ac:dyDescent="0.25">
      <c r="A27" s="5" t="s">
        <v>70</v>
      </c>
      <c r="B27" s="191" t="s">
        <v>20</v>
      </c>
      <c r="C27" s="128"/>
      <c r="D27" s="8">
        <f t="shared" ref="D27:D90" si="1">E27+G27</f>
        <v>3354.7</v>
      </c>
      <c r="E27" s="8">
        <f>E28+E29+E30+E31</f>
        <v>3247.8999999999996</v>
      </c>
      <c r="F27" s="8">
        <f>F28+F29+F30+F31</f>
        <v>2192.8000000000002</v>
      </c>
      <c r="G27" s="8">
        <f>G28+G29+G30+G31</f>
        <v>106.8</v>
      </c>
      <c r="H27" s="9">
        <f t="shared" ref="H27:H90" si="2">I27+K27</f>
        <v>0</v>
      </c>
      <c r="I27" s="9">
        <f t="shared" ref="I27:O27" si="3">I28+I29+I30+I31</f>
        <v>-61.5</v>
      </c>
      <c r="J27" s="9">
        <f t="shared" si="3"/>
        <v>0</v>
      </c>
      <c r="K27" s="190">
        <f t="shared" si="3"/>
        <v>61.5</v>
      </c>
      <c r="L27" s="11">
        <f t="shared" si="3"/>
        <v>3354.7</v>
      </c>
      <c r="M27" s="11">
        <f t="shared" si="3"/>
        <v>3186.3999999999996</v>
      </c>
      <c r="N27" s="11">
        <f t="shared" si="3"/>
        <v>2192.8000000000002</v>
      </c>
      <c r="O27" s="11">
        <f t="shared" si="3"/>
        <v>168.3</v>
      </c>
    </row>
    <row r="28" spans="1:15" ht="15" customHeight="1" x14ac:dyDescent="0.25">
      <c r="A28" s="19"/>
      <c r="C28" s="15" t="s">
        <v>9</v>
      </c>
      <c r="D28" s="313">
        <f t="shared" si="1"/>
        <v>2854.9</v>
      </c>
      <c r="E28" s="16">
        <v>2763.1</v>
      </c>
      <c r="F28" s="16">
        <v>2179.5</v>
      </c>
      <c r="G28" s="16">
        <v>91.8</v>
      </c>
      <c r="H28" s="9">
        <f t="shared" si="2"/>
        <v>0</v>
      </c>
      <c r="I28" s="9"/>
      <c r="J28" s="9"/>
      <c r="K28" s="190"/>
      <c r="L28" s="11">
        <f>M28+O28</f>
        <v>2854.9</v>
      </c>
      <c r="M28" s="12">
        <f t="shared" ref="M28:O31" si="4">E28+I28</f>
        <v>2763.1</v>
      </c>
      <c r="N28" s="12">
        <f t="shared" si="4"/>
        <v>2179.5</v>
      </c>
      <c r="O28" s="12">
        <f t="shared" si="4"/>
        <v>91.8</v>
      </c>
    </row>
    <row r="29" spans="1:15" ht="15" customHeight="1" x14ac:dyDescent="0.25">
      <c r="A29" s="19"/>
      <c r="B29" s="192"/>
      <c r="C29" s="72" t="s">
        <v>25</v>
      </c>
      <c r="D29" s="8">
        <f t="shared" si="1"/>
        <v>264.5</v>
      </c>
      <c r="E29" s="16">
        <v>264.5</v>
      </c>
      <c r="F29" s="16">
        <v>13.3</v>
      </c>
      <c r="G29" s="16"/>
      <c r="H29" s="9">
        <f t="shared" si="2"/>
        <v>0</v>
      </c>
      <c r="I29" s="10"/>
      <c r="J29" s="10"/>
      <c r="K29" s="166"/>
      <c r="L29" s="11">
        <f>M29+O29</f>
        <v>264.5</v>
      </c>
      <c r="M29" s="12">
        <f t="shared" si="4"/>
        <v>264.5</v>
      </c>
      <c r="N29" s="12">
        <f t="shared" si="4"/>
        <v>13.3</v>
      </c>
      <c r="O29" s="12">
        <f t="shared" si="4"/>
        <v>0</v>
      </c>
    </row>
    <row r="30" spans="1:15" ht="14.25" customHeight="1" x14ac:dyDescent="0.25">
      <c r="A30" s="19"/>
      <c r="B30" s="283"/>
      <c r="C30" s="30" t="s">
        <v>22</v>
      </c>
      <c r="D30" s="8">
        <f t="shared" si="1"/>
        <v>234.6</v>
      </c>
      <c r="E30" s="16">
        <v>219.6</v>
      </c>
      <c r="F30" s="16"/>
      <c r="G30" s="16">
        <v>15</v>
      </c>
      <c r="H30" s="9">
        <f t="shared" si="2"/>
        <v>0</v>
      </c>
      <c r="I30" s="10">
        <v>-61.5</v>
      </c>
      <c r="J30" s="10"/>
      <c r="K30" s="166">
        <v>61.5</v>
      </c>
      <c r="L30" s="12">
        <f>M30+O30</f>
        <v>234.6</v>
      </c>
      <c r="M30" s="12">
        <f t="shared" si="4"/>
        <v>158.1</v>
      </c>
      <c r="N30" s="12">
        <f t="shared" si="4"/>
        <v>0</v>
      </c>
      <c r="O30" s="12">
        <f t="shared" si="4"/>
        <v>76.5</v>
      </c>
    </row>
    <row r="31" spans="1:15" ht="14.25" customHeight="1" x14ac:dyDescent="0.25">
      <c r="A31" s="123"/>
      <c r="B31" s="284"/>
      <c r="C31" s="1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66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71</v>
      </c>
      <c r="B32" s="191" t="s">
        <v>7</v>
      </c>
      <c r="C32" s="15"/>
      <c r="D32" s="8">
        <f t="shared" si="1"/>
        <v>111.5</v>
      </c>
      <c r="E32" s="16">
        <f>SUM(E33:E37)</f>
        <v>111.5</v>
      </c>
      <c r="F32" s="16">
        <f>SUM(F33:F37)</f>
        <v>91.6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66">
        <f t="shared" si="5"/>
        <v>0</v>
      </c>
      <c r="L32" s="12">
        <f t="shared" si="5"/>
        <v>111.5</v>
      </c>
      <c r="M32" s="12">
        <f t="shared" si="5"/>
        <v>111.5</v>
      </c>
      <c r="N32" s="12">
        <f t="shared" si="5"/>
        <v>91.6</v>
      </c>
      <c r="O32" s="12">
        <f t="shared" si="5"/>
        <v>0</v>
      </c>
    </row>
    <row r="33" spans="1:15" ht="15" customHeight="1" x14ac:dyDescent="0.25">
      <c r="A33" s="19"/>
      <c r="B33" s="192"/>
      <c r="C33" s="15" t="s">
        <v>9</v>
      </c>
      <c r="D33" s="8">
        <f t="shared" si="1"/>
        <v>44.6</v>
      </c>
      <c r="E33" s="16">
        <v>44.6</v>
      </c>
      <c r="F33" s="16">
        <v>34.1</v>
      </c>
      <c r="G33" s="16"/>
      <c r="H33" s="9">
        <f t="shared" si="2"/>
        <v>0</v>
      </c>
      <c r="I33" s="10"/>
      <c r="J33" s="10"/>
      <c r="K33" s="166"/>
      <c r="L33" s="12">
        <f t="shared" ref="L33:L48" si="6">M33+O33</f>
        <v>44.6</v>
      </c>
      <c r="M33" s="12">
        <f t="shared" ref="M33:O48" si="7">E33+I33</f>
        <v>44.6</v>
      </c>
      <c r="N33" s="12">
        <f t="shared" si="7"/>
        <v>34.1</v>
      </c>
      <c r="O33" s="12">
        <f t="shared" si="7"/>
        <v>0</v>
      </c>
    </row>
    <row r="34" spans="1:15" ht="15" customHeight="1" x14ac:dyDescent="0.25">
      <c r="A34" s="19"/>
      <c r="B34" s="192"/>
      <c r="C34" s="15" t="s">
        <v>31</v>
      </c>
      <c r="D34" s="8">
        <f t="shared" si="1"/>
        <v>4</v>
      </c>
      <c r="E34" s="16">
        <v>4</v>
      </c>
      <c r="F34" s="16">
        <v>3</v>
      </c>
      <c r="G34" s="16"/>
      <c r="H34" s="9">
        <f t="shared" si="2"/>
        <v>0</v>
      </c>
      <c r="I34" s="10"/>
      <c r="J34" s="10"/>
      <c r="K34" s="166"/>
      <c r="L34" s="12">
        <f t="shared" si="6"/>
        <v>4</v>
      </c>
      <c r="M34" s="12">
        <f t="shared" si="7"/>
        <v>4</v>
      </c>
      <c r="N34" s="12">
        <f t="shared" si="7"/>
        <v>3</v>
      </c>
      <c r="O34" s="12">
        <f t="shared" si="7"/>
        <v>0</v>
      </c>
    </row>
    <row r="35" spans="1:15" ht="15" customHeight="1" x14ac:dyDescent="0.25">
      <c r="A35" s="19"/>
      <c r="B35" s="192"/>
      <c r="C35" s="15" t="s">
        <v>22</v>
      </c>
      <c r="D35" s="8">
        <f t="shared" si="1"/>
        <v>32.9</v>
      </c>
      <c r="E35" s="16">
        <v>32.9</v>
      </c>
      <c r="F35" s="16">
        <v>31.8</v>
      </c>
      <c r="G35" s="16"/>
      <c r="H35" s="9">
        <f t="shared" si="2"/>
        <v>0</v>
      </c>
      <c r="I35" s="10"/>
      <c r="J35" s="10"/>
      <c r="K35" s="166"/>
      <c r="L35" s="12">
        <f t="shared" si="6"/>
        <v>32.9</v>
      </c>
      <c r="M35" s="12">
        <f t="shared" si="7"/>
        <v>32.9</v>
      </c>
      <c r="N35" s="12">
        <f t="shared" si="7"/>
        <v>31.8</v>
      </c>
      <c r="O35" s="12">
        <f t="shared" si="7"/>
        <v>0</v>
      </c>
    </row>
    <row r="36" spans="1:15" ht="15" customHeight="1" x14ac:dyDescent="0.25">
      <c r="A36" s="19"/>
      <c r="B36" s="192"/>
      <c r="C36" s="15" t="s">
        <v>30</v>
      </c>
      <c r="D36" s="8">
        <f t="shared" si="1"/>
        <v>10.8</v>
      </c>
      <c r="E36" s="16">
        <v>10.8</v>
      </c>
      <c r="F36" s="16">
        <v>4.0999999999999996</v>
      </c>
      <c r="G36" s="16"/>
      <c r="H36" s="9">
        <f t="shared" si="2"/>
        <v>0</v>
      </c>
      <c r="I36" s="10"/>
      <c r="J36" s="10"/>
      <c r="K36" s="166"/>
      <c r="L36" s="12">
        <f t="shared" si="6"/>
        <v>10.8</v>
      </c>
      <c r="M36" s="12">
        <f t="shared" si="7"/>
        <v>10.8</v>
      </c>
      <c r="N36" s="12">
        <f t="shared" si="7"/>
        <v>4.0999999999999996</v>
      </c>
      <c r="O36" s="12">
        <f t="shared" si="7"/>
        <v>0</v>
      </c>
    </row>
    <row r="37" spans="1:15" ht="15" customHeight="1" x14ac:dyDescent="0.25">
      <c r="A37" s="123"/>
      <c r="B37" s="523"/>
      <c r="C37" s="15" t="s">
        <v>24</v>
      </c>
      <c r="D37" s="8">
        <f t="shared" si="1"/>
        <v>19.2</v>
      </c>
      <c r="E37" s="16">
        <v>19.2</v>
      </c>
      <c r="F37" s="16">
        <v>18.600000000000001</v>
      </c>
      <c r="G37" s="16"/>
      <c r="H37" s="9">
        <f t="shared" si="2"/>
        <v>0</v>
      </c>
      <c r="I37" s="10"/>
      <c r="J37" s="10"/>
      <c r="K37" s="166"/>
      <c r="L37" s="11">
        <f>M37+O37</f>
        <v>19.2</v>
      </c>
      <c r="M37" s="11">
        <f>E37+I37</f>
        <v>19.2</v>
      </c>
      <c r="N37" s="11">
        <f>F37+J37</f>
        <v>18.600000000000001</v>
      </c>
      <c r="O37" s="11">
        <f>G37+K37</f>
        <v>0</v>
      </c>
    </row>
    <row r="38" spans="1:15" ht="15" customHeight="1" x14ac:dyDescent="0.25">
      <c r="A38" s="5" t="s">
        <v>72</v>
      </c>
      <c r="B38" s="17" t="s">
        <v>10</v>
      </c>
      <c r="C38" s="15"/>
      <c r="D38" s="8">
        <f t="shared" si="1"/>
        <v>103.7</v>
      </c>
      <c r="E38" s="16">
        <f>SUM(E39:E42)</f>
        <v>103.7</v>
      </c>
      <c r="F38" s="16">
        <f>SUM(F39:F42)</f>
        <v>90.2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>
        <f t="shared" si="8"/>
        <v>0</v>
      </c>
      <c r="K38" s="166">
        <f t="shared" si="8"/>
        <v>0</v>
      </c>
      <c r="L38" s="12">
        <f t="shared" si="8"/>
        <v>103.7</v>
      </c>
      <c r="M38" s="12">
        <f t="shared" si="8"/>
        <v>103.7</v>
      </c>
      <c r="N38" s="12">
        <f t="shared" si="8"/>
        <v>90.2</v>
      </c>
      <c r="O38" s="12">
        <f t="shared" si="8"/>
        <v>0</v>
      </c>
    </row>
    <row r="39" spans="1:15" ht="15" customHeight="1" x14ac:dyDescent="0.25">
      <c r="A39" s="19"/>
      <c r="C39" s="15" t="s">
        <v>9</v>
      </c>
      <c r="D39" s="8">
        <f t="shared" si="1"/>
        <v>50</v>
      </c>
      <c r="E39" s="16">
        <v>50</v>
      </c>
      <c r="F39" s="16">
        <v>39</v>
      </c>
      <c r="G39" s="16"/>
      <c r="H39" s="9">
        <f t="shared" si="2"/>
        <v>0</v>
      </c>
      <c r="I39" s="10"/>
      <c r="J39" s="10"/>
      <c r="K39" s="166"/>
      <c r="L39" s="12">
        <f t="shared" si="6"/>
        <v>50</v>
      </c>
      <c r="M39" s="12">
        <f t="shared" si="7"/>
        <v>50</v>
      </c>
      <c r="N39" s="12">
        <f t="shared" si="7"/>
        <v>39</v>
      </c>
      <c r="O39" s="12">
        <f t="shared" si="7"/>
        <v>0</v>
      </c>
    </row>
    <row r="40" spans="1:15" ht="15" customHeight="1" x14ac:dyDescent="0.25">
      <c r="A40" s="19"/>
      <c r="C40" s="15" t="s">
        <v>31</v>
      </c>
      <c r="D40" s="8">
        <f t="shared" si="1"/>
        <v>4</v>
      </c>
      <c r="E40" s="16">
        <v>4</v>
      </c>
      <c r="F40" s="16">
        <v>3</v>
      </c>
      <c r="G40" s="16"/>
      <c r="H40" s="9">
        <f t="shared" si="2"/>
        <v>0</v>
      </c>
      <c r="I40" s="10"/>
      <c r="J40" s="10"/>
      <c r="K40" s="166"/>
      <c r="L40" s="12">
        <f t="shared" si="6"/>
        <v>4</v>
      </c>
      <c r="M40" s="12">
        <f t="shared" si="7"/>
        <v>4</v>
      </c>
      <c r="N40" s="12">
        <f t="shared" si="7"/>
        <v>3</v>
      </c>
      <c r="O40" s="12">
        <f t="shared" si="7"/>
        <v>0</v>
      </c>
    </row>
    <row r="41" spans="1:15" ht="15" customHeight="1" x14ac:dyDescent="0.25">
      <c r="A41" s="19"/>
      <c r="C41" s="15" t="s">
        <v>22</v>
      </c>
      <c r="D41" s="8">
        <f t="shared" si="1"/>
        <v>29.9</v>
      </c>
      <c r="E41" s="16">
        <v>29.9</v>
      </c>
      <c r="F41" s="16">
        <v>28.9</v>
      </c>
      <c r="G41" s="16"/>
      <c r="H41" s="9">
        <f t="shared" si="2"/>
        <v>0</v>
      </c>
      <c r="I41" s="10"/>
      <c r="J41" s="10"/>
      <c r="K41" s="166"/>
      <c r="L41" s="12">
        <f t="shared" si="6"/>
        <v>29.9</v>
      </c>
      <c r="M41" s="12">
        <f t="shared" si="7"/>
        <v>29.9</v>
      </c>
      <c r="N41" s="12">
        <f t="shared" si="7"/>
        <v>28.9</v>
      </c>
      <c r="O41" s="12">
        <f t="shared" si="7"/>
        <v>0</v>
      </c>
    </row>
    <row r="42" spans="1:15" ht="15" customHeight="1" x14ac:dyDescent="0.25">
      <c r="A42" s="19"/>
      <c r="C42" s="15" t="s">
        <v>24</v>
      </c>
      <c r="D42" s="8">
        <f t="shared" si="1"/>
        <v>19.8</v>
      </c>
      <c r="E42" s="16">
        <v>19.8</v>
      </c>
      <c r="F42" s="16">
        <v>19.3</v>
      </c>
      <c r="G42" s="16"/>
      <c r="H42" s="9">
        <f t="shared" si="2"/>
        <v>0</v>
      </c>
      <c r="I42" s="10"/>
      <c r="J42" s="10"/>
      <c r="K42" s="166"/>
      <c r="L42" s="11">
        <f>M42+O42</f>
        <v>19.8</v>
      </c>
      <c r="M42" s="11">
        <f>E42+I42</f>
        <v>19.8</v>
      </c>
      <c r="N42" s="11">
        <f>F42+J42</f>
        <v>19.3</v>
      </c>
      <c r="O42" s="11">
        <f>G42+K42</f>
        <v>0</v>
      </c>
    </row>
    <row r="43" spans="1:15" ht="15" customHeight="1" x14ac:dyDescent="0.25">
      <c r="A43" s="5" t="s">
        <v>73</v>
      </c>
      <c r="B43" s="17" t="s">
        <v>11</v>
      </c>
      <c r="C43" s="15"/>
      <c r="D43" s="8">
        <f t="shared" si="1"/>
        <v>167.79999999999998</v>
      </c>
      <c r="E43" s="16">
        <f>SUM(E44:E48)</f>
        <v>167.79999999999998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0</v>
      </c>
      <c r="I43" s="10">
        <f t="shared" si="9"/>
        <v>0</v>
      </c>
      <c r="J43" s="10">
        <f t="shared" si="9"/>
        <v>-5</v>
      </c>
      <c r="K43" s="166">
        <f t="shared" si="9"/>
        <v>0</v>
      </c>
      <c r="L43" s="12">
        <f t="shared" si="9"/>
        <v>167.79999999999998</v>
      </c>
      <c r="M43" s="12">
        <f t="shared" si="9"/>
        <v>167.79999999999998</v>
      </c>
      <c r="N43" s="12">
        <f t="shared" si="9"/>
        <v>133.5</v>
      </c>
      <c r="O43" s="12">
        <f t="shared" si="9"/>
        <v>0</v>
      </c>
    </row>
    <row r="44" spans="1:15" ht="15" customHeight="1" x14ac:dyDescent="0.25">
      <c r="A44" s="19"/>
      <c r="C44" s="15" t="s">
        <v>9</v>
      </c>
      <c r="D44" s="8">
        <f t="shared" si="1"/>
        <v>50.2</v>
      </c>
      <c r="E44" s="16">
        <v>50.2</v>
      </c>
      <c r="F44" s="16">
        <v>39.799999999999997</v>
      </c>
      <c r="G44" s="16"/>
      <c r="H44" s="9">
        <f t="shared" si="2"/>
        <v>0</v>
      </c>
      <c r="I44" s="10"/>
      <c r="J44" s="10">
        <v>-5</v>
      </c>
      <c r="K44" s="166"/>
      <c r="L44" s="12">
        <f t="shared" si="6"/>
        <v>50.2</v>
      </c>
      <c r="M44" s="12">
        <f t="shared" si="7"/>
        <v>50.2</v>
      </c>
      <c r="N44" s="12">
        <f t="shared" si="7"/>
        <v>34.799999999999997</v>
      </c>
      <c r="O44" s="12">
        <f t="shared" si="7"/>
        <v>0</v>
      </c>
    </row>
    <row r="45" spans="1:15" ht="15" customHeight="1" x14ac:dyDescent="0.25">
      <c r="A45" s="19"/>
      <c r="C45" s="15" t="s">
        <v>31</v>
      </c>
      <c r="D45" s="8">
        <f t="shared" si="1"/>
        <v>7.8</v>
      </c>
      <c r="E45" s="16">
        <v>7.8</v>
      </c>
      <c r="F45" s="16">
        <v>6</v>
      </c>
      <c r="G45" s="16"/>
      <c r="H45" s="9">
        <f t="shared" si="2"/>
        <v>0</v>
      </c>
      <c r="I45" s="10"/>
      <c r="J45" s="10"/>
      <c r="K45" s="166"/>
      <c r="L45" s="12">
        <f t="shared" si="6"/>
        <v>7.8</v>
      </c>
      <c r="M45" s="12">
        <f t="shared" si="7"/>
        <v>7.8</v>
      </c>
      <c r="N45" s="12">
        <f t="shared" si="7"/>
        <v>6</v>
      </c>
      <c r="O45" s="12">
        <f t="shared" si="7"/>
        <v>0</v>
      </c>
    </row>
    <row r="46" spans="1:15" ht="15" customHeight="1" x14ac:dyDescent="0.25">
      <c r="A46" s="19"/>
      <c r="C46" s="15" t="s">
        <v>22</v>
      </c>
      <c r="D46" s="8">
        <f t="shared" si="1"/>
        <v>87.1</v>
      </c>
      <c r="E46" s="16">
        <v>87.1</v>
      </c>
      <c r="F46" s="16">
        <v>70.7</v>
      </c>
      <c r="G46" s="16"/>
      <c r="H46" s="9">
        <f t="shared" si="2"/>
        <v>0</v>
      </c>
      <c r="I46" s="10"/>
      <c r="J46" s="10"/>
      <c r="K46" s="166"/>
      <c r="L46" s="12">
        <f t="shared" si="6"/>
        <v>87.1</v>
      </c>
      <c r="M46" s="12">
        <f t="shared" si="7"/>
        <v>87.1</v>
      </c>
      <c r="N46" s="12">
        <f t="shared" si="7"/>
        <v>70.7</v>
      </c>
      <c r="O46" s="12">
        <f t="shared" si="7"/>
        <v>0</v>
      </c>
    </row>
    <row r="47" spans="1:15" ht="15" customHeight="1" x14ac:dyDescent="0.25">
      <c r="A47" s="19"/>
      <c r="C47" s="15" t="s">
        <v>30</v>
      </c>
      <c r="D47" s="8">
        <f t="shared" si="1"/>
        <v>4.5</v>
      </c>
      <c r="E47" s="16">
        <v>4.5</v>
      </c>
      <c r="F47" s="16">
        <v>4.3</v>
      </c>
      <c r="G47" s="16"/>
      <c r="H47" s="9">
        <f t="shared" si="2"/>
        <v>0</v>
      </c>
      <c r="I47" s="10"/>
      <c r="J47" s="10"/>
      <c r="K47" s="166"/>
      <c r="L47" s="12">
        <f t="shared" si="6"/>
        <v>4.5</v>
      </c>
      <c r="M47" s="12">
        <f t="shared" si="7"/>
        <v>4.5</v>
      </c>
      <c r="N47" s="12">
        <f t="shared" si="7"/>
        <v>4.3</v>
      </c>
      <c r="O47" s="12">
        <f t="shared" si="7"/>
        <v>0</v>
      </c>
    </row>
    <row r="48" spans="1:15" ht="15" customHeight="1" x14ac:dyDescent="0.25">
      <c r="A48" s="19"/>
      <c r="C48" s="15" t="s">
        <v>24</v>
      </c>
      <c r="D48" s="8">
        <f t="shared" si="1"/>
        <v>18.2</v>
      </c>
      <c r="E48" s="16">
        <v>18.2</v>
      </c>
      <c r="F48" s="16">
        <v>17.7</v>
      </c>
      <c r="G48" s="16"/>
      <c r="H48" s="9">
        <f t="shared" si="2"/>
        <v>0</v>
      </c>
      <c r="I48" s="10"/>
      <c r="J48" s="10"/>
      <c r="K48" s="166"/>
      <c r="L48" s="12">
        <f t="shared" si="6"/>
        <v>18.2</v>
      </c>
      <c r="M48" s="12">
        <f t="shared" si="7"/>
        <v>18.2</v>
      </c>
      <c r="N48" s="12">
        <f t="shared" si="7"/>
        <v>17.7</v>
      </c>
      <c r="O48" s="12">
        <f t="shared" si="7"/>
        <v>0</v>
      </c>
    </row>
    <row r="49" spans="1:15" ht="15" customHeight="1" x14ac:dyDescent="0.25">
      <c r="A49" s="5" t="s">
        <v>74</v>
      </c>
      <c r="B49" s="17" t="s">
        <v>12</v>
      </c>
      <c r="C49" s="15"/>
      <c r="D49" s="8">
        <f t="shared" si="1"/>
        <v>194.8</v>
      </c>
      <c r="E49" s="16">
        <f>SUM(E50:E53)</f>
        <v>157.80000000000001</v>
      </c>
      <c r="F49" s="16">
        <f>SUM(F50:F53)</f>
        <v>134.1</v>
      </c>
      <c r="G49" s="16">
        <f t="shared" ref="G49:O49" si="10">SUM(G50:G53)</f>
        <v>37</v>
      </c>
      <c r="H49" s="9">
        <f t="shared" si="2"/>
        <v>0</v>
      </c>
      <c r="I49" s="10">
        <f t="shared" si="10"/>
        <v>0</v>
      </c>
      <c r="J49" s="10">
        <f t="shared" si="10"/>
        <v>0</v>
      </c>
      <c r="K49" s="166">
        <f t="shared" si="10"/>
        <v>0</v>
      </c>
      <c r="L49" s="12">
        <f t="shared" si="10"/>
        <v>194.8</v>
      </c>
      <c r="M49" s="12">
        <f t="shared" si="10"/>
        <v>157.80000000000001</v>
      </c>
      <c r="N49" s="12">
        <f t="shared" si="10"/>
        <v>134.1</v>
      </c>
      <c r="O49" s="12">
        <f t="shared" si="10"/>
        <v>37</v>
      </c>
    </row>
    <row r="50" spans="1:15" ht="15" customHeight="1" x14ac:dyDescent="0.25">
      <c r="A50" s="19"/>
      <c r="C50" s="15" t="s">
        <v>9</v>
      </c>
      <c r="D50" s="8">
        <f t="shared" si="1"/>
        <v>84.8</v>
      </c>
      <c r="E50" s="16">
        <v>47.8</v>
      </c>
      <c r="F50" s="16">
        <v>40.9</v>
      </c>
      <c r="G50" s="16">
        <v>37</v>
      </c>
      <c r="H50" s="9">
        <f t="shared" si="2"/>
        <v>0</v>
      </c>
      <c r="I50" s="10"/>
      <c r="J50" s="10"/>
      <c r="K50" s="166"/>
      <c r="L50" s="12">
        <f t="shared" ref="L50:L65" si="11">M50+O50</f>
        <v>84.8</v>
      </c>
      <c r="M50" s="12">
        <f t="shared" ref="M50:O65" si="12">E50+I50</f>
        <v>47.8</v>
      </c>
      <c r="N50" s="12">
        <f t="shared" si="12"/>
        <v>40.9</v>
      </c>
      <c r="O50" s="12">
        <f t="shared" si="12"/>
        <v>37</v>
      </c>
    </row>
    <row r="51" spans="1:15" ht="15" customHeight="1" x14ac:dyDescent="0.25">
      <c r="A51" s="19"/>
      <c r="C51" s="15" t="s">
        <v>31</v>
      </c>
      <c r="D51" s="8">
        <f t="shared" si="1"/>
        <v>11.6</v>
      </c>
      <c r="E51" s="16">
        <v>11.6</v>
      </c>
      <c r="F51" s="16">
        <v>9.1</v>
      </c>
      <c r="G51" s="16"/>
      <c r="H51" s="9">
        <f t="shared" si="2"/>
        <v>0</v>
      </c>
      <c r="I51" s="10"/>
      <c r="J51" s="10"/>
      <c r="K51" s="166"/>
      <c r="L51" s="12">
        <f t="shared" si="11"/>
        <v>11.6</v>
      </c>
      <c r="M51" s="12">
        <f t="shared" si="12"/>
        <v>11.6</v>
      </c>
      <c r="N51" s="12">
        <f t="shared" si="12"/>
        <v>9.1</v>
      </c>
      <c r="O51" s="12">
        <f t="shared" si="12"/>
        <v>0</v>
      </c>
    </row>
    <row r="52" spans="1:15" ht="15" customHeight="1" x14ac:dyDescent="0.25">
      <c r="A52" s="19"/>
      <c r="C52" s="15" t="s">
        <v>22</v>
      </c>
      <c r="D52" s="8">
        <f t="shared" si="1"/>
        <v>79.400000000000006</v>
      </c>
      <c r="E52" s="16">
        <v>79.400000000000006</v>
      </c>
      <c r="F52" s="16">
        <v>65.599999999999994</v>
      </c>
      <c r="G52" s="16"/>
      <c r="H52" s="9">
        <f t="shared" si="2"/>
        <v>0</v>
      </c>
      <c r="I52" s="10"/>
      <c r="J52" s="10"/>
      <c r="K52" s="166"/>
      <c r="L52" s="12">
        <f t="shared" si="11"/>
        <v>79.400000000000006</v>
      </c>
      <c r="M52" s="12">
        <f t="shared" si="12"/>
        <v>79.400000000000006</v>
      </c>
      <c r="N52" s="12">
        <f t="shared" si="12"/>
        <v>65.599999999999994</v>
      </c>
      <c r="O52" s="12">
        <f t="shared" si="12"/>
        <v>0</v>
      </c>
    </row>
    <row r="53" spans="1:15" ht="15" customHeight="1" x14ac:dyDescent="0.25">
      <c r="A53" s="19"/>
      <c r="C53" s="15" t="s">
        <v>24</v>
      </c>
      <c r="D53" s="8">
        <f t="shared" si="1"/>
        <v>19</v>
      </c>
      <c r="E53" s="16">
        <v>19</v>
      </c>
      <c r="F53" s="16">
        <v>18.5</v>
      </c>
      <c r="G53" s="16"/>
      <c r="H53" s="9">
        <f t="shared" si="2"/>
        <v>0</v>
      </c>
      <c r="I53" s="10"/>
      <c r="J53" s="10"/>
      <c r="K53" s="166"/>
      <c r="L53" s="11">
        <f>M53+O53</f>
        <v>19</v>
      </c>
      <c r="M53" s="11">
        <f>E53+I53</f>
        <v>19</v>
      </c>
      <c r="N53" s="11">
        <f>F53+J53</f>
        <v>18.5</v>
      </c>
      <c r="O53" s="11">
        <f>G53+K53</f>
        <v>0</v>
      </c>
    </row>
    <row r="54" spans="1:15" ht="15" customHeight="1" x14ac:dyDescent="0.25">
      <c r="A54" s="5" t="s">
        <v>75</v>
      </c>
      <c r="B54" s="17" t="s">
        <v>13</v>
      </c>
      <c r="C54" s="15"/>
      <c r="D54" s="8">
        <f t="shared" si="1"/>
        <v>96.800000000000011</v>
      </c>
      <c r="E54" s="16">
        <f>SUM(E55:E58)</f>
        <v>96.800000000000011</v>
      </c>
      <c r="F54" s="16">
        <f>SUM(F55:F58)</f>
        <v>85.8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0</v>
      </c>
      <c r="K54" s="166">
        <f t="shared" si="13"/>
        <v>0</v>
      </c>
      <c r="L54" s="12">
        <f t="shared" si="13"/>
        <v>96.800000000000011</v>
      </c>
      <c r="M54" s="12">
        <f t="shared" si="13"/>
        <v>96.800000000000011</v>
      </c>
      <c r="N54" s="12">
        <f t="shared" si="13"/>
        <v>85.8</v>
      </c>
      <c r="O54" s="12">
        <f t="shared" si="13"/>
        <v>0</v>
      </c>
    </row>
    <row r="55" spans="1:15" ht="15" customHeight="1" x14ac:dyDescent="0.25">
      <c r="A55" s="19"/>
      <c r="C55" s="15" t="s">
        <v>9</v>
      </c>
      <c r="D55" s="8">
        <f t="shared" si="1"/>
        <v>49.3</v>
      </c>
      <c r="E55" s="16">
        <v>49.3</v>
      </c>
      <c r="F55" s="16">
        <v>41.3</v>
      </c>
      <c r="G55" s="16"/>
      <c r="H55" s="9">
        <f t="shared" si="2"/>
        <v>0</v>
      </c>
      <c r="I55" s="10"/>
      <c r="J55" s="10"/>
      <c r="K55" s="166"/>
      <c r="L55" s="12">
        <f t="shared" si="11"/>
        <v>49.3</v>
      </c>
      <c r="M55" s="12">
        <f t="shared" si="12"/>
        <v>49.3</v>
      </c>
      <c r="N55" s="12">
        <f t="shared" si="12"/>
        <v>41.3</v>
      </c>
      <c r="O55" s="12">
        <f t="shared" si="12"/>
        <v>0</v>
      </c>
    </row>
    <row r="56" spans="1:15" ht="15" customHeight="1" x14ac:dyDescent="0.25">
      <c r="A56" s="19"/>
      <c r="C56" s="15" t="s">
        <v>31</v>
      </c>
      <c r="D56" s="8">
        <f t="shared" si="1"/>
        <v>7</v>
      </c>
      <c r="E56" s="16">
        <v>7</v>
      </c>
      <c r="F56" s="16">
        <v>5.9</v>
      </c>
      <c r="G56" s="16"/>
      <c r="H56" s="9">
        <f t="shared" si="2"/>
        <v>0</v>
      </c>
      <c r="I56" s="10"/>
      <c r="J56" s="10"/>
      <c r="K56" s="166"/>
      <c r="L56" s="12">
        <f t="shared" si="11"/>
        <v>7</v>
      </c>
      <c r="M56" s="12">
        <f t="shared" si="12"/>
        <v>7</v>
      </c>
      <c r="N56" s="12">
        <f t="shared" si="12"/>
        <v>5.9</v>
      </c>
      <c r="O56" s="12">
        <f t="shared" si="12"/>
        <v>0</v>
      </c>
    </row>
    <row r="57" spans="1:15" ht="15" customHeight="1" x14ac:dyDescent="0.25">
      <c r="A57" s="19"/>
      <c r="C57" s="15" t="s">
        <v>22</v>
      </c>
      <c r="D57" s="8">
        <f t="shared" si="1"/>
        <v>22.1</v>
      </c>
      <c r="E57" s="16">
        <v>22.1</v>
      </c>
      <c r="F57" s="16">
        <v>20.9</v>
      </c>
      <c r="G57" s="16"/>
      <c r="H57" s="9">
        <f t="shared" si="2"/>
        <v>0</v>
      </c>
      <c r="I57" s="10"/>
      <c r="J57" s="10"/>
      <c r="K57" s="166"/>
      <c r="L57" s="12">
        <f t="shared" si="11"/>
        <v>22.1</v>
      </c>
      <c r="M57" s="12">
        <f t="shared" si="12"/>
        <v>22.1</v>
      </c>
      <c r="N57" s="12">
        <f t="shared" si="12"/>
        <v>20.9</v>
      </c>
      <c r="O57" s="12">
        <f t="shared" si="12"/>
        <v>0</v>
      </c>
    </row>
    <row r="58" spans="1:15" ht="15" customHeight="1" x14ac:dyDescent="0.25">
      <c r="A58" s="19"/>
      <c r="C58" s="15" t="s">
        <v>24</v>
      </c>
      <c r="D58" s="8">
        <f t="shared" si="1"/>
        <v>18.399999999999999</v>
      </c>
      <c r="E58" s="16">
        <v>18.399999999999999</v>
      </c>
      <c r="F58" s="16">
        <v>17.7</v>
      </c>
      <c r="G58" s="16"/>
      <c r="H58" s="9">
        <f t="shared" si="2"/>
        <v>0</v>
      </c>
      <c r="I58" s="10"/>
      <c r="J58" s="10"/>
      <c r="K58" s="166"/>
      <c r="L58" s="11">
        <f>M58+O58</f>
        <v>18.399999999999999</v>
      </c>
      <c r="M58" s="11">
        <f>E58+I58</f>
        <v>18.399999999999999</v>
      </c>
      <c r="N58" s="11">
        <f>F58+J58</f>
        <v>17.7</v>
      </c>
      <c r="O58" s="11">
        <f>G58+K58</f>
        <v>0</v>
      </c>
    </row>
    <row r="59" spans="1:15" ht="15" customHeight="1" x14ac:dyDescent="0.25">
      <c r="A59" s="5" t="s">
        <v>76</v>
      </c>
      <c r="B59" s="29" t="s">
        <v>14</v>
      </c>
      <c r="C59" s="30"/>
      <c r="D59" s="8">
        <f t="shared" si="1"/>
        <v>106.89999999999999</v>
      </c>
      <c r="E59" s="16">
        <f t="shared" ref="E59:O59" si="14">SUM(E60:E63)</f>
        <v>106.89999999999999</v>
      </c>
      <c r="F59" s="16">
        <f t="shared" si="14"/>
        <v>94.1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66">
        <f t="shared" si="14"/>
        <v>0</v>
      </c>
      <c r="L59" s="12">
        <f t="shared" si="14"/>
        <v>106.89999999999999</v>
      </c>
      <c r="M59" s="12">
        <f t="shared" si="14"/>
        <v>106.89999999999999</v>
      </c>
      <c r="N59" s="12">
        <f t="shared" si="14"/>
        <v>94.1</v>
      </c>
      <c r="O59" s="12">
        <f t="shared" si="14"/>
        <v>0</v>
      </c>
    </row>
    <row r="60" spans="1:15" ht="15" customHeight="1" x14ac:dyDescent="0.25">
      <c r="A60" s="19"/>
      <c r="B60" s="71"/>
      <c r="C60" s="30" t="s">
        <v>9</v>
      </c>
      <c r="D60" s="8">
        <f t="shared" si="1"/>
        <v>53.9</v>
      </c>
      <c r="E60" s="16">
        <v>53.9</v>
      </c>
      <c r="F60" s="16">
        <v>44.3</v>
      </c>
      <c r="G60" s="16"/>
      <c r="H60" s="9">
        <f t="shared" si="2"/>
        <v>0</v>
      </c>
      <c r="I60" s="10"/>
      <c r="J60" s="10"/>
      <c r="K60" s="166"/>
      <c r="L60" s="12">
        <f t="shared" si="11"/>
        <v>53.9</v>
      </c>
      <c r="M60" s="12">
        <f t="shared" si="12"/>
        <v>53.9</v>
      </c>
      <c r="N60" s="12">
        <f t="shared" si="12"/>
        <v>44.3</v>
      </c>
      <c r="O60" s="12">
        <f t="shared" si="12"/>
        <v>0</v>
      </c>
    </row>
    <row r="61" spans="1:15" ht="15" customHeight="1" x14ac:dyDescent="0.25">
      <c r="A61" s="19"/>
      <c r="B61" s="71"/>
      <c r="C61" s="30" t="s">
        <v>31</v>
      </c>
      <c r="D61" s="8">
        <f t="shared" si="1"/>
        <v>8.1</v>
      </c>
      <c r="E61" s="16">
        <v>8.1</v>
      </c>
      <c r="F61" s="16">
        <v>6</v>
      </c>
      <c r="G61" s="16"/>
      <c r="H61" s="9">
        <f t="shared" si="2"/>
        <v>0</v>
      </c>
      <c r="I61" s="10"/>
      <c r="J61" s="10"/>
      <c r="K61" s="166"/>
      <c r="L61" s="12">
        <f t="shared" si="11"/>
        <v>8.1</v>
      </c>
      <c r="M61" s="12">
        <f t="shared" si="12"/>
        <v>8.1</v>
      </c>
      <c r="N61" s="12">
        <f t="shared" si="12"/>
        <v>6</v>
      </c>
      <c r="O61" s="12">
        <f t="shared" si="12"/>
        <v>0</v>
      </c>
    </row>
    <row r="62" spans="1:15" ht="15" customHeight="1" x14ac:dyDescent="0.25">
      <c r="A62" s="19"/>
      <c r="B62" s="71"/>
      <c r="C62" s="30" t="s">
        <v>22</v>
      </c>
      <c r="D62" s="8">
        <f t="shared" si="1"/>
        <v>26.1</v>
      </c>
      <c r="E62" s="16">
        <v>26.1</v>
      </c>
      <c r="F62" s="16">
        <v>25.5</v>
      </c>
      <c r="G62" s="16"/>
      <c r="H62" s="9">
        <f t="shared" si="2"/>
        <v>0</v>
      </c>
      <c r="I62" s="10"/>
      <c r="J62" s="10"/>
      <c r="K62" s="166"/>
      <c r="L62" s="12">
        <f t="shared" si="11"/>
        <v>26.1</v>
      </c>
      <c r="M62" s="12">
        <f t="shared" si="12"/>
        <v>26.1</v>
      </c>
      <c r="N62" s="12">
        <f t="shared" si="12"/>
        <v>25.5</v>
      </c>
      <c r="O62" s="12">
        <f t="shared" si="12"/>
        <v>0</v>
      </c>
    </row>
    <row r="63" spans="1:15" ht="15" customHeight="1" x14ac:dyDescent="0.25">
      <c r="A63" s="19"/>
      <c r="B63" s="71"/>
      <c r="C63" s="30" t="s">
        <v>24</v>
      </c>
      <c r="D63" s="8">
        <f t="shared" si="1"/>
        <v>18.8</v>
      </c>
      <c r="E63" s="16">
        <v>18.8</v>
      </c>
      <c r="F63" s="16">
        <v>18.3</v>
      </c>
      <c r="G63" s="16"/>
      <c r="H63" s="9">
        <f t="shared" si="2"/>
        <v>0</v>
      </c>
      <c r="I63" s="10"/>
      <c r="J63" s="10"/>
      <c r="K63" s="166"/>
      <c r="L63" s="11">
        <f>M63+O63</f>
        <v>18.8</v>
      </c>
      <c r="M63" s="11">
        <f>E63+I63</f>
        <v>18.8</v>
      </c>
      <c r="N63" s="11">
        <f>F63+J63</f>
        <v>18.3</v>
      </c>
      <c r="O63" s="11">
        <f>G63+K63</f>
        <v>0</v>
      </c>
    </row>
    <row r="64" spans="1:15" ht="15" customHeight="1" x14ac:dyDescent="0.25">
      <c r="A64" s="127" t="s">
        <v>77</v>
      </c>
      <c r="B64" s="29" t="s">
        <v>15</v>
      </c>
      <c r="C64" s="30"/>
      <c r="D64" s="8">
        <f t="shared" si="1"/>
        <v>113.5</v>
      </c>
      <c r="E64" s="16">
        <f>SUM(E65:E68)</f>
        <v>113.5</v>
      </c>
      <c r="F64" s="16">
        <f>SUM(F65:F68)</f>
        <v>101.8</v>
      </c>
      <c r="G64" s="16">
        <f t="shared" ref="G64:O64" si="15">SUM(G65:G68)</f>
        <v>0</v>
      </c>
      <c r="H64" s="9">
        <f t="shared" si="2"/>
        <v>0</v>
      </c>
      <c r="I64" s="10">
        <f t="shared" si="15"/>
        <v>0</v>
      </c>
      <c r="J64" s="10">
        <f t="shared" si="15"/>
        <v>0</v>
      </c>
      <c r="K64" s="166">
        <f t="shared" si="15"/>
        <v>0</v>
      </c>
      <c r="L64" s="12">
        <f t="shared" si="15"/>
        <v>113.5</v>
      </c>
      <c r="M64" s="12">
        <f t="shared" si="15"/>
        <v>113.5</v>
      </c>
      <c r="N64" s="12">
        <f t="shared" si="15"/>
        <v>101.8</v>
      </c>
      <c r="O64" s="12">
        <f t="shared" si="15"/>
        <v>0</v>
      </c>
    </row>
    <row r="65" spans="1:15" ht="15" customHeight="1" x14ac:dyDescent="0.25">
      <c r="A65" s="131"/>
      <c r="B65" s="71"/>
      <c r="C65" s="30" t="s">
        <v>9</v>
      </c>
      <c r="D65" s="8">
        <f t="shared" si="1"/>
        <v>43.9</v>
      </c>
      <c r="E65" s="16">
        <v>43.9</v>
      </c>
      <c r="F65" s="16">
        <v>36.799999999999997</v>
      </c>
      <c r="G65" s="16"/>
      <c r="H65" s="9">
        <f t="shared" si="2"/>
        <v>0</v>
      </c>
      <c r="I65" s="10"/>
      <c r="J65" s="10"/>
      <c r="K65" s="166"/>
      <c r="L65" s="12">
        <f t="shared" si="11"/>
        <v>43.9</v>
      </c>
      <c r="M65" s="12">
        <f t="shared" si="12"/>
        <v>43.9</v>
      </c>
      <c r="N65" s="12">
        <f t="shared" si="12"/>
        <v>36.799999999999997</v>
      </c>
      <c r="O65" s="12">
        <f t="shared" si="12"/>
        <v>0</v>
      </c>
    </row>
    <row r="66" spans="1:15" ht="15" customHeight="1" x14ac:dyDescent="0.25">
      <c r="A66" s="131"/>
      <c r="B66" s="71"/>
      <c r="C66" s="30" t="s">
        <v>31</v>
      </c>
      <c r="D66" s="8">
        <f t="shared" si="1"/>
        <v>9.3000000000000007</v>
      </c>
      <c r="E66" s="16">
        <v>9.3000000000000007</v>
      </c>
      <c r="F66" s="16">
        <v>9</v>
      </c>
      <c r="G66" s="16"/>
      <c r="H66" s="9">
        <f t="shared" si="2"/>
        <v>0</v>
      </c>
      <c r="I66" s="10"/>
      <c r="J66" s="10"/>
      <c r="K66" s="166"/>
      <c r="L66" s="12">
        <f>M66+O66</f>
        <v>9.3000000000000007</v>
      </c>
      <c r="M66" s="12">
        <f>E66+I66</f>
        <v>9.3000000000000007</v>
      </c>
      <c r="N66" s="12">
        <f>F66+J66</f>
        <v>9</v>
      </c>
      <c r="O66" s="12">
        <f>G66+K66</f>
        <v>0</v>
      </c>
    </row>
    <row r="67" spans="1:15" ht="15" customHeight="1" x14ac:dyDescent="0.25">
      <c r="A67" s="131"/>
      <c r="B67" s="71"/>
      <c r="C67" s="30" t="s">
        <v>22</v>
      </c>
      <c r="D67" s="8">
        <f t="shared" si="1"/>
        <v>41</v>
      </c>
      <c r="E67" s="16">
        <v>41</v>
      </c>
      <c r="F67" s="16">
        <v>37.5</v>
      </c>
      <c r="G67" s="16"/>
      <c r="H67" s="9">
        <f t="shared" si="2"/>
        <v>0</v>
      </c>
      <c r="I67" s="10"/>
      <c r="J67" s="10"/>
      <c r="K67" s="166"/>
      <c r="L67" s="12">
        <f t="shared" ref="L67:L88" si="16">M67+O67</f>
        <v>41</v>
      </c>
      <c r="M67" s="12">
        <f t="shared" ref="M67:O88" si="17">E67+I67</f>
        <v>41</v>
      </c>
      <c r="N67" s="12">
        <f t="shared" si="17"/>
        <v>37.5</v>
      </c>
      <c r="O67" s="12">
        <f t="shared" si="17"/>
        <v>0</v>
      </c>
    </row>
    <row r="68" spans="1:15" ht="15" customHeight="1" x14ac:dyDescent="0.25">
      <c r="A68" s="131"/>
      <c r="B68" s="71"/>
      <c r="C68" s="30" t="s">
        <v>24</v>
      </c>
      <c r="D68" s="8">
        <f t="shared" si="1"/>
        <v>19.3</v>
      </c>
      <c r="E68" s="16">
        <v>19.3</v>
      </c>
      <c r="F68" s="16">
        <v>18.5</v>
      </c>
      <c r="G68" s="16"/>
      <c r="H68" s="9">
        <f t="shared" si="2"/>
        <v>0</v>
      </c>
      <c r="I68" s="10"/>
      <c r="J68" s="10"/>
      <c r="K68" s="166"/>
      <c r="L68" s="11">
        <f>M68+O68</f>
        <v>19.3</v>
      </c>
      <c r="M68" s="11">
        <f>E68+I68</f>
        <v>19.3</v>
      </c>
      <c r="N68" s="11">
        <f>F68+J68</f>
        <v>18.5</v>
      </c>
      <c r="O68" s="11">
        <f>G68+K68</f>
        <v>0</v>
      </c>
    </row>
    <row r="69" spans="1:15" ht="15" customHeight="1" x14ac:dyDescent="0.25">
      <c r="A69" s="5" t="s">
        <v>78</v>
      </c>
      <c r="B69" s="191" t="s">
        <v>16</v>
      </c>
      <c r="C69" s="15"/>
      <c r="D69" s="8">
        <f t="shared" si="1"/>
        <v>217.6</v>
      </c>
      <c r="E69" s="16">
        <f>SUM(E70:E74)</f>
        <v>217.6</v>
      </c>
      <c r="F69" s="16">
        <f>SUM(F70:F74)</f>
        <v>193.70000000000002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217.6</v>
      </c>
      <c r="M69" s="12">
        <f t="shared" si="18"/>
        <v>217.6</v>
      </c>
      <c r="N69" s="12">
        <f t="shared" si="18"/>
        <v>193.70000000000002</v>
      </c>
      <c r="O69" s="12">
        <f t="shared" si="18"/>
        <v>0</v>
      </c>
    </row>
    <row r="70" spans="1:15" ht="15" customHeight="1" x14ac:dyDescent="0.25">
      <c r="A70" s="19"/>
      <c r="B70" s="192"/>
      <c r="C70" s="15" t="s">
        <v>9</v>
      </c>
      <c r="D70" s="8">
        <f t="shared" si="1"/>
        <v>82.3</v>
      </c>
      <c r="E70" s="16">
        <v>82.3</v>
      </c>
      <c r="F70" s="16">
        <v>74.7</v>
      </c>
      <c r="G70" s="16"/>
      <c r="H70" s="9">
        <f t="shared" si="2"/>
        <v>0</v>
      </c>
      <c r="I70" s="10"/>
      <c r="J70" s="10"/>
      <c r="K70" s="166"/>
      <c r="L70" s="12">
        <f t="shared" si="16"/>
        <v>82.3</v>
      </c>
      <c r="M70" s="12">
        <f t="shared" si="17"/>
        <v>82.3</v>
      </c>
      <c r="N70" s="12">
        <f t="shared" si="17"/>
        <v>74.7</v>
      </c>
      <c r="O70" s="12">
        <f t="shared" si="17"/>
        <v>0</v>
      </c>
    </row>
    <row r="71" spans="1:15" ht="15" customHeight="1" x14ac:dyDescent="0.25">
      <c r="A71" s="19"/>
      <c r="B71" s="192"/>
      <c r="C71" s="15" t="s">
        <v>31</v>
      </c>
      <c r="D71" s="8">
        <f t="shared" si="1"/>
        <v>18</v>
      </c>
      <c r="E71" s="16">
        <v>18</v>
      </c>
      <c r="F71" s="16">
        <v>15</v>
      </c>
      <c r="G71" s="16"/>
      <c r="H71" s="9">
        <f t="shared" si="2"/>
        <v>0</v>
      </c>
      <c r="I71" s="10"/>
      <c r="J71" s="10"/>
      <c r="K71" s="166"/>
      <c r="L71" s="12">
        <f t="shared" si="16"/>
        <v>18</v>
      </c>
      <c r="M71" s="12">
        <f t="shared" si="17"/>
        <v>18</v>
      </c>
      <c r="N71" s="12">
        <f t="shared" si="17"/>
        <v>15</v>
      </c>
      <c r="O71" s="12">
        <f t="shared" si="17"/>
        <v>0</v>
      </c>
    </row>
    <row r="72" spans="1:15" ht="15" customHeight="1" x14ac:dyDescent="0.25">
      <c r="A72" s="19"/>
      <c r="B72" s="192"/>
      <c r="C72" s="15" t="s">
        <v>22</v>
      </c>
      <c r="D72" s="8">
        <f t="shared" si="1"/>
        <v>86.4</v>
      </c>
      <c r="E72" s="16">
        <v>86.4</v>
      </c>
      <c r="F72" s="16">
        <v>78.900000000000006</v>
      </c>
      <c r="G72" s="16"/>
      <c r="H72" s="9">
        <f t="shared" si="2"/>
        <v>0</v>
      </c>
      <c r="I72" s="10"/>
      <c r="J72" s="10"/>
      <c r="K72" s="166"/>
      <c r="L72" s="12">
        <f t="shared" si="16"/>
        <v>86.4</v>
      </c>
      <c r="M72" s="12">
        <f t="shared" si="17"/>
        <v>86.4</v>
      </c>
      <c r="N72" s="12">
        <f t="shared" si="17"/>
        <v>78.900000000000006</v>
      </c>
      <c r="O72" s="12">
        <f t="shared" si="17"/>
        <v>0</v>
      </c>
    </row>
    <row r="73" spans="1:15" ht="15" customHeight="1" x14ac:dyDescent="0.25">
      <c r="A73" s="19"/>
      <c r="C73" s="15" t="s">
        <v>30</v>
      </c>
      <c r="D73" s="8">
        <f t="shared" si="1"/>
        <v>2.6</v>
      </c>
      <c r="E73" s="16">
        <v>2.6</v>
      </c>
      <c r="F73" s="16">
        <v>2</v>
      </c>
      <c r="G73" s="16"/>
      <c r="H73" s="9">
        <f t="shared" si="2"/>
        <v>0</v>
      </c>
      <c r="I73" s="10"/>
      <c r="J73" s="10"/>
      <c r="K73" s="166"/>
      <c r="L73" s="12">
        <f t="shared" si="16"/>
        <v>2.6</v>
      </c>
      <c r="M73" s="12">
        <f t="shared" si="17"/>
        <v>2.6</v>
      </c>
      <c r="N73" s="12">
        <f t="shared" si="17"/>
        <v>2</v>
      </c>
      <c r="O73" s="12">
        <f t="shared" si="17"/>
        <v>0</v>
      </c>
    </row>
    <row r="74" spans="1:15" ht="15" customHeight="1" x14ac:dyDescent="0.25">
      <c r="A74" s="123"/>
      <c r="B74" s="523"/>
      <c r="C74" s="15" t="s">
        <v>24</v>
      </c>
      <c r="D74" s="8">
        <f t="shared" si="1"/>
        <v>28.3</v>
      </c>
      <c r="E74" s="16">
        <v>28.3</v>
      </c>
      <c r="F74" s="16">
        <v>23.1</v>
      </c>
      <c r="G74" s="16"/>
      <c r="H74" s="9">
        <f t="shared" si="2"/>
        <v>0</v>
      </c>
      <c r="I74" s="10"/>
      <c r="J74" s="10"/>
      <c r="K74" s="166"/>
      <c r="L74" s="11">
        <f>M74+O74</f>
        <v>28.3</v>
      </c>
      <c r="M74" s="11">
        <f>E74+I74</f>
        <v>28.3</v>
      </c>
      <c r="N74" s="11">
        <f>F74+J74</f>
        <v>23.1</v>
      </c>
      <c r="O74" s="11">
        <f>G74+K74</f>
        <v>0</v>
      </c>
    </row>
    <row r="75" spans="1:15" ht="15" customHeight="1" x14ac:dyDescent="0.25">
      <c r="A75" s="5" t="s">
        <v>79</v>
      </c>
      <c r="B75" s="17" t="s">
        <v>17</v>
      </c>
      <c r="C75" s="15"/>
      <c r="D75" s="8">
        <f t="shared" si="1"/>
        <v>104.7</v>
      </c>
      <c r="E75" s="16">
        <f t="shared" ref="E75:O75" si="19">SUM(E76:E79)</f>
        <v>104.7</v>
      </c>
      <c r="F75" s="16">
        <f t="shared" si="19"/>
        <v>94.7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66">
        <f t="shared" si="19"/>
        <v>0</v>
      </c>
      <c r="L75" s="12">
        <f t="shared" si="19"/>
        <v>104.7</v>
      </c>
      <c r="M75" s="12">
        <f t="shared" si="19"/>
        <v>104.7</v>
      </c>
      <c r="N75" s="12">
        <f t="shared" si="19"/>
        <v>94.7</v>
      </c>
      <c r="O75" s="12">
        <f t="shared" si="19"/>
        <v>0</v>
      </c>
    </row>
    <row r="76" spans="1:15" ht="15" customHeight="1" x14ac:dyDescent="0.25">
      <c r="A76" s="19"/>
      <c r="C76" s="15" t="s">
        <v>9</v>
      </c>
      <c r="D76" s="8">
        <f t="shared" si="1"/>
        <v>50</v>
      </c>
      <c r="E76" s="16">
        <v>50</v>
      </c>
      <c r="F76" s="16">
        <v>41.9</v>
      </c>
      <c r="G76" s="16"/>
      <c r="H76" s="9">
        <f t="shared" si="2"/>
        <v>0</v>
      </c>
      <c r="I76" s="10"/>
      <c r="J76" s="10"/>
      <c r="K76" s="166"/>
      <c r="L76" s="12">
        <f t="shared" si="16"/>
        <v>50</v>
      </c>
      <c r="M76" s="12">
        <f t="shared" si="17"/>
        <v>50</v>
      </c>
      <c r="N76" s="12">
        <f t="shared" si="17"/>
        <v>41.9</v>
      </c>
      <c r="O76" s="12">
        <f t="shared" si="17"/>
        <v>0</v>
      </c>
    </row>
    <row r="77" spans="1:15" ht="15" customHeight="1" x14ac:dyDescent="0.25">
      <c r="A77" s="19"/>
      <c r="C77" s="15" t="s">
        <v>31</v>
      </c>
      <c r="D77" s="8">
        <f t="shared" si="1"/>
        <v>3.2</v>
      </c>
      <c r="E77" s="16">
        <v>3.2</v>
      </c>
      <c r="F77" s="16">
        <v>3</v>
      </c>
      <c r="G77" s="16"/>
      <c r="H77" s="9">
        <f t="shared" si="2"/>
        <v>0</v>
      </c>
      <c r="I77" s="10"/>
      <c r="J77" s="10"/>
      <c r="K77" s="166"/>
      <c r="L77" s="12">
        <f t="shared" si="16"/>
        <v>3.2</v>
      </c>
      <c r="M77" s="12">
        <f t="shared" si="17"/>
        <v>3.2</v>
      </c>
      <c r="N77" s="12">
        <f t="shared" si="17"/>
        <v>3</v>
      </c>
      <c r="O77" s="12">
        <f t="shared" si="17"/>
        <v>0</v>
      </c>
    </row>
    <row r="78" spans="1:15" ht="15" customHeight="1" x14ac:dyDescent="0.25">
      <c r="A78" s="19"/>
      <c r="C78" s="15" t="s">
        <v>22</v>
      </c>
      <c r="D78" s="8">
        <f t="shared" si="1"/>
        <v>32.5</v>
      </c>
      <c r="E78" s="16">
        <v>32.5</v>
      </c>
      <c r="F78" s="16">
        <v>31.6</v>
      </c>
      <c r="G78" s="16"/>
      <c r="H78" s="9">
        <f t="shared" si="2"/>
        <v>0</v>
      </c>
      <c r="I78" s="10"/>
      <c r="J78" s="10"/>
      <c r="K78" s="166"/>
      <c r="L78" s="12">
        <f t="shared" si="16"/>
        <v>32.5</v>
      </c>
      <c r="M78" s="12">
        <f t="shared" si="17"/>
        <v>32.5</v>
      </c>
      <c r="N78" s="12">
        <f t="shared" si="17"/>
        <v>31.6</v>
      </c>
      <c r="O78" s="12">
        <f t="shared" si="17"/>
        <v>0</v>
      </c>
    </row>
    <row r="79" spans="1:15" ht="15" customHeight="1" x14ac:dyDescent="0.25">
      <c r="A79" s="19"/>
      <c r="C79" s="15" t="s">
        <v>24</v>
      </c>
      <c r="D79" s="8">
        <f t="shared" si="1"/>
        <v>19</v>
      </c>
      <c r="E79" s="16">
        <v>19</v>
      </c>
      <c r="F79" s="16">
        <v>18.2</v>
      </c>
      <c r="G79" s="16"/>
      <c r="H79" s="9">
        <f t="shared" si="2"/>
        <v>0</v>
      </c>
      <c r="I79" s="10"/>
      <c r="J79" s="10"/>
      <c r="K79" s="166"/>
      <c r="L79" s="11">
        <f>M79+O79</f>
        <v>19</v>
      </c>
      <c r="M79" s="11">
        <f>E79+I79</f>
        <v>19</v>
      </c>
      <c r="N79" s="11">
        <f>F79+J79</f>
        <v>18.2</v>
      </c>
      <c r="O79" s="11">
        <f>G79+K79</f>
        <v>0</v>
      </c>
    </row>
    <row r="80" spans="1:15" ht="15" customHeight="1" x14ac:dyDescent="0.25">
      <c r="A80" s="5" t="s">
        <v>80</v>
      </c>
      <c r="B80" s="17" t="s">
        <v>18</v>
      </c>
      <c r="C80" s="15"/>
      <c r="D80" s="8">
        <f t="shared" si="1"/>
        <v>80.5</v>
      </c>
      <c r="E80" s="16">
        <f t="shared" ref="E80:O80" si="20">SUM(E81:E84)</f>
        <v>80.5</v>
      </c>
      <c r="F80" s="16">
        <f t="shared" si="20"/>
        <v>72.3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0</v>
      </c>
      <c r="K80" s="166">
        <f t="shared" si="20"/>
        <v>0</v>
      </c>
      <c r="L80" s="12">
        <f t="shared" si="20"/>
        <v>80.5</v>
      </c>
      <c r="M80" s="12">
        <f t="shared" si="20"/>
        <v>80.5</v>
      </c>
      <c r="N80" s="12">
        <f t="shared" si="20"/>
        <v>72.3</v>
      </c>
      <c r="O80" s="12">
        <f t="shared" si="20"/>
        <v>0</v>
      </c>
    </row>
    <row r="81" spans="1:15" ht="15" customHeight="1" x14ac:dyDescent="0.25">
      <c r="A81" s="19"/>
      <c r="C81" s="15" t="s">
        <v>9</v>
      </c>
      <c r="D81" s="8">
        <f t="shared" si="1"/>
        <v>38.700000000000003</v>
      </c>
      <c r="E81" s="16">
        <v>38.700000000000003</v>
      </c>
      <c r="F81" s="16">
        <v>32.1</v>
      </c>
      <c r="G81" s="16"/>
      <c r="H81" s="9">
        <f t="shared" si="2"/>
        <v>0</v>
      </c>
      <c r="I81" s="10"/>
      <c r="J81" s="10"/>
      <c r="K81" s="166"/>
      <c r="L81" s="12">
        <f t="shared" si="16"/>
        <v>38.700000000000003</v>
      </c>
      <c r="M81" s="12">
        <f t="shared" si="17"/>
        <v>38.700000000000003</v>
      </c>
      <c r="N81" s="12">
        <f t="shared" si="17"/>
        <v>32.1</v>
      </c>
      <c r="O81" s="12">
        <f t="shared" si="17"/>
        <v>0</v>
      </c>
    </row>
    <row r="82" spans="1:15" ht="15" customHeight="1" x14ac:dyDescent="0.25">
      <c r="A82" s="19"/>
      <c r="C82" s="15" t="s">
        <v>31</v>
      </c>
      <c r="D82" s="8">
        <f t="shared" si="1"/>
        <v>3.3</v>
      </c>
      <c r="E82" s="16">
        <v>3.3</v>
      </c>
      <c r="F82" s="16">
        <v>3</v>
      </c>
      <c r="G82" s="16"/>
      <c r="H82" s="9">
        <f t="shared" si="2"/>
        <v>0</v>
      </c>
      <c r="I82" s="10"/>
      <c r="J82" s="10"/>
      <c r="K82" s="166"/>
      <c r="L82" s="12">
        <f t="shared" si="16"/>
        <v>3.3</v>
      </c>
      <c r="M82" s="12">
        <f t="shared" si="17"/>
        <v>3.3</v>
      </c>
      <c r="N82" s="12">
        <f t="shared" si="17"/>
        <v>3</v>
      </c>
      <c r="O82" s="12">
        <f t="shared" si="17"/>
        <v>0</v>
      </c>
    </row>
    <row r="83" spans="1:15" ht="15" customHeight="1" x14ac:dyDescent="0.25">
      <c r="A83" s="19"/>
      <c r="C83" s="15" t="s">
        <v>22</v>
      </c>
      <c r="D83" s="8">
        <f t="shared" si="1"/>
        <v>29.3</v>
      </c>
      <c r="E83" s="16">
        <v>29.3</v>
      </c>
      <c r="F83" s="16">
        <v>28.5</v>
      </c>
      <c r="G83" s="16"/>
      <c r="H83" s="9">
        <f t="shared" si="2"/>
        <v>0</v>
      </c>
      <c r="I83" s="10"/>
      <c r="J83" s="10"/>
      <c r="K83" s="166"/>
      <c r="L83" s="12">
        <f t="shared" si="16"/>
        <v>29.3</v>
      </c>
      <c r="M83" s="12">
        <f t="shared" si="17"/>
        <v>29.3</v>
      </c>
      <c r="N83" s="12">
        <f t="shared" si="17"/>
        <v>28.5</v>
      </c>
      <c r="O83" s="12">
        <f t="shared" si="17"/>
        <v>0</v>
      </c>
    </row>
    <row r="84" spans="1:15" ht="15" customHeight="1" x14ac:dyDescent="0.25">
      <c r="A84" s="19"/>
      <c r="C84" s="15" t="s">
        <v>24</v>
      </c>
      <c r="D84" s="8">
        <f t="shared" si="1"/>
        <v>9.1999999999999993</v>
      </c>
      <c r="E84" s="16">
        <v>9.1999999999999993</v>
      </c>
      <c r="F84" s="16">
        <v>8.6999999999999993</v>
      </c>
      <c r="G84" s="16"/>
      <c r="H84" s="9">
        <f t="shared" si="2"/>
        <v>0</v>
      </c>
      <c r="I84" s="10"/>
      <c r="J84" s="10"/>
      <c r="K84" s="166"/>
      <c r="L84" s="11">
        <f>M84+O84</f>
        <v>9.1999999999999993</v>
      </c>
      <c r="M84" s="11">
        <f>E84+I84</f>
        <v>9.1999999999999993</v>
      </c>
      <c r="N84" s="11">
        <f>F84+J84</f>
        <v>8.6999999999999993</v>
      </c>
      <c r="O84" s="11">
        <f>G84+K84</f>
        <v>0</v>
      </c>
    </row>
    <row r="85" spans="1:15" ht="15" customHeight="1" x14ac:dyDescent="0.25">
      <c r="A85" s="5" t="s">
        <v>81</v>
      </c>
      <c r="B85" s="17" t="s">
        <v>19</v>
      </c>
      <c r="C85" s="15"/>
      <c r="D85" s="8">
        <f t="shared" si="1"/>
        <v>180.9</v>
      </c>
      <c r="E85" s="16">
        <f>SUM(E86:E88)</f>
        <v>180.9</v>
      </c>
      <c r="F85" s="16">
        <f>SUM(F86:F88)</f>
        <v>149</v>
      </c>
      <c r="G85" s="16">
        <f t="shared" ref="G85:O85" si="21">SUM(G86:G88)</f>
        <v>0</v>
      </c>
      <c r="H85" s="9">
        <f t="shared" si="2"/>
        <v>0</v>
      </c>
      <c r="I85" s="10">
        <f t="shared" si="21"/>
        <v>0</v>
      </c>
      <c r="J85" s="10">
        <f t="shared" si="21"/>
        <v>0</v>
      </c>
      <c r="K85" s="166">
        <f t="shared" si="21"/>
        <v>0</v>
      </c>
      <c r="L85" s="12">
        <f t="shared" si="21"/>
        <v>180.9</v>
      </c>
      <c r="M85" s="12">
        <f t="shared" si="21"/>
        <v>180.9</v>
      </c>
      <c r="N85" s="12">
        <f t="shared" si="21"/>
        <v>149</v>
      </c>
      <c r="O85" s="12">
        <f t="shared" si="21"/>
        <v>0</v>
      </c>
    </row>
    <row r="86" spans="1:15" ht="15" customHeight="1" x14ac:dyDescent="0.25">
      <c r="A86" s="19"/>
      <c r="C86" s="15" t="s">
        <v>9</v>
      </c>
      <c r="D86" s="8">
        <f t="shared" si="1"/>
        <v>125</v>
      </c>
      <c r="E86" s="16">
        <v>125</v>
      </c>
      <c r="F86" s="16">
        <v>96.4</v>
      </c>
      <c r="G86" s="16"/>
      <c r="H86" s="9">
        <f t="shared" si="2"/>
        <v>0</v>
      </c>
      <c r="I86" s="10"/>
      <c r="J86" s="10"/>
      <c r="K86" s="166"/>
      <c r="L86" s="12">
        <f t="shared" si="16"/>
        <v>125</v>
      </c>
      <c r="M86" s="12">
        <f t="shared" si="17"/>
        <v>125</v>
      </c>
      <c r="N86" s="12">
        <f t="shared" si="17"/>
        <v>96.4</v>
      </c>
      <c r="O86" s="12">
        <f t="shared" si="17"/>
        <v>0</v>
      </c>
    </row>
    <row r="87" spans="1:15" ht="15" customHeight="1" x14ac:dyDescent="0.25">
      <c r="A87" s="19"/>
      <c r="C87" s="15" t="s">
        <v>31</v>
      </c>
      <c r="D87" s="8">
        <f t="shared" si="1"/>
        <v>15.5</v>
      </c>
      <c r="E87" s="16">
        <v>15.5</v>
      </c>
      <c r="F87" s="16">
        <v>15.2</v>
      </c>
      <c r="G87" s="16"/>
      <c r="H87" s="9">
        <f t="shared" si="2"/>
        <v>0</v>
      </c>
      <c r="I87" s="10"/>
      <c r="J87" s="10"/>
      <c r="K87" s="166"/>
      <c r="L87" s="12">
        <f t="shared" si="16"/>
        <v>15.5</v>
      </c>
      <c r="M87" s="12">
        <f t="shared" si="17"/>
        <v>15.5</v>
      </c>
      <c r="N87" s="12">
        <f t="shared" si="17"/>
        <v>15.2</v>
      </c>
      <c r="O87" s="12">
        <f t="shared" si="17"/>
        <v>0</v>
      </c>
    </row>
    <row r="88" spans="1:15" ht="15" customHeight="1" x14ac:dyDescent="0.25">
      <c r="A88" s="19"/>
      <c r="C88" s="15" t="s">
        <v>22</v>
      </c>
      <c r="D88" s="8">
        <f t="shared" si="1"/>
        <v>40.4</v>
      </c>
      <c r="E88" s="16">
        <v>40.4</v>
      </c>
      <c r="F88" s="16">
        <v>37.4</v>
      </c>
      <c r="G88" s="16"/>
      <c r="H88" s="9">
        <f t="shared" si="2"/>
        <v>0</v>
      </c>
      <c r="I88" s="10"/>
      <c r="J88" s="10"/>
      <c r="K88" s="166"/>
      <c r="L88" s="12">
        <f t="shared" si="16"/>
        <v>40.4</v>
      </c>
      <c r="M88" s="12">
        <f t="shared" si="17"/>
        <v>40.4</v>
      </c>
      <c r="N88" s="12">
        <f t="shared" si="17"/>
        <v>37.4</v>
      </c>
      <c r="O88" s="12">
        <f t="shared" si="17"/>
        <v>0</v>
      </c>
    </row>
    <row r="89" spans="1:15" ht="30" x14ac:dyDescent="0.25">
      <c r="A89" s="13" t="s">
        <v>82</v>
      </c>
      <c r="B89" s="193" t="s">
        <v>26</v>
      </c>
      <c r="C89" s="15" t="s">
        <v>9</v>
      </c>
      <c r="D89" s="8">
        <f t="shared" si="1"/>
        <v>1454.7</v>
      </c>
      <c r="E89" s="16">
        <v>130</v>
      </c>
      <c r="F89" s="16"/>
      <c r="G89" s="16">
        <v>1324.7</v>
      </c>
      <c r="H89" s="9">
        <f t="shared" si="2"/>
        <v>0</v>
      </c>
      <c r="I89" s="10"/>
      <c r="J89" s="10"/>
      <c r="K89" s="166"/>
      <c r="L89" s="12">
        <f>M89+O89</f>
        <v>1454.7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1324.7</v>
      </c>
    </row>
    <row r="90" spans="1:15" ht="15" customHeight="1" x14ac:dyDescent="0.25">
      <c r="A90" s="19" t="s">
        <v>83</v>
      </c>
      <c r="B90" s="33" t="s">
        <v>165</v>
      </c>
      <c r="C90" s="15" t="s">
        <v>21</v>
      </c>
      <c r="D90" s="8">
        <f t="shared" si="1"/>
        <v>5</v>
      </c>
      <c r="E90" s="16">
        <v>5</v>
      </c>
      <c r="F90" s="16"/>
      <c r="G90" s="16"/>
      <c r="H90" s="9">
        <f t="shared" si="2"/>
        <v>0</v>
      </c>
      <c r="I90" s="10"/>
      <c r="J90" s="10"/>
      <c r="K90" s="166"/>
      <c r="L90" s="12">
        <f>M90+O90</f>
        <v>5</v>
      </c>
      <c r="M90" s="12">
        <f t="shared" si="22"/>
        <v>5</v>
      </c>
      <c r="N90" s="12">
        <f t="shared" si="22"/>
        <v>0</v>
      </c>
      <c r="O90" s="12">
        <f t="shared" si="22"/>
        <v>0</v>
      </c>
    </row>
    <row r="91" spans="1:15" ht="15.95" customHeight="1" x14ac:dyDescent="0.25">
      <c r="A91" s="20" t="s">
        <v>84</v>
      </c>
      <c r="B91" s="194" t="s">
        <v>169</v>
      </c>
      <c r="C91" s="63"/>
      <c r="D91" s="64">
        <f t="shared" ref="D91:K91" si="23">D26+D27+D32+D38+D43+D49+D54+D59+D64+D69+D75+D80+D85+D89+D90</f>
        <v>6403.5999999999995</v>
      </c>
      <c r="E91" s="64">
        <f t="shared" si="23"/>
        <v>4935.0999999999995</v>
      </c>
      <c r="F91" s="64">
        <f t="shared" si="23"/>
        <v>3544.5</v>
      </c>
      <c r="G91" s="64">
        <f t="shared" si="23"/>
        <v>1468.5</v>
      </c>
      <c r="H91" s="65">
        <f t="shared" si="23"/>
        <v>0</v>
      </c>
      <c r="I91" s="65">
        <f t="shared" si="23"/>
        <v>-61.5</v>
      </c>
      <c r="J91" s="65">
        <f t="shared" si="23"/>
        <v>-5</v>
      </c>
      <c r="K91" s="195">
        <f t="shared" si="23"/>
        <v>61.5</v>
      </c>
      <c r="L91" s="41">
        <f>M91+O91</f>
        <v>6403.5999999999995</v>
      </c>
      <c r="M91" s="41">
        <f>M26+M27+M32+M38+M43+M49+M54+M59+M64+M69+M75+M80+M85+M89+M90</f>
        <v>4873.5999999999995</v>
      </c>
      <c r="N91" s="41">
        <f>N26+N27+N32+N38+N43+N49+N54+N59+N64+N69+N75+N80+N85+N89+N90</f>
        <v>3539.5</v>
      </c>
      <c r="O91" s="41">
        <f>O26+O27+O32+O38+O43+O49+O54+O59+O64+O69+O75+O80+O85+O89+O90</f>
        <v>1530</v>
      </c>
    </row>
    <row r="92" spans="1:15" ht="15.95" customHeight="1" x14ac:dyDescent="0.25">
      <c r="A92" s="131" t="s">
        <v>85</v>
      </c>
      <c r="B92" s="435" t="s">
        <v>58</v>
      </c>
      <c r="C92" s="436"/>
      <c r="D92" s="436"/>
      <c r="E92" s="436"/>
      <c r="F92" s="436"/>
      <c r="G92" s="436"/>
      <c r="H92" s="436"/>
      <c r="I92" s="436"/>
      <c r="J92" s="436"/>
      <c r="K92" s="436"/>
      <c r="L92" s="436"/>
      <c r="M92" s="436"/>
      <c r="N92" s="436"/>
      <c r="O92" s="437"/>
    </row>
    <row r="93" spans="1:15" ht="15" customHeight="1" x14ac:dyDescent="0.25">
      <c r="A93" s="5" t="s">
        <v>86</v>
      </c>
      <c r="B93" s="71" t="s">
        <v>20</v>
      </c>
      <c r="C93" s="72"/>
      <c r="D93" s="8">
        <f>D94+D95+D96+D99+D100</f>
        <v>2105.4</v>
      </c>
      <c r="E93" s="8">
        <f t="shared" ref="E93:O93" si="24">E94+E95+E96+E99+E100</f>
        <v>1770</v>
      </c>
      <c r="F93" s="8">
        <f t="shared" si="24"/>
        <v>0</v>
      </c>
      <c r="G93" s="8">
        <f t="shared" si="24"/>
        <v>335.4</v>
      </c>
      <c r="H93" s="9">
        <f t="shared" ref="H93:H100" si="25">I93+K93</f>
        <v>94.7</v>
      </c>
      <c r="I93" s="9">
        <f t="shared" si="24"/>
        <v>106.7</v>
      </c>
      <c r="J93" s="9">
        <f t="shared" si="24"/>
        <v>46.4</v>
      </c>
      <c r="K93" s="190">
        <f t="shared" si="24"/>
        <v>-12</v>
      </c>
      <c r="L93" s="11">
        <f t="shared" si="24"/>
        <v>2200.1</v>
      </c>
      <c r="M93" s="11">
        <f t="shared" si="24"/>
        <v>1876.7</v>
      </c>
      <c r="N93" s="11">
        <f t="shared" si="24"/>
        <v>46.4</v>
      </c>
      <c r="O93" s="11">
        <f t="shared" si="24"/>
        <v>323.39999999999998</v>
      </c>
    </row>
    <row r="94" spans="1:15" ht="15" customHeight="1" x14ac:dyDescent="0.25">
      <c r="A94" s="19"/>
      <c r="B94" s="71"/>
      <c r="C94" s="30" t="s">
        <v>21</v>
      </c>
      <c r="D94" s="16">
        <f t="shared" ref="D94:D100" si="26">E94+G94</f>
        <v>50</v>
      </c>
      <c r="E94" s="16">
        <v>50</v>
      </c>
      <c r="F94" s="16"/>
      <c r="G94" s="16"/>
      <c r="H94" s="9">
        <f t="shared" si="25"/>
        <v>0</v>
      </c>
      <c r="I94" s="10"/>
      <c r="J94" s="10"/>
      <c r="K94" s="166"/>
      <c r="L94" s="12">
        <f t="shared" ref="L94:L144" si="27">M94+O94</f>
        <v>50</v>
      </c>
      <c r="M94" s="12">
        <f t="shared" ref="M94:O144" si="28">E94+I94</f>
        <v>50</v>
      </c>
      <c r="N94" s="12">
        <f t="shared" si="28"/>
        <v>0</v>
      </c>
      <c r="O94" s="12">
        <f t="shared" si="28"/>
        <v>0</v>
      </c>
    </row>
    <row r="95" spans="1:15" x14ac:dyDescent="0.25">
      <c r="A95" s="19"/>
      <c r="B95" s="71"/>
      <c r="C95" s="137" t="s">
        <v>25</v>
      </c>
      <c r="D95" s="16">
        <f t="shared" si="26"/>
        <v>188.3</v>
      </c>
      <c r="E95" s="16"/>
      <c r="F95" s="16"/>
      <c r="G95" s="16">
        <v>188.3</v>
      </c>
      <c r="H95" s="9">
        <f t="shared" si="25"/>
        <v>0</v>
      </c>
      <c r="I95" s="10"/>
      <c r="J95" s="10"/>
      <c r="K95" s="166"/>
      <c r="L95" s="12">
        <f>M95+O95</f>
        <v>188.3</v>
      </c>
      <c r="M95" s="12">
        <f>E95+I95</f>
        <v>0</v>
      </c>
      <c r="N95" s="12">
        <f>F95+J95</f>
        <v>0</v>
      </c>
      <c r="O95" s="12">
        <f>G95+K95</f>
        <v>188.3</v>
      </c>
    </row>
    <row r="96" spans="1:15" ht="15" customHeight="1" x14ac:dyDescent="0.25">
      <c r="A96" s="19"/>
      <c r="B96" s="26"/>
      <c r="C96" s="400" t="s">
        <v>31</v>
      </c>
      <c r="D96" s="196">
        <f>D97+D98</f>
        <v>1505.6</v>
      </c>
      <c r="E96" s="16">
        <f t="shared" ref="E96:O96" si="29">E97+E98</f>
        <v>1497.1</v>
      </c>
      <c r="F96" s="16">
        <f t="shared" si="29"/>
        <v>0</v>
      </c>
      <c r="G96" s="16">
        <f t="shared" si="29"/>
        <v>8.5</v>
      </c>
      <c r="H96" s="9">
        <f>I96+K96</f>
        <v>84</v>
      </c>
      <c r="I96" s="10">
        <f>I97+I98</f>
        <v>84</v>
      </c>
      <c r="J96" s="10">
        <f t="shared" ref="J96:K96" si="30">J97+J98</f>
        <v>0</v>
      </c>
      <c r="K96" s="10">
        <f t="shared" si="30"/>
        <v>0</v>
      </c>
      <c r="L96" s="12">
        <f t="shared" si="29"/>
        <v>1589.6</v>
      </c>
      <c r="M96" s="12">
        <f t="shared" si="29"/>
        <v>1581.1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25">
      <c r="A97" s="197"/>
      <c r="B97" s="198" t="s">
        <v>8</v>
      </c>
      <c r="C97" s="198"/>
      <c r="D97" s="199">
        <f t="shared" si="26"/>
        <v>105.6</v>
      </c>
      <c r="E97" s="200">
        <v>97.1</v>
      </c>
      <c r="F97" s="200"/>
      <c r="G97" s="200">
        <v>8.5</v>
      </c>
      <c r="H97" s="281">
        <f t="shared" si="25"/>
        <v>84</v>
      </c>
      <c r="I97" s="200">
        <v>84</v>
      </c>
      <c r="J97" s="200"/>
      <c r="K97" s="282"/>
      <c r="L97" s="200">
        <f t="shared" si="27"/>
        <v>189.6</v>
      </c>
      <c r="M97" s="200">
        <f t="shared" si="28"/>
        <v>181.1</v>
      </c>
      <c r="N97" s="200">
        <f t="shared" si="28"/>
        <v>0</v>
      </c>
      <c r="O97" s="200">
        <f t="shared" si="28"/>
        <v>8.5</v>
      </c>
    </row>
    <row r="98" spans="1:15" ht="27.95" customHeight="1" x14ac:dyDescent="0.25">
      <c r="A98" s="19"/>
      <c r="B98" s="524" t="s">
        <v>164</v>
      </c>
      <c r="C98" s="525"/>
      <c r="D98" s="196">
        <f t="shared" si="26"/>
        <v>1400</v>
      </c>
      <c r="E98" s="16">
        <v>1400</v>
      </c>
      <c r="F98" s="82"/>
      <c r="G98" s="82"/>
      <c r="H98" s="9">
        <f t="shared" si="25"/>
        <v>0</v>
      </c>
      <c r="I98" s="10"/>
      <c r="J98" s="10"/>
      <c r="K98" s="166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25">
      <c r="A99" s="19"/>
      <c r="B99" s="71"/>
      <c r="C99" s="72" t="s">
        <v>22</v>
      </c>
      <c r="D99" s="16">
        <f t="shared" si="26"/>
        <v>310.60000000000002</v>
      </c>
      <c r="E99" s="16">
        <v>172</v>
      </c>
      <c r="F99" s="16"/>
      <c r="G99" s="16">
        <v>138.6</v>
      </c>
      <c r="H99" s="9">
        <f t="shared" si="25"/>
        <v>10.7</v>
      </c>
      <c r="I99" s="10">
        <v>22.7</v>
      </c>
      <c r="J99" s="10"/>
      <c r="K99" s="166">
        <v>-12</v>
      </c>
      <c r="L99" s="12">
        <f t="shared" si="27"/>
        <v>321.29999999999995</v>
      </c>
      <c r="M99" s="12">
        <f t="shared" si="28"/>
        <v>194.7</v>
      </c>
      <c r="N99" s="12">
        <f t="shared" si="28"/>
        <v>0</v>
      </c>
      <c r="O99" s="12">
        <f t="shared" si="28"/>
        <v>126.6</v>
      </c>
    </row>
    <row r="100" spans="1:15" ht="15" customHeight="1" x14ac:dyDescent="0.25">
      <c r="A100" s="19"/>
      <c r="B100" s="71"/>
      <c r="C100" s="30" t="s">
        <v>30</v>
      </c>
      <c r="D100" s="16">
        <f t="shared" si="26"/>
        <v>50.9</v>
      </c>
      <c r="E100" s="16">
        <v>50.9</v>
      </c>
      <c r="F100" s="16"/>
      <c r="G100" s="16"/>
      <c r="H100" s="9">
        <f t="shared" si="25"/>
        <v>0</v>
      </c>
      <c r="I100" s="10"/>
      <c r="J100" s="10">
        <v>46.4</v>
      </c>
      <c r="K100" s="166"/>
      <c r="L100" s="12">
        <f t="shared" si="27"/>
        <v>50.9</v>
      </c>
      <c r="M100" s="12">
        <f t="shared" si="28"/>
        <v>50.9</v>
      </c>
      <c r="N100" s="12">
        <f t="shared" si="28"/>
        <v>46.4</v>
      </c>
      <c r="O100" s="12">
        <f t="shared" si="28"/>
        <v>0</v>
      </c>
    </row>
    <row r="101" spans="1:15" ht="15" customHeight="1" x14ac:dyDescent="0.25">
      <c r="A101" s="5" t="s">
        <v>87</v>
      </c>
      <c r="B101" s="191" t="s">
        <v>7</v>
      </c>
      <c r="C101" s="15"/>
      <c r="D101" s="16">
        <f>SUM(D102:D104)</f>
        <v>17.100000000000001</v>
      </c>
      <c r="E101" s="16">
        <f>SUM(E102:E104)</f>
        <v>17.100000000000001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66">
        <f t="shared" si="31"/>
        <v>0</v>
      </c>
      <c r="L101" s="12">
        <f t="shared" si="31"/>
        <v>17.100000000000001</v>
      </c>
      <c r="M101" s="12">
        <f t="shared" si="31"/>
        <v>17.100000000000001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25">
      <c r="A102" s="19"/>
      <c r="B102" s="192"/>
      <c r="C102" s="15" t="s">
        <v>25</v>
      </c>
      <c r="D102" s="16">
        <f>E102+G102</f>
        <v>8.3000000000000007</v>
      </c>
      <c r="E102" s="16">
        <v>8.3000000000000007</v>
      </c>
      <c r="F102" s="16"/>
      <c r="G102" s="16"/>
      <c r="H102" s="9">
        <f>I102+K102</f>
        <v>0</v>
      </c>
      <c r="I102" s="10"/>
      <c r="J102" s="10"/>
      <c r="K102" s="166"/>
      <c r="L102" s="12">
        <f t="shared" si="27"/>
        <v>8.3000000000000007</v>
      </c>
      <c r="M102" s="12">
        <f t="shared" si="28"/>
        <v>8.3000000000000007</v>
      </c>
      <c r="N102" s="12">
        <f t="shared" si="28"/>
        <v>0</v>
      </c>
      <c r="O102" s="12">
        <f t="shared" si="28"/>
        <v>0</v>
      </c>
    </row>
    <row r="103" spans="1:15" ht="15" customHeight="1" x14ac:dyDescent="0.25">
      <c r="A103" s="19"/>
      <c r="B103" s="192"/>
      <c r="C103" s="15" t="s">
        <v>31</v>
      </c>
      <c r="D103" s="16">
        <f>E103+G103</f>
        <v>1.7</v>
      </c>
      <c r="E103" s="16">
        <v>1.7</v>
      </c>
      <c r="F103" s="16"/>
      <c r="G103" s="16"/>
      <c r="H103" s="9">
        <f t="shared" ref="H103:H144" si="32">I103+K103</f>
        <v>0</v>
      </c>
      <c r="I103" s="10"/>
      <c r="J103" s="10"/>
      <c r="K103" s="166"/>
      <c r="L103" s="12">
        <f t="shared" si="27"/>
        <v>1.7</v>
      </c>
      <c r="M103" s="12">
        <f t="shared" si="28"/>
        <v>1.7</v>
      </c>
      <c r="N103" s="12">
        <f t="shared" si="28"/>
        <v>0</v>
      </c>
      <c r="O103" s="12">
        <f t="shared" si="28"/>
        <v>0</v>
      </c>
    </row>
    <row r="104" spans="1:15" ht="15" customHeight="1" x14ac:dyDescent="0.25">
      <c r="A104" s="19"/>
      <c r="B104" s="192"/>
      <c r="C104" s="15" t="s">
        <v>22</v>
      </c>
      <c r="D104" s="16">
        <f>E104+G104</f>
        <v>7.1</v>
      </c>
      <c r="E104" s="16">
        <v>7.1</v>
      </c>
      <c r="F104" s="16"/>
      <c r="G104" s="16"/>
      <c r="H104" s="9">
        <f t="shared" si="32"/>
        <v>0</v>
      </c>
      <c r="I104" s="10"/>
      <c r="J104" s="10"/>
      <c r="K104" s="166"/>
      <c r="L104" s="12">
        <f t="shared" si="27"/>
        <v>7.1</v>
      </c>
      <c r="M104" s="12">
        <f t="shared" si="28"/>
        <v>7.1</v>
      </c>
      <c r="N104" s="12">
        <f t="shared" si="28"/>
        <v>0</v>
      </c>
      <c r="O104" s="12">
        <f t="shared" si="28"/>
        <v>0</v>
      </c>
    </row>
    <row r="105" spans="1:15" ht="15" customHeight="1" x14ac:dyDescent="0.25">
      <c r="A105" s="5" t="s">
        <v>88</v>
      </c>
      <c r="B105" s="17" t="s">
        <v>10</v>
      </c>
      <c r="C105" s="15"/>
      <c r="D105" s="16">
        <f>SUM(D106:D108)</f>
        <v>17.7</v>
      </c>
      <c r="E105" s="16">
        <f>SUM(E106:E108)</f>
        <v>17.7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66">
        <f t="shared" si="33"/>
        <v>0</v>
      </c>
      <c r="L105" s="12">
        <f t="shared" si="33"/>
        <v>17.7</v>
      </c>
      <c r="M105" s="12">
        <f t="shared" si="33"/>
        <v>17.7</v>
      </c>
      <c r="N105" s="12">
        <f t="shared" si="33"/>
        <v>0</v>
      </c>
      <c r="O105" s="12">
        <f t="shared" si="33"/>
        <v>0</v>
      </c>
    </row>
    <row r="106" spans="1:15" ht="15" customHeight="1" x14ac:dyDescent="0.25">
      <c r="A106" s="19"/>
      <c r="C106" s="15" t="s">
        <v>25</v>
      </c>
      <c r="D106" s="16">
        <f>E106+G106</f>
        <v>7.2</v>
      </c>
      <c r="E106" s="16">
        <v>7.2</v>
      </c>
      <c r="F106" s="16"/>
      <c r="G106" s="16"/>
      <c r="H106" s="9">
        <f t="shared" si="32"/>
        <v>0</v>
      </c>
      <c r="I106" s="10"/>
      <c r="J106" s="10"/>
      <c r="K106" s="166"/>
      <c r="L106" s="12">
        <f t="shared" si="27"/>
        <v>7.2</v>
      </c>
      <c r="M106" s="12">
        <f t="shared" si="28"/>
        <v>7.2</v>
      </c>
      <c r="N106" s="12">
        <f t="shared" si="28"/>
        <v>0</v>
      </c>
      <c r="O106" s="12">
        <f t="shared" si="28"/>
        <v>0</v>
      </c>
    </row>
    <row r="107" spans="1:15" ht="15" customHeight="1" x14ac:dyDescent="0.25">
      <c r="A107" s="19"/>
      <c r="C107" s="15" t="s">
        <v>31</v>
      </c>
      <c r="D107" s="16">
        <f>E107+G107</f>
        <v>0.9</v>
      </c>
      <c r="E107" s="16">
        <v>0.9</v>
      </c>
      <c r="F107" s="16"/>
      <c r="G107" s="16"/>
      <c r="H107" s="9">
        <f t="shared" si="32"/>
        <v>0</v>
      </c>
      <c r="I107" s="10"/>
      <c r="J107" s="10"/>
      <c r="K107" s="166"/>
      <c r="L107" s="12">
        <f t="shared" si="27"/>
        <v>0.9</v>
      </c>
      <c r="M107" s="12">
        <f t="shared" si="28"/>
        <v>0.9</v>
      </c>
      <c r="N107" s="12">
        <f t="shared" si="28"/>
        <v>0</v>
      </c>
      <c r="O107" s="12">
        <f t="shared" si="28"/>
        <v>0</v>
      </c>
    </row>
    <row r="108" spans="1:15" ht="15" customHeight="1" x14ac:dyDescent="0.25">
      <c r="A108" s="19"/>
      <c r="C108" s="15" t="s">
        <v>22</v>
      </c>
      <c r="D108" s="16">
        <f>E108+G108</f>
        <v>9.6</v>
      </c>
      <c r="E108" s="16">
        <v>9.6</v>
      </c>
      <c r="F108" s="16"/>
      <c r="G108" s="16"/>
      <c r="H108" s="9">
        <f t="shared" si="32"/>
        <v>0</v>
      </c>
      <c r="I108" s="10"/>
      <c r="J108" s="10"/>
      <c r="K108" s="166"/>
      <c r="L108" s="12">
        <f t="shared" si="27"/>
        <v>9.6</v>
      </c>
      <c r="M108" s="12">
        <f t="shared" si="28"/>
        <v>9.6</v>
      </c>
      <c r="N108" s="12">
        <f t="shared" si="28"/>
        <v>0</v>
      </c>
      <c r="O108" s="12">
        <f t="shared" si="28"/>
        <v>0</v>
      </c>
    </row>
    <row r="109" spans="1:15" ht="15" customHeight="1" x14ac:dyDescent="0.25">
      <c r="A109" s="5" t="s">
        <v>89</v>
      </c>
      <c r="B109" s="33" t="s">
        <v>11</v>
      </c>
      <c r="C109" s="15"/>
      <c r="D109" s="16">
        <f>SUM(D110:D112)</f>
        <v>17.600000000000001</v>
      </c>
      <c r="E109" s="16">
        <f>SUM(E110:E112)</f>
        <v>17.600000000000001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66">
        <f t="shared" si="34"/>
        <v>0</v>
      </c>
      <c r="L109" s="12">
        <f t="shared" si="34"/>
        <v>17.600000000000001</v>
      </c>
      <c r="M109" s="12">
        <f t="shared" si="34"/>
        <v>17.600000000000001</v>
      </c>
      <c r="N109" s="12">
        <f t="shared" si="34"/>
        <v>0</v>
      </c>
      <c r="O109" s="12">
        <f t="shared" si="34"/>
        <v>0</v>
      </c>
    </row>
    <row r="110" spans="1:15" ht="15" customHeight="1" x14ac:dyDescent="0.25">
      <c r="A110" s="19"/>
      <c r="C110" s="15" t="s">
        <v>25</v>
      </c>
      <c r="D110" s="16">
        <f>E110+G110</f>
        <v>8.4</v>
      </c>
      <c r="E110" s="16">
        <v>8.4</v>
      </c>
      <c r="F110" s="16"/>
      <c r="G110" s="16"/>
      <c r="H110" s="9">
        <f>I110+K110</f>
        <v>0</v>
      </c>
      <c r="I110" s="10"/>
      <c r="J110" s="10"/>
      <c r="K110" s="166"/>
      <c r="L110" s="12">
        <f t="shared" si="27"/>
        <v>8.4</v>
      </c>
      <c r="M110" s="12">
        <f t="shared" si="28"/>
        <v>8.4</v>
      </c>
      <c r="N110" s="12">
        <f t="shared" si="28"/>
        <v>0</v>
      </c>
      <c r="O110" s="12">
        <f t="shared" si="28"/>
        <v>0</v>
      </c>
    </row>
    <row r="111" spans="1:15" ht="15" customHeight="1" x14ac:dyDescent="0.25">
      <c r="A111" s="19"/>
      <c r="B111" s="26"/>
      <c r="C111" s="15" t="s">
        <v>31</v>
      </c>
      <c r="D111" s="16">
        <f>E111+G111</f>
        <v>3</v>
      </c>
      <c r="E111" s="16">
        <v>3</v>
      </c>
      <c r="F111" s="16"/>
      <c r="G111" s="16"/>
      <c r="H111" s="9">
        <f t="shared" si="32"/>
        <v>0</v>
      </c>
      <c r="I111" s="10"/>
      <c r="J111" s="10"/>
      <c r="K111" s="166"/>
      <c r="L111" s="12">
        <f t="shared" si="27"/>
        <v>3</v>
      </c>
      <c r="M111" s="12">
        <f t="shared" si="28"/>
        <v>3</v>
      </c>
      <c r="N111" s="12">
        <f t="shared" si="28"/>
        <v>0</v>
      </c>
      <c r="O111" s="12">
        <f t="shared" si="28"/>
        <v>0</v>
      </c>
    </row>
    <row r="112" spans="1:15" ht="15" customHeight="1" x14ac:dyDescent="0.25">
      <c r="A112" s="19"/>
      <c r="B112" s="26"/>
      <c r="C112" s="15" t="s">
        <v>22</v>
      </c>
      <c r="D112" s="16">
        <f>E112+G112</f>
        <v>6.2</v>
      </c>
      <c r="E112" s="16">
        <v>6.2</v>
      </c>
      <c r="F112" s="16"/>
      <c r="G112" s="16"/>
      <c r="H112" s="9">
        <f t="shared" si="32"/>
        <v>0</v>
      </c>
      <c r="I112" s="10"/>
      <c r="J112" s="10"/>
      <c r="K112" s="166"/>
      <c r="L112" s="12">
        <f t="shared" si="27"/>
        <v>6.2</v>
      </c>
      <c r="M112" s="12">
        <f t="shared" si="28"/>
        <v>6.2</v>
      </c>
      <c r="N112" s="12">
        <f t="shared" si="28"/>
        <v>0</v>
      </c>
      <c r="O112" s="12">
        <f t="shared" si="28"/>
        <v>0</v>
      </c>
    </row>
    <row r="113" spans="1:15" ht="15" customHeight="1" x14ac:dyDescent="0.25">
      <c r="A113" s="5" t="s">
        <v>90</v>
      </c>
      <c r="B113" s="33" t="s">
        <v>59</v>
      </c>
      <c r="C113" s="15"/>
      <c r="D113" s="16">
        <f>SUM(D114:D116)</f>
        <v>20.6</v>
      </c>
      <c r="E113" s="16">
        <f>SUM(E114:E116)</f>
        <v>20.6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0</v>
      </c>
      <c r="I113" s="10">
        <f t="shared" si="35"/>
        <v>0</v>
      </c>
      <c r="J113" s="10">
        <f t="shared" si="35"/>
        <v>0</v>
      </c>
      <c r="K113" s="166">
        <f t="shared" si="35"/>
        <v>0</v>
      </c>
      <c r="L113" s="12">
        <f t="shared" si="35"/>
        <v>20.6</v>
      </c>
      <c r="M113" s="12">
        <f t="shared" si="35"/>
        <v>20.6</v>
      </c>
      <c r="N113" s="12">
        <f t="shared" si="35"/>
        <v>0</v>
      </c>
      <c r="O113" s="12">
        <f t="shared" si="35"/>
        <v>0</v>
      </c>
    </row>
    <row r="114" spans="1:15" ht="15" customHeight="1" x14ac:dyDescent="0.25">
      <c r="A114" s="19"/>
      <c r="C114" s="15" t="s">
        <v>25</v>
      </c>
      <c r="D114" s="16">
        <f>E114+G114</f>
        <v>10.1</v>
      </c>
      <c r="E114" s="16">
        <v>10.1</v>
      </c>
      <c r="F114" s="16"/>
      <c r="G114" s="16"/>
      <c r="H114" s="9">
        <f>I114+K114</f>
        <v>0</v>
      </c>
      <c r="I114" s="10"/>
      <c r="J114" s="10"/>
      <c r="K114" s="166"/>
      <c r="L114" s="12">
        <f t="shared" si="27"/>
        <v>10.1</v>
      </c>
      <c r="M114" s="12">
        <f t="shared" si="28"/>
        <v>10.1</v>
      </c>
      <c r="N114" s="12">
        <f t="shared" si="28"/>
        <v>0</v>
      </c>
      <c r="O114" s="12">
        <f t="shared" si="28"/>
        <v>0</v>
      </c>
    </row>
    <row r="115" spans="1:15" ht="15" customHeight="1" x14ac:dyDescent="0.25">
      <c r="A115" s="19"/>
      <c r="B115" s="26"/>
      <c r="C115" s="15" t="s">
        <v>31</v>
      </c>
      <c r="D115" s="16">
        <f>E115+G115</f>
        <v>2.2000000000000002</v>
      </c>
      <c r="E115" s="16">
        <v>2.2000000000000002</v>
      </c>
      <c r="F115" s="16"/>
      <c r="G115" s="16"/>
      <c r="H115" s="9">
        <f t="shared" si="32"/>
        <v>0</v>
      </c>
      <c r="I115" s="10"/>
      <c r="J115" s="10"/>
      <c r="K115" s="166"/>
      <c r="L115" s="12">
        <f t="shared" si="27"/>
        <v>2.2000000000000002</v>
      </c>
      <c r="M115" s="12">
        <f t="shared" si="28"/>
        <v>2.2000000000000002</v>
      </c>
      <c r="N115" s="12">
        <f t="shared" si="28"/>
        <v>0</v>
      </c>
      <c r="O115" s="12">
        <f t="shared" si="28"/>
        <v>0</v>
      </c>
    </row>
    <row r="116" spans="1:15" ht="15" customHeight="1" x14ac:dyDescent="0.25">
      <c r="A116" s="19"/>
      <c r="B116" s="26"/>
      <c r="C116" s="15" t="s">
        <v>22</v>
      </c>
      <c r="D116" s="16">
        <f>E116+G116</f>
        <v>8.3000000000000007</v>
      </c>
      <c r="E116" s="16">
        <v>8.3000000000000007</v>
      </c>
      <c r="F116" s="16"/>
      <c r="G116" s="16"/>
      <c r="H116" s="9">
        <f t="shared" si="32"/>
        <v>0</v>
      </c>
      <c r="I116" s="10"/>
      <c r="J116" s="10"/>
      <c r="K116" s="166"/>
      <c r="L116" s="12">
        <f t="shared" si="27"/>
        <v>8.3000000000000007</v>
      </c>
      <c r="M116" s="12">
        <f t="shared" si="28"/>
        <v>8.3000000000000007</v>
      </c>
      <c r="N116" s="12">
        <f t="shared" si="28"/>
        <v>0</v>
      </c>
      <c r="O116" s="12">
        <f t="shared" si="28"/>
        <v>0</v>
      </c>
    </row>
    <row r="117" spans="1:15" ht="15" customHeight="1" x14ac:dyDescent="0.25">
      <c r="A117" s="5" t="s">
        <v>91</v>
      </c>
      <c r="B117" s="33" t="s">
        <v>60</v>
      </c>
      <c r="C117" s="15"/>
      <c r="D117" s="16">
        <f>SUM(D118:D120)</f>
        <v>21.3</v>
      </c>
      <c r="E117" s="16">
        <f>SUM(E118:E120)</f>
        <v>21.3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0.3</v>
      </c>
      <c r="I117" s="10">
        <f t="shared" si="36"/>
        <v>0.3</v>
      </c>
      <c r="J117" s="10">
        <f t="shared" si="36"/>
        <v>0</v>
      </c>
      <c r="K117" s="166">
        <f t="shared" si="36"/>
        <v>0</v>
      </c>
      <c r="L117" s="12">
        <f t="shared" si="36"/>
        <v>21.6</v>
      </c>
      <c r="M117" s="12">
        <f t="shared" si="36"/>
        <v>21.6</v>
      </c>
      <c r="N117" s="12">
        <f t="shared" si="36"/>
        <v>0</v>
      </c>
      <c r="O117" s="12">
        <f t="shared" si="36"/>
        <v>0</v>
      </c>
    </row>
    <row r="118" spans="1:15" ht="15" customHeight="1" x14ac:dyDescent="0.25">
      <c r="A118" s="19"/>
      <c r="C118" s="1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66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25">
      <c r="A119" s="19"/>
      <c r="B119" s="26"/>
      <c r="C119" s="15" t="s">
        <v>31</v>
      </c>
      <c r="D119" s="16">
        <f>E119+G119</f>
        <v>1.8</v>
      </c>
      <c r="E119" s="16">
        <v>1.8</v>
      </c>
      <c r="F119" s="16"/>
      <c r="G119" s="16"/>
      <c r="H119" s="9">
        <f t="shared" si="32"/>
        <v>0</v>
      </c>
      <c r="I119" s="10"/>
      <c r="J119" s="10"/>
      <c r="K119" s="166"/>
      <c r="L119" s="12">
        <f t="shared" si="27"/>
        <v>1.8</v>
      </c>
      <c r="M119" s="12">
        <f t="shared" si="28"/>
        <v>1.8</v>
      </c>
      <c r="N119" s="12">
        <f t="shared" si="28"/>
        <v>0</v>
      </c>
      <c r="O119" s="12">
        <f t="shared" si="28"/>
        <v>0</v>
      </c>
    </row>
    <row r="120" spans="1:15" ht="15" customHeight="1" x14ac:dyDescent="0.25">
      <c r="A120" s="19"/>
      <c r="B120" s="26"/>
      <c r="C120" s="15" t="s">
        <v>22</v>
      </c>
      <c r="D120" s="16">
        <f>E120+G120</f>
        <v>11.1</v>
      </c>
      <c r="E120" s="16">
        <v>11.1</v>
      </c>
      <c r="F120" s="16"/>
      <c r="G120" s="16"/>
      <c r="H120" s="9">
        <f t="shared" si="32"/>
        <v>0.3</v>
      </c>
      <c r="I120" s="10">
        <v>0.3</v>
      </c>
      <c r="J120" s="10"/>
      <c r="K120" s="166"/>
      <c r="L120" s="12">
        <f t="shared" si="27"/>
        <v>11.4</v>
      </c>
      <c r="M120" s="12">
        <f t="shared" si="28"/>
        <v>11.4</v>
      </c>
      <c r="N120" s="12">
        <f t="shared" si="28"/>
        <v>0</v>
      </c>
      <c r="O120" s="12">
        <f t="shared" si="28"/>
        <v>0</v>
      </c>
    </row>
    <row r="121" spans="1:15" ht="15" customHeight="1" x14ac:dyDescent="0.25">
      <c r="A121" s="5" t="s">
        <v>91</v>
      </c>
      <c r="B121" s="33" t="s">
        <v>14</v>
      </c>
      <c r="C121" s="15"/>
      <c r="D121" s="16">
        <f>SUM(D122:D124)</f>
        <v>25.700000000000003</v>
      </c>
      <c r="E121" s="16">
        <f>SUM(E122:E124)</f>
        <v>25.700000000000003</v>
      </c>
      <c r="F121" s="16">
        <f t="shared" ref="F121:O121" si="37">SUM(F122:F124)</f>
        <v>0</v>
      </c>
      <c r="G121" s="16">
        <f t="shared" si="37"/>
        <v>0</v>
      </c>
      <c r="H121" s="10">
        <f t="shared" si="37"/>
        <v>0</v>
      </c>
      <c r="I121" s="10">
        <f t="shared" si="37"/>
        <v>0</v>
      </c>
      <c r="J121" s="10">
        <f t="shared" si="37"/>
        <v>0</v>
      </c>
      <c r="K121" s="166">
        <f t="shared" si="37"/>
        <v>0</v>
      </c>
      <c r="L121" s="12">
        <f t="shared" si="37"/>
        <v>25.700000000000003</v>
      </c>
      <c r="M121" s="12">
        <f t="shared" si="37"/>
        <v>25.700000000000003</v>
      </c>
      <c r="N121" s="12">
        <f t="shared" si="37"/>
        <v>0</v>
      </c>
      <c r="O121" s="12">
        <f t="shared" si="37"/>
        <v>0</v>
      </c>
    </row>
    <row r="122" spans="1:15" ht="15" customHeight="1" x14ac:dyDescent="0.25">
      <c r="A122" s="19"/>
      <c r="C122" s="15" t="s">
        <v>25</v>
      </c>
      <c r="D122" s="16">
        <f>E122+G122</f>
        <v>9.8000000000000007</v>
      </c>
      <c r="E122" s="16">
        <v>9.8000000000000007</v>
      </c>
      <c r="F122" s="16"/>
      <c r="G122" s="16"/>
      <c r="H122" s="9">
        <f t="shared" si="32"/>
        <v>0</v>
      </c>
      <c r="I122" s="10"/>
      <c r="J122" s="10"/>
      <c r="K122" s="166"/>
      <c r="L122" s="12">
        <f t="shared" si="27"/>
        <v>9.8000000000000007</v>
      </c>
      <c r="M122" s="12">
        <f t="shared" si="28"/>
        <v>9.8000000000000007</v>
      </c>
      <c r="N122" s="12">
        <f t="shared" si="28"/>
        <v>0</v>
      </c>
      <c r="O122" s="12">
        <f t="shared" si="28"/>
        <v>0</v>
      </c>
    </row>
    <row r="123" spans="1:15" ht="15" customHeight="1" x14ac:dyDescent="0.25">
      <c r="A123" s="19"/>
      <c r="B123" s="26"/>
      <c r="C123" s="15" t="s">
        <v>31</v>
      </c>
      <c r="D123" s="16">
        <f>E123+G123</f>
        <v>2</v>
      </c>
      <c r="E123" s="16">
        <v>2</v>
      </c>
      <c r="F123" s="16"/>
      <c r="G123" s="16"/>
      <c r="H123" s="9">
        <f t="shared" si="32"/>
        <v>0</v>
      </c>
      <c r="I123" s="10"/>
      <c r="J123" s="10"/>
      <c r="K123" s="166"/>
      <c r="L123" s="12">
        <f t="shared" si="27"/>
        <v>2</v>
      </c>
      <c r="M123" s="12">
        <f t="shared" si="28"/>
        <v>2</v>
      </c>
      <c r="N123" s="12">
        <f t="shared" si="28"/>
        <v>0</v>
      </c>
      <c r="O123" s="12">
        <f t="shared" si="28"/>
        <v>0</v>
      </c>
    </row>
    <row r="124" spans="1:15" ht="15" customHeight="1" x14ac:dyDescent="0.25">
      <c r="A124" s="19"/>
      <c r="B124" s="26"/>
      <c r="C124" s="15" t="s">
        <v>22</v>
      </c>
      <c r="D124" s="16">
        <f>E124+G124</f>
        <v>13.9</v>
      </c>
      <c r="E124" s="16">
        <v>13.9</v>
      </c>
      <c r="F124" s="16"/>
      <c r="G124" s="16"/>
      <c r="H124" s="9">
        <f t="shared" si="32"/>
        <v>0</v>
      </c>
      <c r="I124" s="10"/>
      <c r="J124" s="10"/>
      <c r="K124" s="166"/>
      <c r="L124" s="12">
        <f t="shared" si="27"/>
        <v>13.9</v>
      </c>
      <c r="M124" s="12">
        <f t="shared" si="28"/>
        <v>13.9</v>
      </c>
      <c r="N124" s="12">
        <f t="shared" si="28"/>
        <v>0</v>
      </c>
      <c r="O124" s="12">
        <f t="shared" si="28"/>
        <v>0</v>
      </c>
    </row>
    <row r="125" spans="1:15" ht="15" customHeight="1" x14ac:dyDescent="0.25">
      <c r="A125" s="5" t="s">
        <v>92</v>
      </c>
      <c r="B125" s="33" t="s">
        <v>15</v>
      </c>
      <c r="C125" s="15"/>
      <c r="D125" s="16">
        <f t="shared" ref="D125:O125" si="38">SUM(D126:D128)</f>
        <v>26</v>
      </c>
      <c r="E125" s="16">
        <f t="shared" si="38"/>
        <v>26</v>
      </c>
      <c r="F125" s="16">
        <f t="shared" si="38"/>
        <v>0</v>
      </c>
      <c r="G125" s="16">
        <f t="shared" si="38"/>
        <v>0</v>
      </c>
      <c r="H125" s="10">
        <f t="shared" si="38"/>
        <v>0</v>
      </c>
      <c r="I125" s="10">
        <f t="shared" si="38"/>
        <v>0</v>
      </c>
      <c r="J125" s="10">
        <f t="shared" si="38"/>
        <v>0</v>
      </c>
      <c r="K125" s="166">
        <f t="shared" si="38"/>
        <v>0</v>
      </c>
      <c r="L125" s="12">
        <f t="shared" si="38"/>
        <v>26</v>
      </c>
      <c r="M125" s="12">
        <f t="shared" si="38"/>
        <v>26</v>
      </c>
      <c r="N125" s="12">
        <f t="shared" si="38"/>
        <v>0</v>
      </c>
      <c r="O125" s="12">
        <f t="shared" si="38"/>
        <v>0</v>
      </c>
    </row>
    <row r="126" spans="1:15" ht="15" customHeight="1" x14ac:dyDescent="0.25">
      <c r="A126" s="19"/>
      <c r="C126" s="15" t="s">
        <v>25</v>
      </c>
      <c r="D126" s="16">
        <f>E126+G126</f>
        <v>8.4</v>
      </c>
      <c r="E126" s="16">
        <v>8.4</v>
      </c>
      <c r="F126" s="16"/>
      <c r="G126" s="16"/>
      <c r="H126" s="9">
        <f t="shared" si="32"/>
        <v>0</v>
      </c>
      <c r="I126" s="10"/>
      <c r="J126" s="10"/>
      <c r="K126" s="166"/>
      <c r="L126" s="12">
        <f t="shared" si="27"/>
        <v>8.4</v>
      </c>
      <c r="M126" s="12">
        <f t="shared" si="28"/>
        <v>8.4</v>
      </c>
      <c r="N126" s="12">
        <f t="shared" si="28"/>
        <v>0</v>
      </c>
      <c r="O126" s="12">
        <f t="shared" si="28"/>
        <v>0</v>
      </c>
    </row>
    <row r="127" spans="1:15" ht="15" customHeight="1" x14ac:dyDescent="0.25">
      <c r="A127" s="19"/>
      <c r="B127" s="26"/>
      <c r="C127" s="1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66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25">
      <c r="A128" s="19"/>
      <c r="B128" s="26"/>
      <c r="C128" s="15" t="s">
        <v>22</v>
      </c>
      <c r="D128" s="16">
        <f>E128+G128</f>
        <v>16.3</v>
      </c>
      <c r="E128" s="16">
        <v>16.3</v>
      </c>
      <c r="F128" s="16"/>
      <c r="G128" s="16"/>
      <c r="H128" s="9">
        <f t="shared" si="32"/>
        <v>0</v>
      </c>
      <c r="I128" s="10"/>
      <c r="J128" s="10"/>
      <c r="K128" s="166"/>
      <c r="L128" s="12">
        <f t="shared" si="27"/>
        <v>16.3</v>
      </c>
      <c r="M128" s="12">
        <f t="shared" si="28"/>
        <v>16.3</v>
      </c>
      <c r="N128" s="12">
        <f t="shared" si="28"/>
        <v>0</v>
      </c>
      <c r="O128" s="12">
        <f t="shared" si="28"/>
        <v>0</v>
      </c>
    </row>
    <row r="129" spans="1:15" ht="15" customHeight="1" x14ac:dyDescent="0.25">
      <c r="A129" s="5" t="s">
        <v>92</v>
      </c>
      <c r="B129" s="191" t="s">
        <v>16</v>
      </c>
      <c r="C129" s="15"/>
      <c r="D129" s="16">
        <f>SUM(D130:D132)</f>
        <v>45.2</v>
      </c>
      <c r="E129" s="16">
        <f>SUM(E130:E132)</f>
        <v>42.2</v>
      </c>
      <c r="F129" s="16">
        <f>SUM(F130:F132)</f>
        <v>0</v>
      </c>
      <c r="G129" s="16">
        <f>SUM(G130:G132)</f>
        <v>3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66">
        <f t="shared" si="39"/>
        <v>0</v>
      </c>
      <c r="L129" s="12">
        <f t="shared" si="39"/>
        <v>45.2</v>
      </c>
      <c r="M129" s="12">
        <f t="shared" si="39"/>
        <v>42.2</v>
      </c>
      <c r="N129" s="12">
        <f t="shared" si="39"/>
        <v>0</v>
      </c>
      <c r="O129" s="12">
        <f t="shared" si="39"/>
        <v>3</v>
      </c>
    </row>
    <row r="130" spans="1:15" ht="15" customHeight="1" x14ac:dyDescent="0.25">
      <c r="A130" s="19"/>
      <c r="C130" s="15" t="s">
        <v>25</v>
      </c>
      <c r="D130" s="16">
        <f>E130+G130</f>
        <v>13.5</v>
      </c>
      <c r="E130" s="16">
        <v>13.5</v>
      </c>
      <c r="F130" s="16"/>
      <c r="G130" s="16"/>
      <c r="H130" s="9">
        <f t="shared" si="32"/>
        <v>0</v>
      </c>
      <c r="I130" s="10"/>
      <c r="J130" s="10"/>
      <c r="K130" s="166"/>
      <c r="L130" s="12">
        <f t="shared" si="27"/>
        <v>13.5</v>
      </c>
      <c r="M130" s="12">
        <f t="shared" si="28"/>
        <v>13.5</v>
      </c>
      <c r="N130" s="12">
        <f t="shared" si="28"/>
        <v>0</v>
      </c>
      <c r="O130" s="12">
        <f t="shared" si="28"/>
        <v>0</v>
      </c>
    </row>
    <row r="131" spans="1:15" ht="15" customHeight="1" x14ac:dyDescent="0.25">
      <c r="A131" s="19"/>
      <c r="B131" s="192"/>
      <c r="C131" s="15" t="s">
        <v>31</v>
      </c>
      <c r="D131" s="16">
        <f>E131+G131</f>
        <v>3</v>
      </c>
      <c r="E131" s="16">
        <v>3</v>
      </c>
      <c r="F131" s="16"/>
      <c r="G131" s="16"/>
      <c r="H131" s="9">
        <f t="shared" si="32"/>
        <v>0</v>
      </c>
      <c r="I131" s="10"/>
      <c r="J131" s="10"/>
      <c r="K131" s="166"/>
      <c r="L131" s="12">
        <f t="shared" si="27"/>
        <v>3</v>
      </c>
      <c r="M131" s="12">
        <f t="shared" si="28"/>
        <v>3</v>
      </c>
      <c r="N131" s="12">
        <f t="shared" si="28"/>
        <v>0</v>
      </c>
      <c r="O131" s="12">
        <f t="shared" si="28"/>
        <v>0</v>
      </c>
    </row>
    <row r="132" spans="1:15" ht="15" customHeight="1" x14ac:dyDescent="0.25">
      <c r="A132" s="19"/>
      <c r="B132" s="192"/>
      <c r="C132" s="15" t="s">
        <v>22</v>
      </c>
      <c r="D132" s="16">
        <f>E132+G132</f>
        <v>28.7</v>
      </c>
      <c r="E132" s="16">
        <v>25.7</v>
      </c>
      <c r="F132" s="16"/>
      <c r="G132" s="16">
        <v>3</v>
      </c>
      <c r="H132" s="9">
        <f t="shared" si="32"/>
        <v>0</v>
      </c>
      <c r="I132" s="10"/>
      <c r="J132" s="10"/>
      <c r="K132" s="166"/>
      <c r="L132" s="12">
        <f t="shared" si="27"/>
        <v>28.7</v>
      </c>
      <c r="M132" s="12">
        <f t="shared" si="28"/>
        <v>25.7</v>
      </c>
      <c r="N132" s="12">
        <f t="shared" si="28"/>
        <v>0</v>
      </c>
      <c r="O132" s="12">
        <f t="shared" si="28"/>
        <v>3</v>
      </c>
    </row>
    <row r="133" spans="1:15" ht="15" customHeight="1" x14ac:dyDescent="0.25">
      <c r="A133" s="5" t="s">
        <v>93</v>
      </c>
      <c r="B133" s="33" t="s">
        <v>17</v>
      </c>
      <c r="C133" s="15"/>
      <c r="D133" s="16">
        <f>SUM(D134:D136)</f>
        <v>21.8</v>
      </c>
      <c r="E133" s="16">
        <f>SUM(E134:E136)</f>
        <v>21.8</v>
      </c>
      <c r="F133" s="16">
        <f>SUM(F134:F136)</f>
        <v>0</v>
      </c>
      <c r="G133" s="16">
        <f>SUM(G134:G136)</f>
        <v>0</v>
      </c>
      <c r="H133" s="10">
        <f t="shared" ref="H133:O133" si="40">SUM(H134:H136)</f>
        <v>0</v>
      </c>
      <c r="I133" s="10">
        <f t="shared" si="40"/>
        <v>0</v>
      </c>
      <c r="J133" s="10">
        <f t="shared" si="40"/>
        <v>0</v>
      </c>
      <c r="K133" s="166">
        <f t="shared" si="40"/>
        <v>0</v>
      </c>
      <c r="L133" s="12">
        <f t="shared" si="40"/>
        <v>21.8</v>
      </c>
      <c r="M133" s="12">
        <f t="shared" si="40"/>
        <v>21.8</v>
      </c>
      <c r="N133" s="12">
        <f t="shared" si="40"/>
        <v>0</v>
      </c>
      <c r="O133" s="12">
        <f t="shared" si="40"/>
        <v>0</v>
      </c>
    </row>
    <row r="134" spans="1:15" ht="15" customHeight="1" x14ac:dyDescent="0.25">
      <c r="A134" s="19"/>
      <c r="C134" s="15" t="s">
        <v>25</v>
      </c>
      <c r="D134" s="16">
        <f>E134+G134</f>
        <v>8.4</v>
      </c>
      <c r="E134" s="16">
        <v>8.4</v>
      </c>
      <c r="F134" s="16"/>
      <c r="G134" s="16"/>
      <c r="H134" s="9">
        <f t="shared" si="32"/>
        <v>0</v>
      </c>
      <c r="I134" s="10"/>
      <c r="J134" s="10"/>
      <c r="K134" s="166"/>
      <c r="L134" s="12">
        <f t="shared" si="27"/>
        <v>8.4</v>
      </c>
      <c r="M134" s="12">
        <f t="shared" si="28"/>
        <v>8.4</v>
      </c>
      <c r="N134" s="12">
        <f t="shared" si="28"/>
        <v>0</v>
      </c>
      <c r="O134" s="12">
        <f t="shared" si="28"/>
        <v>0</v>
      </c>
    </row>
    <row r="135" spans="1:15" ht="15" customHeight="1" x14ac:dyDescent="0.25">
      <c r="A135" s="19"/>
      <c r="B135" s="26"/>
      <c r="C135" s="15" t="s">
        <v>31</v>
      </c>
      <c r="D135" s="16">
        <f>E135+G135</f>
        <v>1.6</v>
      </c>
      <c r="E135" s="16">
        <v>1.6</v>
      </c>
      <c r="F135" s="16"/>
      <c r="G135" s="16"/>
      <c r="H135" s="9">
        <f t="shared" si="32"/>
        <v>0</v>
      </c>
      <c r="I135" s="10"/>
      <c r="J135" s="10"/>
      <c r="K135" s="166"/>
      <c r="L135" s="12">
        <f t="shared" si="27"/>
        <v>1.6</v>
      </c>
      <c r="M135" s="12">
        <f t="shared" si="28"/>
        <v>1.6</v>
      </c>
      <c r="N135" s="12">
        <f t="shared" si="28"/>
        <v>0</v>
      </c>
      <c r="O135" s="12">
        <f t="shared" si="28"/>
        <v>0</v>
      </c>
    </row>
    <row r="136" spans="1:15" ht="15" customHeight="1" x14ac:dyDescent="0.25">
      <c r="A136" s="19"/>
      <c r="B136" s="26"/>
      <c r="C136" s="15" t="s">
        <v>22</v>
      </c>
      <c r="D136" s="16">
        <f>E136+G136</f>
        <v>11.8</v>
      </c>
      <c r="E136" s="16">
        <v>11.8</v>
      </c>
      <c r="F136" s="16"/>
      <c r="G136" s="16"/>
      <c r="H136" s="9">
        <f t="shared" si="32"/>
        <v>0</v>
      </c>
      <c r="I136" s="10"/>
      <c r="J136" s="10"/>
      <c r="K136" s="166"/>
      <c r="L136" s="12">
        <f t="shared" si="27"/>
        <v>11.8</v>
      </c>
      <c r="M136" s="12">
        <f t="shared" si="28"/>
        <v>11.8</v>
      </c>
      <c r="N136" s="12">
        <f t="shared" si="28"/>
        <v>0</v>
      </c>
      <c r="O136" s="12">
        <f t="shared" si="28"/>
        <v>0</v>
      </c>
    </row>
    <row r="137" spans="1:15" ht="15" customHeight="1" x14ac:dyDescent="0.25">
      <c r="A137" s="5" t="s">
        <v>94</v>
      </c>
      <c r="B137" s="33" t="s">
        <v>18</v>
      </c>
      <c r="C137" s="15"/>
      <c r="D137" s="16">
        <f>SUM(D138:D140)</f>
        <v>11.1</v>
      </c>
      <c r="E137" s="16">
        <f>SUM(E138:E140)</f>
        <v>11.1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66">
        <f t="shared" si="41"/>
        <v>0</v>
      </c>
      <c r="L137" s="12">
        <f t="shared" si="41"/>
        <v>11.1</v>
      </c>
      <c r="M137" s="12">
        <f t="shared" si="41"/>
        <v>11.1</v>
      </c>
      <c r="N137" s="12">
        <f t="shared" si="41"/>
        <v>0</v>
      </c>
      <c r="O137" s="12">
        <f t="shared" si="41"/>
        <v>0</v>
      </c>
    </row>
    <row r="138" spans="1:15" ht="15" customHeight="1" x14ac:dyDescent="0.25">
      <c r="A138" s="19"/>
      <c r="C138" s="15" t="s">
        <v>25</v>
      </c>
      <c r="D138" s="16">
        <f>E138+G138</f>
        <v>4.5999999999999996</v>
      </c>
      <c r="E138" s="16">
        <v>4.5999999999999996</v>
      </c>
      <c r="F138" s="16"/>
      <c r="G138" s="16"/>
      <c r="H138" s="9">
        <f t="shared" si="32"/>
        <v>0</v>
      </c>
      <c r="I138" s="10"/>
      <c r="J138" s="10"/>
      <c r="K138" s="166"/>
      <c r="L138" s="12">
        <f t="shared" si="27"/>
        <v>4.5999999999999996</v>
      </c>
      <c r="M138" s="12">
        <f t="shared" si="28"/>
        <v>4.5999999999999996</v>
      </c>
      <c r="N138" s="12">
        <f t="shared" si="28"/>
        <v>0</v>
      </c>
      <c r="O138" s="12">
        <f t="shared" si="28"/>
        <v>0</v>
      </c>
    </row>
    <row r="139" spans="1:15" ht="15" customHeight="1" x14ac:dyDescent="0.25">
      <c r="A139" s="19"/>
      <c r="B139" s="26"/>
      <c r="C139" s="15" t="s">
        <v>31</v>
      </c>
      <c r="D139" s="16">
        <f>E139+G139</f>
        <v>1.5</v>
      </c>
      <c r="E139" s="16">
        <v>1.5</v>
      </c>
      <c r="F139" s="16"/>
      <c r="G139" s="16"/>
      <c r="H139" s="9">
        <f t="shared" si="32"/>
        <v>0</v>
      </c>
      <c r="I139" s="10"/>
      <c r="J139" s="10"/>
      <c r="K139" s="166"/>
      <c r="L139" s="12">
        <f t="shared" si="27"/>
        <v>1.5</v>
      </c>
      <c r="M139" s="12">
        <f t="shared" si="28"/>
        <v>1.5</v>
      </c>
      <c r="N139" s="12">
        <f t="shared" si="28"/>
        <v>0</v>
      </c>
      <c r="O139" s="12">
        <f t="shared" si="28"/>
        <v>0</v>
      </c>
    </row>
    <row r="140" spans="1:15" ht="15" customHeight="1" x14ac:dyDescent="0.25">
      <c r="A140" s="19"/>
      <c r="B140" s="26"/>
      <c r="C140" s="15" t="s">
        <v>22</v>
      </c>
      <c r="D140" s="16">
        <f>E140+G140</f>
        <v>5</v>
      </c>
      <c r="E140" s="16">
        <v>5</v>
      </c>
      <c r="F140" s="16"/>
      <c r="G140" s="16"/>
      <c r="H140" s="9">
        <f t="shared" si="32"/>
        <v>0</v>
      </c>
      <c r="I140" s="10"/>
      <c r="J140" s="10"/>
      <c r="K140" s="166"/>
      <c r="L140" s="12">
        <f t="shared" si="27"/>
        <v>5</v>
      </c>
      <c r="M140" s="12">
        <f t="shared" si="28"/>
        <v>5</v>
      </c>
      <c r="N140" s="12">
        <f t="shared" si="28"/>
        <v>0</v>
      </c>
      <c r="O140" s="12">
        <f t="shared" si="28"/>
        <v>0</v>
      </c>
    </row>
    <row r="141" spans="1:15" ht="15" customHeight="1" x14ac:dyDescent="0.25">
      <c r="A141" s="5" t="s">
        <v>95</v>
      </c>
      <c r="B141" s="29" t="s">
        <v>19</v>
      </c>
      <c r="C141" s="30"/>
      <c r="D141" s="16">
        <f>SUM(D142:D144)</f>
        <v>657.9</v>
      </c>
      <c r="E141" s="16">
        <f t="shared" ref="E141:O141" si="42">SUM(E142:E144)</f>
        <v>657.9</v>
      </c>
      <c r="F141" s="16">
        <f t="shared" si="42"/>
        <v>0</v>
      </c>
      <c r="G141" s="16">
        <f t="shared" si="42"/>
        <v>0</v>
      </c>
      <c r="H141" s="9">
        <f t="shared" si="42"/>
        <v>0</v>
      </c>
      <c r="I141" s="9">
        <f t="shared" si="42"/>
        <v>0</v>
      </c>
      <c r="J141" s="10"/>
      <c r="K141" s="166">
        <f t="shared" si="42"/>
        <v>0</v>
      </c>
      <c r="L141" s="12">
        <f t="shared" si="42"/>
        <v>657.9</v>
      </c>
      <c r="M141" s="12">
        <f t="shared" si="42"/>
        <v>657.9</v>
      </c>
      <c r="N141" s="12">
        <f t="shared" si="42"/>
        <v>0</v>
      </c>
      <c r="O141" s="12">
        <f t="shared" si="42"/>
        <v>0</v>
      </c>
    </row>
    <row r="142" spans="1:15" ht="15" hidden="1" customHeight="1" x14ac:dyDescent="0.25">
      <c r="A142" s="19"/>
      <c r="B142" s="71"/>
      <c r="C142" s="15" t="s">
        <v>25</v>
      </c>
      <c r="D142" s="16">
        <f>E142+G142</f>
        <v>0</v>
      </c>
      <c r="E142" s="16"/>
      <c r="F142" s="16"/>
      <c r="G142" s="16"/>
      <c r="H142" s="9">
        <f>I142+K142</f>
        <v>0</v>
      </c>
      <c r="I142" s="10"/>
      <c r="J142" s="10"/>
      <c r="K142" s="166"/>
      <c r="L142" s="12">
        <f>M142+O142</f>
        <v>0</v>
      </c>
      <c r="M142" s="12">
        <f>E142+I142</f>
        <v>0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19"/>
      <c r="B143" s="71"/>
      <c r="C143" s="30" t="s">
        <v>31</v>
      </c>
      <c r="D143" s="16">
        <f>E143+G143</f>
        <v>228.2</v>
      </c>
      <c r="E143" s="16">
        <v>228.2</v>
      </c>
      <c r="F143" s="16"/>
      <c r="G143" s="16"/>
      <c r="H143" s="9">
        <f t="shared" si="32"/>
        <v>0</v>
      </c>
      <c r="I143" s="10"/>
      <c r="J143" s="10"/>
      <c r="K143" s="166"/>
      <c r="L143" s="12">
        <f t="shared" si="27"/>
        <v>228.2</v>
      </c>
      <c r="M143" s="12">
        <f t="shared" si="28"/>
        <v>228.2</v>
      </c>
      <c r="N143" s="12">
        <f t="shared" si="28"/>
        <v>0</v>
      </c>
      <c r="O143" s="12">
        <f t="shared" si="28"/>
        <v>0</v>
      </c>
    </row>
    <row r="144" spans="1:15" ht="15" customHeight="1" x14ac:dyDescent="0.25">
      <c r="A144" s="19"/>
      <c r="B144" s="71"/>
      <c r="C144" s="30" t="s">
        <v>22</v>
      </c>
      <c r="D144" s="16">
        <f>E144+G144</f>
        <v>429.7</v>
      </c>
      <c r="E144" s="16">
        <v>429.7</v>
      </c>
      <c r="F144" s="16"/>
      <c r="G144" s="16"/>
      <c r="H144" s="9">
        <f t="shared" si="32"/>
        <v>0</v>
      </c>
      <c r="I144" s="10"/>
      <c r="J144" s="10"/>
      <c r="K144" s="166"/>
      <c r="L144" s="12">
        <f t="shared" si="27"/>
        <v>429.7</v>
      </c>
      <c r="M144" s="12">
        <f t="shared" si="28"/>
        <v>429.7</v>
      </c>
      <c r="N144" s="12">
        <f t="shared" si="28"/>
        <v>0</v>
      </c>
      <c r="O144" s="12">
        <f t="shared" si="28"/>
        <v>0</v>
      </c>
    </row>
    <row r="145" spans="1:15" ht="15.95" customHeight="1" x14ac:dyDescent="0.25">
      <c r="A145" s="51" t="s">
        <v>96</v>
      </c>
      <c r="B145" s="41" t="s">
        <v>170</v>
      </c>
      <c r="C145" s="25"/>
      <c r="D145" s="23">
        <f t="shared" ref="D145:O145" si="43">D93+D101+D105+D109+D113+D117+D121+D125+D129+D133+D137+D141</f>
        <v>2987.3999999999996</v>
      </c>
      <c r="E145" s="23">
        <f t="shared" si="43"/>
        <v>2648.9999999999995</v>
      </c>
      <c r="F145" s="23">
        <f t="shared" si="43"/>
        <v>0</v>
      </c>
      <c r="G145" s="23">
        <f t="shared" si="43"/>
        <v>338.4</v>
      </c>
      <c r="H145" s="24">
        <f t="shared" si="43"/>
        <v>95</v>
      </c>
      <c r="I145" s="24">
        <f t="shared" si="43"/>
        <v>107</v>
      </c>
      <c r="J145" s="24">
        <f t="shared" si="43"/>
        <v>46.4</v>
      </c>
      <c r="K145" s="201">
        <f t="shared" si="43"/>
        <v>-12</v>
      </c>
      <c r="L145" s="41">
        <f>M145+O145</f>
        <v>3082.4</v>
      </c>
      <c r="M145" s="21">
        <f t="shared" si="43"/>
        <v>2756</v>
      </c>
      <c r="N145" s="21">
        <f t="shared" si="43"/>
        <v>46.4</v>
      </c>
      <c r="O145" s="21">
        <f t="shared" si="43"/>
        <v>326.39999999999998</v>
      </c>
    </row>
    <row r="146" spans="1:15" ht="15.95" customHeight="1" x14ac:dyDescent="0.25">
      <c r="A146" s="13" t="s">
        <v>97</v>
      </c>
      <c r="B146" s="435" t="s">
        <v>61</v>
      </c>
      <c r="C146" s="436"/>
      <c r="D146" s="436"/>
      <c r="E146" s="436"/>
      <c r="F146" s="436"/>
      <c r="G146" s="436"/>
      <c r="H146" s="436"/>
      <c r="I146" s="436"/>
      <c r="J146" s="436"/>
      <c r="K146" s="436"/>
      <c r="L146" s="436"/>
      <c r="M146" s="436"/>
      <c r="N146" s="436"/>
      <c r="O146" s="437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16.899999999999999</v>
      </c>
      <c r="E147" s="16">
        <v>15.4</v>
      </c>
      <c r="F147" s="16">
        <v>1</v>
      </c>
      <c r="G147" s="16">
        <v>1.5</v>
      </c>
      <c r="H147" s="9">
        <f t="shared" ref="H147" si="44">I147+K147</f>
        <v>0</v>
      </c>
      <c r="I147" s="10"/>
      <c r="J147" s="10"/>
      <c r="K147" s="166"/>
      <c r="L147" s="12">
        <f>M147+O147</f>
        <v>16.899999999999999</v>
      </c>
      <c r="M147" s="12">
        <f t="shared" ref="M147:O148" si="45">E147+I147</f>
        <v>15.4</v>
      </c>
      <c r="N147" s="12">
        <f t="shared" si="45"/>
        <v>1</v>
      </c>
      <c r="O147" s="12">
        <f t="shared" si="45"/>
        <v>1.5</v>
      </c>
    </row>
    <row r="148" spans="1:15" ht="15" customHeight="1" x14ac:dyDescent="0.25">
      <c r="A148" s="5" t="s">
        <v>99</v>
      </c>
      <c r="B148" s="29" t="s">
        <v>68</v>
      </c>
      <c r="C148" s="30" t="s">
        <v>32</v>
      </c>
      <c r="D148" s="16">
        <f>E148+G148</f>
        <v>43.7</v>
      </c>
      <c r="E148" s="16">
        <v>43.7</v>
      </c>
      <c r="F148" s="16">
        <v>42.8</v>
      </c>
      <c r="G148" s="16"/>
      <c r="H148" s="9">
        <f>I148+K148</f>
        <v>0</v>
      </c>
      <c r="I148" s="10"/>
      <c r="J148" s="10"/>
      <c r="K148" s="166"/>
      <c r="L148" s="12">
        <f>M148+O148</f>
        <v>43.7</v>
      </c>
      <c r="M148" s="12">
        <f t="shared" si="45"/>
        <v>43.7</v>
      </c>
      <c r="N148" s="12">
        <f t="shared" si="45"/>
        <v>42.8</v>
      </c>
      <c r="O148" s="12">
        <f t="shared" si="45"/>
        <v>0</v>
      </c>
    </row>
    <row r="149" spans="1:15" ht="15.95" customHeight="1" x14ac:dyDescent="0.25">
      <c r="A149" s="396" t="s">
        <v>100</v>
      </c>
      <c r="B149" s="194" t="s">
        <v>171</v>
      </c>
      <c r="C149" s="74"/>
      <c r="D149" s="64">
        <f t="shared" ref="D149:O149" si="46">D147+D148</f>
        <v>60.6</v>
      </c>
      <c r="E149" s="64">
        <f t="shared" si="46"/>
        <v>59.1</v>
      </c>
      <c r="F149" s="64">
        <f t="shared" si="46"/>
        <v>43.8</v>
      </c>
      <c r="G149" s="64">
        <f t="shared" si="46"/>
        <v>1.5</v>
      </c>
      <c r="H149" s="65">
        <f t="shared" si="46"/>
        <v>0</v>
      </c>
      <c r="I149" s="65">
        <f t="shared" si="46"/>
        <v>0</v>
      </c>
      <c r="J149" s="65">
        <f t="shared" si="46"/>
        <v>0</v>
      </c>
      <c r="K149" s="195">
        <f t="shared" si="46"/>
        <v>0</v>
      </c>
      <c r="L149" s="41">
        <f>M149+O149</f>
        <v>60.6</v>
      </c>
      <c r="M149" s="41">
        <f t="shared" si="46"/>
        <v>59.1</v>
      </c>
      <c r="N149" s="41">
        <f t="shared" si="46"/>
        <v>43.8</v>
      </c>
      <c r="O149" s="41">
        <f t="shared" si="46"/>
        <v>1.5</v>
      </c>
    </row>
    <row r="150" spans="1:15" ht="15.95" customHeight="1" x14ac:dyDescent="0.25">
      <c r="A150" s="13" t="s">
        <v>101</v>
      </c>
      <c r="B150" s="435" t="s">
        <v>166</v>
      </c>
      <c r="C150" s="436"/>
      <c r="D150" s="436"/>
      <c r="E150" s="436"/>
      <c r="F150" s="436"/>
      <c r="G150" s="436"/>
      <c r="H150" s="436"/>
      <c r="I150" s="436"/>
      <c r="J150" s="436"/>
      <c r="K150" s="436"/>
      <c r="L150" s="436"/>
      <c r="M150" s="436"/>
      <c r="N150" s="436"/>
      <c r="O150" s="437"/>
    </row>
    <row r="151" spans="1:15" ht="15" customHeight="1" x14ac:dyDescent="0.25">
      <c r="A151" s="5" t="s">
        <v>102</v>
      </c>
      <c r="B151" s="122" t="s">
        <v>20</v>
      </c>
      <c r="C151" s="72"/>
      <c r="D151" s="16">
        <f>SUM(D152:D153)</f>
        <v>853.69999999999993</v>
      </c>
      <c r="E151" s="16">
        <f>SUM(E152:E153)</f>
        <v>733.69999999999993</v>
      </c>
      <c r="F151" s="16">
        <f>SUM(F152:F153)</f>
        <v>257</v>
      </c>
      <c r="G151" s="16">
        <f>SUM(G152:G153)</f>
        <v>120</v>
      </c>
      <c r="H151" s="10">
        <f t="shared" ref="H151:O151" si="47">SUM(H152:H153)</f>
        <v>0</v>
      </c>
      <c r="I151" s="10">
        <f t="shared" si="47"/>
        <v>0</v>
      </c>
      <c r="J151" s="10">
        <f t="shared" si="47"/>
        <v>0</v>
      </c>
      <c r="K151" s="166">
        <f t="shared" si="47"/>
        <v>0</v>
      </c>
      <c r="L151" s="11">
        <f t="shared" si="47"/>
        <v>853.69999999999993</v>
      </c>
      <c r="M151" s="11">
        <f t="shared" si="47"/>
        <v>733.69999999999993</v>
      </c>
      <c r="N151" s="11">
        <f t="shared" si="47"/>
        <v>257</v>
      </c>
      <c r="O151" s="11">
        <f t="shared" si="47"/>
        <v>120</v>
      </c>
    </row>
    <row r="152" spans="1:15" ht="15" customHeight="1" x14ac:dyDescent="0.25">
      <c r="A152" s="19"/>
      <c r="B152" s="122"/>
      <c r="C152" s="30" t="s">
        <v>30</v>
      </c>
      <c r="D152" s="16">
        <f>E152+G152</f>
        <v>58.9</v>
      </c>
      <c r="E152" s="16">
        <v>58.9</v>
      </c>
      <c r="F152" s="16">
        <v>20.399999999999999</v>
      </c>
      <c r="G152" s="16"/>
      <c r="H152" s="9">
        <f t="shared" ref="H152:H186" si="48">I152+K152</f>
        <v>0</v>
      </c>
      <c r="I152" s="10"/>
      <c r="J152" s="10"/>
      <c r="K152" s="166"/>
      <c r="L152" s="12">
        <f t="shared" ref="L152:L186" si="49">M152+O152</f>
        <v>58.9</v>
      </c>
      <c r="M152" s="12">
        <f t="shared" ref="M152:O167" si="50">E152+I152</f>
        <v>58.9</v>
      </c>
      <c r="N152" s="12">
        <f t="shared" si="50"/>
        <v>20.399999999999999</v>
      </c>
      <c r="O152" s="12">
        <f t="shared" si="50"/>
        <v>0</v>
      </c>
    </row>
    <row r="153" spans="1:15" ht="15.75" customHeight="1" x14ac:dyDescent="0.25">
      <c r="A153" s="19"/>
      <c r="B153" s="122"/>
      <c r="C153" s="30" t="s">
        <v>50</v>
      </c>
      <c r="D153" s="16">
        <f>E153+G153</f>
        <v>794.8</v>
      </c>
      <c r="E153" s="16">
        <v>674.8</v>
      </c>
      <c r="F153" s="16">
        <v>236.6</v>
      </c>
      <c r="G153" s="16">
        <v>120</v>
      </c>
      <c r="H153" s="9">
        <f t="shared" si="48"/>
        <v>0</v>
      </c>
      <c r="I153" s="10"/>
      <c r="J153" s="10"/>
      <c r="K153" s="10"/>
      <c r="L153" s="12">
        <f t="shared" si="49"/>
        <v>794.8</v>
      </c>
      <c r="M153" s="12">
        <f t="shared" si="50"/>
        <v>674.8</v>
      </c>
      <c r="N153" s="12">
        <f t="shared" si="50"/>
        <v>236.6</v>
      </c>
      <c r="O153" s="12">
        <f t="shared" si="50"/>
        <v>120</v>
      </c>
    </row>
    <row r="154" spans="1:15" x14ac:dyDescent="0.25">
      <c r="A154" s="13" t="s">
        <v>103</v>
      </c>
      <c r="B154" s="14" t="s">
        <v>54</v>
      </c>
      <c r="C154" s="15" t="s">
        <v>50</v>
      </c>
      <c r="D154" s="16">
        <f t="shared" ref="D154:D186" si="51">E154+G154</f>
        <v>300.89999999999998</v>
      </c>
      <c r="E154" s="16">
        <v>300.89999999999998</v>
      </c>
      <c r="F154" s="16">
        <v>253.1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300.89999999999998</v>
      </c>
      <c r="M154" s="12">
        <f t="shared" si="50"/>
        <v>300.89999999999998</v>
      </c>
      <c r="N154" s="12">
        <f t="shared" si="50"/>
        <v>253.1</v>
      </c>
      <c r="O154" s="12">
        <f t="shared" si="50"/>
        <v>0</v>
      </c>
    </row>
    <row r="155" spans="1:15" ht="15" customHeight="1" x14ac:dyDescent="0.25">
      <c r="A155" s="13" t="s">
        <v>104</v>
      </c>
      <c r="B155" s="12" t="s">
        <v>33</v>
      </c>
      <c r="C155" s="15" t="s">
        <v>50</v>
      </c>
      <c r="D155" s="16">
        <f t="shared" si="51"/>
        <v>133.80000000000001</v>
      </c>
      <c r="E155" s="16">
        <v>133.80000000000001</v>
      </c>
      <c r="F155" s="16">
        <v>104.9</v>
      </c>
      <c r="G155" s="16"/>
      <c r="H155" s="10">
        <f t="shared" si="48"/>
        <v>0</v>
      </c>
      <c r="I155" s="10"/>
      <c r="J155" s="10">
        <v>-1.5</v>
      </c>
      <c r="K155" s="10"/>
      <c r="L155" s="12">
        <f t="shared" si="49"/>
        <v>133.80000000000001</v>
      </c>
      <c r="M155" s="12">
        <f t="shared" si="50"/>
        <v>133.80000000000001</v>
      </c>
      <c r="N155" s="12">
        <f t="shared" si="50"/>
        <v>103.4</v>
      </c>
      <c r="O155" s="12">
        <f t="shared" si="50"/>
        <v>0</v>
      </c>
    </row>
    <row r="156" spans="1:15" ht="15" customHeight="1" x14ac:dyDescent="0.25">
      <c r="A156" s="13" t="s">
        <v>105</v>
      </c>
      <c r="B156" s="12" t="s">
        <v>155</v>
      </c>
      <c r="C156" s="15" t="s">
        <v>50</v>
      </c>
      <c r="D156" s="16">
        <f t="shared" si="51"/>
        <v>185.1</v>
      </c>
      <c r="E156" s="16">
        <v>185.1</v>
      </c>
      <c r="F156" s="16">
        <v>133.4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185.1</v>
      </c>
      <c r="M156" s="12">
        <f t="shared" si="50"/>
        <v>185.1</v>
      </c>
      <c r="N156" s="12">
        <f t="shared" si="50"/>
        <v>133.4</v>
      </c>
      <c r="O156" s="12">
        <f t="shared" si="50"/>
        <v>0</v>
      </c>
    </row>
    <row r="157" spans="1:15" ht="15" customHeight="1" x14ac:dyDescent="0.25">
      <c r="A157" s="13" t="s">
        <v>106</v>
      </c>
      <c r="B157" s="12" t="s">
        <v>384</v>
      </c>
      <c r="C157" s="15" t="s">
        <v>50</v>
      </c>
      <c r="D157" s="16">
        <f t="shared" si="51"/>
        <v>196.9</v>
      </c>
      <c r="E157" s="16">
        <v>196.9</v>
      </c>
      <c r="F157" s="16">
        <v>154.30000000000001</v>
      </c>
      <c r="G157" s="16"/>
      <c r="H157" s="10">
        <f t="shared" si="48"/>
        <v>0</v>
      </c>
      <c r="I157" s="10"/>
      <c r="J157" s="10">
        <v>-3.2</v>
      </c>
      <c r="K157" s="10"/>
      <c r="L157" s="12">
        <f t="shared" si="49"/>
        <v>196.9</v>
      </c>
      <c r="M157" s="12">
        <f t="shared" si="50"/>
        <v>196.9</v>
      </c>
      <c r="N157" s="12">
        <f t="shared" si="50"/>
        <v>151.10000000000002</v>
      </c>
      <c r="O157" s="12">
        <f t="shared" si="50"/>
        <v>0</v>
      </c>
    </row>
    <row r="158" spans="1:15" ht="15" customHeight="1" x14ac:dyDescent="0.25">
      <c r="A158" s="13" t="s">
        <v>107</v>
      </c>
      <c r="B158" s="12" t="s">
        <v>148</v>
      </c>
      <c r="C158" s="15" t="s">
        <v>50</v>
      </c>
      <c r="D158" s="16">
        <f t="shared" si="51"/>
        <v>96.2</v>
      </c>
      <c r="E158" s="16">
        <v>96.2</v>
      </c>
      <c r="F158" s="16">
        <v>84.5</v>
      </c>
      <c r="G158" s="16"/>
      <c r="H158" s="10">
        <f t="shared" si="48"/>
        <v>2.6</v>
      </c>
      <c r="I158" s="10">
        <v>2.6</v>
      </c>
      <c r="J158" s="10">
        <v>-1.2</v>
      </c>
      <c r="K158" s="10"/>
      <c r="L158" s="12">
        <f t="shared" si="49"/>
        <v>98.8</v>
      </c>
      <c r="M158" s="12">
        <f t="shared" si="50"/>
        <v>98.8</v>
      </c>
      <c r="N158" s="12">
        <f t="shared" si="50"/>
        <v>83.3</v>
      </c>
      <c r="O158" s="12">
        <f t="shared" si="50"/>
        <v>0</v>
      </c>
    </row>
    <row r="159" spans="1:15" ht="15" customHeight="1" x14ac:dyDescent="0.25">
      <c r="A159" s="13" t="s">
        <v>151</v>
      </c>
      <c r="B159" s="208" t="s">
        <v>322</v>
      </c>
      <c r="C159" s="15" t="s">
        <v>50</v>
      </c>
      <c r="D159" s="16">
        <f t="shared" si="51"/>
        <v>218.8</v>
      </c>
      <c r="E159" s="16">
        <v>218.8</v>
      </c>
      <c r="F159" s="16">
        <v>180.4</v>
      </c>
      <c r="G159" s="16"/>
      <c r="H159" s="10">
        <f t="shared" si="48"/>
        <v>0</v>
      </c>
      <c r="I159" s="10"/>
      <c r="J159" s="10"/>
      <c r="K159" s="10"/>
      <c r="L159" s="12">
        <f t="shared" si="49"/>
        <v>218.8</v>
      </c>
      <c r="M159" s="12">
        <f t="shared" si="50"/>
        <v>218.8</v>
      </c>
      <c r="N159" s="12">
        <f t="shared" si="50"/>
        <v>180.4</v>
      </c>
      <c r="O159" s="12">
        <f t="shared" si="50"/>
        <v>0</v>
      </c>
    </row>
    <row r="160" spans="1:15" ht="16.5" customHeight="1" x14ac:dyDescent="0.25">
      <c r="A160" s="13" t="s">
        <v>152</v>
      </c>
      <c r="B160" s="12" t="s">
        <v>385</v>
      </c>
      <c r="C160" s="15" t="s">
        <v>50</v>
      </c>
      <c r="D160" s="16">
        <f t="shared" si="51"/>
        <v>244.3</v>
      </c>
      <c r="E160" s="16">
        <v>244.3</v>
      </c>
      <c r="F160" s="16">
        <v>180.4</v>
      </c>
      <c r="G160" s="16"/>
      <c r="H160" s="10">
        <f t="shared" si="48"/>
        <v>26</v>
      </c>
      <c r="I160" s="10">
        <v>26</v>
      </c>
      <c r="J160" s="10"/>
      <c r="K160" s="10"/>
      <c r="L160" s="12">
        <f t="shared" si="49"/>
        <v>270.3</v>
      </c>
      <c r="M160" s="12">
        <f t="shared" si="50"/>
        <v>270.3</v>
      </c>
      <c r="N160" s="12">
        <f t="shared" si="50"/>
        <v>180.4</v>
      </c>
      <c r="O160" s="12">
        <f t="shared" si="50"/>
        <v>0</v>
      </c>
    </row>
    <row r="161" spans="1:15" ht="16.5" customHeight="1" x14ac:dyDescent="0.25">
      <c r="A161" s="13" t="s">
        <v>108</v>
      </c>
      <c r="B161" s="12" t="s">
        <v>386</v>
      </c>
      <c r="C161" s="15" t="s">
        <v>50</v>
      </c>
      <c r="D161" s="16">
        <f t="shared" si="51"/>
        <v>281.10000000000002</v>
      </c>
      <c r="E161" s="16">
        <v>281.10000000000002</v>
      </c>
      <c r="F161" s="16">
        <v>218.4</v>
      </c>
      <c r="G161" s="16"/>
      <c r="H161" s="10">
        <f t="shared" si="48"/>
        <v>10.7</v>
      </c>
      <c r="I161" s="10">
        <v>10.7</v>
      </c>
      <c r="J161" s="10"/>
      <c r="K161" s="10"/>
      <c r="L161" s="12">
        <f t="shared" si="49"/>
        <v>291.8</v>
      </c>
      <c r="M161" s="12">
        <f t="shared" si="50"/>
        <v>291.8</v>
      </c>
      <c r="N161" s="12">
        <f t="shared" si="50"/>
        <v>218.4</v>
      </c>
      <c r="O161" s="12">
        <f t="shared" si="50"/>
        <v>0</v>
      </c>
    </row>
    <row r="162" spans="1:15" ht="15" customHeight="1" x14ac:dyDescent="0.25">
      <c r="A162" s="13" t="s">
        <v>153</v>
      </c>
      <c r="B162" s="12" t="s">
        <v>387</v>
      </c>
      <c r="C162" s="15" t="s">
        <v>50</v>
      </c>
      <c r="D162" s="16">
        <f t="shared" si="51"/>
        <v>161.9</v>
      </c>
      <c r="E162" s="16">
        <v>161.9</v>
      </c>
      <c r="F162" s="16">
        <v>124.3</v>
      </c>
      <c r="G162" s="16"/>
      <c r="H162" s="10">
        <f t="shared" si="48"/>
        <v>9.4</v>
      </c>
      <c r="I162" s="10">
        <v>9.4</v>
      </c>
      <c r="J162" s="10"/>
      <c r="K162" s="10"/>
      <c r="L162" s="12">
        <f t="shared" si="49"/>
        <v>171.3</v>
      </c>
      <c r="M162" s="12">
        <f t="shared" si="50"/>
        <v>171.3</v>
      </c>
      <c r="N162" s="12">
        <f t="shared" si="50"/>
        <v>124.3</v>
      </c>
      <c r="O162" s="12">
        <f t="shared" si="50"/>
        <v>0</v>
      </c>
    </row>
    <row r="163" spans="1:15" ht="15" customHeight="1" x14ac:dyDescent="0.25">
      <c r="A163" s="13" t="s">
        <v>154</v>
      </c>
      <c r="B163" s="12" t="s">
        <v>363</v>
      </c>
      <c r="C163" s="15" t="s">
        <v>50</v>
      </c>
      <c r="D163" s="16">
        <f t="shared" si="51"/>
        <v>181.7</v>
      </c>
      <c r="E163" s="16">
        <v>181.7</v>
      </c>
      <c r="F163" s="16">
        <v>141.69999999999999</v>
      </c>
      <c r="G163" s="16"/>
      <c r="H163" s="10">
        <f t="shared" si="48"/>
        <v>9.4</v>
      </c>
      <c r="I163" s="10">
        <v>9.4</v>
      </c>
      <c r="J163" s="10"/>
      <c r="K163" s="10"/>
      <c r="L163" s="12">
        <f t="shared" si="49"/>
        <v>191.1</v>
      </c>
      <c r="M163" s="12">
        <f t="shared" si="50"/>
        <v>191.1</v>
      </c>
      <c r="N163" s="12">
        <f t="shared" si="50"/>
        <v>141.69999999999999</v>
      </c>
      <c r="O163" s="12">
        <f t="shared" si="50"/>
        <v>0</v>
      </c>
    </row>
    <row r="164" spans="1:15" ht="15" customHeight="1" x14ac:dyDescent="0.25">
      <c r="A164" s="13" t="s">
        <v>109</v>
      </c>
      <c r="B164" s="164" t="s">
        <v>45</v>
      </c>
      <c r="C164" s="15" t="s">
        <v>50</v>
      </c>
      <c r="D164" s="16">
        <f t="shared" si="51"/>
        <v>121.5</v>
      </c>
      <c r="E164" s="16">
        <v>121.5</v>
      </c>
      <c r="F164" s="16">
        <v>99.5</v>
      </c>
      <c r="G164" s="16"/>
      <c r="H164" s="10">
        <f t="shared" si="48"/>
        <v>0</v>
      </c>
      <c r="I164" s="10"/>
      <c r="J164" s="10"/>
      <c r="K164" s="10"/>
      <c r="L164" s="12">
        <f t="shared" si="49"/>
        <v>121.5</v>
      </c>
      <c r="M164" s="12">
        <f t="shared" si="50"/>
        <v>121.5</v>
      </c>
      <c r="N164" s="12">
        <f t="shared" si="50"/>
        <v>99.5</v>
      </c>
      <c r="O164" s="12">
        <f t="shared" si="50"/>
        <v>0</v>
      </c>
    </row>
    <row r="165" spans="1:15" ht="15" customHeight="1" x14ac:dyDescent="0.25">
      <c r="A165" s="13" t="s">
        <v>110</v>
      </c>
      <c r="B165" s="12" t="s">
        <v>42</v>
      </c>
      <c r="C165" s="15" t="s">
        <v>50</v>
      </c>
      <c r="D165" s="16">
        <f t="shared" si="51"/>
        <v>129.9</v>
      </c>
      <c r="E165" s="16">
        <v>129.9</v>
      </c>
      <c r="F165" s="16">
        <v>111</v>
      </c>
      <c r="G165" s="16"/>
      <c r="H165" s="10">
        <f t="shared" si="48"/>
        <v>0</v>
      </c>
      <c r="I165" s="10"/>
      <c r="J165" s="10">
        <v>-29.2</v>
      </c>
      <c r="K165" s="10"/>
      <c r="L165" s="12">
        <f t="shared" si="49"/>
        <v>129.9</v>
      </c>
      <c r="M165" s="12">
        <f t="shared" si="50"/>
        <v>129.9</v>
      </c>
      <c r="N165" s="12">
        <f t="shared" si="50"/>
        <v>81.8</v>
      </c>
      <c r="O165" s="12">
        <f t="shared" si="50"/>
        <v>0</v>
      </c>
    </row>
    <row r="166" spans="1:15" ht="15" customHeight="1" x14ac:dyDescent="0.25">
      <c r="A166" s="13" t="s">
        <v>111</v>
      </c>
      <c r="B166" s="12" t="s">
        <v>44</v>
      </c>
      <c r="C166" s="15" t="s">
        <v>50</v>
      </c>
      <c r="D166" s="16">
        <f t="shared" si="51"/>
        <v>112.9</v>
      </c>
      <c r="E166" s="16">
        <v>112.9</v>
      </c>
      <c r="F166" s="16">
        <v>93.2</v>
      </c>
      <c r="G166" s="16"/>
      <c r="H166" s="10">
        <f t="shared" si="48"/>
        <v>0</v>
      </c>
      <c r="I166" s="10"/>
      <c r="J166" s="10">
        <v>-3</v>
      </c>
      <c r="K166" s="10"/>
      <c r="L166" s="12">
        <f t="shared" si="49"/>
        <v>112.9</v>
      </c>
      <c r="M166" s="12">
        <f t="shared" si="50"/>
        <v>112.9</v>
      </c>
      <c r="N166" s="12">
        <f t="shared" si="50"/>
        <v>90.2</v>
      </c>
      <c r="O166" s="12">
        <f t="shared" si="50"/>
        <v>0</v>
      </c>
    </row>
    <row r="167" spans="1:15" ht="15" customHeight="1" x14ac:dyDescent="0.25">
      <c r="A167" s="13" t="s">
        <v>112</v>
      </c>
      <c r="B167" s="12" t="s">
        <v>160</v>
      </c>
      <c r="C167" s="15" t="s">
        <v>50</v>
      </c>
      <c r="D167" s="16">
        <f t="shared" si="51"/>
        <v>164.9</v>
      </c>
      <c r="E167" s="16">
        <v>164.9</v>
      </c>
      <c r="F167" s="16">
        <v>134.4</v>
      </c>
      <c r="G167" s="16"/>
      <c r="H167" s="10">
        <f t="shared" si="48"/>
        <v>0</v>
      </c>
      <c r="I167" s="10"/>
      <c r="J167" s="10">
        <v>-1.1000000000000001</v>
      </c>
      <c r="K167" s="10"/>
      <c r="L167" s="12">
        <f t="shared" si="49"/>
        <v>164.9</v>
      </c>
      <c r="M167" s="12">
        <f t="shared" si="50"/>
        <v>164.9</v>
      </c>
      <c r="N167" s="12">
        <f t="shared" si="50"/>
        <v>133.30000000000001</v>
      </c>
      <c r="O167" s="12">
        <f t="shared" si="50"/>
        <v>0</v>
      </c>
    </row>
    <row r="168" spans="1:15" ht="15" customHeight="1" x14ac:dyDescent="0.25">
      <c r="A168" s="13" t="s">
        <v>113</v>
      </c>
      <c r="B168" s="12" t="s">
        <v>43</v>
      </c>
      <c r="C168" s="15" t="s">
        <v>50</v>
      </c>
      <c r="D168" s="16">
        <f t="shared" si="51"/>
        <v>89.5</v>
      </c>
      <c r="E168" s="16">
        <v>89.5</v>
      </c>
      <c r="F168" s="16">
        <v>76.400000000000006</v>
      </c>
      <c r="G168" s="16"/>
      <c r="H168" s="10">
        <f t="shared" si="48"/>
        <v>0</v>
      </c>
      <c r="I168" s="10"/>
      <c r="J168" s="10"/>
      <c r="K168" s="10"/>
      <c r="L168" s="12">
        <f t="shared" si="49"/>
        <v>89.5</v>
      </c>
      <c r="M168" s="12">
        <f t="shared" ref="M168:O200" si="52">E168+I168</f>
        <v>89.5</v>
      </c>
      <c r="N168" s="12">
        <f t="shared" si="52"/>
        <v>76.400000000000006</v>
      </c>
      <c r="O168" s="12">
        <f t="shared" si="52"/>
        <v>0</v>
      </c>
    </row>
    <row r="169" spans="1:15" ht="15" customHeight="1" x14ac:dyDescent="0.25">
      <c r="A169" s="13" t="s">
        <v>161</v>
      </c>
      <c r="B169" s="164" t="s">
        <v>46</v>
      </c>
      <c r="C169" s="15" t="s">
        <v>50</v>
      </c>
      <c r="D169" s="16">
        <f t="shared" si="51"/>
        <v>116.9</v>
      </c>
      <c r="E169" s="16">
        <v>116.9</v>
      </c>
      <c r="F169" s="16">
        <v>96.3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116.9</v>
      </c>
      <c r="M169" s="12">
        <f t="shared" si="52"/>
        <v>116.9</v>
      </c>
      <c r="N169" s="12">
        <f t="shared" si="52"/>
        <v>96.3</v>
      </c>
      <c r="O169" s="12">
        <f t="shared" si="52"/>
        <v>0</v>
      </c>
    </row>
    <row r="170" spans="1:15" ht="15" customHeight="1" x14ac:dyDescent="0.25">
      <c r="A170" s="13" t="s">
        <v>114</v>
      </c>
      <c r="B170" s="12" t="s">
        <v>364</v>
      </c>
      <c r="C170" s="15" t="s">
        <v>50</v>
      </c>
      <c r="D170" s="16">
        <f t="shared" si="51"/>
        <v>143.80000000000001</v>
      </c>
      <c r="E170" s="16">
        <v>143.80000000000001</v>
      </c>
      <c r="F170" s="16">
        <v>122</v>
      </c>
      <c r="G170" s="16"/>
      <c r="H170" s="10">
        <f t="shared" si="48"/>
        <v>0</v>
      </c>
      <c r="I170" s="10"/>
      <c r="J170" s="10">
        <v>-4.0999999999999996</v>
      </c>
      <c r="K170" s="10"/>
      <c r="L170" s="12">
        <f t="shared" si="49"/>
        <v>143.80000000000001</v>
      </c>
      <c r="M170" s="12">
        <f t="shared" si="52"/>
        <v>143.80000000000001</v>
      </c>
      <c r="N170" s="12">
        <f t="shared" si="52"/>
        <v>117.9</v>
      </c>
      <c r="O170" s="12">
        <f t="shared" si="52"/>
        <v>0</v>
      </c>
    </row>
    <row r="171" spans="1:15" ht="15" customHeight="1" x14ac:dyDescent="0.25">
      <c r="A171" s="13" t="s">
        <v>115</v>
      </c>
      <c r="B171" s="12" t="s">
        <v>41</v>
      </c>
      <c r="C171" s="15" t="s">
        <v>50</v>
      </c>
      <c r="D171" s="16">
        <f t="shared" si="51"/>
        <v>179</v>
      </c>
      <c r="E171" s="16">
        <v>179</v>
      </c>
      <c r="F171" s="16">
        <v>145.19999999999999</v>
      </c>
      <c r="G171" s="16"/>
      <c r="H171" s="10">
        <f t="shared" si="48"/>
        <v>0</v>
      </c>
      <c r="I171" s="10"/>
      <c r="J171" s="10"/>
      <c r="K171" s="10"/>
      <c r="L171" s="12">
        <f t="shared" si="49"/>
        <v>179</v>
      </c>
      <c r="M171" s="12">
        <f t="shared" si="52"/>
        <v>179</v>
      </c>
      <c r="N171" s="12">
        <f t="shared" si="52"/>
        <v>145.19999999999999</v>
      </c>
      <c r="O171" s="12">
        <f t="shared" si="52"/>
        <v>0</v>
      </c>
    </row>
    <row r="172" spans="1:15" ht="15" customHeight="1" x14ac:dyDescent="0.25">
      <c r="A172" s="13" t="s">
        <v>116</v>
      </c>
      <c r="B172" s="164" t="s">
        <v>365</v>
      </c>
      <c r="C172" s="15" t="s">
        <v>50</v>
      </c>
      <c r="D172" s="16">
        <f t="shared" si="51"/>
        <v>137.80000000000001</v>
      </c>
      <c r="E172" s="16">
        <v>137.80000000000001</v>
      </c>
      <c r="F172" s="16">
        <v>109.7</v>
      </c>
      <c r="G172" s="16"/>
      <c r="H172" s="10">
        <f t="shared" si="48"/>
        <v>0</v>
      </c>
      <c r="I172" s="10"/>
      <c r="J172" s="10"/>
      <c r="K172" s="10"/>
      <c r="L172" s="12">
        <f t="shared" si="49"/>
        <v>137.80000000000001</v>
      </c>
      <c r="M172" s="12">
        <f t="shared" si="52"/>
        <v>137.80000000000001</v>
      </c>
      <c r="N172" s="12">
        <f t="shared" si="52"/>
        <v>109.7</v>
      </c>
      <c r="O172" s="12">
        <f t="shared" si="52"/>
        <v>0</v>
      </c>
    </row>
    <row r="173" spans="1:15" ht="15" customHeight="1" x14ac:dyDescent="0.25">
      <c r="A173" s="13" t="s">
        <v>117</v>
      </c>
      <c r="B173" s="164" t="s">
        <v>40</v>
      </c>
      <c r="C173" s="15" t="s">
        <v>50</v>
      </c>
      <c r="D173" s="16">
        <f t="shared" si="51"/>
        <v>87.7</v>
      </c>
      <c r="E173" s="16">
        <v>87.7</v>
      </c>
      <c r="F173" s="16">
        <v>71.3</v>
      </c>
      <c r="G173" s="16"/>
      <c r="H173" s="10">
        <f t="shared" si="48"/>
        <v>0</v>
      </c>
      <c r="I173" s="10"/>
      <c r="J173" s="10"/>
      <c r="K173" s="10"/>
      <c r="L173" s="12">
        <f t="shared" si="49"/>
        <v>87.7</v>
      </c>
      <c r="M173" s="12">
        <f t="shared" si="52"/>
        <v>87.7</v>
      </c>
      <c r="N173" s="12">
        <f t="shared" si="52"/>
        <v>71.3</v>
      </c>
      <c r="O173" s="12">
        <f t="shared" si="52"/>
        <v>0</v>
      </c>
    </row>
    <row r="174" spans="1:15" ht="15" customHeight="1" x14ac:dyDescent="0.25">
      <c r="A174" s="13" t="s">
        <v>118</v>
      </c>
      <c r="B174" s="29" t="s">
        <v>491</v>
      </c>
      <c r="C174" s="15" t="s">
        <v>50</v>
      </c>
      <c r="D174" s="16">
        <f t="shared" si="51"/>
        <v>152.9</v>
      </c>
      <c r="E174" s="16">
        <v>152.9</v>
      </c>
      <c r="F174" s="16">
        <v>110.6</v>
      </c>
      <c r="G174" s="16"/>
      <c r="H174" s="10">
        <f t="shared" si="48"/>
        <v>0</v>
      </c>
      <c r="I174" s="10">
        <v>-20</v>
      </c>
      <c r="J174" s="10"/>
      <c r="K174" s="10">
        <v>20</v>
      </c>
      <c r="L174" s="12">
        <f t="shared" si="49"/>
        <v>152.9</v>
      </c>
      <c r="M174" s="12">
        <f t="shared" si="52"/>
        <v>132.9</v>
      </c>
      <c r="N174" s="12">
        <f t="shared" si="52"/>
        <v>110.6</v>
      </c>
      <c r="O174" s="12">
        <f t="shared" si="52"/>
        <v>20</v>
      </c>
    </row>
    <row r="175" spans="1:15" ht="15" customHeight="1" x14ac:dyDescent="0.25">
      <c r="A175" s="13" t="s">
        <v>157</v>
      </c>
      <c r="B175" s="12" t="s">
        <v>149</v>
      </c>
      <c r="C175" s="15" t="s">
        <v>50</v>
      </c>
      <c r="D175" s="16">
        <f t="shared" si="51"/>
        <v>322.3</v>
      </c>
      <c r="E175" s="16">
        <v>322.3</v>
      </c>
      <c r="F175" s="16">
        <v>265.2</v>
      </c>
      <c r="G175" s="16"/>
      <c r="H175" s="10">
        <f t="shared" si="48"/>
        <v>0</v>
      </c>
      <c r="I175" s="10"/>
      <c r="J175" s="10"/>
      <c r="K175" s="10"/>
      <c r="L175" s="12">
        <f t="shared" si="49"/>
        <v>322.3</v>
      </c>
      <c r="M175" s="12">
        <f t="shared" si="52"/>
        <v>322.3</v>
      </c>
      <c r="N175" s="12">
        <f t="shared" si="52"/>
        <v>265.2</v>
      </c>
      <c r="O175" s="12">
        <f t="shared" si="52"/>
        <v>0</v>
      </c>
    </row>
    <row r="176" spans="1:15" ht="15" customHeight="1" x14ac:dyDescent="0.25">
      <c r="A176" s="13" t="s">
        <v>119</v>
      </c>
      <c r="B176" s="12" t="s">
        <v>34</v>
      </c>
      <c r="C176" s="15" t="s">
        <v>50</v>
      </c>
      <c r="D176" s="16">
        <f t="shared" si="51"/>
        <v>190.6</v>
      </c>
      <c r="E176" s="16">
        <v>190.6</v>
      </c>
      <c r="F176" s="16">
        <v>163.1</v>
      </c>
      <c r="G176" s="16"/>
      <c r="H176" s="10">
        <f t="shared" si="48"/>
        <v>2.9</v>
      </c>
      <c r="I176" s="10">
        <v>2.9</v>
      </c>
      <c r="J176" s="10"/>
      <c r="K176" s="10"/>
      <c r="L176" s="12">
        <f t="shared" si="49"/>
        <v>193.5</v>
      </c>
      <c r="M176" s="12">
        <f t="shared" si="52"/>
        <v>193.5</v>
      </c>
      <c r="N176" s="12">
        <f t="shared" si="52"/>
        <v>163.1</v>
      </c>
      <c r="O176" s="12">
        <f t="shared" si="52"/>
        <v>0</v>
      </c>
    </row>
    <row r="177" spans="1:17" ht="15" customHeight="1" x14ac:dyDescent="0.25">
      <c r="A177" s="13" t="s">
        <v>120</v>
      </c>
      <c r="B177" s="12" t="s">
        <v>36</v>
      </c>
      <c r="C177" s="15" t="s">
        <v>50</v>
      </c>
      <c r="D177" s="16">
        <f t="shared" si="51"/>
        <v>208.4</v>
      </c>
      <c r="E177" s="16">
        <v>208.4</v>
      </c>
      <c r="F177" s="16">
        <v>169.2</v>
      </c>
      <c r="G177" s="16"/>
      <c r="H177" s="10">
        <f t="shared" si="48"/>
        <v>0</v>
      </c>
      <c r="I177" s="10"/>
      <c r="J177" s="10">
        <v>-0.4</v>
      </c>
      <c r="K177" s="10"/>
      <c r="L177" s="12">
        <f t="shared" si="49"/>
        <v>208.4</v>
      </c>
      <c r="M177" s="12">
        <f t="shared" si="52"/>
        <v>208.4</v>
      </c>
      <c r="N177" s="12">
        <f t="shared" si="52"/>
        <v>168.79999999999998</v>
      </c>
      <c r="O177" s="12">
        <f t="shared" si="52"/>
        <v>0</v>
      </c>
      <c r="P177" s="35"/>
      <c r="Q177" s="35"/>
    </row>
    <row r="178" spans="1:17" ht="15" customHeight="1" x14ac:dyDescent="0.25">
      <c r="A178" s="13" t="s">
        <v>121</v>
      </c>
      <c r="B178" s="12" t="s">
        <v>38</v>
      </c>
      <c r="C178" s="15" t="s">
        <v>50</v>
      </c>
      <c r="D178" s="16">
        <f t="shared" si="51"/>
        <v>343.2</v>
      </c>
      <c r="E178" s="16">
        <v>343.2</v>
      </c>
      <c r="F178" s="16">
        <v>280.7</v>
      </c>
      <c r="G178" s="16"/>
      <c r="H178" s="10">
        <f t="shared" si="48"/>
        <v>0</v>
      </c>
      <c r="I178" s="10"/>
      <c r="J178" s="10">
        <v>-0.4</v>
      </c>
      <c r="K178" s="10"/>
      <c r="L178" s="12">
        <f t="shared" si="49"/>
        <v>343.2</v>
      </c>
      <c r="M178" s="12">
        <f t="shared" si="52"/>
        <v>343.2</v>
      </c>
      <c r="N178" s="12">
        <f t="shared" si="52"/>
        <v>280.3</v>
      </c>
      <c r="O178" s="12">
        <f t="shared" si="52"/>
        <v>0</v>
      </c>
    </row>
    <row r="179" spans="1:17" ht="15" customHeight="1" x14ac:dyDescent="0.25">
      <c r="A179" s="13" t="s">
        <v>122</v>
      </c>
      <c r="B179" s="12" t="s">
        <v>37</v>
      </c>
      <c r="C179" s="15" t="s">
        <v>50</v>
      </c>
      <c r="D179" s="16">
        <f t="shared" si="51"/>
        <v>208.5</v>
      </c>
      <c r="E179" s="16">
        <v>208.5</v>
      </c>
      <c r="F179" s="16">
        <v>171.2</v>
      </c>
      <c r="G179" s="16"/>
      <c r="H179" s="10">
        <f t="shared" si="48"/>
        <v>0</v>
      </c>
      <c r="I179" s="10"/>
      <c r="J179" s="10"/>
      <c r="K179" s="10"/>
      <c r="L179" s="12">
        <f t="shared" si="49"/>
        <v>208.5</v>
      </c>
      <c r="M179" s="12">
        <f t="shared" si="52"/>
        <v>208.5</v>
      </c>
      <c r="N179" s="12">
        <f t="shared" si="52"/>
        <v>171.2</v>
      </c>
      <c r="O179" s="12">
        <f t="shared" si="52"/>
        <v>0</v>
      </c>
    </row>
    <row r="180" spans="1:17" ht="15" customHeight="1" x14ac:dyDescent="0.25">
      <c r="A180" s="13" t="s">
        <v>123</v>
      </c>
      <c r="B180" s="12" t="s">
        <v>35</v>
      </c>
      <c r="C180" s="15" t="s">
        <v>50</v>
      </c>
      <c r="D180" s="16">
        <f t="shared" si="51"/>
        <v>327.8</v>
      </c>
      <c r="E180" s="16">
        <v>327.8</v>
      </c>
      <c r="F180" s="16">
        <v>270.2</v>
      </c>
      <c r="G180" s="16"/>
      <c r="H180" s="10">
        <f t="shared" si="48"/>
        <v>0</v>
      </c>
      <c r="I180" s="10"/>
      <c r="J180" s="10"/>
      <c r="K180" s="10"/>
      <c r="L180" s="12">
        <f t="shared" si="49"/>
        <v>327.8</v>
      </c>
      <c r="M180" s="12">
        <f t="shared" si="52"/>
        <v>327.8</v>
      </c>
      <c r="N180" s="12">
        <f t="shared" si="52"/>
        <v>270.2</v>
      </c>
      <c r="O180" s="12">
        <f t="shared" si="52"/>
        <v>0</v>
      </c>
    </row>
    <row r="181" spans="1:17" ht="15" customHeight="1" x14ac:dyDescent="0.25">
      <c r="A181" s="13" t="s">
        <v>124</v>
      </c>
      <c r="B181" s="164" t="s">
        <v>39</v>
      </c>
      <c r="C181" s="15" t="s">
        <v>50</v>
      </c>
      <c r="D181" s="16">
        <f t="shared" si="51"/>
        <v>80.099999999999994</v>
      </c>
      <c r="E181" s="16">
        <v>80.099999999999994</v>
      </c>
      <c r="F181" s="16">
        <v>68.400000000000006</v>
      </c>
      <c r="G181" s="16"/>
      <c r="H181" s="10">
        <f t="shared" si="48"/>
        <v>0</v>
      </c>
      <c r="I181" s="10"/>
      <c r="J181" s="10">
        <v>-3.9</v>
      </c>
      <c r="K181" s="10"/>
      <c r="L181" s="12">
        <f t="shared" si="49"/>
        <v>80.099999999999994</v>
      </c>
      <c r="M181" s="12">
        <f t="shared" si="52"/>
        <v>80.099999999999994</v>
      </c>
      <c r="N181" s="12">
        <f t="shared" si="52"/>
        <v>64.5</v>
      </c>
      <c r="O181" s="12">
        <f t="shared" si="52"/>
        <v>0</v>
      </c>
    </row>
    <row r="182" spans="1:17" ht="15" customHeight="1" x14ac:dyDescent="0.25">
      <c r="A182" s="13" t="s">
        <v>125</v>
      </c>
      <c r="B182" s="12" t="s">
        <v>48</v>
      </c>
      <c r="C182" s="15" t="s">
        <v>50</v>
      </c>
      <c r="D182" s="16">
        <f t="shared" si="51"/>
        <v>78</v>
      </c>
      <c r="E182" s="16">
        <v>78</v>
      </c>
      <c r="F182" s="16">
        <v>74</v>
      </c>
      <c r="G182" s="16"/>
      <c r="H182" s="10">
        <f t="shared" si="48"/>
        <v>0</v>
      </c>
      <c r="I182" s="10"/>
      <c r="J182" s="10"/>
      <c r="K182" s="10"/>
      <c r="L182" s="12">
        <f t="shared" si="49"/>
        <v>78</v>
      </c>
      <c r="M182" s="12">
        <f t="shared" si="52"/>
        <v>78</v>
      </c>
      <c r="N182" s="12">
        <f t="shared" si="52"/>
        <v>74</v>
      </c>
      <c r="O182" s="12">
        <f t="shared" si="52"/>
        <v>0</v>
      </c>
    </row>
    <row r="183" spans="1:17" ht="15" customHeight="1" x14ac:dyDescent="0.25">
      <c r="A183" s="13" t="s">
        <v>126</v>
      </c>
      <c r="B183" s="12" t="s">
        <v>47</v>
      </c>
      <c r="C183" s="15" t="s">
        <v>50</v>
      </c>
      <c r="D183" s="16">
        <f t="shared" si="51"/>
        <v>536.29999999999995</v>
      </c>
      <c r="E183" s="16">
        <v>536.29999999999995</v>
      </c>
      <c r="F183" s="16">
        <v>518.79999999999995</v>
      </c>
      <c r="G183" s="16"/>
      <c r="H183" s="10">
        <f t="shared" si="48"/>
        <v>0</v>
      </c>
      <c r="I183" s="10"/>
      <c r="J183" s="10"/>
      <c r="K183" s="10"/>
      <c r="L183" s="12">
        <f t="shared" si="49"/>
        <v>536.29999999999995</v>
      </c>
      <c r="M183" s="12">
        <f t="shared" si="52"/>
        <v>536.29999999999995</v>
      </c>
      <c r="N183" s="12">
        <f t="shared" si="52"/>
        <v>518.79999999999995</v>
      </c>
      <c r="O183" s="12">
        <f t="shared" si="52"/>
        <v>0</v>
      </c>
    </row>
    <row r="184" spans="1:17" ht="14.25" customHeight="1" x14ac:dyDescent="0.25">
      <c r="A184" s="13" t="s">
        <v>127</v>
      </c>
      <c r="B184" s="12" t="s">
        <v>63</v>
      </c>
      <c r="C184" s="15" t="s">
        <v>50</v>
      </c>
      <c r="D184" s="16">
        <f t="shared" si="51"/>
        <v>60.4</v>
      </c>
      <c r="E184" s="16">
        <v>60.4</v>
      </c>
      <c r="F184" s="16">
        <v>55.8</v>
      </c>
      <c r="G184" s="16"/>
      <c r="H184" s="10">
        <f t="shared" si="48"/>
        <v>0</v>
      </c>
      <c r="I184" s="10"/>
      <c r="J184" s="10">
        <v>-0.4</v>
      </c>
      <c r="K184" s="10"/>
      <c r="L184" s="12">
        <f t="shared" si="49"/>
        <v>60.4</v>
      </c>
      <c r="M184" s="12">
        <f t="shared" si="52"/>
        <v>60.4</v>
      </c>
      <c r="N184" s="12">
        <f t="shared" si="52"/>
        <v>55.4</v>
      </c>
      <c r="O184" s="12">
        <f t="shared" si="52"/>
        <v>0</v>
      </c>
    </row>
    <row r="185" spans="1:17" ht="15" customHeight="1" x14ac:dyDescent="0.25">
      <c r="A185" s="13" t="s">
        <v>128</v>
      </c>
      <c r="B185" s="12" t="s">
        <v>49</v>
      </c>
      <c r="C185" s="15" t="s">
        <v>50</v>
      </c>
      <c r="D185" s="16">
        <f t="shared" si="51"/>
        <v>87.5</v>
      </c>
      <c r="E185" s="16">
        <v>87.5</v>
      </c>
      <c r="F185" s="16">
        <v>67.2</v>
      </c>
      <c r="G185" s="16"/>
      <c r="H185" s="10">
        <f t="shared" si="48"/>
        <v>0</v>
      </c>
      <c r="I185" s="10"/>
      <c r="J185" s="10"/>
      <c r="K185" s="10"/>
      <c r="L185" s="12">
        <f t="shared" si="49"/>
        <v>87.5</v>
      </c>
      <c r="M185" s="12">
        <f t="shared" si="52"/>
        <v>87.5</v>
      </c>
      <c r="N185" s="12">
        <f t="shared" si="52"/>
        <v>67.2</v>
      </c>
      <c r="O185" s="12">
        <f t="shared" si="52"/>
        <v>0</v>
      </c>
    </row>
    <row r="186" spans="1:17" s="35" customFormat="1" ht="15" customHeight="1" x14ac:dyDescent="0.25">
      <c r="A186" s="13" t="s">
        <v>129</v>
      </c>
      <c r="B186" s="12" t="s">
        <v>163</v>
      </c>
      <c r="C186" s="15" t="s">
        <v>50</v>
      </c>
      <c r="D186" s="16">
        <f t="shared" si="51"/>
        <v>97.6</v>
      </c>
      <c r="E186" s="16">
        <v>97.6</v>
      </c>
      <c r="F186" s="16">
        <v>85.4</v>
      </c>
      <c r="G186" s="16"/>
      <c r="H186" s="10">
        <f t="shared" si="48"/>
        <v>0</v>
      </c>
      <c r="I186" s="10"/>
      <c r="J186" s="10"/>
      <c r="K186" s="10"/>
      <c r="L186" s="12">
        <f t="shared" si="49"/>
        <v>97.6</v>
      </c>
      <c r="M186" s="12">
        <f t="shared" si="52"/>
        <v>97.6</v>
      </c>
      <c r="N186" s="12">
        <f t="shared" si="52"/>
        <v>85.4</v>
      </c>
      <c r="O186" s="12">
        <f t="shared" si="52"/>
        <v>0</v>
      </c>
      <c r="P186" s="2"/>
      <c r="Q186" s="2"/>
    </row>
    <row r="187" spans="1:17" ht="15.95" customHeight="1" x14ac:dyDescent="0.25">
      <c r="A187" s="20" t="s">
        <v>130</v>
      </c>
      <c r="B187" s="21" t="s">
        <v>172</v>
      </c>
      <c r="C187" s="28"/>
      <c r="D187" s="23">
        <f>SUM(D151,D154:D186)</f>
        <v>6831.9000000000005</v>
      </c>
      <c r="E187" s="23">
        <f t="shared" ref="E187:O187" si="53">SUM(E151,E154:E186)</f>
        <v>6711.9000000000005</v>
      </c>
      <c r="F187" s="23">
        <f t="shared" si="53"/>
        <v>5191.1999999999989</v>
      </c>
      <c r="G187" s="23">
        <f t="shared" si="53"/>
        <v>120</v>
      </c>
      <c r="H187" s="10">
        <f t="shared" si="53"/>
        <v>60.999999999999993</v>
      </c>
      <c r="I187" s="10">
        <f t="shared" si="53"/>
        <v>40.999999999999993</v>
      </c>
      <c r="J187" s="10">
        <f t="shared" si="53"/>
        <v>-48.4</v>
      </c>
      <c r="K187" s="10">
        <f t="shared" si="53"/>
        <v>20</v>
      </c>
      <c r="L187" s="21">
        <f t="shared" si="53"/>
        <v>6892.9000000000005</v>
      </c>
      <c r="M187" s="21">
        <f t="shared" si="53"/>
        <v>6752.9000000000005</v>
      </c>
      <c r="N187" s="21">
        <f t="shared" si="53"/>
        <v>5142.7999999999993</v>
      </c>
      <c r="O187" s="21">
        <f t="shared" si="53"/>
        <v>140</v>
      </c>
    </row>
    <row r="188" spans="1:17" ht="15.95" customHeight="1" x14ac:dyDescent="0.25">
      <c r="A188" s="5" t="s">
        <v>158</v>
      </c>
      <c r="B188" s="435" t="s">
        <v>176</v>
      </c>
      <c r="C188" s="436"/>
      <c r="D188" s="436"/>
      <c r="E188" s="436"/>
      <c r="F188" s="436"/>
      <c r="G188" s="436"/>
      <c r="H188" s="436"/>
      <c r="I188" s="436"/>
      <c r="J188" s="436"/>
      <c r="K188" s="436"/>
      <c r="L188" s="436"/>
      <c r="M188" s="436"/>
      <c r="N188" s="436"/>
      <c r="O188" s="437"/>
    </row>
    <row r="189" spans="1:17" ht="15" customHeight="1" x14ac:dyDescent="0.25">
      <c r="A189" s="5" t="s">
        <v>131</v>
      </c>
      <c r="B189" s="192" t="s">
        <v>20</v>
      </c>
      <c r="C189" s="203"/>
      <c r="D189" s="16">
        <f>SUM(D190:D191)</f>
        <v>411</v>
      </c>
      <c r="E189" s="16">
        <f>SUM(E190:E191)</f>
        <v>359.2</v>
      </c>
      <c r="F189" s="16">
        <f>SUM(F190:F191)</f>
        <v>113.2</v>
      </c>
      <c r="G189" s="16">
        <f>SUM(G190:G191)</f>
        <v>51.8</v>
      </c>
      <c r="H189" s="9">
        <f>I189+K189</f>
        <v>0</v>
      </c>
      <c r="I189" s="10">
        <f>SUM(I190:I191)</f>
        <v>0</v>
      </c>
      <c r="J189" s="10">
        <f>SUM(J190:J191)</f>
        <v>66.900000000000006</v>
      </c>
      <c r="K189" s="166">
        <f>SUM(K190:K191)</f>
        <v>0</v>
      </c>
      <c r="L189" s="11">
        <f>M189+O189</f>
        <v>411</v>
      </c>
      <c r="M189" s="11">
        <f t="shared" ref="M189:O191" si="54">E189+I189</f>
        <v>359.2</v>
      </c>
      <c r="N189" s="11">
        <f t="shared" si="54"/>
        <v>180.10000000000002</v>
      </c>
      <c r="O189" s="11">
        <f t="shared" si="54"/>
        <v>51.8</v>
      </c>
    </row>
    <row r="190" spans="1:17" ht="15" customHeight="1" x14ac:dyDescent="0.25">
      <c r="A190" s="526"/>
      <c r="B190" s="204"/>
      <c r="C190" s="30" t="s">
        <v>25</v>
      </c>
      <c r="D190" s="16">
        <f>E190+G190</f>
        <v>407.5</v>
      </c>
      <c r="E190" s="16">
        <v>355.7</v>
      </c>
      <c r="F190" s="16">
        <v>113.2</v>
      </c>
      <c r="G190" s="16">
        <v>51.8</v>
      </c>
      <c r="H190" s="9">
        <f>I190+K190</f>
        <v>0</v>
      </c>
      <c r="I190" s="10"/>
      <c r="J190" s="10">
        <v>66.900000000000006</v>
      </c>
      <c r="K190" s="166"/>
      <c r="L190" s="12">
        <f>M190+O190</f>
        <v>407.5</v>
      </c>
      <c r="M190" s="12">
        <f t="shared" si="54"/>
        <v>355.7</v>
      </c>
      <c r="N190" s="12">
        <f t="shared" si="54"/>
        <v>180.10000000000002</v>
      </c>
      <c r="O190" s="12">
        <f t="shared" si="54"/>
        <v>51.8</v>
      </c>
    </row>
    <row r="191" spans="1:17" ht="15" customHeight="1" x14ac:dyDescent="0.25">
      <c r="A191" s="123"/>
      <c r="B191" s="205"/>
      <c r="C191" s="30" t="s">
        <v>30</v>
      </c>
      <c r="D191" s="16">
        <f>E191+G191</f>
        <v>3.5</v>
      </c>
      <c r="E191" s="16">
        <v>3.5</v>
      </c>
      <c r="F191" s="16"/>
      <c r="G191" s="16"/>
      <c r="H191" s="10">
        <f>I191+K191</f>
        <v>0</v>
      </c>
      <c r="I191" s="10"/>
      <c r="J191" s="10"/>
      <c r="K191" s="166"/>
      <c r="L191" s="12">
        <f>M191+O191</f>
        <v>3.5</v>
      </c>
      <c r="M191" s="12">
        <f t="shared" si="54"/>
        <v>3.5</v>
      </c>
      <c r="N191" s="12">
        <f t="shared" si="54"/>
        <v>0</v>
      </c>
      <c r="O191" s="12">
        <f t="shared" si="54"/>
        <v>0</v>
      </c>
    </row>
    <row r="192" spans="1:17" ht="15.95" customHeight="1" x14ac:dyDescent="0.25">
      <c r="A192" s="20" t="s">
        <v>132</v>
      </c>
      <c r="B192" s="194" t="s">
        <v>173</v>
      </c>
      <c r="C192" s="74"/>
      <c r="D192" s="23">
        <f>D189</f>
        <v>411</v>
      </c>
      <c r="E192" s="23">
        <f>E189</f>
        <v>359.2</v>
      </c>
      <c r="F192" s="23">
        <f>F189</f>
        <v>113.2</v>
      </c>
      <c r="G192" s="23">
        <f>G189</f>
        <v>51.8</v>
      </c>
      <c r="H192" s="24">
        <f t="shared" ref="H192:O192" si="55">H189</f>
        <v>0</v>
      </c>
      <c r="I192" s="24">
        <f t="shared" si="55"/>
        <v>0</v>
      </c>
      <c r="J192" s="24">
        <f t="shared" si="55"/>
        <v>66.900000000000006</v>
      </c>
      <c r="K192" s="24">
        <f t="shared" si="55"/>
        <v>0</v>
      </c>
      <c r="L192" s="41">
        <f>M192+O192</f>
        <v>411</v>
      </c>
      <c r="M192" s="41">
        <f t="shared" si="55"/>
        <v>359.2</v>
      </c>
      <c r="N192" s="41">
        <f t="shared" si="55"/>
        <v>180.10000000000002</v>
      </c>
      <c r="O192" s="41">
        <f t="shared" si="55"/>
        <v>51.8</v>
      </c>
    </row>
    <row r="193" spans="1:17" ht="15.95" customHeight="1" x14ac:dyDescent="0.25">
      <c r="A193" s="13" t="s">
        <v>133</v>
      </c>
      <c r="B193" s="435" t="s">
        <v>64</v>
      </c>
      <c r="C193" s="436"/>
      <c r="D193" s="436"/>
      <c r="E193" s="436"/>
      <c r="F193" s="436"/>
      <c r="G193" s="436"/>
      <c r="H193" s="436"/>
      <c r="I193" s="436"/>
      <c r="J193" s="436"/>
      <c r="K193" s="436"/>
      <c r="L193" s="436"/>
      <c r="M193" s="436"/>
      <c r="N193" s="436"/>
      <c r="O193" s="437"/>
    </row>
    <row r="194" spans="1:17" ht="15" customHeight="1" x14ac:dyDescent="0.25">
      <c r="A194" s="19" t="s">
        <v>134</v>
      </c>
      <c r="B194" s="192" t="s">
        <v>20</v>
      </c>
      <c r="C194" s="106" t="s">
        <v>30</v>
      </c>
      <c r="D194" s="16">
        <f t="shared" ref="D194:D208" si="56">E194+G194</f>
        <v>854.3</v>
      </c>
      <c r="E194" s="16">
        <v>594.29999999999995</v>
      </c>
      <c r="F194" s="16">
        <v>3</v>
      </c>
      <c r="G194" s="16">
        <v>260</v>
      </c>
      <c r="H194" s="9">
        <f>I194+K194</f>
        <v>9</v>
      </c>
      <c r="I194" s="10">
        <v>9</v>
      </c>
      <c r="J194" s="10">
        <v>123</v>
      </c>
      <c r="K194" s="166"/>
      <c r="L194" s="11">
        <f>M194+O194</f>
        <v>863.3</v>
      </c>
      <c r="M194" s="11">
        <f>E194+I194</f>
        <v>603.29999999999995</v>
      </c>
      <c r="N194" s="11">
        <f>F194+J194</f>
        <v>126</v>
      </c>
      <c r="O194" s="11">
        <f>G194+K194</f>
        <v>260</v>
      </c>
    </row>
    <row r="195" spans="1:17" ht="15" customHeight="1" x14ac:dyDescent="0.25">
      <c r="A195" s="13" t="s">
        <v>135</v>
      </c>
      <c r="B195" s="12" t="s">
        <v>7</v>
      </c>
      <c r="C195" s="90" t="s">
        <v>30</v>
      </c>
      <c r="D195" s="16">
        <f t="shared" si="56"/>
        <v>35.5</v>
      </c>
      <c r="E195" s="16">
        <v>35.5</v>
      </c>
      <c r="F195" s="16">
        <v>26.3</v>
      </c>
      <c r="G195" s="16"/>
      <c r="H195" s="9">
        <f t="shared" ref="H195:H208" si="57">I195+K195</f>
        <v>0</v>
      </c>
      <c r="I195" s="10"/>
      <c r="J195" s="10"/>
      <c r="K195" s="166"/>
      <c r="L195" s="11">
        <f t="shared" ref="L195:L208" si="58">M195+O195</f>
        <v>35.5</v>
      </c>
      <c r="M195" s="11">
        <f t="shared" ref="M195:O208" si="59">E195+I195</f>
        <v>35.5</v>
      </c>
      <c r="N195" s="11">
        <f t="shared" si="59"/>
        <v>26.3</v>
      </c>
      <c r="O195" s="11">
        <f t="shared" si="59"/>
        <v>0</v>
      </c>
    </row>
    <row r="196" spans="1:17" ht="15" customHeight="1" x14ac:dyDescent="0.25">
      <c r="A196" s="13" t="s">
        <v>136</v>
      </c>
      <c r="B196" s="71" t="s">
        <v>10</v>
      </c>
      <c r="C196" s="90" t="s">
        <v>30</v>
      </c>
      <c r="D196" s="16">
        <f t="shared" si="56"/>
        <v>28.2</v>
      </c>
      <c r="E196" s="16">
        <v>28.2</v>
      </c>
      <c r="F196" s="16">
        <v>22.1</v>
      </c>
      <c r="G196" s="16"/>
      <c r="H196" s="9">
        <f t="shared" si="57"/>
        <v>0</v>
      </c>
      <c r="I196" s="10"/>
      <c r="J196" s="10"/>
      <c r="K196" s="166"/>
      <c r="L196" s="11">
        <f t="shared" si="58"/>
        <v>28.2</v>
      </c>
      <c r="M196" s="11">
        <f t="shared" si="59"/>
        <v>28.2</v>
      </c>
      <c r="N196" s="11">
        <f t="shared" si="59"/>
        <v>22.1</v>
      </c>
      <c r="O196" s="11">
        <f t="shared" si="59"/>
        <v>0</v>
      </c>
    </row>
    <row r="197" spans="1:17" ht="15" customHeight="1" x14ac:dyDescent="0.25">
      <c r="A197" s="123" t="s">
        <v>137</v>
      </c>
      <c r="B197" s="29" t="s">
        <v>11</v>
      </c>
      <c r="C197" s="90" t="s">
        <v>30</v>
      </c>
      <c r="D197" s="16">
        <f t="shared" si="56"/>
        <v>82</v>
      </c>
      <c r="E197" s="16">
        <v>82</v>
      </c>
      <c r="F197" s="16">
        <v>68.099999999999994</v>
      </c>
      <c r="G197" s="16"/>
      <c r="H197" s="9">
        <f t="shared" si="57"/>
        <v>0</v>
      </c>
      <c r="I197" s="10"/>
      <c r="J197" s="10"/>
      <c r="K197" s="166"/>
      <c r="L197" s="11">
        <f t="shared" si="58"/>
        <v>82</v>
      </c>
      <c r="M197" s="11">
        <f t="shared" si="59"/>
        <v>82</v>
      </c>
      <c r="N197" s="11">
        <f t="shared" si="59"/>
        <v>68.099999999999994</v>
      </c>
      <c r="O197" s="11">
        <f t="shared" si="59"/>
        <v>0</v>
      </c>
    </row>
    <row r="198" spans="1:17" ht="15" customHeight="1" x14ac:dyDescent="0.25">
      <c r="A198" s="202" t="s">
        <v>159</v>
      </c>
      <c r="B198" s="29" t="s">
        <v>15</v>
      </c>
      <c r="C198" s="90" t="s">
        <v>30</v>
      </c>
      <c r="D198" s="16">
        <f t="shared" si="56"/>
        <v>33.6</v>
      </c>
      <c r="E198" s="16">
        <v>33.6</v>
      </c>
      <c r="F198" s="16">
        <v>26.5</v>
      </c>
      <c r="G198" s="16"/>
      <c r="H198" s="9">
        <f t="shared" si="57"/>
        <v>0</v>
      </c>
      <c r="I198" s="10"/>
      <c r="J198" s="10"/>
      <c r="K198" s="166"/>
      <c r="L198" s="11">
        <f t="shared" si="58"/>
        <v>33.6</v>
      </c>
      <c r="M198" s="11">
        <f t="shared" si="59"/>
        <v>33.6</v>
      </c>
      <c r="N198" s="11">
        <f t="shared" si="59"/>
        <v>26.5</v>
      </c>
      <c r="O198" s="11">
        <f t="shared" si="59"/>
        <v>0</v>
      </c>
    </row>
    <row r="199" spans="1:17" ht="15" customHeight="1" x14ac:dyDescent="0.25">
      <c r="A199" s="5" t="s">
        <v>138</v>
      </c>
      <c r="B199" s="29" t="s">
        <v>16</v>
      </c>
      <c r="C199" s="90" t="s">
        <v>30</v>
      </c>
      <c r="D199" s="16">
        <f t="shared" si="56"/>
        <v>89.2</v>
      </c>
      <c r="E199" s="16">
        <v>89.2</v>
      </c>
      <c r="F199" s="16">
        <v>73.900000000000006</v>
      </c>
      <c r="G199" s="16"/>
      <c r="H199" s="9">
        <f t="shared" si="57"/>
        <v>0</v>
      </c>
      <c r="I199" s="10"/>
      <c r="J199" s="10"/>
      <c r="K199" s="166"/>
      <c r="L199" s="11">
        <f t="shared" si="58"/>
        <v>89.2</v>
      </c>
      <c r="M199" s="11">
        <f t="shared" si="59"/>
        <v>89.2</v>
      </c>
      <c r="N199" s="11">
        <f t="shared" si="59"/>
        <v>73.900000000000006</v>
      </c>
      <c r="O199" s="11">
        <f t="shared" si="59"/>
        <v>0</v>
      </c>
    </row>
    <row r="200" spans="1:17" ht="15" customHeight="1" x14ac:dyDescent="0.25">
      <c r="A200" s="13" t="s">
        <v>178</v>
      </c>
      <c r="B200" s="29" t="s">
        <v>27</v>
      </c>
      <c r="C200" s="90" t="s">
        <v>30</v>
      </c>
      <c r="D200" s="16">
        <f t="shared" si="56"/>
        <v>291.5</v>
      </c>
      <c r="E200" s="16">
        <v>291.5</v>
      </c>
      <c r="F200" s="16">
        <v>259.5</v>
      </c>
      <c r="G200" s="16"/>
      <c r="H200" s="9">
        <f t="shared" si="57"/>
        <v>0</v>
      </c>
      <c r="I200" s="10"/>
      <c r="J200" s="10"/>
      <c r="K200" s="166"/>
      <c r="L200" s="11">
        <f t="shared" si="58"/>
        <v>291.5</v>
      </c>
      <c r="M200" s="11">
        <f t="shared" si="59"/>
        <v>291.5</v>
      </c>
      <c r="N200" s="11">
        <f t="shared" si="59"/>
        <v>259.5</v>
      </c>
      <c r="O200" s="11">
        <f t="shared" si="59"/>
        <v>0</v>
      </c>
    </row>
    <row r="201" spans="1:17" ht="15" customHeight="1" x14ac:dyDescent="0.25">
      <c r="A201" s="123" t="s">
        <v>179</v>
      </c>
      <c r="B201" s="29" t="s">
        <v>56</v>
      </c>
      <c r="C201" s="90" t="s">
        <v>30</v>
      </c>
      <c r="D201" s="16">
        <f t="shared" si="56"/>
        <v>92.4</v>
      </c>
      <c r="E201" s="16">
        <v>92.4</v>
      </c>
      <c r="F201" s="16">
        <v>82.8</v>
      </c>
      <c r="G201" s="16"/>
      <c r="H201" s="9">
        <f t="shared" si="57"/>
        <v>0</v>
      </c>
      <c r="I201" s="10"/>
      <c r="J201" s="10"/>
      <c r="K201" s="166"/>
      <c r="L201" s="11">
        <f t="shared" si="58"/>
        <v>92.4</v>
      </c>
      <c r="M201" s="11">
        <f t="shared" si="59"/>
        <v>92.4</v>
      </c>
      <c r="N201" s="11">
        <f t="shared" si="59"/>
        <v>82.8</v>
      </c>
      <c r="O201" s="11">
        <f t="shared" si="59"/>
        <v>0</v>
      </c>
    </row>
    <row r="202" spans="1:17" ht="15" customHeight="1" x14ac:dyDescent="0.25">
      <c r="A202" s="13" t="s">
        <v>180</v>
      </c>
      <c r="B202" s="29" t="s">
        <v>57</v>
      </c>
      <c r="C202" s="90" t="s">
        <v>30</v>
      </c>
      <c r="D202" s="16">
        <f t="shared" si="56"/>
        <v>69.900000000000006</v>
      </c>
      <c r="E202" s="16">
        <v>67.900000000000006</v>
      </c>
      <c r="F202" s="16">
        <v>56.6</v>
      </c>
      <c r="G202" s="16">
        <v>2</v>
      </c>
      <c r="H202" s="9">
        <f t="shared" si="57"/>
        <v>0</v>
      </c>
      <c r="I202" s="10"/>
      <c r="J202" s="10"/>
      <c r="K202" s="166"/>
      <c r="L202" s="11">
        <f t="shared" si="58"/>
        <v>69.900000000000006</v>
      </c>
      <c r="M202" s="11">
        <f t="shared" si="59"/>
        <v>67.900000000000006</v>
      </c>
      <c r="N202" s="11">
        <f t="shared" si="59"/>
        <v>56.6</v>
      </c>
      <c r="O202" s="11">
        <f t="shared" si="59"/>
        <v>2</v>
      </c>
    </row>
    <row r="203" spans="1:17" ht="15" customHeight="1" x14ac:dyDescent="0.25">
      <c r="A203" s="19" t="s">
        <v>181</v>
      </c>
      <c r="B203" s="29" t="s">
        <v>366</v>
      </c>
      <c r="C203" s="90" t="s">
        <v>30</v>
      </c>
      <c r="D203" s="16">
        <f t="shared" si="56"/>
        <v>46</v>
      </c>
      <c r="E203" s="16">
        <v>46</v>
      </c>
      <c r="F203" s="16">
        <v>38.6</v>
      </c>
      <c r="G203" s="16"/>
      <c r="H203" s="9">
        <f t="shared" si="57"/>
        <v>0</v>
      </c>
      <c r="I203" s="10"/>
      <c r="J203" s="10"/>
      <c r="K203" s="166"/>
      <c r="L203" s="11">
        <f t="shared" si="58"/>
        <v>46</v>
      </c>
      <c r="M203" s="11">
        <f t="shared" si="59"/>
        <v>46</v>
      </c>
      <c r="N203" s="11">
        <f t="shared" si="59"/>
        <v>38.6</v>
      </c>
      <c r="O203" s="11">
        <f t="shared" si="59"/>
        <v>0</v>
      </c>
    </row>
    <row r="204" spans="1:17" x14ac:dyDescent="0.25">
      <c r="A204" s="5" t="s">
        <v>182</v>
      </c>
      <c r="B204" s="29" t="s">
        <v>65</v>
      </c>
      <c r="C204" s="90" t="s">
        <v>30</v>
      </c>
      <c r="D204" s="16">
        <f t="shared" si="56"/>
        <v>51.2</v>
      </c>
      <c r="E204" s="16">
        <v>51.2</v>
      </c>
      <c r="F204" s="16">
        <v>42.9</v>
      </c>
      <c r="G204" s="16"/>
      <c r="H204" s="9">
        <f t="shared" si="57"/>
        <v>0</v>
      </c>
      <c r="I204" s="10"/>
      <c r="J204" s="10"/>
      <c r="K204" s="166"/>
      <c r="L204" s="11">
        <f t="shared" si="58"/>
        <v>51.2</v>
      </c>
      <c r="M204" s="11">
        <f t="shared" si="59"/>
        <v>51.2</v>
      </c>
      <c r="N204" s="11">
        <f t="shared" si="59"/>
        <v>42.9</v>
      </c>
      <c r="O204" s="11">
        <f t="shared" si="59"/>
        <v>0</v>
      </c>
      <c r="P204" s="35"/>
      <c r="Q204" s="35"/>
    </row>
    <row r="205" spans="1:17" x14ac:dyDescent="0.25">
      <c r="A205" s="5" t="s">
        <v>183</v>
      </c>
      <c r="B205" s="29" t="s">
        <v>150</v>
      </c>
      <c r="C205" s="90" t="s">
        <v>30</v>
      </c>
      <c r="D205" s="16">
        <f t="shared" si="56"/>
        <v>42.1</v>
      </c>
      <c r="E205" s="16">
        <v>42.1</v>
      </c>
      <c r="F205" s="16">
        <v>34.1</v>
      </c>
      <c r="G205" s="16"/>
      <c r="H205" s="9">
        <f t="shared" si="57"/>
        <v>0</v>
      </c>
      <c r="I205" s="10"/>
      <c r="J205" s="10"/>
      <c r="K205" s="166"/>
      <c r="L205" s="11">
        <f t="shared" si="58"/>
        <v>42.1</v>
      </c>
      <c r="M205" s="11">
        <f t="shared" si="59"/>
        <v>42.1</v>
      </c>
      <c r="N205" s="11">
        <f t="shared" si="59"/>
        <v>34.1</v>
      </c>
      <c r="O205" s="11">
        <f t="shared" si="59"/>
        <v>0</v>
      </c>
    </row>
    <row r="206" spans="1:17" x14ac:dyDescent="0.25">
      <c r="A206" s="5" t="s">
        <v>184</v>
      </c>
      <c r="B206" s="29" t="s">
        <v>28</v>
      </c>
      <c r="C206" s="90" t="s">
        <v>30</v>
      </c>
      <c r="D206" s="16">
        <f t="shared" si="56"/>
        <v>561.4</v>
      </c>
      <c r="E206" s="16">
        <v>561.4</v>
      </c>
      <c r="F206" s="16">
        <v>482</v>
      </c>
      <c r="G206" s="16"/>
      <c r="H206" s="9">
        <f t="shared" si="57"/>
        <v>0</v>
      </c>
      <c r="I206" s="10"/>
      <c r="J206" s="10"/>
      <c r="K206" s="166"/>
      <c r="L206" s="11">
        <f t="shared" si="58"/>
        <v>561.4</v>
      </c>
      <c r="M206" s="11">
        <f t="shared" si="59"/>
        <v>561.4</v>
      </c>
      <c r="N206" s="11">
        <f t="shared" si="59"/>
        <v>482</v>
      </c>
      <c r="O206" s="11">
        <f t="shared" si="59"/>
        <v>0</v>
      </c>
      <c r="P206" s="35"/>
      <c r="Q206" s="35"/>
    </row>
    <row r="207" spans="1:17" ht="15" customHeight="1" x14ac:dyDescent="0.25">
      <c r="A207" s="5" t="s">
        <v>185</v>
      </c>
      <c r="B207" s="12" t="s">
        <v>29</v>
      </c>
      <c r="C207" s="90" t="s">
        <v>30</v>
      </c>
      <c r="D207" s="16">
        <f t="shared" si="56"/>
        <v>178.1</v>
      </c>
      <c r="E207" s="16">
        <v>178.1</v>
      </c>
      <c r="F207" s="16">
        <v>166.5</v>
      </c>
      <c r="G207" s="16"/>
      <c r="H207" s="9">
        <f t="shared" si="57"/>
        <v>0</v>
      </c>
      <c r="I207" s="10"/>
      <c r="J207" s="10"/>
      <c r="K207" s="166"/>
      <c r="L207" s="11">
        <f t="shared" si="58"/>
        <v>178.1</v>
      </c>
      <c r="M207" s="11">
        <f t="shared" si="59"/>
        <v>178.1</v>
      </c>
      <c r="N207" s="11">
        <f t="shared" si="59"/>
        <v>166.5</v>
      </c>
      <c r="O207" s="11">
        <f t="shared" si="59"/>
        <v>0</v>
      </c>
      <c r="P207" s="35"/>
      <c r="Q207" s="35"/>
    </row>
    <row r="208" spans="1:17" x14ac:dyDescent="0.25">
      <c r="A208" s="5" t="s">
        <v>186</v>
      </c>
      <c r="B208" s="71" t="s">
        <v>62</v>
      </c>
      <c r="C208" s="90" t="s">
        <v>30</v>
      </c>
      <c r="D208" s="16">
        <f t="shared" si="56"/>
        <v>450.2</v>
      </c>
      <c r="E208" s="16">
        <v>450.2</v>
      </c>
      <c r="F208" s="16">
        <v>384.7</v>
      </c>
      <c r="G208" s="16"/>
      <c r="H208" s="9">
        <f t="shared" si="57"/>
        <v>0</v>
      </c>
      <c r="I208" s="10"/>
      <c r="J208" s="10"/>
      <c r="K208" s="166"/>
      <c r="L208" s="11">
        <f t="shared" si="58"/>
        <v>450.2</v>
      </c>
      <c r="M208" s="11">
        <f t="shared" si="59"/>
        <v>450.2</v>
      </c>
      <c r="N208" s="11">
        <f t="shared" si="59"/>
        <v>384.7</v>
      </c>
      <c r="O208" s="11">
        <f t="shared" si="59"/>
        <v>0</v>
      </c>
    </row>
    <row r="209" spans="1:17" ht="15.95" customHeight="1" x14ac:dyDescent="0.25">
      <c r="A209" s="51" t="s">
        <v>187</v>
      </c>
      <c r="B209" s="41" t="s">
        <v>174</v>
      </c>
      <c r="C209" s="69"/>
      <c r="D209" s="206">
        <f t="shared" ref="D209:K209" si="60">D194+D195+D196+D197+D198+D199+D200+D201+D202+D203+D204+D205+D206+D207+D208</f>
        <v>2905.6</v>
      </c>
      <c r="E209" s="23">
        <f t="shared" si="60"/>
        <v>2643.6</v>
      </c>
      <c r="F209" s="23">
        <f t="shared" si="60"/>
        <v>1767.6000000000001</v>
      </c>
      <c r="G209" s="23">
        <f t="shared" si="60"/>
        <v>262</v>
      </c>
      <c r="H209" s="9">
        <f t="shared" si="60"/>
        <v>9</v>
      </c>
      <c r="I209" s="9">
        <f t="shared" si="60"/>
        <v>9</v>
      </c>
      <c r="J209" s="9">
        <f t="shared" si="60"/>
        <v>123</v>
      </c>
      <c r="K209" s="9">
        <f t="shared" si="60"/>
        <v>0</v>
      </c>
      <c r="L209" s="41">
        <f>M209+O209</f>
        <v>2914.6</v>
      </c>
      <c r="M209" s="41">
        <f>M194+M195+M196+M197+M198+M199+M200+M201+M202+M203+M204+M205+M206+M207+M208</f>
        <v>2652.6</v>
      </c>
      <c r="N209" s="41">
        <f>N194+N195+N196+N197+N198+N199+N200+N201+N202+N203+N204+N205+N206+N207+N208</f>
        <v>1890.6000000000001</v>
      </c>
      <c r="O209" s="41">
        <f>O194+O195+O196+O197+O198+O199+O200+O201+O202+O203+O204+O205+O206+O207+O208</f>
        <v>262</v>
      </c>
    </row>
    <row r="210" spans="1:17" ht="17.25" customHeight="1" x14ac:dyDescent="0.25">
      <c r="A210" s="5" t="s">
        <v>188</v>
      </c>
      <c r="B210" s="435" t="s">
        <v>66</v>
      </c>
      <c r="C210" s="436"/>
      <c r="D210" s="436"/>
      <c r="E210" s="436"/>
      <c r="F210" s="436"/>
      <c r="G210" s="436"/>
      <c r="H210" s="436"/>
      <c r="I210" s="436"/>
      <c r="J210" s="436"/>
      <c r="K210" s="436"/>
      <c r="L210" s="436"/>
      <c r="M210" s="436"/>
      <c r="N210" s="436"/>
      <c r="O210" s="437"/>
    </row>
    <row r="211" spans="1:17" ht="17.25" customHeight="1" x14ac:dyDescent="0.25">
      <c r="A211" s="5" t="s">
        <v>139</v>
      </c>
      <c r="B211" s="2" t="s">
        <v>20</v>
      </c>
      <c r="C211" s="133"/>
      <c r="D211" s="16">
        <f t="shared" ref="D211:D217" si="61">E211+G211</f>
        <v>2577.3000000000002</v>
      </c>
      <c r="E211" s="16">
        <f>E212+E213</f>
        <v>2552.3000000000002</v>
      </c>
      <c r="F211" s="16">
        <f t="shared" ref="F211:G211" si="62">F212+F213</f>
        <v>3</v>
      </c>
      <c r="G211" s="16">
        <f t="shared" si="62"/>
        <v>25</v>
      </c>
      <c r="H211" s="9">
        <f t="shared" ref="H211:H217" si="63">I211+K211</f>
        <v>30</v>
      </c>
      <c r="I211" s="10">
        <f t="shared" ref="I211:K211" si="64">I212+I213</f>
        <v>30</v>
      </c>
      <c r="J211" s="10">
        <f t="shared" si="64"/>
        <v>0</v>
      </c>
      <c r="K211" s="10">
        <f t="shared" si="64"/>
        <v>0</v>
      </c>
      <c r="L211" s="11">
        <f t="shared" ref="L211:L217" si="65">M211+O211</f>
        <v>2607.3000000000002</v>
      </c>
      <c r="M211" s="11">
        <f t="shared" ref="M211:O211" si="66">M212+M213</f>
        <v>2582.3000000000002</v>
      </c>
      <c r="N211" s="11">
        <f t="shared" si="66"/>
        <v>3</v>
      </c>
      <c r="O211" s="11">
        <f t="shared" si="66"/>
        <v>25</v>
      </c>
    </row>
    <row r="212" spans="1:17" x14ac:dyDescent="0.25">
      <c r="A212" s="19"/>
      <c r="C212" s="15" t="s">
        <v>32</v>
      </c>
      <c r="D212" s="16">
        <f t="shared" si="61"/>
        <v>3</v>
      </c>
      <c r="E212" s="16">
        <v>3</v>
      </c>
      <c r="F212" s="16"/>
      <c r="G212" s="16"/>
      <c r="H212" s="9">
        <f t="shared" si="63"/>
        <v>0</v>
      </c>
      <c r="I212" s="10"/>
      <c r="J212" s="10"/>
      <c r="K212" s="166"/>
      <c r="L212" s="12">
        <f t="shared" si="65"/>
        <v>3</v>
      </c>
      <c r="M212" s="12">
        <f t="shared" ref="M212:O217" si="67">E212+I212</f>
        <v>3</v>
      </c>
      <c r="N212" s="12">
        <f t="shared" si="67"/>
        <v>0</v>
      </c>
      <c r="O212" s="12">
        <f t="shared" si="67"/>
        <v>0</v>
      </c>
    </row>
    <row r="213" spans="1:17" ht="17.25" customHeight="1" x14ac:dyDescent="0.25">
      <c r="A213" s="19"/>
      <c r="B213" s="11"/>
      <c r="C213" s="15" t="s">
        <v>24</v>
      </c>
      <c r="D213" s="16">
        <f t="shared" si="61"/>
        <v>2574.3000000000002</v>
      </c>
      <c r="E213" s="16">
        <v>2549.3000000000002</v>
      </c>
      <c r="F213" s="16">
        <v>3</v>
      </c>
      <c r="G213" s="16">
        <v>25</v>
      </c>
      <c r="H213" s="9">
        <f t="shared" si="63"/>
        <v>30</v>
      </c>
      <c r="I213" s="10">
        <v>30</v>
      </c>
      <c r="J213" s="10"/>
      <c r="K213" s="166"/>
      <c r="L213" s="11">
        <f t="shared" si="65"/>
        <v>2604.3000000000002</v>
      </c>
      <c r="M213" s="12">
        <f t="shared" si="67"/>
        <v>2579.3000000000002</v>
      </c>
      <c r="N213" s="12">
        <f t="shared" si="67"/>
        <v>3</v>
      </c>
      <c r="O213" s="12">
        <f t="shared" si="67"/>
        <v>25</v>
      </c>
    </row>
    <row r="214" spans="1:17" ht="15" customHeight="1" x14ac:dyDescent="0.25">
      <c r="A214" s="13" t="s">
        <v>140</v>
      </c>
      <c r="B214" s="71" t="s">
        <v>51</v>
      </c>
      <c r="C214" s="72" t="s">
        <v>24</v>
      </c>
      <c r="D214" s="16">
        <f t="shared" si="61"/>
        <v>302.2</v>
      </c>
      <c r="E214" s="16">
        <v>302.2</v>
      </c>
      <c r="F214" s="16">
        <v>257</v>
      </c>
      <c r="G214" s="16"/>
      <c r="H214" s="9">
        <f t="shared" si="63"/>
        <v>0</v>
      </c>
      <c r="I214" s="10"/>
      <c r="J214" s="10"/>
      <c r="K214" s="166"/>
      <c r="L214" s="12">
        <f t="shared" si="65"/>
        <v>302.2</v>
      </c>
      <c r="M214" s="12">
        <f t="shared" si="67"/>
        <v>302.2</v>
      </c>
      <c r="N214" s="12">
        <f t="shared" si="67"/>
        <v>257</v>
      </c>
      <c r="O214" s="12">
        <f t="shared" si="67"/>
        <v>0</v>
      </c>
    </row>
    <row r="215" spans="1:17" ht="15" customHeight="1" x14ac:dyDescent="0.25">
      <c r="A215" s="19" t="s">
        <v>141</v>
      </c>
      <c r="B215" s="29" t="s">
        <v>52</v>
      </c>
      <c r="C215" s="30" t="s">
        <v>24</v>
      </c>
      <c r="D215" s="16">
        <f t="shared" si="61"/>
        <v>643.70000000000005</v>
      </c>
      <c r="E215" s="16">
        <v>643.70000000000005</v>
      </c>
      <c r="F215" s="16">
        <v>609.1</v>
      </c>
      <c r="G215" s="16"/>
      <c r="H215" s="9">
        <f t="shared" si="63"/>
        <v>0</v>
      </c>
      <c r="I215" s="10"/>
      <c r="J215" s="10">
        <v>-2.7</v>
      </c>
      <c r="K215" s="166"/>
      <c r="L215" s="12">
        <f t="shared" si="65"/>
        <v>643.70000000000005</v>
      </c>
      <c r="M215" s="12">
        <f t="shared" si="67"/>
        <v>643.70000000000005</v>
      </c>
      <c r="N215" s="12">
        <f t="shared" si="67"/>
        <v>606.4</v>
      </c>
      <c r="O215" s="12">
        <f t="shared" si="67"/>
        <v>0</v>
      </c>
    </row>
    <row r="216" spans="1:17" s="35" customFormat="1" ht="15" customHeight="1" x14ac:dyDescent="0.25">
      <c r="A216" s="13" t="s">
        <v>142</v>
      </c>
      <c r="B216" s="12" t="s">
        <v>67</v>
      </c>
      <c r="C216" s="30" t="s">
        <v>24</v>
      </c>
      <c r="D216" s="16">
        <f t="shared" si="61"/>
        <v>466.3</v>
      </c>
      <c r="E216" s="16">
        <v>466.3</v>
      </c>
      <c r="F216" s="16">
        <v>351.2</v>
      </c>
      <c r="G216" s="16"/>
      <c r="H216" s="9">
        <f t="shared" si="63"/>
        <v>0</v>
      </c>
      <c r="I216" s="10"/>
      <c r="J216" s="10">
        <v>-17</v>
      </c>
      <c r="K216" s="166"/>
      <c r="L216" s="12">
        <f t="shared" si="65"/>
        <v>466.3</v>
      </c>
      <c r="M216" s="12">
        <f t="shared" si="67"/>
        <v>466.3</v>
      </c>
      <c r="N216" s="12">
        <f t="shared" si="67"/>
        <v>334.2</v>
      </c>
      <c r="O216" s="12">
        <f t="shared" si="67"/>
        <v>0</v>
      </c>
      <c r="P216" s="2"/>
      <c r="Q216" s="2"/>
    </row>
    <row r="217" spans="1:17" s="35" customFormat="1" ht="15" customHeight="1" x14ac:dyDescent="0.25">
      <c r="A217" s="19" t="s">
        <v>143</v>
      </c>
      <c r="B217" s="12" t="s">
        <v>458</v>
      </c>
      <c r="C217" s="30" t="s">
        <v>24</v>
      </c>
      <c r="D217" s="16">
        <f t="shared" si="61"/>
        <v>362.4</v>
      </c>
      <c r="E217" s="16">
        <v>362.4</v>
      </c>
      <c r="F217" s="16">
        <v>327.3</v>
      </c>
      <c r="G217" s="16"/>
      <c r="H217" s="9">
        <f t="shared" si="63"/>
        <v>0</v>
      </c>
      <c r="I217" s="10"/>
      <c r="J217" s="10"/>
      <c r="K217" s="166"/>
      <c r="L217" s="12">
        <f t="shared" si="65"/>
        <v>362.4</v>
      </c>
      <c r="M217" s="12">
        <f t="shared" si="67"/>
        <v>362.4</v>
      </c>
      <c r="N217" s="12">
        <f t="shared" si="67"/>
        <v>327.3</v>
      </c>
      <c r="O217" s="12">
        <f t="shared" si="67"/>
        <v>0</v>
      </c>
      <c r="P217" s="2"/>
      <c r="Q217" s="2"/>
    </row>
    <row r="218" spans="1:17" ht="15.95" customHeight="1" x14ac:dyDescent="0.25">
      <c r="A218" s="51" t="s">
        <v>144</v>
      </c>
      <c r="B218" s="194" t="s">
        <v>175</v>
      </c>
      <c r="C218" s="25"/>
      <c r="D218" s="23">
        <f>D211+D214+D215+D216+D217</f>
        <v>4351.8999999999996</v>
      </c>
      <c r="E218" s="23">
        <f>E211+E214+E215+E216+E217</f>
        <v>4326.8999999999996</v>
      </c>
      <c r="F218" s="23">
        <f>F211+F214+F215+F216+F217</f>
        <v>1547.6</v>
      </c>
      <c r="G218" s="23">
        <f>G211+G214+G215+G216+G217</f>
        <v>25</v>
      </c>
      <c r="H218" s="24">
        <f>H211+H214+H215+H216</f>
        <v>30</v>
      </c>
      <c r="I218" s="24">
        <f>I211+I214+I215+I216+I217</f>
        <v>30</v>
      </c>
      <c r="J218" s="24">
        <f>J211+J214+J215+J216+J217</f>
        <v>-19.7</v>
      </c>
      <c r="K218" s="201">
        <f>K211+K214+K215+K216+K217</f>
        <v>0</v>
      </c>
      <c r="L218" s="41">
        <f>M218+O218</f>
        <v>4381.8999999999996</v>
      </c>
      <c r="M218" s="46">
        <f>M211+M214+M215+M216+M217</f>
        <v>4356.8999999999996</v>
      </c>
      <c r="N218" s="46">
        <f>N211+N214+N215+N216+N217</f>
        <v>1527.8999999999999</v>
      </c>
      <c r="O218" s="46">
        <f>O211+O214+O215+O216+O217</f>
        <v>25</v>
      </c>
    </row>
    <row r="219" spans="1:17" ht="15.95" customHeight="1" x14ac:dyDescent="0.25">
      <c r="A219" s="51" t="s">
        <v>145</v>
      </c>
      <c r="B219" s="151" t="s">
        <v>167</v>
      </c>
      <c r="C219" s="43"/>
      <c r="D219" s="23">
        <f>E219+G219</f>
        <v>23951.999999999996</v>
      </c>
      <c r="E219" s="23">
        <f>E91+E145+E149+E187+E192+E209+E218</f>
        <v>21684.799999999996</v>
      </c>
      <c r="F219" s="23">
        <f>F91+F145+F149+F187+F192+F209+F218</f>
        <v>12207.900000000001</v>
      </c>
      <c r="G219" s="23">
        <f>G91+G145+G149+G187+G192+G209+G218</f>
        <v>2267.1999999999998</v>
      </c>
      <c r="H219" s="24">
        <f t="shared" ref="H219" si="68">I219+K219</f>
        <v>195</v>
      </c>
      <c r="I219" s="24">
        <f>I91+I145+I149+I187+I192+I209+I218</f>
        <v>125.5</v>
      </c>
      <c r="J219" s="24">
        <f>J91+J145+J149+J187+J192+J209+J218</f>
        <v>163.20000000000002</v>
      </c>
      <c r="K219" s="24">
        <f>K91+K145+K149+K187+K192+K209+K218</f>
        <v>69.5</v>
      </c>
      <c r="L219" s="46">
        <f t="shared" ref="L219" si="69">M219+O219</f>
        <v>24147.000000000004</v>
      </c>
      <c r="M219" s="46">
        <f>M91+M145+M149+M187+M192+M209+M218</f>
        <v>21810.300000000003</v>
      </c>
      <c r="N219" s="46">
        <f>N91+N145+N149+N187+N192+N209+N218</f>
        <v>12371.1</v>
      </c>
      <c r="O219" s="46">
        <f>O91+O145+O149+O187+O192+O209+O218</f>
        <v>2336.7000000000003</v>
      </c>
      <c r="P219" s="23">
        <f t="shared" ref="P219" si="70">Q219+S219</f>
        <v>0</v>
      </c>
      <c r="Q219" s="23">
        <f>Q91+Q145+Q149+Q187+Q192+Q209+Q218</f>
        <v>0</v>
      </c>
    </row>
    <row r="220" spans="1:17" s="35" customFormat="1" ht="27.95" customHeight="1" x14ac:dyDescent="0.25">
      <c r="A220" s="168"/>
      <c r="B220" s="356" t="s">
        <v>164</v>
      </c>
      <c r="C220" s="25"/>
      <c r="D220" s="82">
        <f>E220+G220</f>
        <v>1400</v>
      </c>
      <c r="E220" s="82">
        <f>E98</f>
        <v>1400</v>
      </c>
      <c r="F220" s="82">
        <f>F98</f>
        <v>0</v>
      </c>
      <c r="G220" s="82">
        <f>G98</f>
        <v>0</v>
      </c>
      <c r="H220" s="162">
        <f>I220+K220</f>
        <v>0</v>
      </c>
      <c r="I220" s="84">
        <f>I98</f>
        <v>0</v>
      </c>
      <c r="J220" s="84">
        <f>J98</f>
        <v>0</v>
      </c>
      <c r="K220" s="207">
        <f>K98</f>
        <v>0</v>
      </c>
      <c r="L220" s="85">
        <f>M220+O220</f>
        <v>1400</v>
      </c>
      <c r="M220" s="85">
        <f>M98</f>
        <v>1400</v>
      </c>
      <c r="N220" s="85">
        <f>N98</f>
        <v>0</v>
      </c>
      <c r="O220" s="85">
        <f>O98</f>
        <v>0</v>
      </c>
      <c r="P220" s="2"/>
      <c r="Q220" s="2"/>
    </row>
    <row r="221" spans="1:17" x14ac:dyDescent="0.25">
      <c r="B221" s="47"/>
      <c r="C221" s="48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</row>
    <row r="222" spans="1:17" x14ac:dyDescent="0.25">
      <c r="C222" s="50"/>
      <c r="P222" s="61" t="s">
        <v>286</v>
      </c>
      <c r="Q222" s="62">
        <f>SUMIF(C26:C216,1,L26:L216)</f>
        <v>5092.8</v>
      </c>
    </row>
    <row r="223" spans="1:17" x14ac:dyDescent="0.25">
      <c r="C223" s="50"/>
      <c r="P223" s="61" t="s">
        <v>287</v>
      </c>
      <c r="Q223" s="62">
        <f>SUMIF(C26:C216,2,L26:L216)</f>
        <v>0</v>
      </c>
    </row>
    <row r="224" spans="1:17" x14ac:dyDescent="0.25">
      <c r="C224" s="50"/>
      <c r="P224" s="61" t="s">
        <v>288</v>
      </c>
      <c r="Q224" s="62">
        <f>SUMIF(C26:C216,3,L26:L216)</f>
        <v>55</v>
      </c>
    </row>
    <row r="225" spans="3:17" x14ac:dyDescent="0.25">
      <c r="C225" s="50"/>
      <c r="P225" s="61" t="s">
        <v>289</v>
      </c>
      <c r="Q225" s="62">
        <f>SUMIF(C26:C216,4,L26:L216)</f>
        <v>947.4</v>
      </c>
    </row>
    <row r="226" spans="3:17" x14ac:dyDescent="0.25">
      <c r="C226" s="50"/>
      <c r="P226" s="61" t="s">
        <v>292</v>
      </c>
      <c r="Q226" s="62">
        <f>SUMIF(C27:C218,5,L27:L218)</f>
        <v>1928.6</v>
      </c>
    </row>
    <row r="227" spans="3:17" x14ac:dyDescent="0.25">
      <c r="C227" s="50"/>
      <c r="P227" s="61" t="s">
        <v>290</v>
      </c>
      <c r="Q227" s="62">
        <f>SUMIF(C26:C216,6,L26:L216)</f>
        <v>1611</v>
      </c>
    </row>
    <row r="228" spans="3:17" x14ac:dyDescent="0.25">
      <c r="C228" s="50"/>
      <c r="P228" s="61" t="s">
        <v>291</v>
      </c>
      <c r="Q228" s="62">
        <f>SUMIF(C26:C216,7,L26:L216)</f>
        <v>63.6</v>
      </c>
    </row>
    <row r="229" spans="3:17" x14ac:dyDescent="0.25">
      <c r="C229" s="50"/>
      <c r="P229" s="61" t="s">
        <v>293</v>
      </c>
      <c r="Q229" s="62">
        <f>SUMIF(C26:C216,8,L26:L216)</f>
        <v>3046.4999999999995</v>
      </c>
    </row>
    <row r="230" spans="3:17" x14ac:dyDescent="0.25">
      <c r="C230" s="50"/>
      <c r="P230" s="61" t="s">
        <v>294</v>
      </c>
      <c r="Q230" s="62">
        <f>SUMIF(C26:C216,9,L26:L216)</f>
        <v>6834.0000000000009</v>
      </c>
    </row>
    <row r="231" spans="3:17" x14ac:dyDescent="0.25">
      <c r="C231" s="50"/>
      <c r="P231" s="61" t="s">
        <v>295</v>
      </c>
      <c r="Q231" s="62">
        <f>SUMIF(C26:C217,10,L26:L217)</f>
        <v>4568.0999999999995</v>
      </c>
    </row>
    <row r="232" spans="3:17" x14ac:dyDescent="0.25">
      <c r="C232" s="50"/>
      <c r="P232" s="66" t="s">
        <v>167</v>
      </c>
      <c r="Q232" s="67">
        <f>SUM(Q222:Q231)</f>
        <v>24147</v>
      </c>
    </row>
    <row r="233" spans="3:17" x14ac:dyDescent="0.25">
      <c r="C233" s="50"/>
      <c r="P233" s="68"/>
      <c r="Q233" s="68"/>
    </row>
    <row r="234" spans="3:17" x14ac:dyDescent="0.25">
      <c r="C234" s="50"/>
      <c r="P234" s="68"/>
      <c r="Q234" s="68">
        <f>Q232-L219</f>
        <v>0</v>
      </c>
    </row>
    <row r="235" spans="3:17" x14ac:dyDescent="0.25">
      <c r="C235" s="50"/>
    </row>
    <row r="236" spans="3:17" x14ac:dyDescent="0.25">
      <c r="C236" s="50"/>
    </row>
    <row r="237" spans="3:17" x14ac:dyDescent="0.25">
      <c r="C237" s="50"/>
    </row>
    <row r="238" spans="3:17" x14ac:dyDescent="0.25">
      <c r="C238" s="50"/>
    </row>
    <row r="239" spans="3:17" x14ac:dyDescent="0.25">
      <c r="C239" s="50"/>
    </row>
    <row r="240" spans="3:17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  <row r="496" spans="3:3" x14ac:dyDescent="0.25">
      <c r="C496" s="50"/>
    </row>
    <row r="497" spans="3:3" x14ac:dyDescent="0.25">
      <c r="C497" s="50"/>
    </row>
    <row r="498" spans="3:3" x14ac:dyDescent="0.25">
      <c r="C498" s="50"/>
    </row>
    <row r="499" spans="3:3" x14ac:dyDescent="0.25">
      <c r="C499" s="50"/>
    </row>
    <row r="500" spans="3:3" x14ac:dyDescent="0.25">
      <c r="C500" s="50"/>
    </row>
    <row r="501" spans="3:3" x14ac:dyDescent="0.25">
      <c r="C501" s="50"/>
    </row>
    <row r="502" spans="3:3" x14ac:dyDescent="0.25">
      <c r="C502" s="50"/>
    </row>
    <row r="503" spans="3:3" x14ac:dyDescent="0.25">
      <c r="C503" s="50"/>
    </row>
    <row r="504" spans="3:3" x14ac:dyDescent="0.25">
      <c r="C504" s="50"/>
    </row>
    <row r="505" spans="3:3" x14ac:dyDescent="0.25">
      <c r="C505" s="50"/>
    </row>
    <row r="506" spans="3:3" x14ac:dyDescent="0.25">
      <c r="C506" s="50"/>
    </row>
    <row r="507" spans="3:3" x14ac:dyDescent="0.25">
      <c r="C507" s="50"/>
    </row>
    <row r="508" spans="3:3" x14ac:dyDescent="0.25">
      <c r="C508" s="50"/>
    </row>
    <row r="509" spans="3:3" x14ac:dyDescent="0.25">
      <c r="C509" s="50"/>
    </row>
    <row r="510" spans="3:3" x14ac:dyDescent="0.25">
      <c r="C510" s="50"/>
    </row>
    <row r="511" spans="3:3" x14ac:dyDescent="0.25">
      <c r="C511" s="50"/>
    </row>
    <row r="512" spans="3:3" x14ac:dyDescent="0.25">
      <c r="C512" s="50"/>
    </row>
    <row r="513" spans="3:3" x14ac:dyDescent="0.25">
      <c r="C513" s="50"/>
    </row>
    <row r="514" spans="3:3" x14ac:dyDescent="0.25">
      <c r="C514" s="50"/>
    </row>
    <row r="515" spans="3:3" x14ac:dyDescent="0.25">
      <c r="C515" s="50"/>
    </row>
    <row r="516" spans="3:3" x14ac:dyDescent="0.25">
      <c r="C516" s="50"/>
    </row>
    <row r="517" spans="3:3" x14ac:dyDescent="0.25">
      <c r="C517" s="50"/>
    </row>
    <row r="518" spans="3:3" x14ac:dyDescent="0.25">
      <c r="C518" s="50"/>
    </row>
    <row r="519" spans="3:3" x14ac:dyDescent="0.25">
      <c r="C519" s="50"/>
    </row>
    <row r="520" spans="3:3" x14ac:dyDescent="0.25">
      <c r="C520" s="50"/>
    </row>
    <row r="521" spans="3:3" x14ac:dyDescent="0.25">
      <c r="C521" s="50"/>
    </row>
    <row r="522" spans="3:3" x14ac:dyDescent="0.25">
      <c r="C522" s="50"/>
    </row>
    <row r="523" spans="3:3" x14ac:dyDescent="0.25">
      <c r="C523" s="50"/>
    </row>
    <row r="524" spans="3:3" x14ac:dyDescent="0.25">
      <c r="C524" s="50"/>
    </row>
    <row r="525" spans="3:3" x14ac:dyDescent="0.25">
      <c r="C525" s="50"/>
    </row>
    <row r="526" spans="3:3" x14ac:dyDescent="0.25">
      <c r="C526" s="50"/>
    </row>
    <row r="527" spans="3:3" x14ac:dyDescent="0.25">
      <c r="C527" s="50"/>
    </row>
    <row r="528" spans="3:3" x14ac:dyDescent="0.25">
      <c r="C528" s="50"/>
    </row>
    <row r="529" spans="3:3" x14ac:dyDescent="0.25">
      <c r="C529" s="50"/>
    </row>
    <row r="530" spans="3:3" x14ac:dyDescent="0.25">
      <c r="C530" s="50"/>
    </row>
    <row r="531" spans="3:3" x14ac:dyDescent="0.25">
      <c r="C531" s="50"/>
    </row>
    <row r="532" spans="3:3" x14ac:dyDescent="0.25">
      <c r="C532" s="50"/>
    </row>
    <row r="533" spans="3:3" x14ac:dyDescent="0.25">
      <c r="C533" s="50"/>
    </row>
    <row r="534" spans="3:3" x14ac:dyDescent="0.25">
      <c r="C534" s="50"/>
    </row>
    <row r="535" spans="3:3" x14ac:dyDescent="0.25">
      <c r="C535" s="50"/>
    </row>
    <row r="536" spans="3:3" x14ac:dyDescent="0.25">
      <c r="C536" s="50"/>
    </row>
    <row r="537" spans="3:3" x14ac:dyDescent="0.25">
      <c r="C537" s="50"/>
    </row>
    <row r="538" spans="3:3" x14ac:dyDescent="0.25">
      <c r="C538" s="50"/>
    </row>
    <row r="539" spans="3:3" x14ac:dyDescent="0.25">
      <c r="C539" s="50"/>
    </row>
    <row r="540" spans="3:3" x14ac:dyDescent="0.25">
      <c r="C540" s="50"/>
    </row>
    <row r="541" spans="3:3" x14ac:dyDescent="0.25">
      <c r="C541" s="50"/>
    </row>
    <row r="542" spans="3:3" x14ac:dyDescent="0.25">
      <c r="C542" s="50"/>
    </row>
    <row r="543" spans="3:3" x14ac:dyDescent="0.25">
      <c r="C543" s="50"/>
    </row>
    <row r="544" spans="3:3" x14ac:dyDescent="0.25">
      <c r="C544" s="50"/>
    </row>
    <row r="545" spans="3:3" x14ac:dyDescent="0.25">
      <c r="C545" s="50"/>
    </row>
    <row r="546" spans="3:3" x14ac:dyDescent="0.25">
      <c r="C546" s="50"/>
    </row>
    <row r="547" spans="3:3" x14ac:dyDescent="0.25">
      <c r="C547" s="50"/>
    </row>
    <row r="548" spans="3:3" x14ac:dyDescent="0.25">
      <c r="C548" s="50"/>
    </row>
    <row r="549" spans="3:3" x14ac:dyDescent="0.25">
      <c r="C549" s="50"/>
    </row>
    <row r="550" spans="3:3" x14ac:dyDescent="0.25">
      <c r="C550" s="50"/>
    </row>
    <row r="551" spans="3:3" x14ac:dyDescent="0.25">
      <c r="C551" s="50"/>
    </row>
    <row r="552" spans="3:3" x14ac:dyDescent="0.25">
      <c r="C552" s="50"/>
    </row>
    <row r="553" spans="3:3" x14ac:dyDescent="0.25">
      <c r="C553" s="50"/>
    </row>
    <row r="554" spans="3:3" x14ac:dyDescent="0.25">
      <c r="C554" s="50"/>
    </row>
    <row r="555" spans="3:3" x14ac:dyDescent="0.25">
      <c r="C555" s="50"/>
    </row>
    <row r="556" spans="3:3" x14ac:dyDescent="0.25">
      <c r="C556" s="50"/>
    </row>
    <row r="557" spans="3:3" x14ac:dyDescent="0.25">
      <c r="C557" s="50"/>
    </row>
    <row r="558" spans="3:3" x14ac:dyDescent="0.25">
      <c r="C558" s="50"/>
    </row>
    <row r="559" spans="3:3" x14ac:dyDescent="0.25">
      <c r="C559" s="50"/>
    </row>
    <row r="560" spans="3:3" x14ac:dyDescent="0.25">
      <c r="C560" s="50"/>
    </row>
    <row r="561" spans="3:3" x14ac:dyDescent="0.25">
      <c r="C561" s="50"/>
    </row>
    <row r="562" spans="3:3" x14ac:dyDescent="0.25">
      <c r="C562" s="50"/>
    </row>
    <row r="563" spans="3:3" x14ac:dyDescent="0.25">
      <c r="C563" s="50"/>
    </row>
    <row r="564" spans="3:3" x14ac:dyDescent="0.25">
      <c r="C564" s="50"/>
    </row>
    <row r="565" spans="3:3" x14ac:dyDescent="0.25">
      <c r="C565" s="50"/>
    </row>
    <row r="566" spans="3:3" x14ac:dyDescent="0.25">
      <c r="C566" s="50"/>
    </row>
    <row r="567" spans="3:3" x14ac:dyDescent="0.25">
      <c r="C567" s="50"/>
    </row>
    <row r="568" spans="3:3" x14ac:dyDescent="0.25">
      <c r="C568" s="50"/>
    </row>
    <row r="569" spans="3:3" x14ac:dyDescent="0.25">
      <c r="C569" s="50"/>
    </row>
    <row r="570" spans="3:3" x14ac:dyDescent="0.25">
      <c r="C570" s="50"/>
    </row>
    <row r="571" spans="3:3" x14ac:dyDescent="0.25">
      <c r="C571" s="50"/>
    </row>
    <row r="572" spans="3:3" x14ac:dyDescent="0.25">
      <c r="C572" s="50"/>
    </row>
    <row r="573" spans="3:3" x14ac:dyDescent="0.25">
      <c r="C573" s="50"/>
    </row>
    <row r="574" spans="3:3" x14ac:dyDescent="0.25">
      <c r="C574" s="50"/>
    </row>
    <row r="575" spans="3:3" x14ac:dyDescent="0.25">
      <c r="C575" s="50"/>
    </row>
    <row r="576" spans="3:3" x14ac:dyDescent="0.25">
      <c r="C576" s="50"/>
    </row>
    <row r="577" spans="3:3" x14ac:dyDescent="0.25">
      <c r="C577" s="50"/>
    </row>
    <row r="578" spans="3:3" x14ac:dyDescent="0.25">
      <c r="C578" s="50"/>
    </row>
    <row r="579" spans="3:3" x14ac:dyDescent="0.25">
      <c r="C579" s="50"/>
    </row>
    <row r="580" spans="3:3" x14ac:dyDescent="0.25">
      <c r="C580" s="50"/>
    </row>
    <row r="581" spans="3:3" x14ac:dyDescent="0.25">
      <c r="C581" s="50"/>
    </row>
    <row r="582" spans="3:3" x14ac:dyDescent="0.25">
      <c r="C582" s="50"/>
    </row>
    <row r="583" spans="3:3" x14ac:dyDescent="0.25">
      <c r="C583" s="50"/>
    </row>
    <row r="584" spans="3:3" x14ac:dyDescent="0.25">
      <c r="C584" s="50"/>
    </row>
    <row r="585" spans="3:3" x14ac:dyDescent="0.25">
      <c r="C585" s="50"/>
    </row>
    <row r="586" spans="3:3" x14ac:dyDescent="0.25">
      <c r="C586" s="50"/>
    </row>
    <row r="587" spans="3:3" x14ac:dyDescent="0.25">
      <c r="C587" s="50"/>
    </row>
    <row r="588" spans="3:3" x14ac:dyDescent="0.25">
      <c r="C588" s="50"/>
    </row>
    <row r="589" spans="3:3" x14ac:dyDescent="0.25">
      <c r="C589" s="50"/>
    </row>
    <row r="590" spans="3:3" x14ac:dyDescent="0.25">
      <c r="C590" s="50"/>
    </row>
    <row r="591" spans="3:3" x14ac:dyDescent="0.25">
      <c r="C591" s="50"/>
    </row>
    <row r="592" spans="3:3" x14ac:dyDescent="0.25">
      <c r="C592" s="50"/>
    </row>
    <row r="593" spans="3:3" x14ac:dyDescent="0.25">
      <c r="C593" s="50"/>
    </row>
    <row r="594" spans="3:3" x14ac:dyDescent="0.25">
      <c r="C594" s="50"/>
    </row>
    <row r="595" spans="3:3" x14ac:dyDescent="0.25">
      <c r="C595" s="50"/>
    </row>
    <row r="596" spans="3:3" x14ac:dyDescent="0.25">
      <c r="C596" s="50"/>
    </row>
    <row r="597" spans="3:3" x14ac:dyDescent="0.25">
      <c r="C597" s="50"/>
    </row>
    <row r="598" spans="3:3" x14ac:dyDescent="0.25">
      <c r="C598" s="50"/>
    </row>
    <row r="599" spans="3:3" x14ac:dyDescent="0.25">
      <c r="C599" s="50"/>
    </row>
    <row r="600" spans="3:3" x14ac:dyDescent="0.25">
      <c r="C600" s="50"/>
    </row>
    <row r="601" spans="3:3" x14ac:dyDescent="0.25">
      <c r="C601" s="50"/>
    </row>
    <row r="602" spans="3:3" x14ac:dyDescent="0.25">
      <c r="C602" s="50"/>
    </row>
    <row r="603" spans="3:3" x14ac:dyDescent="0.25">
      <c r="C603" s="50"/>
    </row>
    <row r="604" spans="3:3" x14ac:dyDescent="0.25">
      <c r="C604" s="50"/>
    </row>
    <row r="605" spans="3:3" x14ac:dyDescent="0.25">
      <c r="C605" s="50"/>
    </row>
    <row r="606" spans="3:3" x14ac:dyDescent="0.25">
      <c r="C606" s="50"/>
    </row>
    <row r="607" spans="3:3" x14ac:dyDescent="0.25">
      <c r="C607" s="50"/>
    </row>
    <row r="608" spans="3:3" x14ac:dyDescent="0.25">
      <c r="C608" s="50"/>
    </row>
    <row r="609" spans="3:3" x14ac:dyDescent="0.25">
      <c r="C609" s="50"/>
    </row>
    <row r="610" spans="3:3" x14ac:dyDescent="0.25">
      <c r="C610" s="50"/>
    </row>
    <row r="611" spans="3:3" x14ac:dyDescent="0.25">
      <c r="C611" s="50"/>
    </row>
    <row r="612" spans="3:3" x14ac:dyDescent="0.25">
      <c r="C612" s="50"/>
    </row>
    <row r="613" spans="3:3" x14ac:dyDescent="0.25">
      <c r="C613" s="50"/>
    </row>
    <row r="614" spans="3:3" x14ac:dyDescent="0.25">
      <c r="C614" s="50"/>
    </row>
    <row r="615" spans="3:3" x14ac:dyDescent="0.25">
      <c r="C615" s="50"/>
    </row>
    <row r="616" spans="3:3" x14ac:dyDescent="0.25">
      <c r="C616" s="50"/>
    </row>
    <row r="617" spans="3:3" x14ac:dyDescent="0.25">
      <c r="C617" s="50"/>
    </row>
    <row r="618" spans="3:3" x14ac:dyDescent="0.25">
      <c r="C618" s="50"/>
    </row>
    <row r="619" spans="3:3" x14ac:dyDescent="0.25">
      <c r="C619" s="50"/>
    </row>
    <row r="620" spans="3:3" x14ac:dyDescent="0.25">
      <c r="C620" s="50"/>
    </row>
    <row r="621" spans="3:3" x14ac:dyDescent="0.25">
      <c r="C621" s="50"/>
    </row>
    <row r="622" spans="3:3" x14ac:dyDescent="0.25">
      <c r="C622" s="50"/>
    </row>
    <row r="623" spans="3:3" x14ac:dyDescent="0.25">
      <c r="C623" s="50"/>
    </row>
    <row r="624" spans="3:3" x14ac:dyDescent="0.25">
      <c r="C624" s="50"/>
    </row>
    <row r="625" spans="3:3" x14ac:dyDescent="0.25">
      <c r="C625" s="50"/>
    </row>
    <row r="626" spans="3:3" x14ac:dyDescent="0.25">
      <c r="C626" s="50"/>
    </row>
    <row r="627" spans="3:3" x14ac:dyDescent="0.25">
      <c r="C627" s="50"/>
    </row>
    <row r="628" spans="3:3" x14ac:dyDescent="0.25">
      <c r="C628" s="50"/>
    </row>
    <row r="629" spans="3:3" x14ac:dyDescent="0.25">
      <c r="C629" s="50"/>
    </row>
    <row r="630" spans="3:3" x14ac:dyDescent="0.25">
      <c r="C630" s="50"/>
    </row>
    <row r="631" spans="3:3" x14ac:dyDescent="0.25">
      <c r="C631" s="50"/>
    </row>
    <row r="632" spans="3:3" x14ac:dyDescent="0.25">
      <c r="C632" s="50"/>
    </row>
    <row r="633" spans="3:3" x14ac:dyDescent="0.25">
      <c r="C633" s="50"/>
    </row>
    <row r="634" spans="3:3" x14ac:dyDescent="0.25">
      <c r="C634" s="50"/>
    </row>
    <row r="635" spans="3:3" x14ac:dyDescent="0.25">
      <c r="C635" s="50"/>
    </row>
    <row r="636" spans="3:3" x14ac:dyDescent="0.25">
      <c r="C636" s="50"/>
    </row>
    <row r="637" spans="3:3" x14ac:dyDescent="0.25">
      <c r="C637" s="50"/>
    </row>
    <row r="638" spans="3:3" x14ac:dyDescent="0.25">
      <c r="C638" s="50"/>
    </row>
    <row r="639" spans="3:3" x14ac:dyDescent="0.25">
      <c r="C639" s="50"/>
    </row>
    <row r="640" spans="3:3" x14ac:dyDescent="0.25">
      <c r="C640" s="50"/>
    </row>
    <row r="641" spans="3:3" x14ac:dyDescent="0.25">
      <c r="C641" s="50"/>
    </row>
    <row r="642" spans="3:3" x14ac:dyDescent="0.25">
      <c r="C642" s="50"/>
    </row>
    <row r="643" spans="3:3" x14ac:dyDescent="0.25">
      <c r="C643" s="50"/>
    </row>
    <row r="644" spans="3:3" x14ac:dyDescent="0.25">
      <c r="C644" s="50"/>
    </row>
    <row r="645" spans="3:3" x14ac:dyDescent="0.25">
      <c r="C645" s="50"/>
    </row>
    <row r="646" spans="3:3" x14ac:dyDescent="0.25">
      <c r="C646" s="50"/>
    </row>
    <row r="647" spans="3:3" x14ac:dyDescent="0.25">
      <c r="C647" s="50"/>
    </row>
    <row r="648" spans="3:3" x14ac:dyDescent="0.25">
      <c r="C648" s="50"/>
    </row>
    <row r="649" spans="3:3" x14ac:dyDescent="0.25">
      <c r="C649" s="50"/>
    </row>
    <row r="650" spans="3:3" x14ac:dyDescent="0.25">
      <c r="C650" s="50"/>
    </row>
    <row r="651" spans="3:3" x14ac:dyDescent="0.25">
      <c r="C651" s="50"/>
    </row>
    <row r="652" spans="3:3" x14ac:dyDescent="0.25">
      <c r="C652" s="50"/>
    </row>
    <row r="653" spans="3:3" x14ac:dyDescent="0.25">
      <c r="C653" s="50"/>
    </row>
    <row r="654" spans="3:3" x14ac:dyDescent="0.25">
      <c r="C654" s="50"/>
    </row>
    <row r="655" spans="3:3" x14ac:dyDescent="0.25">
      <c r="C655" s="50"/>
    </row>
    <row r="656" spans="3:3" x14ac:dyDescent="0.25">
      <c r="C656" s="50"/>
    </row>
    <row r="657" spans="3:3" x14ac:dyDescent="0.25">
      <c r="C657" s="50"/>
    </row>
    <row r="658" spans="3:3" x14ac:dyDescent="0.25">
      <c r="C658" s="50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10:O210"/>
    <mergeCell ref="B150:O150"/>
    <mergeCell ref="B188:O188"/>
    <mergeCell ref="D22:D24"/>
    <mergeCell ref="L22:L24"/>
    <mergeCell ref="B92:O92"/>
    <mergeCell ref="B25:O25"/>
    <mergeCell ref="O23:O24"/>
    <mergeCell ref="M22:O22"/>
    <mergeCell ref="H22:H24"/>
    <mergeCell ref="G23:G24"/>
    <mergeCell ref="B193:O193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473" t="s">
        <v>308</v>
      </c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</row>
    <row r="2" spans="2:15" x14ac:dyDescent="0.25">
      <c r="B2" s="473" t="s">
        <v>502</v>
      </c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</row>
    <row r="3" spans="2:15" x14ac:dyDescent="0.25">
      <c r="B3" s="473" t="s">
        <v>514</v>
      </c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</row>
    <row r="4" spans="2:15" x14ac:dyDescent="0.25">
      <c r="B4" s="473" t="s">
        <v>319</v>
      </c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</row>
    <row r="5" spans="2:15" x14ac:dyDescent="0.25">
      <c r="B5" s="473" t="s">
        <v>525</v>
      </c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</row>
    <row r="6" spans="2:15" x14ac:dyDescent="0.25">
      <c r="B6" s="474" t="s">
        <v>528</v>
      </c>
      <c r="C6" s="474"/>
      <c r="D6" s="474"/>
      <c r="E6" s="474"/>
      <c r="F6" s="474"/>
      <c r="G6" s="474"/>
      <c r="H6" s="474"/>
      <c r="I6" s="474"/>
      <c r="J6" s="474"/>
      <c r="K6" s="474"/>
      <c r="L6" s="474"/>
      <c r="M6" s="474"/>
      <c r="N6" s="474"/>
      <c r="O6" s="394"/>
    </row>
    <row r="7" spans="2:15" hidden="1" x14ac:dyDescent="0.25">
      <c r="B7" s="473" t="s">
        <v>527</v>
      </c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3"/>
      <c r="O7" s="473"/>
    </row>
    <row r="8" spans="2:15" ht="15" hidden="1" customHeight="1" x14ac:dyDescent="0.25">
      <c r="B8" s="474" t="s">
        <v>466</v>
      </c>
      <c r="C8" s="474"/>
      <c r="D8" s="474"/>
      <c r="E8" s="474"/>
      <c r="F8" s="474"/>
      <c r="G8" s="474"/>
      <c r="H8" s="474"/>
      <c r="I8" s="474"/>
      <c r="J8" s="474"/>
      <c r="K8" s="474"/>
      <c r="L8" s="474"/>
      <c r="M8" s="474"/>
      <c r="N8" s="474"/>
      <c r="O8" s="394"/>
    </row>
    <row r="9" spans="2:15" hidden="1" x14ac:dyDescent="0.25">
      <c r="B9" s="473" t="s">
        <v>527</v>
      </c>
      <c r="C9" s="473"/>
      <c r="D9" s="473"/>
      <c r="E9" s="473"/>
      <c r="F9" s="473"/>
      <c r="G9" s="473"/>
      <c r="H9" s="473"/>
      <c r="I9" s="473"/>
      <c r="J9" s="473"/>
      <c r="K9" s="473"/>
      <c r="L9" s="473"/>
      <c r="M9" s="473"/>
      <c r="N9" s="473"/>
      <c r="O9" s="473"/>
    </row>
    <row r="10" spans="2:15" ht="15" hidden="1" customHeight="1" x14ac:dyDescent="0.25">
      <c r="B10" s="474" t="s">
        <v>466</v>
      </c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394"/>
    </row>
    <row r="11" spans="2:15" hidden="1" x14ac:dyDescent="0.25">
      <c r="B11" s="473" t="s">
        <v>527</v>
      </c>
      <c r="C11" s="473"/>
      <c r="D11" s="473"/>
      <c r="E11" s="473"/>
      <c r="F11" s="473"/>
      <c r="G11" s="473"/>
      <c r="H11" s="473"/>
      <c r="I11" s="473"/>
      <c r="J11" s="473"/>
      <c r="K11" s="473"/>
      <c r="L11" s="473"/>
      <c r="M11" s="473"/>
      <c r="N11" s="473"/>
      <c r="O11" s="473"/>
    </row>
    <row r="12" spans="2:15" ht="15" hidden="1" customHeight="1" x14ac:dyDescent="0.25">
      <c r="B12" s="474" t="s">
        <v>466</v>
      </c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394"/>
    </row>
    <row r="13" spans="2:15" hidden="1" x14ac:dyDescent="0.25">
      <c r="B13" s="473" t="s">
        <v>527</v>
      </c>
      <c r="C13" s="473"/>
      <c r="D13" s="473"/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3"/>
    </row>
    <row r="14" spans="2:15" ht="15" hidden="1" customHeight="1" x14ac:dyDescent="0.25">
      <c r="B14" s="474" t="s">
        <v>466</v>
      </c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74"/>
      <c r="N14" s="474"/>
      <c r="O14" s="394"/>
    </row>
    <row r="15" spans="2:15" hidden="1" x14ac:dyDescent="0.25">
      <c r="B15" s="473" t="s">
        <v>527</v>
      </c>
      <c r="C15" s="473"/>
      <c r="D15" s="473"/>
      <c r="E15" s="473"/>
      <c r="F15" s="473"/>
      <c r="G15" s="473"/>
      <c r="H15" s="473"/>
      <c r="I15" s="473"/>
      <c r="J15" s="473"/>
      <c r="K15" s="473"/>
      <c r="L15" s="473"/>
      <c r="M15" s="473"/>
      <c r="N15" s="473"/>
      <c r="O15" s="473"/>
    </row>
    <row r="16" spans="2:15" ht="15" hidden="1" customHeight="1" x14ac:dyDescent="0.25">
      <c r="B16" s="474" t="s">
        <v>466</v>
      </c>
      <c r="C16" s="474"/>
      <c r="D16" s="474"/>
      <c r="E16" s="474"/>
      <c r="F16" s="474"/>
      <c r="G16" s="474"/>
      <c r="H16" s="474"/>
      <c r="I16" s="474"/>
      <c r="J16" s="474"/>
      <c r="K16" s="474"/>
      <c r="L16" s="474"/>
      <c r="M16" s="474"/>
      <c r="N16" s="474"/>
      <c r="O16" s="394"/>
    </row>
    <row r="17" spans="1:15" hidden="1" x14ac:dyDescent="0.25">
      <c r="B17" s="473" t="s">
        <v>527</v>
      </c>
      <c r="C17" s="473"/>
      <c r="D17" s="473"/>
      <c r="E17" s="473"/>
      <c r="F17" s="473"/>
      <c r="G17" s="473"/>
      <c r="H17" s="473"/>
      <c r="I17" s="473"/>
      <c r="J17" s="473"/>
      <c r="K17" s="473"/>
      <c r="L17" s="473"/>
      <c r="M17" s="473"/>
      <c r="N17" s="473"/>
      <c r="O17" s="473"/>
    </row>
    <row r="18" spans="1:15" ht="15" hidden="1" customHeight="1" x14ac:dyDescent="0.25">
      <c r="B18" s="474" t="s">
        <v>466</v>
      </c>
      <c r="C18" s="474"/>
      <c r="D18" s="474"/>
      <c r="E18" s="474"/>
      <c r="F18" s="474"/>
      <c r="G18" s="474"/>
      <c r="H18" s="474"/>
      <c r="I18" s="474"/>
      <c r="J18" s="474"/>
      <c r="K18" s="474"/>
      <c r="L18" s="474"/>
      <c r="M18" s="474"/>
      <c r="N18" s="474"/>
      <c r="O18" s="394"/>
    </row>
    <row r="19" spans="1:15" x14ac:dyDescent="0.25"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</row>
    <row r="20" spans="1:15" ht="31.5" customHeight="1" x14ac:dyDescent="0.25">
      <c r="A20" s="418" t="s">
        <v>489</v>
      </c>
      <c r="B20" s="418"/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  <c r="O20" s="418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23" t="s">
        <v>5</v>
      </c>
      <c r="B22" s="426" t="s">
        <v>307</v>
      </c>
      <c r="C22" s="426" t="s">
        <v>53</v>
      </c>
      <c r="D22" s="439" t="s">
        <v>316</v>
      </c>
      <c r="E22" s="443" t="s">
        <v>189</v>
      </c>
      <c r="F22" s="443"/>
      <c r="G22" s="444"/>
      <c r="H22" s="429" t="s">
        <v>318</v>
      </c>
      <c r="I22" s="432" t="s">
        <v>189</v>
      </c>
      <c r="J22" s="433"/>
      <c r="K22" s="434"/>
      <c r="L22" s="438" t="s">
        <v>0</v>
      </c>
      <c r="M22" s="447" t="s">
        <v>189</v>
      </c>
      <c r="N22" s="448"/>
      <c r="O22" s="449"/>
    </row>
    <row r="23" spans="1:15" x14ac:dyDescent="0.25">
      <c r="A23" s="424"/>
      <c r="B23" s="427"/>
      <c r="C23" s="427"/>
      <c r="D23" s="440"/>
      <c r="E23" s="444" t="s">
        <v>1</v>
      </c>
      <c r="F23" s="455"/>
      <c r="G23" s="445" t="s">
        <v>2</v>
      </c>
      <c r="H23" s="430"/>
      <c r="I23" s="454" t="s">
        <v>1</v>
      </c>
      <c r="J23" s="454"/>
      <c r="K23" s="422" t="s">
        <v>2</v>
      </c>
      <c r="L23" s="438"/>
      <c r="M23" s="438" t="s">
        <v>1</v>
      </c>
      <c r="N23" s="438"/>
      <c r="O23" s="421" t="s">
        <v>2</v>
      </c>
    </row>
    <row r="24" spans="1:15" ht="30.75" customHeight="1" x14ac:dyDescent="0.25">
      <c r="A24" s="425"/>
      <c r="B24" s="428"/>
      <c r="C24" s="428"/>
      <c r="D24" s="441"/>
      <c r="E24" s="382" t="s">
        <v>3</v>
      </c>
      <c r="F24" s="383" t="s">
        <v>4</v>
      </c>
      <c r="G24" s="445"/>
      <c r="H24" s="431"/>
      <c r="I24" s="391" t="s">
        <v>3</v>
      </c>
      <c r="J24" s="386" t="s">
        <v>4</v>
      </c>
      <c r="K24" s="422"/>
      <c r="L24" s="438"/>
      <c r="M24" s="380" t="s">
        <v>3</v>
      </c>
      <c r="N24" s="384" t="s">
        <v>4</v>
      </c>
      <c r="O24" s="421"/>
    </row>
    <row r="25" spans="1:15" ht="15.95" customHeight="1" x14ac:dyDescent="0.25">
      <c r="A25" s="5" t="s">
        <v>69</v>
      </c>
      <c r="B25" s="435" t="s">
        <v>6</v>
      </c>
      <c r="C25" s="436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7"/>
    </row>
    <row r="26" spans="1:15" ht="15" customHeight="1" x14ac:dyDescent="0.25">
      <c r="A26" s="127" t="s">
        <v>177</v>
      </c>
      <c r="B26" s="71" t="s">
        <v>20</v>
      </c>
      <c r="C26" s="128"/>
      <c r="D26" s="129">
        <f t="shared" ref="D26:O26" si="0">SUM(D28:D43)</f>
        <v>272.09999999999997</v>
      </c>
      <c r="E26" s="129">
        <f t="shared" si="0"/>
        <v>272.09999999999997</v>
      </c>
      <c r="F26" s="129">
        <f t="shared" si="0"/>
        <v>212.5</v>
      </c>
      <c r="G26" s="129">
        <f t="shared" si="0"/>
        <v>0</v>
      </c>
      <c r="H26" s="130">
        <f t="shared" si="0"/>
        <v>-0.7</v>
      </c>
      <c r="I26" s="130">
        <f t="shared" si="0"/>
        <v>-0.7</v>
      </c>
      <c r="J26" s="130">
        <f t="shared" si="0"/>
        <v>-0.3</v>
      </c>
      <c r="K26" s="130">
        <f t="shared" si="0"/>
        <v>0</v>
      </c>
      <c r="L26" s="71">
        <f t="shared" si="0"/>
        <v>271.39999999999998</v>
      </c>
      <c r="M26" s="71">
        <f t="shared" si="0"/>
        <v>271.39999999999998</v>
      </c>
      <c r="N26" s="71">
        <f t="shared" si="0"/>
        <v>212.20000000000002</v>
      </c>
      <c r="O26" s="71">
        <f t="shared" si="0"/>
        <v>0</v>
      </c>
    </row>
    <row r="27" spans="1:15" ht="15" customHeight="1" x14ac:dyDescent="0.25">
      <c r="A27" s="131"/>
      <c r="B27" s="132" t="s">
        <v>189</v>
      </c>
      <c r="C27" s="133"/>
      <c r="D27" s="134"/>
      <c r="E27" s="134"/>
      <c r="F27" s="134"/>
      <c r="G27" s="134"/>
      <c r="H27" s="70"/>
      <c r="I27" s="70"/>
      <c r="J27" s="70"/>
      <c r="K27" s="70"/>
      <c r="L27" s="29"/>
      <c r="M27" s="29"/>
      <c r="N27" s="29"/>
      <c r="O27" s="29"/>
    </row>
    <row r="28" spans="1:15" ht="26.25" x14ac:dyDescent="0.25">
      <c r="A28" s="131"/>
      <c r="B28" s="135" t="s">
        <v>198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31"/>
      <c r="B29" s="136" t="s">
        <v>194</v>
      </c>
      <c r="C29" s="30" t="s">
        <v>9</v>
      </c>
      <c r="D29" s="16">
        <f>E29+G29</f>
        <v>28.6</v>
      </c>
      <c r="E29" s="16">
        <v>28.6</v>
      </c>
      <c r="F29" s="16">
        <v>28.1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28.6</v>
      </c>
      <c r="M29" s="11">
        <f t="shared" ref="M29:O43" si="2">E29+I29</f>
        <v>28.6</v>
      </c>
      <c r="N29" s="11">
        <f t="shared" si="2"/>
        <v>28.1</v>
      </c>
      <c r="O29" s="11">
        <f t="shared" si="2"/>
        <v>0</v>
      </c>
    </row>
    <row r="30" spans="1:15" ht="26.25" x14ac:dyDescent="0.25">
      <c r="A30" s="131"/>
      <c r="B30" s="136" t="s">
        <v>200</v>
      </c>
      <c r="C30" s="30" t="s">
        <v>9</v>
      </c>
      <c r="D30" s="16">
        <f t="shared" ref="D30:D43" si="3">E30+G30</f>
        <v>8.1</v>
      </c>
      <c r="E30" s="16">
        <v>8.1</v>
      </c>
      <c r="F30" s="16">
        <v>8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8.1</v>
      </c>
      <c r="M30" s="12">
        <f t="shared" si="2"/>
        <v>8.1</v>
      </c>
      <c r="N30" s="12">
        <f t="shared" si="2"/>
        <v>8</v>
      </c>
      <c r="O30" s="12">
        <f t="shared" si="2"/>
        <v>0</v>
      </c>
    </row>
    <row r="31" spans="1:15" ht="26.25" x14ac:dyDescent="0.25">
      <c r="A31" s="131"/>
      <c r="B31" s="136" t="s">
        <v>196</v>
      </c>
      <c r="C31" s="30" t="s">
        <v>9</v>
      </c>
      <c r="D31" s="16">
        <f t="shared" si="3"/>
        <v>27.9</v>
      </c>
      <c r="E31" s="16">
        <v>27.9</v>
      </c>
      <c r="F31" s="16">
        <v>22.6</v>
      </c>
      <c r="G31" s="16"/>
      <c r="H31" s="9">
        <f t="shared" si="1"/>
        <v>0</v>
      </c>
      <c r="I31" s="10"/>
      <c r="J31" s="10"/>
      <c r="K31" s="10"/>
      <c r="L31" s="12">
        <f t="shared" si="4"/>
        <v>27.9</v>
      </c>
      <c r="M31" s="12">
        <f t="shared" si="2"/>
        <v>27.9</v>
      </c>
      <c r="N31" s="12">
        <f t="shared" si="2"/>
        <v>22.6</v>
      </c>
      <c r="O31" s="12">
        <f t="shared" si="2"/>
        <v>0</v>
      </c>
    </row>
    <row r="32" spans="1:15" ht="15" customHeight="1" x14ac:dyDescent="0.25">
      <c r="A32" s="131"/>
      <c r="B32" s="136" t="s">
        <v>201</v>
      </c>
      <c r="C32" s="30" t="s">
        <v>9</v>
      </c>
      <c r="D32" s="16">
        <f t="shared" si="3"/>
        <v>14.2</v>
      </c>
      <c r="E32" s="16">
        <v>14.2</v>
      </c>
      <c r="F32" s="16">
        <v>13.2</v>
      </c>
      <c r="G32" s="16"/>
      <c r="H32" s="9">
        <f t="shared" si="1"/>
        <v>0</v>
      </c>
      <c r="I32" s="10"/>
      <c r="J32" s="10"/>
      <c r="K32" s="10"/>
      <c r="L32" s="12">
        <f t="shared" si="4"/>
        <v>14.2</v>
      </c>
      <c r="M32" s="12">
        <f t="shared" si="2"/>
        <v>14.2</v>
      </c>
      <c r="N32" s="12">
        <f t="shared" si="2"/>
        <v>13.2</v>
      </c>
      <c r="O32" s="12">
        <f t="shared" si="2"/>
        <v>0</v>
      </c>
    </row>
    <row r="33" spans="1:18" ht="26.25" x14ac:dyDescent="0.25">
      <c r="A33" s="131"/>
      <c r="B33" s="136" t="s">
        <v>195</v>
      </c>
      <c r="C33" s="30" t="s">
        <v>9</v>
      </c>
      <c r="D33" s="16">
        <f t="shared" si="3"/>
        <v>5.3</v>
      </c>
      <c r="E33" s="16">
        <v>5.3</v>
      </c>
      <c r="F33" s="16">
        <v>5.2</v>
      </c>
      <c r="G33" s="16"/>
      <c r="H33" s="9">
        <f t="shared" si="1"/>
        <v>0</v>
      </c>
      <c r="I33" s="10"/>
      <c r="J33" s="10"/>
      <c r="K33" s="10"/>
      <c r="L33" s="12">
        <f t="shared" si="4"/>
        <v>5.3</v>
      </c>
      <c r="M33" s="12">
        <f t="shared" si="2"/>
        <v>5.3</v>
      </c>
      <c r="N33" s="12">
        <f t="shared" si="2"/>
        <v>5.2</v>
      </c>
      <c r="O33" s="12">
        <f t="shared" si="2"/>
        <v>0</v>
      </c>
    </row>
    <row r="34" spans="1:18" ht="39" x14ac:dyDescent="0.25">
      <c r="A34" s="131"/>
      <c r="B34" s="136" t="s">
        <v>418</v>
      </c>
      <c r="C34" s="30" t="s">
        <v>9</v>
      </c>
      <c r="D34" s="16">
        <f t="shared" si="3"/>
        <v>11.3</v>
      </c>
      <c r="E34" s="16">
        <v>11.3</v>
      </c>
      <c r="F34" s="16">
        <v>3</v>
      </c>
      <c r="G34" s="16"/>
      <c r="H34" s="9">
        <f t="shared" si="1"/>
        <v>0</v>
      </c>
      <c r="I34" s="10"/>
      <c r="J34" s="10"/>
      <c r="K34" s="10"/>
      <c r="L34" s="12">
        <f t="shared" si="4"/>
        <v>11.3</v>
      </c>
      <c r="M34" s="12">
        <f>E34+I34</f>
        <v>11.3</v>
      </c>
      <c r="N34" s="12">
        <f t="shared" si="2"/>
        <v>3</v>
      </c>
      <c r="O34" s="12">
        <f t="shared" si="2"/>
        <v>0</v>
      </c>
    </row>
    <row r="35" spans="1:18" ht="26.25" x14ac:dyDescent="0.25">
      <c r="A35" s="131"/>
      <c r="B35" s="136" t="s">
        <v>214</v>
      </c>
      <c r="C35" s="30" t="s">
        <v>9</v>
      </c>
      <c r="D35" s="16">
        <f t="shared" si="3"/>
        <v>0.6</v>
      </c>
      <c r="E35" s="16">
        <v>0.6</v>
      </c>
      <c r="F35" s="16">
        <v>0.6</v>
      </c>
      <c r="G35" s="16"/>
      <c r="H35" s="9">
        <f t="shared" si="1"/>
        <v>0</v>
      </c>
      <c r="I35" s="10"/>
      <c r="J35" s="10"/>
      <c r="K35" s="10"/>
      <c r="L35" s="12">
        <f t="shared" si="4"/>
        <v>0.6</v>
      </c>
      <c r="M35" s="12">
        <f t="shared" ref="M35:M43" si="5">E35+I35</f>
        <v>0.6</v>
      </c>
      <c r="N35" s="12">
        <f t="shared" si="2"/>
        <v>0.6</v>
      </c>
      <c r="O35" s="12">
        <f t="shared" si="2"/>
        <v>0</v>
      </c>
    </row>
    <row r="36" spans="1:18" ht="15" customHeight="1" x14ac:dyDescent="0.25">
      <c r="A36" s="131"/>
      <c r="B36" s="136" t="s">
        <v>199</v>
      </c>
      <c r="C36" s="30" t="s">
        <v>23</v>
      </c>
      <c r="D36" s="16">
        <f t="shared" si="3"/>
        <v>17.399999999999999</v>
      </c>
      <c r="E36" s="16">
        <v>17.399999999999999</v>
      </c>
      <c r="F36" s="16">
        <v>14.7</v>
      </c>
      <c r="G36" s="16"/>
      <c r="H36" s="9">
        <f t="shared" si="1"/>
        <v>0</v>
      </c>
      <c r="I36" s="10"/>
      <c r="J36" s="10"/>
      <c r="K36" s="10"/>
      <c r="L36" s="12">
        <f t="shared" si="4"/>
        <v>17.399999999999999</v>
      </c>
      <c r="M36" s="12">
        <f t="shared" si="5"/>
        <v>17.399999999999999</v>
      </c>
      <c r="N36" s="12">
        <f t="shared" si="2"/>
        <v>14.7</v>
      </c>
      <c r="O36" s="12">
        <f t="shared" si="2"/>
        <v>0</v>
      </c>
    </row>
    <row r="37" spans="1:18" ht="15" customHeight="1" x14ac:dyDescent="0.25">
      <c r="A37" s="131"/>
      <c r="B37" s="136" t="s">
        <v>191</v>
      </c>
      <c r="C37" s="30" t="s">
        <v>23</v>
      </c>
      <c r="D37" s="16">
        <f t="shared" si="3"/>
        <v>7.1</v>
      </c>
      <c r="E37" s="16">
        <v>7.1</v>
      </c>
      <c r="F37" s="16">
        <v>6.6</v>
      </c>
      <c r="G37" s="16"/>
      <c r="H37" s="9">
        <f t="shared" si="1"/>
        <v>0</v>
      </c>
      <c r="I37" s="10"/>
      <c r="J37" s="10"/>
      <c r="K37" s="10"/>
      <c r="L37" s="12">
        <f t="shared" si="4"/>
        <v>7.1</v>
      </c>
      <c r="M37" s="12">
        <f t="shared" si="5"/>
        <v>7.1</v>
      </c>
      <c r="N37" s="12">
        <f t="shared" si="2"/>
        <v>6.6</v>
      </c>
      <c r="O37" s="12">
        <f t="shared" si="2"/>
        <v>0</v>
      </c>
    </row>
    <row r="38" spans="1:18" ht="15" customHeight="1" x14ac:dyDescent="0.25">
      <c r="A38" s="131"/>
      <c r="B38" s="136" t="s">
        <v>204</v>
      </c>
      <c r="C38" s="30" t="s">
        <v>25</v>
      </c>
      <c r="D38" s="16">
        <f t="shared" si="3"/>
        <v>102.8</v>
      </c>
      <c r="E38" s="16">
        <v>102.8</v>
      </c>
      <c r="F38" s="16">
        <v>86.1</v>
      </c>
      <c r="G38" s="16"/>
      <c r="H38" s="9">
        <f t="shared" si="1"/>
        <v>0</v>
      </c>
      <c r="I38" s="10"/>
      <c r="J38" s="10"/>
      <c r="K38" s="10"/>
      <c r="L38" s="12">
        <f t="shared" si="4"/>
        <v>102.8</v>
      </c>
      <c r="M38" s="12">
        <f t="shared" si="5"/>
        <v>102.8</v>
      </c>
      <c r="N38" s="12">
        <f t="shared" si="2"/>
        <v>86.1</v>
      </c>
      <c r="O38" s="12">
        <f t="shared" si="2"/>
        <v>0</v>
      </c>
    </row>
    <row r="39" spans="1:18" ht="39" hidden="1" x14ac:dyDescent="0.25">
      <c r="A39" s="131"/>
      <c r="B39" s="136" t="s">
        <v>206</v>
      </c>
      <c r="C39" s="30" t="s">
        <v>24</v>
      </c>
      <c r="D39" s="16">
        <f t="shared" si="3"/>
        <v>0</v>
      </c>
      <c r="E39" s="16"/>
      <c r="F39" s="16"/>
      <c r="G39" s="16"/>
      <c r="H39" s="9">
        <f t="shared" si="1"/>
        <v>0</v>
      </c>
      <c r="I39" s="10"/>
      <c r="J39" s="10"/>
      <c r="K39" s="10"/>
      <c r="L39" s="12">
        <f t="shared" si="4"/>
        <v>0</v>
      </c>
      <c r="M39" s="12">
        <f t="shared" si="5"/>
        <v>0</v>
      </c>
      <c r="N39" s="12">
        <f t="shared" si="2"/>
        <v>0</v>
      </c>
      <c r="O39" s="12">
        <f t="shared" si="2"/>
        <v>0</v>
      </c>
      <c r="R39" s="2" t="e">
        <f>L132-#REF!</f>
        <v>#REF!</v>
      </c>
    </row>
    <row r="40" spans="1:18" ht="15" customHeight="1" x14ac:dyDescent="0.25">
      <c r="A40" s="131"/>
      <c r="B40" s="136" t="s">
        <v>490</v>
      </c>
      <c r="C40" s="30" t="s">
        <v>25</v>
      </c>
      <c r="D40" s="16">
        <f t="shared" si="3"/>
        <v>13.8</v>
      </c>
      <c r="E40" s="16">
        <v>13.8</v>
      </c>
      <c r="F40" s="16">
        <v>5.3</v>
      </c>
      <c r="G40" s="16"/>
      <c r="H40" s="9">
        <f t="shared" si="1"/>
        <v>0</v>
      </c>
      <c r="I40" s="10"/>
      <c r="J40" s="10"/>
      <c r="K40" s="10"/>
      <c r="L40" s="12">
        <f t="shared" si="4"/>
        <v>13.8</v>
      </c>
      <c r="M40" s="12">
        <f t="shared" si="5"/>
        <v>13.8</v>
      </c>
      <c r="N40" s="12">
        <f t="shared" si="2"/>
        <v>5.3</v>
      </c>
      <c r="O40" s="12">
        <f t="shared" si="2"/>
        <v>0</v>
      </c>
    </row>
    <row r="41" spans="1:18" ht="27.75" customHeight="1" x14ac:dyDescent="0.25">
      <c r="A41" s="131"/>
      <c r="B41" s="136" t="s">
        <v>202</v>
      </c>
      <c r="C41" s="30" t="s">
        <v>24</v>
      </c>
      <c r="D41" s="16">
        <f t="shared" si="3"/>
        <v>6.2</v>
      </c>
      <c r="E41" s="16">
        <v>6.2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4"/>
        <v>6.2</v>
      </c>
      <c r="M41" s="12">
        <f t="shared" si="5"/>
        <v>6.2</v>
      </c>
      <c r="N41" s="12">
        <f t="shared" si="2"/>
        <v>0</v>
      </c>
      <c r="O41" s="12">
        <f t="shared" si="2"/>
        <v>0</v>
      </c>
    </row>
    <row r="42" spans="1:18" ht="16.5" customHeight="1" x14ac:dyDescent="0.25">
      <c r="A42" s="131"/>
      <c r="B42" s="136" t="s">
        <v>203</v>
      </c>
      <c r="C42" s="30" t="s">
        <v>24</v>
      </c>
      <c r="D42" s="16">
        <f t="shared" si="3"/>
        <v>15.4</v>
      </c>
      <c r="E42" s="16">
        <v>15.4</v>
      </c>
      <c r="F42" s="16">
        <v>11.1</v>
      </c>
      <c r="G42" s="16"/>
      <c r="H42" s="9">
        <f t="shared" si="1"/>
        <v>-0.7</v>
      </c>
      <c r="I42" s="10">
        <v>-0.7</v>
      </c>
      <c r="J42" s="10">
        <v>-0.3</v>
      </c>
      <c r="K42" s="10"/>
      <c r="L42" s="12">
        <f t="shared" si="4"/>
        <v>14.700000000000001</v>
      </c>
      <c r="M42" s="12">
        <f t="shared" si="5"/>
        <v>14.700000000000001</v>
      </c>
      <c r="N42" s="12">
        <f t="shared" si="2"/>
        <v>10.799999999999999</v>
      </c>
      <c r="O42" s="12">
        <f t="shared" si="2"/>
        <v>0</v>
      </c>
    </row>
    <row r="43" spans="1:18" ht="15" customHeight="1" x14ac:dyDescent="0.25">
      <c r="A43" s="131"/>
      <c r="B43" s="136" t="s">
        <v>205</v>
      </c>
      <c r="C43" s="30" t="s">
        <v>24</v>
      </c>
      <c r="D43" s="16">
        <f t="shared" si="3"/>
        <v>12.7</v>
      </c>
      <c r="E43" s="16">
        <v>12.7</v>
      </c>
      <c r="F43" s="16">
        <v>7.3</v>
      </c>
      <c r="G43" s="16"/>
      <c r="H43" s="9">
        <f t="shared" si="1"/>
        <v>0</v>
      </c>
      <c r="I43" s="10"/>
      <c r="J43" s="10"/>
      <c r="K43" s="10"/>
      <c r="L43" s="12">
        <f t="shared" si="4"/>
        <v>12.7</v>
      </c>
      <c r="M43" s="12">
        <f t="shared" si="5"/>
        <v>12.7</v>
      </c>
      <c r="N43" s="12">
        <f t="shared" si="2"/>
        <v>7.3</v>
      </c>
      <c r="O43" s="12">
        <f t="shared" si="2"/>
        <v>0</v>
      </c>
    </row>
    <row r="44" spans="1:18" ht="15" customHeight="1" x14ac:dyDescent="0.25">
      <c r="A44" s="127" t="s">
        <v>70</v>
      </c>
      <c r="B44" s="29" t="s">
        <v>7</v>
      </c>
      <c r="C44" s="137"/>
      <c r="D44" s="134">
        <f>SUM(D46:D47)</f>
        <v>11.5</v>
      </c>
      <c r="E44" s="134">
        <f>SUM(E46:E47)</f>
        <v>11.5</v>
      </c>
      <c r="F44" s="134">
        <f>SUM(F46:F47)</f>
        <v>10.1</v>
      </c>
      <c r="G44" s="134">
        <f>SUM(G46:G47)</f>
        <v>0</v>
      </c>
      <c r="H44" s="70">
        <f t="shared" ref="H44:O44" si="6">SUM(H46:H47)</f>
        <v>0</v>
      </c>
      <c r="I44" s="70">
        <f t="shared" si="6"/>
        <v>0</v>
      </c>
      <c r="J44" s="70">
        <f t="shared" si="6"/>
        <v>0</v>
      </c>
      <c r="K44" s="70">
        <f t="shared" si="6"/>
        <v>0</v>
      </c>
      <c r="L44" s="29">
        <f t="shared" si="6"/>
        <v>11.5</v>
      </c>
      <c r="M44" s="29">
        <f t="shared" si="6"/>
        <v>11.5</v>
      </c>
      <c r="N44" s="29">
        <f t="shared" si="6"/>
        <v>10.1</v>
      </c>
      <c r="O44" s="29">
        <f t="shared" si="6"/>
        <v>0</v>
      </c>
    </row>
    <row r="45" spans="1:18" ht="15" customHeight="1" x14ac:dyDescent="0.25">
      <c r="A45" s="131"/>
      <c r="B45" s="132" t="s">
        <v>189</v>
      </c>
      <c r="C45" s="133"/>
      <c r="D45" s="134"/>
      <c r="E45" s="134"/>
      <c r="F45" s="134"/>
      <c r="G45" s="134"/>
      <c r="H45" s="70"/>
      <c r="I45" s="70"/>
      <c r="J45" s="70"/>
      <c r="K45" s="70"/>
      <c r="L45" s="29"/>
      <c r="M45" s="29"/>
      <c r="N45" s="29"/>
      <c r="O45" s="29"/>
    </row>
    <row r="46" spans="1:18" ht="15" customHeight="1" x14ac:dyDescent="0.25">
      <c r="A46" s="131"/>
      <c r="B46" s="135" t="s">
        <v>204</v>
      </c>
      <c r="C46" s="7" t="s">
        <v>25</v>
      </c>
      <c r="D46" s="8">
        <f>E46+G46</f>
        <v>11.4</v>
      </c>
      <c r="E46" s="8">
        <v>11.4</v>
      </c>
      <c r="F46" s="8">
        <v>10.1</v>
      </c>
      <c r="G46" s="8"/>
      <c r="H46" s="9">
        <f>I46+K46</f>
        <v>0</v>
      </c>
      <c r="I46" s="9"/>
      <c r="J46" s="9"/>
      <c r="K46" s="9"/>
      <c r="L46" s="11">
        <f>M46+O46</f>
        <v>11.4</v>
      </c>
      <c r="M46" s="11">
        <f>E46+I46</f>
        <v>11.4</v>
      </c>
      <c r="N46" s="11">
        <f>F46+J46</f>
        <v>10.1</v>
      </c>
      <c r="O46" s="11">
        <f>G46+K46</f>
        <v>0</v>
      </c>
    </row>
    <row r="47" spans="1:18" ht="26.25" x14ac:dyDescent="0.25">
      <c r="A47" s="131"/>
      <c r="B47" s="136" t="s">
        <v>476</v>
      </c>
      <c r="C47" s="30" t="s">
        <v>25</v>
      </c>
      <c r="D47" s="16">
        <f>E47+G47</f>
        <v>0.1</v>
      </c>
      <c r="E47" s="16">
        <v>0.1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0.1</v>
      </c>
      <c r="M47" s="12">
        <f>E47+H47</f>
        <v>0.1</v>
      </c>
      <c r="N47" s="12">
        <f>F47+I47</f>
        <v>0</v>
      </c>
      <c r="O47" s="12">
        <f>G47+J47</f>
        <v>0</v>
      </c>
    </row>
    <row r="48" spans="1:18" ht="15" customHeight="1" x14ac:dyDescent="0.25">
      <c r="A48" s="127" t="s">
        <v>71</v>
      </c>
      <c r="B48" s="29" t="s">
        <v>10</v>
      </c>
      <c r="C48" s="137"/>
      <c r="D48" s="134">
        <f>SUM(D50:D51)</f>
        <v>10.9</v>
      </c>
      <c r="E48" s="134">
        <f>SUM(E50:E51)</f>
        <v>10.9</v>
      </c>
      <c r="F48" s="134">
        <f>SUM(F50:F51)</f>
        <v>9.9</v>
      </c>
      <c r="G48" s="134">
        <f>SUM(G50:G51)</f>
        <v>0</v>
      </c>
      <c r="H48" s="70">
        <f>SUM(H50:H51)</f>
        <v>0</v>
      </c>
      <c r="I48" s="70">
        <f t="shared" ref="I48:K48" si="7">SUM(I50:I51)</f>
        <v>0</v>
      </c>
      <c r="J48" s="70">
        <f t="shared" si="7"/>
        <v>0</v>
      </c>
      <c r="K48" s="70">
        <f t="shared" si="7"/>
        <v>0</v>
      </c>
      <c r="L48" s="29">
        <f>SUM(L50:L51)</f>
        <v>10.9</v>
      </c>
      <c r="M48" s="29">
        <f>SUM(M50:M51)</f>
        <v>10.9</v>
      </c>
      <c r="N48" s="29">
        <f>SUM(N50:N51)</f>
        <v>9.9</v>
      </c>
      <c r="O48" s="29">
        <f>SUM(O50:O51)</f>
        <v>0</v>
      </c>
    </row>
    <row r="49" spans="1:15" ht="15" customHeight="1" x14ac:dyDescent="0.25">
      <c r="A49" s="131"/>
      <c r="B49" s="132" t="s">
        <v>189</v>
      </c>
      <c r="C49" s="133"/>
      <c r="D49" s="134">
        <f>E49+G49</f>
        <v>0</v>
      </c>
      <c r="E49" s="134"/>
      <c r="F49" s="134"/>
      <c r="G49" s="134"/>
      <c r="H49" s="70">
        <f>I49+K49</f>
        <v>0</v>
      </c>
      <c r="I49" s="70"/>
      <c r="J49" s="70"/>
      <c r="K49" s="70"/>
      <c r="L49" s="29">
        <f>M49+O49</f>
        <v>0</v>
      </c>
      <c r="M49" s="29"/>
      <c r="N49" s="29"/>
      <c r="O49" s="29"/>
    </row>
    <row r="50" spans="1:15" ht="15" customHeight="1" x14ac:dyDescent="0.25">
      <c r="A50" s="131"/>
      <c r="B50" s="135" t="s">
        <v>204</v>
      </c>
      <c r="C50" s="7" t="s">
        <v>25</v>
      </c>
      <c r="D50" s="8">
        <f>E50+G50</f>
        <v>10.8</v>
      </c>
      <c r="E50" s="8">
        <v>10.8</v>
      </c>
      <c r="F50" s="8">
        <v>9.9</v>
      </c>
      <c r="G50" s="8"/>
      <c r="H50" s="9">
        <f>I50+K50</f>
        <v>0</v>
      </c>
      <c r="I50" s="9"/>
      <c r="J50" s="9"/>
      <c r="K50" s="9"/>
      <c r="L50" s="11">
        <f>M50+O50</f>
        <v>10.8</v>
      </c>
      <c r="M50" s="11">
        <f>E50+I50</f>
        <v>10.8</v>
      </c>
      <c r="N50" s="11">
        <f>F50+J50</f>
        <v>9.9</v>
      </c>
      <c r="O50" s="11">
        <f>G50+K50</f>
        <v>0</v>
      </c>
    </row>
    <row r="51" spans="1:15" ht="26.25" x14ac:dyDescent="0.25">
      <c r="A51" s="131"/>
      <c r="B51" s="136" t="s">
        <v>476</v>
      </c>
      <c r="C51" s="30" t="s">
        <v>25</v>
      </c>
      <c r="D51" s="16">
        <f>E51+G51</f>
        <v>0.1</v>
      </c>
      <c r="E51" s="16">
        <v>0.1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0.1</v>
      </c>
      <c r="M51" s="12">
        <f>E51+H51</f>
        <v>0.1</v>
      </c>
      <c r="N51" s="12">
        <f>F51+I51</f>
        <v>0</v>
      </c>
      <c r="O51" s="12">
        <f>G51+J51</f>
        <v>0</v>
      </c>
    </row>
    <row r="52" spans="1:15" ht="15" customHeight="1" x14ac:dyDescent="0.25">
      <c r="A52" s="127" t="s">
        <v>72</v>
      </c>
      <c r="B52" s="29" t="s">
        <v>11</v>
      </c>
      <c r="C52" s="137"/>
      <c r="D52" s="134">
        <f>SUM(D54:D55)</f>
        <v>11.1</v>
      </c>
      <c r="E52" s="134">
        <f>SUM(E54:E55)</f>
        <v>11.1</v>
      </c>
      <c r="F52" s="134">
        <f>SUM(F54:F55)</f>
        <v>9.6999999999999993</v>
      </c>
      <c r="G52" s="134">
        <f>SUM(G54:G55)</f>
        <v>0</v>
      </c>
      <c r="H52" s="70">
        <f>SUM(H54:H55)</f>
        <v>0</v>
      </c>
      <c r="I52" s="70">
        <f t="shared" ref="I52:J52" si="8">SUM(I54:I55)</f>
        <v>0</v>
      </c>
      <c r="J52" s="70">
        <f t="shared" si="8"/>
        <v>0</v>
      </c>
      <c r="K52" s="70">
        <f>SUM(K54:K55)</f>
        <v>0</v>
      </c>
      <c r="L52" s="29">
        <f>SUM(L54:L55)</f>
        <v>11.1</v>
      </c>
      <c r="M52" s="29">
        <f>SUM(M54:M55)</f>
        <v>11.1</v>
      </c>
      <c r="N52" s="29">
        <f>SUM(N54:N55)</f>
        <v>9.6999999999999993</v>
      </c>
      <c r="O52" s="29">
        <f>SUM(O54:O55)</f>
        <v>0</v>
      </c>
    </row>
    <row r="53" spans="1:15" ht="15" customHeight="1" x14ac:dyDescent="0.25">
      <c r="A53" s="131"/>
      <c r="B53" s="132" t="s">
        <v>189</v>
      </c>
      <c r="C53" s="133"/>
      <c r="D53" s="134">
        <f>E53+G53</f>
        <v>0</v>
      </c>
      <c r="E53" s="134"/>
      <c r="F53" s="134"/>
      <c r="G53" s="134"/>
      <c r="H53" s="70">
        <f>I53+K53</f>
        <v>0</v>
      </c>
      <c r="I53" s="70"/>
      <c r="J53" s="70"/>
      <c r="K53" s="70"/>
      <c r="L53" s="29">
        <f>M53+O53</f>
        <v>0</v>
      </c>
      <c r="M53" s="29"/>
      <c r="N53" s="29"/>
      <c r="O53" s="29"/>
    </row>
    <row r="54" spans="1:15" ht="15" customHeight="1" x14ac:dyDescent="0.25">
      <c r="A54" s="131"/>
      <c r="B54" s="135" t="s">
        <v>204</v>
      </c>
      <c r="C54" s="7" t="s">
        <v>25</v>
      </c>
      <c r="D54" s="8">
        <f>E54+G54</f>
        <v>11</v>
      </c>
      <c r="E54" s="8">
        <v>11</v>
      </c>
      <c r="F54" s="8">
        <v>9.6999999999999993</v>
      </c>
      <c r="G54" s="8"/>
      <c r="H54" s="9">
        <f>I54+K54</f>
        <v>0</v>
      </c>
      <c r="I54" s="9"/>
      <c r="J54" s="9"/>
      <c r="K54" s="9"/>
      <c r="L54" s="11">
        <f>M54+O54</f>
        <v>11</v>
      </c>
      <c r="M54" s="11">
        <f>E54+I54</f>
        <v>11</v>
      </c>
      <c r="N54" s="11">
        <f>F54+J54</f>
        <v>9.6999999999999993</v>
      </c>
      <c r="O54" s="11">
        <f>G54+K54</f>
        <v>0</v>
      </c>
    </row>
    <row r="55" spans="1:15" ht="26.25" x14ac:dyDescent="0.25">
      <c r="A55" s="138"/>
      <c r="B55" s="136" t="s">
        <v>476</v>
      </c>
      <c r="C55" s="30" t="s">
        <v>25</v>
      </c>
      <c r="D55" s="16">
        <f>E55+G55</f>
        <v>0.1</v>
      </c>
      <c r="E55" s="16">
        <v>0.1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0.1</v>
      </c>
      <c r="M55" s="12">
        <f>E55+H55</f>
        <v>0.1</v>
      </c>
      <c r="N55" s="12">
        <f>F55+I55</f>
        <v>0</v>
      </c>
      <c r="O55" s="12">
        <f>G55+J55</f>
        <v>0</v>
      </c>
    </row>
    <row r="56" spans="1:15" ht="15" customHeight="1" x14ac:dyDescent="0.25">
      <c r="A56" s="127" t="s">
        <v>73</v>
      </c>
      <c r="B56" s="29" t="s">
        <v>12</v>
      </c>
      <c r="C56" s="137"/>
      <c r="D56" s="134">
        <f>SUM(D58:D59)</f>
        <v>9.4</v>
      </c>
      <c r="E56" s="134">
        <f>SUM(E58:E59)</f>
        <v>9.4</v>
      </c>
      <c r="F56" s="134">
        <f>SUM(F58:F59)</f>
        <v>8.1999999999999993</v>
      </c>
      <c r="G56" s="134">
        <f>SUM(G58:G59)</f>
        <v>0</v>
      </c>
      <c r="H56" s="70">
        <f>SUM(H58:H59)</f>
        <v>0</v>
      </c>
      <c r="I56" s="70">
        <f t="shared" ref="I56:K56" si="9">SUM(I58:I59)</f>
        <v>0</v>
      </c>
      <c r="J56" s="70">
        <f t="shared" si="9"/>
        <v>0</v>
      </c>
      <c r="K56" s="70">
        <f t="shared" si="9"/>
        <v>0</v>
      </c>
      <c r="L56" s="29">
        <f>SUM(L58:L59)</f>
        <v>9.4</v>
      </c>
      <c r="M56" s="29">
        <f>SUM(M58:M59)</f>
        <v>9.4</v>
      </c>
      <c r="N56" s="29">
        <f>SUM(N58:N59)</f>
        <v>8.1999999999999993</v>
      </c>
      <c r="O56" s="29">
        <f>SUM(O58:O59)</f>
        <v>0</v>
      </c>
    </row>
    <row r="57" spans="1:15" ht="15" customHeight="1" x14ac:dyDescent="0.25">
      <c r="A57" s="131"/>
      <c r="B57" s="132" t="s">
        <v>189</v>
      </c>
      <c r="C57" s="133"/>
      <c r="D57" s="134">
        <f>E57+G57</f>
        <v>0</v>
      </c>
      <c r="E57" s="134"/>
      <c r="F57" s="134"/>
      <c r="G57" s="134"/>
      <c r="H57" s="70">
        <f>I57+K57</f>
        <v>0</v>
      </c>
      <c r="I57" s="70"/>
      <c r="J57" s="70"/>
      <c r="K57" s="70"/>
      <c r="L57" s="29">
        <f>M57+O57</f>
        <v>0</v>
      </c>
      <c r="M57" s="29"/>
      <c r="N57" s="29"/>
      <c r="O57" s="29"/>
    </row>
    <row r="58" spans="1:15" ht="15" customHeight="1" x14ac:dyDescent="0.25">
      <c r="A58" s="131"/>
      <c r="B58" s="135" t="s">
        <v>204</v>
      </c>
      <c r="C58" s="7" t="s">
        <v>25</v>
      </c>
      <c r="D58" s="8">
        <f>E58+G58</f>
        <v>9.3000000000000007</v>
      </c>
      <c r="E58" s="8">
        <v>9.3000000000000007</v>
      </c>
      <c r="F58" s="8">
        <v>8.1999999999999993</v>
      </c>
      <c r="G58" s="8"/>
      <c r="H58" s="9">
        <f>I58+K58</f>
        <v>0</v>
      </c>
      <c r="I58" s="9"/>
      <c r="J58" s="9"/>
      <c r="K58" s="9"/>
      <c r="L58" s="11">
        <f>M58+O58</f>
        <v>9.3000000000000007</v>
      </c>
      <c r="M58" s="11">
        <f t="shared" ref="M58:O59" si="10">E58+I58</f>
        <v>9.3000000000000007</v>
      </c>
      <c r="N58" s="11">
        <f t="shared" si="10"/>
        <v>8.1999999999999993</v>
      </c>
      <c r="O58" s="11">
        <f t="shared" si="10"/>
        <v>0</v>
      </c>
    </row>
    <row r="59" spans="1:15" ht="26.25" x14ac:dyDescent="0.25">
      <c r="A59" s="131"/>
      <c r="B59" s="136" t="s">
        <v>476</v>
      </c>
      <c r="C59" s="30" t="s">
        <v>25</v>
      </c>
      <c r="D59" s="16">
        <f>E59+G59</f>
        <v>0.1</v>
      </c>
      <c r="E59" s="16">
        <v>0.1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0.1</v>
      </c>
      <c r="M59" s="11">
        <f t="shared" si="10"/>
        <v>0.1</v>
      </c>
      <c r="N59" s="11">
        <f t="shared" si="10"/>
        <v>0</v>
      </c>
      <c r="O59" s="11">
        <f t="shared" si="10"/>
        <v>0</v>
      </c>
    </row>
    <row r="60" spans="1:15" ht="15" customHeight="1" x14ac:dyDescent="0.25">
      <c r="A60" s="127" t="s">
        <v>74</v>
      </c>
      <c r="B60" s="29" t="s">
        <v>13</v>
      </c>
      <c r="C60" s="137"/>
      <c r="D60" s="134">
        <f>SUM(D62:D63)</f>
        <v>10.199999999999999</v>
      </c>
      <c r="E60" s="134">
        <f>SUM(E62:E63)</f>
        <v>10.199999999999999</v>
      </c>
      <c r="F60" s="134">
        <f>SUM(F62:F63)</f>
        <v>9</v>
      </c>
      <c r="G60" s="134">
        <f>SUM(G62:G63)</f>
        <v>0</v>
      </c>
      <c r="H60" s="70">
        <f>SUM(H62:H63)</f>
        <v>0</v>
      </c>
      <c r="I60" s="70">
        <f t="shared" ref="I60:K60" si="11">SUM(I62:I63)</f>
        <v>0</v>
      </c>
      <c r="J60" s="70">
        <f t="shared" si="11"/>
        <v>0</v>
      </c>
      <c r="K60" s="70">
        <f t="shared" si="11"/>
        <v>0</v>
      </c>
      <c r="L60" s="29">
        <f>SUM(L62:L63)</f>
        <v>10.199999999999999</v>
      </c>
      <c r="M60" s="29">
        <f>SUM(M62:M63)</f>
        <v>10.199999999999999</v>
      </c>
      <c r="N60" s="29">
        <f>SUM(N62:N63)</f>
        <v>9</v>
      </c>
      <c r="O60" s="29">
        <f>SUM(O62:O63)</f>
        <v>0</v>
      </c>
    </row>
    <row r="61" spans="1:15" ht="15" customHeight="1" x14ac:dyDescent="0.25">
      <c r="A61" s="131"/>
      <c r="B61" s="132" t="s">
        <v>189</v>
      </c>
      <c r="C61" s="133"/>
      <c r="D61" s="134">
        <f>E61+G61</f>
        <v>0</v>
      </c>
      <c r="E61" s="134"/>
      <c r="F61" s="134"/>
      <c r="G61" s="134"/>
      <c r="H61" s="70">
        <f>I61+K61</f>
        <v>0</v>
      </c>
      <c r="I61" s="70"/>
      <c r="J61" s="70"/>
      <c r="K61" s="70"/>
      <c r="L61" s="29">
        <f>M61+O61</f>
        <v>0</v>
      </c>
      <c r="M61" s="29"/>
      <c r="N61" s="29"/>
      <c r="O61" s="29"/>
    </row>
    <row r="62" spans="1:15" ht="15" customHeight="1" x14ac:dyDescent="0.25">
      <c r="A62" s="131"/>
      <c r="B62" s="135" t="s">
        <v>204</v>
      </c>
      <c r="C62" s="7" t="s">
        <v>25</v>
      </c>
      <c r="D62" s="8">
        <f>E62+G62</f>
        <v>10.1</v>
      </c>
      <c r="E62" s="8">
        <v>10.1</v>
      </c>
      <c r="F62" s="8">
        <v>9</v>
      </c>
      <c r="G62" s="8"/>
      <c r="H62" s="9">
        <f>I62+K62</f>
        <v>0</v>
      </c>
      <c r="I62" s="9"/>
      <c r="J62" s="9"/>
      <c r="K62" s="9"/>
      <c r="L62" s="11">
        <f>M62+O62</f>
        <v>10.1</v>
      </c>
      <c r="M62" s="11">
        <f>E62+I62</f>
        <v>10.1</v>
      </c>
      <c r="N62" s="11">
        <f>F62+J62</f>
        <v>9</v>
      </c>
      <c r="O62" s="11">
        <f>G62+K62</f>
        <v>0</v>
      </c>
    </row>
    <row r="63" spans="1:15" ht="26.25" x14ac:dyDescent="0.25">
      <c r="A63" s="131"/>
      <c r="B63" s="136" t="s">
        <v>476</v>
      </c>
      <c r="C63" s="30" t="s">
        <v>25</v>
      </c>
      <c r="D63" s="16">
        <f>E63+G63</f>
        <v>0.1</v>
      </c>
      <c r="E63" s="16">
        <v>0.1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0.1</v>
      </c>
      <c r="M63" s="12">
        <f>E63+H63</f>
        <v>0.1</v>
      </c>
      <c r="N63" s="12">
        <f>F63+I63</f>
        <v>0</v>
      </c>
      <c r="O63" s="12">
        <f>G63+J63</f>
        <v>0</v>
      </c>
    </row>
    <row r="64" spans="1:15" ht="15" customHeight="1" x14ac:dyDescent="0.25">
      <c r="A64" s="127" t="s">
        <v>75</v>
      </c>
      <c r="B64" s="29" t="s">
        <v>14</v>
      </c>
      <c r="C64" s="137"/>
      <c r="D64" s="134">
        <f>SUM(D66:D67)</f>
        <v>9.1</v>
      </c>
      <c r="E64" s="134">
        <f>SUM(E66:E67)</f>
        <v>9.1</v>
      </c>
      <c r="F64" s="134">
        <f>SUM(F66:F67)</f>
        <v>7.9</v>
      </c>
      <c r="G64" s="134">
        <f>SUM(G66:G67)</f>
        <v>0</v>
      </c>
      <c r="H64" s="70">
        <f>SUM(H66:H67)</f>
        <v>0</v>
      </c>
      <c r="I64" s="70">
        <f t="shared" ref="I64:K64" si="12">SUM(I66:I67)</f>
        <v>0</v>
      </c>
      <c r="J64" s="70">
        <f t="shared" si="12"/>
        <v>0</v>
      </c>
      <c r="K64" s="70">
        <f t="shared" si="12"/>
        <v>0</v>
      </c>
      <c r="L64" s="29">
        <f>SUM(L66:L67)</f>
        <v>9.1</v>
      </c>
      <c r="M64" s="29">
        <f>SUM(M66:M67)</f>
        <v>9.1</v>
      </c>
      <c r="N64" s="29">
        <f>SUM(N66:N67)</f>
        <v>7.9</v>
      </c>
      <c r="O64" s="29">
        <f>SUM(O66:O67)</f>
        <v>0</v>
      </c>
    </row>
    <row r="65" spans="1:15" ht="15" customHeight="1" x14ac:dyDescent="0.25">
      <c r="A65" s="131"/>
      <c r="B65" s="132" t="s">
        <v>189</v>
      </c>
      <c r="C65" s="133"/>
      <c r="D65" s="134">
        <f>E65+G65</f>
        <v>0</v>
      </c>
      <c r="E65" s="134"/>
      <c r="F65" s="134"/>
      <c r="G65" s="134"/>
      <c r="H65" s="70">
        <f>I65+K65</f>
        <v>0</v>
      </c>
      <c r="I65" s="70"/>
      <c r="J65" s="70"/>
      <c r="K65" s="70"/>
      <c r="L65" s="29">
        <f>M65+O65</f>
        <v>0</v>
      </c>
      <c r="M65" s="29"/>
      <c r="N65" s="29"/>
      <c r="O65" s="29"/>
    </row>
    <row r="66" spans="1:15" ht="15" customHeight="1" x14ac:dyDescent="0.25">
      <c r="A66" s="131"/>
      <c r="B66" s="135" t="s">
        <v>204</v>
      </c>
      <c r="C66" s="7" t="s">
        <v>25</v>
      </c>
      <c r="D66" s="8">
        <f>E66+G66</f>
        <v>9</v>
      </c>
      <c r="E66" s="8">
        <v>9</v>
      </c>
      <c r="F66" s="8">
        <v>7.9</v>
      </c>
      <c r="G66" s="8"/>
      <c r="H66" s="9">
        <f>I66+K66</f>
        <v>0</v>
      </c>
      <c r="I66" s="9"/>
      <c r="J66" s="9"/>
      <c r="K66" s="9"/>
      <c r="L66" s="11">
        <f>M66+O66</f>
        <v>9</v>
      </c>
      <c r="M66" s="11">
        <f t="shared" ref="M66:O67" si="13">E66+I66</f>
        <v>9</v>
      </c>
      <c r="N66" s="11">
        <f t="shared" si="13"/>
        <v>7.9</v>
      </c>
      <c r="O66" s="11">
        <f t="shared" si="13"/>
        <v>0</v>
      </c>
    </row>
    <row r="67" spans="1:15" ht="26.25" x14ac:dyDescent="0.25">
      <c r="A67" s="131"/>
      <c r="B67" s="136" t="s">
        <v>476</v>
      </c>
      <c r="C67" s="30" t="s">
        <v>25</v>
      </c>
      <c r="D67" s="16">
        <f>E67+G67</f>
        <v>0.1</v>
      </c>
      <c r="E67" s="16">
        <v>0.1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0.1</v>
      </c>
      <c r="M67" s="11">
        <f t="shared" si="13"/>
        <v>0.1</v>
      </c>
      <c r="N67" s="11">
        <f t="shared" si="13"/>
        <v>0</v>
      </c>
      <c r="O67" s="11">
        <f t="shared" si="13"/>
        <v>0</v>
      </c>
    </row>
    <row r="68" spans="1:15" ht="15" customHeight="1" x14ac:dyDescent="0.25">
      <c r="A68" s="127" t="s">
        <v>76</v>
      </c>
      <c r="B68" s="29" t="s">
        <v>15</v>
      </c>
      <c r="C68" s="137"/>
      <c r="D68" s="134">
        <f>SUM(D70:D71)</f>
        <v>10.7</v>
      </c>
      <c r="E68" s="134">
        <f>SUM(E70:E71)</f>
        <v>10.7</v>
      </c>
      <c r="F68" s="134">
        <f>SUM(F70:F71)</f>
        <v>9.6999999999999993</v>
      </c>
      <c r="G68" s="134">
        <f>SUM(G70:G71)</f>
        <v>0</v>
      </c>
      <c r="H68" s="70">
        <f>SUM(H70:H71)</f>
        <v>0</v>
      </c>
      <c r="I68" s="70">
        <f t="shared" ref="I68:K68" si="14">SUM(I70:I71)</f>
        <v>0</v>
      </c>
      <c r="J68" s="70">
        <f t="shared" si="14"/>
        <v>0</v>
      </c>
      <c r="K68" s="70">
        <f t="shared" si="14"/>
        <v>0</v>
      </c>
      <c r="L68" s="29">
        <f>SUM(L70:L71)</f>
        <v>10.7</v>
      </c>
      <c r="M68" s="29">
        <f>SUM(M70:M71)</f>
        <v>10.7</v>
      </c>
      <c r="N68" s="29">
        <f>SUM(N70:N71)</f>
        <v>9.6999999999999993</v>
      </c>
      <c r="O68" s="29">
        <f>SUM(O70:O71)</f>
        <v>0</v>
      </c>
    </row>
    <row r="69" spans="1:15" ht="15" customHeight="1" x14ac:dyDescent="0.25">
      <c r="A69" s="131"/>
      <c r="B69" s="132" t="s">
        <v>189</v>
      </c>
      <c r="C69" s="133"/>
      <c r="D69" s="134">
        <f>E69+G69</f>
        <v>0</v>
      </c>
      <c r="E69" s="134"/>
      <c r="F69" s="134"/>
      <c r="G69" s="134"/>
      <c r="H69" s="70">
        <f>I69+K69</f>
        <v>0</v>
      </c>
      <c r="I69" s="70"/>
      <c r="J69" s="70"/>
      <c r="K69" s="70"/>
      <c r="L69" s="29">
        <f>M69+O69</f>
        <v>0</v>
      </c>
      <c r="M69" s="29"/>
      <c r="N69" s="29"/>
      <c r="O69" s="29"/>
    </row>
    <row r="70" spans="1:15" ht="15" customHeight="1" x14ac:dyDescent="0.25">
      <c r="A70" s="131"/>
      <c r="B70" s="135" t="s">
        <v>204</v>
      </c>
      <c r="C70" s="7" t="s">
        <v>25</v>
      </c>
      <c r="D70" s="8">
        <f>E70+G70</f>
        <v>10.6</v>
      </c>
      <c r="E70" s="8">
        <v>10.6</v>
      </c>
      <c r="F70" s="8">
        <v>9.6999999999999993</v>
      </c>
      <c r="G70" s="8"/>
      <c r="H70" s="9">
        <f>I70+K70</f>
        <v>0</v>
      </c>
      <c r="I70" s="9"/>
      <c r="J70" s="9"/>
      <c r="K70" s="9"/>
      <c r="L70" s="11">
        <f>M70+O70</f>
        <v>10.6</v>
      </c>
      <c r="M70" s="11">
        <f>E70+I70</f>
        <v>10.6</v>
      </c>
      <c r="N70" s="11">
        <f>F70+J70</f>
        <v>9.6999999999999993</v>
      </c>
      <c r="O70" s="11">
        <f>G70+K70</f>
        <v>0</v>
      </c>
    </row>
    <row r="71" spans="1:15" ht="26.25" x14ac:dyDescent="0.25">
      <c r="A71" s="138"/>
      <c r="B71" s="136" t="s">
        <v>476</v>
      </c>
      <c r="C71" s="30" t="s">
        <v>25</v>
      </c>
      <c r="D71" s="16">
        <f>E71+G71</f>
        <v>0.1</v>
      </c>
      <c r="E71" s="16">
        <v>0.1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0.1</v>
      </c>
      <c r="M71" s="12">
        <f>E71+H71</f>
        <v>0.1</v>
      </c>
      <c r="N71" s="12">
        <f>F71+I71</f>
        <v>0</v>
      </c>
      <c r="O71" s="12">
        <f>G71+J71</f>
        <v>0</v>
      </c>
    </row>
    <row r="72" spans="1:15" ht="15" customHeight="1" x14ac:dyDescent="0.25">
      <c r="A72" s="127" t="s">
        <v>77</v>
      </c>
      <c r="B72" s="29" t="s">
        <v>16</v>
      </c>
      <c r="C72" s="137"/>
      <c r="D72" s="134">
        <f>SUM(D74:D75)</f>
        <v>12.5</v>
      </c>
      <c r="E72" s="134">
        <f>SUM(E74:E75)</f>
        <v>12.5</v>
      </c>
      <c r="F72" s="134">
        <f>SUM(F74:F75)</f>
        <v>9.6999999999999993</v>
      </c>
      <c r="G72" s="134">
        <f>SUM(G74:G75)</f>
        <v>0</v>
      </c>
      <c r="H72" s="70">
        <f>SUM(H74:H75)</f>
        <v>0</v>
      </c>
      <c r="I72" s="70">
        <f t="shared" ref="I72:J72" si="15">SUM(I74:I75)</f>
        <v>0</v>
      </c>
      <c r="J72" s="70">
        <f t="shared" si="15"/>
        <v>0</v>
      </c>
      <c r="K72" s="70">
        <f>SUM(K74:K75)</f>
        <v>0</v>
      </c>
      <c r="L72" s="29">
        <f>SUM(L74:L75)</f>
        <v>12.5</v>
      </c>
      <c r="M72" s="29">
        <f>SUM(M74:M75)</f>
        <v>12.5</v>
      </c>
      <c r="N72" s="29">
        <f>SUM(N74:N75)</f>
        <v>9.6999999999999993</v>
      </c>
      <c r="O72" s="29">
        <f>SUM(O74:O75)</f>
        <v>0</v>
      </c>
    </row>
    <row r="73" spans="1:15" ht="15" customHeight="1" x14ac:dyDescent="0.25">
      <c r="A73" s="131"/>
      <c r="B73" s="132" t="s">
        <v>189</v>
      </c>
      <c r="C73" s="133"/>
      <c r="D73" s="134">
        <f>E73+G73</f>
        <v>0</v>
      </c>
      <c r="E73" s="134"/>
      <c r="F73" s="134"/>
      <c r="G73" s="134"/>
      <c r="H73" s="70">
        <f>I73+K73</f>
        <v>0</v>
      </c>
      <c r="I73" s="70"/>
      <c r="J73" s="70"/>
      <c r="K73" s="70"/>
      <c r="L73" s="29">
        <f>M73+O73</f>
        <v>0</v>
      </c>
      <c r="M73" s="29"/>
      <c r="N73" s="29"/>
      <c r="O73" s="29"/>
    </row>
    <row r="74" spans="1:15" ht="15" customHeight="1" x14ac:dyDescent="0.25">
      <c r="A74" s="131"/>
      <c r="B74" s="135" t="s">
        <v>204</v>
      </c>
      <c r="C74" s="7" t="s">
        <v>25</v>
      </c>
      <c r="D74" s="8">
        <f>E74+G74</f>
        <v>12</v>
      </c>
      <c r="E74" s="8">
        <v>12</v>
      </c>
      <c r="F74" s="8">
        <v>9.6999999999999993</v>
      </c>
      <c r="G74" s="8"/>
      <c r="H74" s="9">
        <f>I74+K74</f>
        <v>0</v>
      </c>
      <c r="I74" s="9"/>
      <c r="J74" s="9"/>
      <c r="K74" s="9"/>
      <c r="L74" s="11">
        <f>M74+O74</f>
        <v>12</v>
      </c>
      <c r="M74" s="11">
        <f>E74+I74</f>
        <v>12</v>
      </c>
      <c r="N74" s="11">
        <f>F74+J74</f>
        <v>9.6999999999999993</v>
      </c>
      <c r="O74" s="11">
        <f>G74+K74</f>
        <v>0</v>
      </c>
    </row>
    <row r="75" spans="1:15" ht="26.25" x14ac:dyDescent="0.25">
      <c r="A75" s="131"/>
      <c r="B75" s="136" t="s">
        <v>476</v>
      </c>
      <c r="C75" s="30" t="s">
        <v>25</v>
      </c>
      <c r="D75" s="16">
        <f>E75+G75</f>
        <v>0.5</v>
      </c>
      <c r="E75" s="16">
        <v>0.5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0.5</v>
      </c>
      <c r="M75" s="12">
        <f>E75+H75</f>
        <v>0.5</v>
      </c>
      <c r="N75" s="12">
        <f>F75+I75</f>
        <v>0</v>
      </c>
      <c r="O75" s="12">
        <f>G75+J75</f>
        <v>0</v>
      </c>
    </row>
    <row r="76" spans="1:15" ht="15" customHeight="1" x14ac:dyDescent="0.25">
      <c r="A76" s="127" t="s">
        <v>78</v>
      </c>
      <c r="B76" s="29" t="s">
        <v>17</v>
      </c>
      <c r="C76" s="137"/>
      <c r="D76" s="134">
        <f>SUM(D78:D79)</f>
        <v>8.1</v>
      </c>
      <c r="E76" s="134">
        <f>SUM(E78:E79)</f>
        <v>8.1</v>
      </c>
      <c r="F76" s="134">
        <f>SUM(F78:F79)</f>
        <v>7.2</v>
      </c>
      <c r="G76" s="134">
        <f>SUM(G78:G79)</f>
        <v>0</v>
      </c>
      <c r="H76" s="70">
        <f>SUM(H78:H79)</f>
        <v>0</v>
      </c>
      <c r="I76" s="70">
        <f t="shared" ref="I76:J76" si="16">SUM(I78:I79)</f>
        <v>0</v>
      </c>
      <c r="J76" s="70">
        <f t="shared" si="16"/>
        <v>0</v>
      </c>
      <c r="K76" s="70">
        <f>SUM(K78:K79)</f>
        <v>0</v>
      </c>
      <c r="L76" s="29">
        <f>SUM(L78:L79)</f>
        <v>8.1</v>
      </c>
      <c r="M76" s="29">
        <f>SUM(M78:M79)</f>
        <v>8.1</v>
      </c>
      <c r="N76" s="29">
        <f>SUM(N78:N79)</f>
        <v>7.2</v>
      </c>
      <c r="O76" s="29">
        <f>SUM(O78:O79)</f>
        <v>0</v>
      </c>
    </row>
    <row r="77" spans="1:15" ht="15" customHeight="1" x14ac:dyDescent="0.25">
      <c r="A77" s="131"/>
      <c r="B77" s="132" t="s">
        <v>189</v>
      </c>
      <c r="C77" s="133"/>
      <c r="D77" s="134">
        <f>E77+G77</f>
        <v>0</v>
      </c>
      <c r="E77" s="134"/>
      <c r="F77" s="134"/>
      <c r="G77" s="134"/>
      <c r="H77" s="70">
        <f>I77+K77</f>
        <v>0</v>
      </c>
      <c r="I77" s="70"/>
      <c r="J77" s="70"/>
      <c r="K77" s="70"/>
      <c r="L77" s="29">
        <f>M77+O77</f>
        <v>0</v>
      </c>
      <c r="M77" s="29"/>
      <c r="N77" s="29"/>
      <c r="O77" s="29"/>
    </row>
    <row r="78" spans="1:15" ht="15" customHeight="1" x14ac:dyDescent="0.25">
      <c r="A78" s="131"/>
      <c r="B78" s="135" t="s">
        <v>204</v>
      </c>
      <c r="C78" s="7" t="s">
        <v>25</v>
      </c>
      <c r="D78" s="8">
        <f>E78+G78</f>
        <v>8</v>
      </c>
      <c r="E78" s="8">
        <v>8</v>
      </c>
      <c r="F78" s="8">
        <v>7.2</v>
      </c>
      <c r="G78" s="8"/>
      <c r="H78" s="9">
        <f>I78+K78</f>
        <v>0</v>
      </c>
      <c r="I78" s="9"/>
      <c r="J78" s="9"/>
      <c r="K78" s="9"/>
      <c r="L78" s="11">
        <f>M78+O78</f>
        <v>8</v>
      </c>
      <c r="M78" s="11">
        <f>E78+I78</f>
        <v>8</v>
      </c>
      <c r="N78" s="11">
        <f>F78+J78</f>
        <v>7.2</v>
      </c>
      <c r="O78" s="11">
        <f>G78+K78</f>
        <v>0</v>
      </c>
    </row>
    <row r="79" spans="1:15" ht="26.25" x14ac:dyDescent="0.25">
      <c r="A79" s="131"/>
      <c r="B79" s="136" t="s">
        <v>476</v>
      </c>
      <c r="C79" s="30" t="s">
        <v>25</v>
      </c>
      <c r="D79" s="16">
        <f>E79+G79</f>
        <v>0.1</v>
      </c>
      <c r="E79" s="16">
        <v>0.1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0.1</v>
      </c>
      <c r="M79" s="12">
        <f>E79+H79</f>
        <v>0.1</v>
      </c>
      <c r="N79" s="12">
        <f>F79+I79</f>
        <v>0</v>
      </c>
      <c r="O79" s="12">
        <f>G79+J79</f>
        <v>0</v>
      </c>
    </row>
    <row r="80" spans="1:15" ht="15" customHeight="1" x14ac:dyDescent="0.25">
      <c r="A80" s="127" t="s">
        <v>79</v>
      </c>
      <c r="B80" s="29" t="s">
        <v>18</v>
      </c>
      <c r="C80" s="137"/>
      <c r="D80" s="134">
        <f>SUM(D82:D83)</f>
        <v>9.2999999999999989</v>
      </c>
      <c r="E80" s="134">
        <f>SUM(E82:E83)</f>
        <v>9.2999999999999989</v>
      </c>
      <c r="F80" s="134">
        <f>SUM(F82:F83)</f>
        <v>8.1</v>
      </c>
      <c r="G80" s="134">
        <f>SUM(G82:G83)</f>
        <v>0</v>
      </c>
      <c r="H80" s="70">
        <f>SUM(H82:H83)</f>
        <v>0</v>
      </c>
      <c r="I80" s="70">
        <f t="shared" ref="I80:K80" si="17">SUM(I82:I83)</f>
        <v>0</v>
      </c>
      <c r="J80" s="70">
        <f t="shared" si="17"/>
        <v>0</v>
      </c>
      <c r="K80" s="70">
        <f t="shared" si="17"/>
        <v>0</v>
      </c>
      <c r="L80" s="29">
        <f>SUM(L82:L83)</f>
        <v>9.2999999999999989</v>
      </c>
      <c r="M80" s="29">
        <f>SUM(M82:M83)</f>
        <v>9.2999999999999989</v>
      </c>
      <c r="N80" s="29">
        <f>SUM(N82:N83)</f>
        <v>8.1</v>
      </c>
      <c r="O80" s="29">
        <f>SUM(O82:O83)</f>
        <v>0</v>
      </c>
    </row>
    <row r="81" spans="1:15" ht="15" customHeight="1" x14ac:dyDescent="0.25">
      <c r="A81" s="131"/>
      <c r="B81" s="132" t="s">
        <v>189</v>
      </c>
      <c r="C81" s="133"/>
      <c r="D81" s="134">
        <f>E81+G81</f>
        <v>0</v>
      </c>
      <c r="E81" s="134"/>
      <c r="F81" s="134"/>
      <c r="G81" s="134"/>
      <c r="H81" s="70">
        <f>I81+K81</f>
        <v>0</v>
      </c>
      <c r="I81" s="70"/>
      <c r="J81" s="70"/>
      <c r="K81" s="70"/>
      <c r="L81" s="29">
        <f>M81+O81</f>
        <v>0</v>
      </c>
      <c r="M81" s="29"/>
      <c r="N81" s="29"/>
      <c r="O81" s="29"/>
    </row>
    <row r="82" spans="1:15" ht="15" customHeight="1" x14ac:dyDescent="0.25">
      <c r="A82" s="131"/>
      <c r="B82" s="135" t="s">
        <v>204</v>
      </c>
      <c r="C82" s="7" t="s">
        <v>25</v>
      </c>
      <c r="D82" s="8">
        <f>E82+G82</f>
        <v>9.1999999999999993</v>
      </c>
      <c r="E82" s="8">
        <v>9.1999999999999993</v>
      </c>
      <c r="F82" s="8">
        <v>8.1</v>
      </c>
      <c r="G82" s="8"/>
      <c r="H82" s="9">
        <f>I82+K82</f>
        <v>0</v>
      </c>
      <c r="I82" s="9"/>
      <c r="J82" s="9"/>
      <c r="K82" s="9"/>
      <c r="L82" s="11">
        <f>M82+O82</f>
        <v>9.1999999999999993</v>
      </c>
      <c r="M82" s="11">
        <f>E82+I82</f>
        <v>9.1999999999999993</v>
      </c>
      <c r="N82" s="11">
        <f>F82+J82</f>
        <v>8.1</v>
      </c>
      <c r="O82" s="11">
        <f>G82+K82</f>
        <v>0</v>
      </c>
    </row>
    <row r="83" spans="1:15" ht="26.25" x14ac:dyDescent="0.25">
      <c r="A83" s="131"/>
      <c r="B83" s="136" t="s">
        <v>476</v>
      </c>
      <c r="C83" s="30" t="s">
        <v>25</v>
      </c>
      <c r="D83" s="16">
        <f>E83+G83</f>
        <v>0.1</v>
      </c>
      <c r="E83" s="16">
        <v>0.1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0.1</v>
      </c>
      <c r="M83" s="12">
        <f>E83+H83</f>
        <v>0.1</v>
      </c>
      <c r="N83" s="12">
        <f>F83+I83</f>
        <v>0</v>
      </c>
      <c r="O83" s="12">
        <f>G83+J83</f>
        <v>0</v>
      </c>
    </row>
    <row r="84" spans="1:15" ht="15" customHeight="1" x14ac:dyDescent="0.25">
      <c r="A84" s="127" t="s">
        <v>80</v>
      </c>
      <c r="B84" s="29" t="s">
        <v>19</v>
      </c>
      <c r="C84" s="469" t="s">
        <v>25</v>
      </c>
      <c r="D84" s="140">
        <f>E84+G84</f>
        <v>1</v>
      </c>
      <c r="E84" s="140">
        <v>1</v>
      </c>
      <c r="F84" s="140"/>
      <c r="G84" s="140"/>
      <c r="H84" s="141">
        <f>I84+K84</f>
        <v>0</v>
      </c>
      <c r="I84" s="141"/>
      <c r="J84" s="141"/>
      <c r="K84" s="141"/>
      <c r="L84" s="142">
        <f>M84+O84</f>
        <v>1</v>
      </c>
      <c r="M84" s="142">
        <f>E84+I84</f>
        <v>1</v>
      </c>
      <c r="N84" s="142">
        <f>F84+J84</f>
        <v>0</v>
      </c>
      <c r="O84" s="142">
        <f>SUM(O85:O85)</f>
        <v>0</v>
      </c>
    </row>
    <row r="85" spans="1:15" ht="26.25" x14ac:dyDescent="0.25">
      <c r="A85" s="131"/>
      <c r="B85" s="139" t="s">
        <v>476</v>
      </c>
      <c r="C85" s="470"/>
      <c r="D85" s="143"/>
      <c r="E85" s="143"/>
      <c r="F85" s="143"/>
      <c r="G85" s="143"/>
      <c r="H85" s="144"/>
      <c r="I85" s="144"/>
      <c r="J85" s="144"/>
      <c r="K85" s="144"/>
      <c r="L85" s="145"/>
      <c r="M85" s="145"/>
      <c r="N85" s="145"/>
      <c r="O85" s="145"/>
    </row>
    <row r="86" spans="1:15" ht="15" customHeight="1" x14ac:dyDescent="0.25">
      <c r="A86" s="5" t="s">
        <v>81</v>
      </c>
      <c r="B86" s="71" t="s">
        <v>165</v>
      </c>
      <c r="C86" s="475" t="s">
        <v>21</v>
      </c>
      <c r="D86" s="140">
        <f>E86+G86</f>
        <v>446.6</v>
      </c>
      <c r="E86" s="140">
        <v>446.6</v>
      </c>
      <c r="F86" s="140">
        <v>400.2</v>
      </c>
      <c r="G86" s="140"/>
      <c r="H86" s="141">
        <f>I86+K86</f>
        <v>0</v>
      </c>
      <c r="I86" s="141"/>
      <c r="J86" s="141"/>
      <c r="K86" s="141">
        <f>SUM(K87:K87)</f>
        <v>0</v>
      </c>
      <c r="L86" s="142">
        <f>M86+O86</f>
        <v>446.6</v>
      </c>
      <c r="M86" s="142">
        <f>E86+I86</f>
        <v>446.6</v>
      </c>
      <c r="N86" s="142">
        <f>F86+J86</f>
        <v>400.2</v>
      </c>
      <c r="O86" s="142">
        <f>SUM(O87:O87)</f>
        <v>0</v>
      </c>
    </row>
    <row r="87" spans="1:15" ht="15" customHeight="1" x14ac:dyDescent="0.25">
      <c r="A87" s="123"/>
      <c r="B87" s="139" t="s">
        <v>208</v>
      </c>
      <c r="C87" s="476"/>
      <c r="D87" s="143"/>
      <c r="E87" s="143"/>
      <c r="F87" s="143"/>
      <c r="G87" s="143"/>
      <c r="H87" s="144"/>
      <c r="I87" s="144"/>
      <c r="J87" s="144"/>
      <c r="K87" s="144"/>
      <c r="L87" s="145"/>
      <c r="M87" s="145"/>
      <c r="N87" s="145"/>
      <c r="O87" s="145"/>
    </row>
    <row r="88" spans="1:15" ht="15.95" customHeight="1" x14ac:dyDescent="0.25">
      <c r="A88" s="20" t="s">
        <v>82</v>
      </c>
      <c r="B88" s="78" t="s">
        <v>169</v>
      </c>
      <c r="C88" s="22"/>
      <c r="D88" s="23">
        <f t="shared" ref="D88:K88" si="18">D26+D44+D48+D52+D56+D60+D64+D68+D72+D76+D80+D84+D86</f>
        <v>822.5</v>
      </c>
      <c r="E88" s="23">
        <f t="shared" si="18"/>
        <v>822.5</v>
      </c>
      <c r="F88" s="23">
        <f t="shared" si="18"/>
        <v>702.19999999999993</v>
      </c>
      <c r="G88" s="23">
        <f t="shared" si="18"/>
        <v>0</v>
      </c>
      <c r="H88" s="24">
        <f t="shared" si="18"/>
        <v>-0.7</v>
      </c>
      <c r="I88" s="24">
        <f t="shared" si="18"/>
        <v>-0.7</v>
      </c>
      <c r="J88" s="24">
        <f t="shared" si="18"/>
        <v>-0.3</v>
      </c>
      <c r="K88" s="24">
        <f t="shared" si="18"/>
        <v>0</v>
      </c>
      <c r="L88" s="21">
        <f>M88+O88</f>
        <v>821.8</v>
      </c>
      <c r="M88" s="21">
        <f>M26+M44+M48+M52+M56+M60+M64+M68+M72+M76+M80+M84+M86</f>
        <v>821.8</v>
      </c>
      <c r="N88" s="21">
        <f>N26+N44+N48+N52+N56+N60+N64+N68+N72+N76+N80+N84+N86</f>
        <v>701.9</v>
      </c>
      <c r="O88" s="21">
        <f>O26+O44+O48+O52+O56+O60+O64+O68+O72+O76+O80+O84+O86</f>
        <v>0</v>
      </c>
    </row>
    <row r="89" spans="1:15" ht="15.95" customHeight="1" x14ac:dyDescent="0.25">
      <c r="A89" s="19" t="s">
        <v>83</v>
      </c>
      <c r="B89" s="435" t="s">
        <v>61</v>
      </c>
      <c r="C89" s="436"/>
      <c r="D89" s="436"/>
      <c r="E89" s="436"/>
      <c r="F89" s="436"/>
      <c r="G89" s="436"/>
      <c r="H89" s="436"/>
      <c r="I89" s="436"/>
      <c r="J89" s="436"/>
      <c r="K89" s="436"/>
      <c r="L89" s="436"/>
      <c r="M89" s="436"/>
      <c r="N89" s="436"/>
      <c r="O89" s="437"/>
    </row>
    <row r="90" spans="1:15" ht="15" customHeight="1" x14ac:dyDescent="0.25">
      <c r="A90" s="466" t="s">
        <v>84</v>
      </c>
      <c r="B90" s="71" t="s">
        <v>68</v>
      </c>
      <c r="C90" s="133"/>
      <c r="D90" s="16">
        <f>SUM(D92:D93)</f>
        <v>375.4</v>
      </c>
      <c r="E90" s="16">
        <f>SUM(E92:E93)</f>
        <v>375.4</v>
      </c>
      <c r="F90" s="16">
        <f>SUM(F92:F93)</f>
        <v>260.39999999999998</v>
      </c>
      <c r="G90" s="16">
        <f>SUM(G92:G93)</f>
        <v>0</v>
      </c>
      <c r="H90" s="10">
        <f t="shared" ref="H90:O90" si="19">SUM(H92:H93)</f>
        <v>0</v>
      </c>
      <c r="I90" s="10">
        <f t="shared" si="19"/>
        <v>0</v>
      </c>
      <c r="J90" s="10">
        <f t="shared" si="19"/>
        <v>0</v>
      </c>
      <c r="K90" s="10">
        <f t="shared" si="19"/>
        <v>0</v>
      </c>
      <c r="L90" s="71">
        <f t="shared" si="19"/>
        <v>375.4</v>
      </c>
      <c r="M90" s="71">
        <f t="shared" si="19"/>
        <v>375.4</v>
      </c>
      <c r="N90" s="71">
        <f t="shared" si="19"/>
        <v>260.39999999999998</v>
      </c>
      <c r="O90" s="71">
        <f t="shared" si="19"/>
        <v>0</v>
      </c>
    </row>
    <row r="91" spans="1:15" ht="15" customHeight="1" x14ac:dyDescent="0.25">
      <c r="A91" s="467"/>
      <c r="B91" s="132" t="s">
        <v>189</v>
      </c>
      <c r="C91" s="133"/>
      <c r="D91" s="314"/>
      <c r="E91" s="134"/>
      <c r="F91" s="134"/>
      <c r="G91" s="134"/>
      <c r="H91" s="70"/>
      <c r="I91" s="527"/>
      <c r="J91" s="70"/>
      <c r="K91" s="527"/>
      <c r="L91" s="29"/>
      <c r="M91" s="29"/>
      <c r="N91" s="29"/>
      <c r="O91" s="29"/>
    </row>
    <row r="92" spans="1:15" ht="26.25" x14ac:dyDescent="0.25">
      <c r="A92" s="467"/>
      <c r="B92" s="135" t="s">
        <v>207</v>
      </c>
      <c r="C92" s="7" t="s">
        <v>32</v>
      </c>
      <c r="D92" s="313">
        <f>E92+G92</f>
        <v>205.9</v>
      </c>
      <c r="E92" s="8">
        <v>205.9</v>
      </c>
      <c r="F92" s="8">
        <v>168.7</v>
      </c>
      <c r="G92" s="8"/>
      <c r="H92" s="9">
        <f>I92+K92</f>
        <v>0</v>
      </c>
      <c r="I92" s="240"/>
      <c r="J92" s="9"/>
      <c r="K92" s="245"/>
      <c r="L92" s="12">
        <f>M92+O92</f>
        <v>205.9</v>
      </c>
      <c r="M92" s="12">
        <f>E92+I92</f>
        <v>205.9</v>
      </c>
      <c r="N92" s="12">
        <f>F92+J92</f>
        <v>168.7</v>
      </c>
      <c r="O92" s="60">
        <f>SUM(O93:O93)</f>
        <v>0</v>
      </c>
    </row>
    <row r="93" spans="1:15" ht="26.25" x14ac:dyDescent="0.25">
      <c r="A93" s="468"/>
      <c r="B93" s="139" t="s">
        <v>320</v>
      </c>
      <c r="C93" s="72" t="s">
        <v>32</v>
      </c>
      <c r="D93" s="8">
        <f>E93+G93</f>
        <v>169.5</v>
      </c>
      <c r="E93" s="8">
        <v>169.5</v>
      </c>
      <c r="F93" s="8">
        <v>91.7</v>
      </c>
      <c r="G93" s="8"/>
      <c r="H93" s="9">
        <f>I93+K93</f>
        <v>0</v>
      </c>
      <c r="I93" s="9"/>
      <c r="J93" s="9"/>
      <c r="K93" s="9"/>
      <c r="L93" s="11">
        <f>M93+O93</f>
        <v>169.5</v>
      </c>
      <c r="M93" s="71">
        <f>E93+I93</f>
        <v>169.5</v>
      </c>
      <c r="N93" s="71">
        <f>F93+J93</f>
        <v>91.7</v>
      </c>
      <c r="O93" s="11">
        <f>G93</f>
        <v>0</v>
      </c>
    </row>
    <row r="94" spans="1:15" ht="15.75" customHeight="1" x14ac:dyDescent="0.25">
      <c r="A94" s="20" t="s">
        <v>85</v>
      </c>
      <c r="B94" s="146" t="s">
        <v>171</v>
      </c>
      <c r="C94" s="28"/>
      <c r="D94" s="23">
        <f>D90</f>
        <v>375.4</v>
      </c>
      <c r="E94" s="23">
        <f>E90</f>
        <v>375.4</v>
      </c>
      <c r="F94" s="23">
        <f>F90</f>
        <v>260.39999999999998</v>
      </c>
      <c r="G94" s="23">
        <f>G90</f>
        <v>0</v>
      </c>
      <c r="H94" s="24">
        <f t="shared" ref="H94:O94" si="20">H90</f>
        <v>0</v>
      </c>
      <c r="I94" s="24">
        <f t="shared" si="20"/>
        <v>0</v>
      </c>
      <c r="J94" s="24">
        <f t="shared" si="20"/>
        <v>0</v>
      </c>
      <c r="K94" s="24">
        <f t="shared" si="20"/>
        <v>0</v>
      </c>
      <c r="L94" s="21">
        <f>M94+O94</f>
        <v>375.4</v>
      </c>
      <c r="M94" s="21">
        <f t="shared" si="20"/>
        <v>375.4</v>
      </c>
      <c r="N94" s="21">
        <f t="shared" si="20"/>
        <v>260.39999999999998</v>
      </c>
      <c r="O94" s="21">
        <f t="shared" si="20"/>
        <v>0</v>
      </c>
    </row>
    <row r="95" spans="1:15" ht="15.95" customHeight="1" x14ac:dyDescent="0.25">
      <c r="A95" s="19" t="s">
        <v>86</v>
      </c>
      <c r="B95" s="435" t="s">
        <v>176</v>
      </c>
      <c r="C95" s="436"/>
      <c r="D95" s="436"/>
      <c r="E95" s="436"/>
      <c r="F95" s="436"/>
      <c r="G95" s="436"/>
      <c r="H95" s="436"/>
      <c r="I95" s="436"/>
      <c r="J95" s="436"/>
      <c r="K95" s="436"/>
      <c r="L95" s="436"/>
      <c r="M95" s="436"/>
      <c r="N95" s="436"/>
      <c r="O95" s="437"/>
    </row>
    <row r="96" spans="1:15" ht="15" customHeight="1" x14ac:dyDescent="0.25">
      <c r="A96" s="5" t="s">
        <v>87</v>
      </c>
      <c r="B96" s="2" t="s">
        <v>20</v>
      </c>
      <c r="C96" s="477" t="s">
        <v>25</v>
      </c>
      <c r="D96" s="147">
        <f>E96+G96</f>
        <v>219</v>
      </c>
      <c r="E96" s="147">
        <v>219</v>
      </c>
      <c r="F96" s="147"/>
      <c r="G96" s="147"/>
      <c r="H96" s="148">
        <f>I96+K96</f>
        <v>0</v>
      </c>
      <c r="I96" s="148"/>
      <c r="J96" s="148"/>
      <c r="K96" s="148"/>
      <c r="L96" s="149">
        <f>M96+O96</f>
        <v>219</v>
      </c>
      <c r="M96" s="142">
        <f>E96+I96</f>
        <v>219</v>
      </c>
      <c r="N96" s="142">
        <f t="shared" ref="N96:O96" si="21">F96+J96</f>
        <v>0</v>
      </c>
      <c r="O96" s="142">
        <f t="shared" si="21"/>
        <v>0</v>
      </c>
    </row>
    <row r="97" spans="1:15" ht="39" customHeight="1" x14ac:dyDescent="0.25">
      <c r="A97" s="123"/>
      <c r="B97" s="150" t="s">
        <v>209</v>
      </c>
      <c r="C97" s="476"/>
      <c r="D97" s="143"/>
      <c r="E97" s="143"/>
      <c r="F97" s="143"/>
      <c r="G97" s="143"/>
      <c r="H97" s="144"/>
      <c r="I97" s="144"/>
      <c r="J97" s="144"/>
      <c r="K97" s="144"/>
      <c r="L97" s="145"/>
      <c r="M97" s="145"/>
      <c r="N97" s="145"/>
      <c r="O97" s="145"/>
    </row>
    <row r="98" spans="1:15" ht="15" customHeight="1" x14ac:dyDescent="0.25">
      <c r="A98" s="127" t="s">
        <v>88</v>
      </c>
      <c r="B98" s="29" t="s">
        <v>7</v>
      </c>
      <c r="C98" s="475" t="s">
        <v>25</v>
      </c>
      <c r="D98" s="140">
        <f>E98+G98</f>
        <v>3.7</v>
      </c>
      <c r="E98" s="140">
        <v>3.7</v>
      </c>
      <c r="F98" s="140">
        <v>3.6</v>
      </c>
      <c r="G98" s="140"/>
      <c r="H98" s="141">
        <f>I98+K98</f>
        <v>0</v>
      </c>
      <c r="I98" s="141"/>
      <c r="J98" s="141"/>
      <c r="K98" s="141"/>
      <c r="L98" s="142">
        <f>M98+O98</f>
        <v>3.7</v>
      </c>
      <c r="M98" s="142">
        <f>E98+I98</f>
        <v>3.7</v>
      </c>
      <c r="N98" s="142">
        <f>F98+J98</f>
        <v>3.6</v>
      </c>
      <c r="O98" s="142">
        <f>G98+K98</f>
        <v>0</v>
      </c>
    </row>
    <row r="99" spans="1:15" ht="26.25" x14ac:dyDescent="0.25">
      <c r="A99" s="131"/>
      <c r="B99" s="136" t="s">
        <v>475</v>
      </c>
      <c r="C99" s="476"/>
      <c r="D99" s="143"/>
      <c r="E99" s="143"/>
      <c r="F99" s="143"/>
      <c r="G99" s="143"/>
      <c r="H99" s="144"/>
      <c r="I99" s="144"/>
      <c r="J99" s="144"/>
      <c r="K99" s="144"/>
      <c r="L99" s="145"/>
      <c r="M99" s="145"/>
      <c r="N99" s="145"/>
      <c r="O99" s="145"/>
    </row>
    <row r="100" spans="1:15" ht="15" customHeight="1" x14ac:dyDescent="0.25">
      <c r="A100" s="127" t="s">
        <v>89</v>
      </c>
      <c r="B100" s="29" t="s">
        <v>10</v>
      </c>
      <c r="C100" s="475" t="s">
        <v>25</v>
      </c>
      <c r="D100" s="140">
        <f>E100+G100</f>
        <v>3.7</v>
      </c>
      <c r="E100" s="140">
        <v>3.7</v>
      </c>
      <c r="F100" s="140">
        <v>3.6</v>
      </c>
      <c r="G100" s="140"/>
      <c r="H100" s="141">
        <f>I100+K100</f>
        <v>0</v>
      </c>
      <c r="I100" s="141"/>
      <c r="J100" s="141"/>
      <c r="K100" s="141"/>
      <c r="L100" s="142">
        <f>M100+O100</f>
        <v>3.7</v>
      </c>
      <c r="M100" s="142">
        <f>E100+I100</f>
        <v>3.7</v>
      </c>
      <c r="N100" s="142">
        <f>F100+J100</f>
        <v>3.6</v>
      </c>
      <c r="O100" s="142">
        <f>G100+K100</f>
        <v>0</v>
      </c>
    </row>
    <row r="101" spans="1:15" ht="26.25" x14ac:dyDescent="0.25">
      <c r="A101" s="131"/>
      <c r="B101" s="136" t="s">
        <v>475</v>
      </c>
      <c r="C101" s="476"/>
      <c r="D101" s="143"/>
      <c r="E101" s="143"/>
      <c r="F101" s="143"/>
      <c r="G101" s="143"/>
      <c r="H101" s="144"/>
      <c r="I101" s="144"/>
      <c r="J101" s="144"/>
      <c r="K101" s="144"/>
      <c r="L101" s="145"/>
      <c r="M101" s="145"/>
      <c r="N101" s="145"/>
      <c r="O101" s="145"/>
    </row>
    <row r="102" spans="1:15" ht="15" customHeight="1" x14ac:dyDescent="0.25">
      <c r="A102" s="127" t="s">
        <v>90</v>
      </c>
      <c r="B102" s="29" t="s">
        <v>11</v>
      </c>
      <c r="C102" s="475" t="s">
        <v>25</v>
      </c>
      <c r="D102" s="140">
        <f>E102+G102</f>
        <v>3.7</v>
      </c>
      <c r="E102" s="140">
        <v>3.7</v>
      </c>
      <c r="F102" s="140">
        <v>3.6</v>
      </c>
      <c r="G102" s="140"/>
      <c r="H102" s="141">
        <f>I102+K102</f>
        <v>0</v>
      </c>
      <c r="I102" s="141"/>
      <c r="J102" s="141"/>
      <c r="K102" s="141"/>
      <c r="L102" s="142">
        <f>M102+O102</f>
        <v>3.7</v>
      </c>
      <c r="M102" s="142">
        <f>E102+I102</f>
        <v>3.7</v>
      </c>
      <c r="N102" s="142">
        <f>F102+J102</f>
        <v>3.6</v>
      </c>
      <c r="O102" s="142">
        <f>G102+K102</f>
        <v>0</v>
      </c>
    </row>
    <row r="103" spans="1:15" ht="26.25" x14ac:dyDescent="0.25">
      <c r="A103" s="131"/>
      <c r="B103" s="136" t="s">
        <v>475</v>
      </c>
      <c r="C103" s="476"/>
      <c r="D103" s="143"/>
      <c r="E103" s="143"/>
      <c r="F103" s="143"/>
      <c r="G103" s="143"/>
      <c r="H103" s="144"/>
      <c r="I103" s="144"/>
      <c r="J103" s="144"/>
      <c r="K103" s="144"/>
      <c r="L103" s="145"/>
      <c r="M103" s="145"/>
      <c r="N103" s="145"/>
      <c r="O103" s="145"/>
    </row>
    <row r="104" spans="1:15" ht="15" customHeight="1" x14ac:dyDescent="0.25">
      <c r="A104" s="127" t="s">
        <v>91</v>
      </c>
      <c r="B104" s="29" t="s">
        <v>12</v>
      </c>
      <c r="C104" s="475" t="s">
        <v>25</v>
      </c>
      <c r="D104" s="140">
        <f>E104+G104</f>
        <v>3.7</v>
      </c>
      <c r="E104" s="140">
        <v>3.7</v>
      </c>
      <c r="F104" s="140">
        <v>3.6</v>
      </c>
      <c r="G104" s="140"/>
      <c r="H104" s="141">
        <f>I104+K104</f>
        <v>0</v>
      </c>
      <c r="I104" s="141"/>
      <c r="J104" s="141"/>
      <c r="K104" s="141"/>
      <c r="L104" s="142">
        <f>M104+O104</f>
        <v>3.7</v>
      </c>
      <c r="M104" s="142">
        <f>E104+I104</f>
        <v>3.7</v>
      </c>
      <c r="N104" s="142">
        <f>F104+J104</f>
        <v>3.6</v>
      </c>
      <c r="O104" s="142">
        <f>G104+K104</f>
        <v>0</v>
      </c>
    </row>
    <row r="105" spans="1:15" ht="26.25" x14ac:dyDescent="0.25">
      <c r="A105" s="131"/>
      <c r="B105" s="136" t="s">
        <v>475</v>
      </c>
      <c r="C105" s="476"/>
      <c r="D105" s="143"/>
      <c r="E105" s="143"/>
      <c r="F105" s="143"/>
      <c r="G105" s="143"/>
      <c r="H105" s="144"/>
      <c r="I105" s="144"/>
      <c r="J105" s="144"/>
      <c r="K105" s="144"/>
      <c r="L105" s="145"/>
      <c r="M105" s="145"/>
      <c r="N105" s="145"/>
      <c r="O105" s="145"/>
    </row>
    <row r="106" spans="1:15" ht="15" customHeight="1" x14ac:dyDescent="0.25">
      <c r="A106" s="127" t="s">
        <v>92</v>
      </c>
      <c r="B106" s="29" t="s">
        <v>60</v>
      </c>
      <c r="C106" s="475" t="s">
        <v>25</v>
      </c>
      <c r="D106" s="140">
        <f>E106+G106</f>
        <v>3.7</v>
      </c>
      <c r="E106" s="140">
        <v>3.7</v>
      </c>
      <c r="F106" s="140">
        <v>3.6</v>
      </c>
      <c r="G106" s="140"/>
      <c r="H106" s="141">
        <f>I106+K106</f>
        <v>0</v>
      </c>
      <c r="I106" s="141"/>
      <c r="J106" s="141"/>
      <c r="K106" s="141"/>
      <c r="L106" s="142">
        <f>M106+O106</f>
        <v>3.7</v>
      </c>
      <c r="M106" s="142">
        <f>E106+I106</f>
        <v>3.7</v>
      </c>
      <c r="N106" s="142">
        <f>F106+J106</f>
        <v>3.6</v>
      </c>
      <c r="O106" s="142">
        <f>G106+K106</f>
        <v>0</v>
      </c>
    </row>
    <row r="107" spans="1:15" ht="26.25" x14ac:dyDescent="0.25">
      <c r="A107" s="131"/>
      <c r="B107" s="136" t="s">
        <v>475</v>
      </c>
      <c r="C107" s="476"/>
      <c r="D107" s="143"/>
      <c r="E107" s="143"/>
      <c r="F107" s="143"/>
      <c r="G107" s="143"/>
      <c r="H107" s="144"/>
      <c r="I107" s="144"/>
      <c r="J107" s="144"/>
      <c r="K107" s="144"/>
      <c r="L107" s="145"/>
      <c r="M107" s="145"/>
      <c r="N107" s="145"/>
      <c r="O107" s="145"/>
    </row>
    <row r="108" spans="1:15" ht="15" customHeight="1" x14ac:dyDescent="0.25">
      <c r="A108" s="127" t="s">
        <v>93</v>
      </c>
      <c r="B108" s="29" t="s">
        <v>14</v>
      </c>
      <c r="C108" s="475" t="s">
        <v>25</v>
      </c>
      <c r="D108" s="140">
        <f>E108+G108</f>
        <v>3.7</v>
      </c>
      <c r="E108" s="140">
        <v>3.7</v>
      </c>
      <c r="F108" s="140">
        <v>3.6</v>
      </c>
      <c r="G108" s="140"/>
      <c r="H108" s="141">
        <f>I108+K108</f>
        <v>0</v>
      </c>
      <c r="I108" s="141"/>
      <c r="J108" s="141"/>
      <c r="K108" s="141"/>
      <c r="L108" s="142">
        <f>M108+O108</f>
        <v>3.7</v>
      </c>
      <c r="M108" s="142">
        <f>E108+I108</f>
        <v>3.7</v>
      </c>
      <c r="N108" s="142">
        <f>F108+J108</f>
        <v>3.6</v>
      </c>
      <c r="O108" s="142">
        <f>G108+K108</f>
        <v>0</v>
      </c>
    </row>
    <row r="109" spans="1:15" ht="26.25" x14ac:dyDescent="0.25">
      <c r="A109" s="131"/>
      <c r="B109" s="136" t="s">
        <v>475</v>
      </c>
      <c r="C109" s="476"/>
      <c r="D109" s="143"/>
      <c r="E109" s="143"/>
      <c r="F109" s="143"/>
      <c r="G109" s="143"/>
      <c r="H109" s="144"/>
      <c r="I109" s="144"/>
      <c r="J109" s="144"/>
      <c r="K109" s="144"/>
      <c r="L109" s="145"/>
      <c r="M109" s="145"/>
      <c r="N109" s="145"/>
      <c r="O109" s="145"/>
    </row>
    <row r="110" spans="1:15" ht="15" customHeight="1" x14ac:dyDescent="0.25">
      <c r="A110" s="127" t="s">
        <v>94</v>
      </c>
      <c r="B110" s="29" t="s">
        <v>15</v>
      </c>
      <c r="C110" s="475" t="s">
        <v>25</v>
      </c>
      <c r="D110" s="140">
        <f>E110+G110</f>
        <v>3.7</v>
      </c>
      <c r="E110" s="140">
        <v>3.7</v>
      </c>
      <c r="F110" s="140">
        <v>3.6</v>
      </c>
      <c r="G110" s="140"/>
      <c r="H110" s="141">
        <f>I110+K110</f>
        <v>0</v>
      </c>
      <c r="I110" s="141"/>
      <c r="J110" s="141"/>
      <c r="K110" s="141"/>
      <c r="L110" s="142">
        <f>M110+O110</f>
        <v>3.7</v>
      </c>
      <c r="M110" s="142">
        <f>E110+I110</f>
        <v>3.7</v>
      </c>
      <c r="N110" s="142">
        <f>F110+J110</f>
        <v>3.6</v>
      </c>
      <c r="O110" s="142">
        <f>G110+K110</f>
        <v>0</v>
      </c>
    </row>
    <row r="111" spans="1:15" ht="26.25" x14ac:dyDescent="0.25">
      <c r="A111" s="131"/>
      <c r="B111" s="136" t="s">
        <v>475</v>
      </c>
      <c r="C111" s="476"/>
      <c r="D111" s="143"/>
      <c r="E111" s="143"/>
      <c r="F111" s="143"/>
      <c r="G111" s="143"/>
      <c r="H111" s="144"/>
      <c r="I111" s="144"/>
      <c r="J111" s="144"/>
      <c r="K111" s="144"/>
      <c r="L111" s="145"/>
      <c r="M111" s="145"/>
      <c r="N111" s="145"/>
      <c r="O111" s="145"/>
    </row>
    <row r="112" spans="1:15" ht="15" customHeight="1" x14ac:dyDescent="0.25">
      <c r="A112" s="127" t="s">
        <v>95</v>
      </c>
      <c r="B112" s="29" t="s">
        <v>16</v>
      </c>
      <c r="C112" s="475" t="s">
        <v>25</v>
      </c>
      <c r="D112" s="140">
        <f>E112+G112</f>
        <v>11.2</v>
      </c>
      <c r="E112" s="140">
        <v>11.2</v>
      </c>
      <c r="F112" s="140">
        <v>11</v>
      </c>
      <c r="G112" s="140"/>
      <c r="H112" s="141">
        <f>I112+K112</f>
        <v>0</v>
      </c>
      <c r="I112" s="141"/>
      <c r="J112" s="141"/>
      <c r="K112" s="141"/>
      <c r="L112" s="142">
        <f>M112+O112</f>
        <v>11.2</v>
      </c>
      <c r="M112" s="142">
        <f>E112+I112</f>
        <v>11.2</v>
      </c>
      <c r="N112" s="142">
        <f>F112+J112</f>
        <v>11</v>
      </c>
      <c r="O112" s="142">
        <f>G112+K112</f>
        <v>0</v>
      </c>
    </row>
    <row r="113" spans="1:15" ht="26.25" x14ac:dyDescent="0.25">
      <c r="A113" s="131"/>
      <c r="B113" s="136" t="s">
        <v>475</v>
      </c>
      <c r="C113" s="476"/>
      <c r="D113" s="143"/>
      <c r="E113" s="143"/>
      <c r="F113" s="143"/>
      <c r="G113" s="143"/>
      <c r="H113" s="144"/>
      <c r="I113" s="144"/>
      <c r="J113" s="144"/>
      <c r="K113" s="144"/>
      <c r="L113" s="145"/>
      <c r="M113" s="145"/>
      <c r="N113" s="145"/>
      <c r="O113" s="145"/>
    </row>
    <row r="114" spans="1:15" ht="15" customHeight="1" x14ac:dyDescent="0.25">
      <c r="A114" s="127" t="s">
        <v>96</v>
      </c>
      <c r="B114" s="29" t="s">
        <v>17</v>
      </c>
      <c r="C114" s="475" t="s">
        <v>25</v>
      </c>
      <c r="D114" s="140">
        <f>E114+G114</f>
        <v>3.7</v>
      </c>
      <c r="E114" s="140">
        <v>3.7</v>
      </c>
      <c r="F114" s="140">
        <v>3.6</v>
      </c>
      <c r="G114" s="140"/>
      <c r="H114" s="141">
        <f>I114+K114</f>
        <v>0</v>
      </c>
      <c r="I114" s="141"/>
      <c r="J114" s="141"/>
      <c r="K114" s="141"/>
      <c r="L114" s="142">
        <f>M114+O114</f>
        <v>3.7</v>
      </c>
      <c r="M114" s="142">
        <f>E114+I114</f>
        <v>3.7</v>
      </c>
      <c r="N114" s="142">
        <f>F114+J114</f>
        <v>3.6</v>
      </c>
      <c r="O114" s="142">
        <f>G114+K114</f>
        <v>0</v>
      </c>
    </row>
    <row r="115" spans="1:15" ht="26.25" x14ac:dyDescent="0.25">
      <c r="A115" s="131"/>
      <c r="B115" s="136" t="s">
        <v>475</v>
      </c>
      <c r="C115" s="476"/>
      <c r="D115" s="143"/>
      <c r="E115" s="143"/>
      <c r="F115" s="143"/>
      <c r="G115" s="143"/>
      <c r="H115" s="144"/>
      <c r="I115" s="144"/>
      <c r="J115" s="144"/>
      <c r="K115" s="144"/>
      <c r="L115" s="145"/>
      <c r="M115" s="145"/>
      <c r="N115" s="145"/>
      <c r="O115" s="145"/>
    </row>
    <row r="116" spans="1:15" ht="15" customHeight="1" x14ac:dyDescent="0.25">
      <c r="A116" s="127" t="s">
        <v>97</v>
      </c>
      <c r="B116" s="29" t="s">
        <v>18</v>
      </c>
      <c r="C116" s="475" t="s">
        <v>25</v>
      </c>
      <c r="D116" s="140">
        <f>E116+G116</f>
        <v>3.7</v>
      </c>
      <c r="E116" s="140">
        <v>3.7</v>
      </c>
      <c r="F116" s="140">
        <v>3.6</v>
      </c>
      <c r="G116" s="140"/>
      <c r="H116" s="141">
        <f>I116+K116</f>
        <v>0</v>
      </c>
      <c r="I116" s="141"/>
      <c r="J116" s="141"/>
      <c r="K116" s="141"/>
      <c r="L116" s="142">
        <f>M116+O116</f>
        <v>3.7</v>
      </c>
      <c r="M116" s="142">
        <f>E116+I116</f>
        <v>3.7</v>
      </c>
      <c r="N116" s="142">
        <f>F116+J116</f>
        <v>3.6</v>
      </c>
      <c r="O116" s="142">
        <f>G116+K116</f>
        <v>0</v>
      </c>
    </row>
    <row r="117" spans="1:15" ht="26.25" x14ac:dyDescent="0.25">
      <c r="A117" s="131"/>
      <c r="B117" s="136" t="s">
        <v>475</v>
      </c>
      <c r="C117" s="476"/>
      <c r="D117" s="143"/>
      <c r="E117" s="143"/>
      <c r="F117" s="143"/>
      <c r="G117" s="143"/>
      <c r="H117" s="144"/>
      <c r="I117" s="144"/>
      <c r="J117" s="144"/>
      <c r="K117" s="144"/>
      <c r="L117" s="145"/>
      <c r="M117" s="145"/>
      <c r="N117" s="145"/>
      <c r="O117" s="145"/>
    </row>
    <row r="118" spans="1:15" ht="15" customHeight="1" x14ac:dyDescent="0.25">
      <c r="A118" s="127" t="s">
        <v>98</v>
      </c>
      <c r="B118" s="29" t="s">
        <v>19</v>
      </c>
      <c r="C118" s="475" t="s">
        <v>25</v>
      </c>
      <c r="D118" s="140">
        <f>E118+G118</f>
        <v>26.2</v>
      </c>
      <c r="E118" s="140">
        <v>26.2</v>
      </c>
      <c r="F118" s="140">
        <v>21.9</v>
      </c>
      <c r="G118" s="140"/>
      <c r="H118" s="141">
        <f>I118+K118</f>
        <v>0</v>
      </c>
      <c r="I118" s="141"/>
      <c r="J118" s="141"/>
      <c r="K118" s="141"/>
      <c r="L118" s="142">
        <f>M118+O118</f>
        <v>26.2</v>
      </c>
      <c r="M118" s="142">
        <f>E118+I118</f>
        <v>26.2</v>
      </c>
      <c r="N118" s="142">
        <f>F118+J118</f>
        <v>21.9</v>
      </c>
      <c r="O118" s="142">
        <f>G118+K118</f>
        <v>0</v>
      </c>
    </row>
    <row r="119" spans="1:15" ht="26.25" x14ac:dyDescent="0.25">
      <c r="A119" s="131"/>
      <c r="B119" s="136" t="s">
        <v>475</v>
      </c>
      <c r="C119" s="476"/>
      <c r="D119" s="143"/>
      <c r="E119" s="143"/>
      <c r="F119" s="143"/>
      <c r="G119" s="143"/>
      <c r="H119" s="144"/>
      <c r="I119" s="144"/>
      <c r="J119" s="144"/>
      <c r="K119" s="144"/>
      <c r="L119" s="145"/>
      <c r="M119" s="145"/>
      <c r="N119" s="145"/>
      <c r="O119" s="145"/>
    </row>
    <row r="120" spans="1:15" ht="15.95" customHeight="1" x14ac:dyDescent="0.25">
      <c r="A120" s="20" t="s">
        <v>99</v>
      </c>
      <c r="B120" s="27" t="s">
        <v>173</v>
      </c>
      <c r="C120" s="25"/>
      <c r="D120" s="23">
        <f>SUM(D96:D119)</f>
        <v>289.69999999999987</v>
      </c>
      <c r="E120" s="23">
        <f>SUM(E96:E119)</f>
        <v>289.69999999999987</v>
      </c>
      <c r="F120" s="23">
        <f>SUM(F96:F119)</f>
        <v>65.300000000000011</v>
      </c>
      <c r="G120" s="23">
        <f>SUM(G96:G119)</f>
        <v>0</v>
      </c>
      <c r="H120" s="24">
        <f t="shared" ref="H120:O120" si="22">SUM(H96:H119)</f>
        <v>0</v>
      </c>
      <c r="I120" s="24">
        <f t="shared" si="22"/>
        <v>0</v>
      </c>
      <c r="J120" s="24">
        <f t="shared" si="22"/>
        <v>0</v>
      </c>
      <c r="K120" s="24">
        <f t="shared" si="22"/>
        <v>0</v>
      </c>
      <c r="L120" s="21">
        <f>M120+O120</f>
        <v>289.69999999999987</v>
      </c>
      <c r="M120" s="21">
        <f t="shared" si="22"/>
        <v>289.69999999999987</v>
      </c>
      <c r="N120" s="21">
        <f t="shared" si="22"/>
        <v>65.300000000000011</v>
      </c>
      <c r="O120" s="21">
        <f t="shared" si="22"/>
        <v>0</v>
      </c>
    </row>
    <row r="121" spans="1:15" ht="15.95" customHeight="1" x14ac:dyDescent="0.25">
      <c r="A121" s="19" t="s">
        <v>100</v>
      </c>
      <c r="B121" s="435" t="s">
        <v>66</v>
      </c>
      <c r="C121" s="436"/>
      <c r="D121" s="436"/>
      <c r="E121" s="436"/>
      <c r="F121" s="436"/>
      <c r="G121" s="436"/>
      <c r="H121" s="436"/>
      <c r="I121" s="436"/>
      <c r="J121" s="436"/>
      <c r="K121" s="436"/>
      <c r="L121" s="436"/>
      <c r="M121" s="436"/>
      <c r="N121" s="436"/>
      <c r="O121" s="437"/>
    </row>
    <row r="122" spans="1:15" ht="15" customHeight="1" x14ac:dyDescent="0.25">
      <c r="A122" s="466" t="s">
        <v>101</v>
      </c>
      <c r="B122" s="71" t="s">
        <v>20</v>
      </c>
      <c r="C122" s="528"/>
      <c r="D122" s="129">
        <f t="shared" ref="D122:O122" si="23">SUM(D124:D128)</f>
        <v>1024.1999999999998</v>
      </c>
      <c r="E122" s="129">
        <f t="shared" si="23"/>
        <v>1024.1999999999998</v>
      </c>
      <c r="F122" s="129">
        <f t="shared" si="23"/>
        <v>2.4</v>
      </c>
      <c r="G122" s="129">
        <f t="shared" si="23"/>
        <v>0</v>
      </c>
      <c r="H122" s="130">
        <f t="shared" si="23"/>
        <v>-18.100000000000001</v>
      </c>
      <c r="I122" s="130">
        <f t="shared" si="23"/>
        <v>-18.100000000000001</v>
      </c>
      <c r="J122" s="130">
        <f t="shared" si="23"/>
        <v>0</v>
      </c>
      <c r="K122" s="130">
        <f t="shared" si="23"/>
        <v>0</v>
      </c>
      <c r="L122" s="71">
        <f t="shared" si="23"/>
        <v>1006.0999999999999</v>
      </c>
      <c r="M122" s="71">
        <f t="shared" si="23"/>
        <v>1006.0999999999999</v>
      </c>
      <c r="N122" s="71">
        <f t="shared" si="23"/>
        <v>2.4</v>
      </c>
      <c r="O122" s="71">
        <f t="shared" si="23"/>
        <v>0</v>
      </c>
    </row>
    <row r="123" spans="1:15" ht="15" customHeight="1" x14ac:dyDescent="0.25">
      <c r="A123" s="467"/>
      <c r="B123" s="132" t="s">
        <v>189</v>
      </c>
      <c r="C123" s="133"/>
      <c r="D123" s="134"/>
      <c r="E123" s="134"/>
      <c r="F123" s="134"/>
      <c r="G123" s="134"/>
      <c r="H123" s="70"/>
      <c r="I123" s="70"/>
      <c r="J123" s="70"/>
      <c r="K123" s="70"/>
      <c r="L123" s="33"/>
      <c r="M123" s="33"/>
      <c r="N123" s="33"/>
      <c r="O123" s="29"/>
    </row>
    <row r="124" spans="1:15" ht="26.25" x14ac:dyDescent="0.25">
      <c r="A124" s="467"/>
      <c r="B124" s="136" t="s">
        <v>419</v>
      </c>
      <c r="C124" s="529" t="s">
        <v>32</v>
      </c>
      <c r="D124" s="16">
        <f t="shared" ref="D124:D129" si="24">E124+G124</f>
        <v>3</v>
      </c>
      <c r="E124" s="16">
        <v>3</v>
      </c>
      <c r="F124" s="16">
        <v>2.4</v>
      </c>
      <c r="G124" s="16"/>
      <c r="H124" s="10">
        <f t="shared" ref="H124:H129" si="25">I124+K124</f>
        <v>0</v>
      </c>
      <c r="I124" s="10"/>
      <c r="J124" s="10"/>
      <c r="K124" s="10"/>
      <c r="L124" s="12">
        <f t="shared" ref="L124:L129" si="26">M124+O124</f>
        <v>3</v>
      </c>
      <c r="M124" s="12">
        <f t="shared" ref="M124:O129" si="27">E124+I124</f>
        <v>3</v>
      </c>
      <c r="N124" s="12">
        <f t="shared" si="27"/>
        <v>2.4</v>
      </c>
      <c r="O124" s="12">
        <f t="shared" si="27"/>
        <v>0</v>
      </c>
    </row>
    <row r="125" spans="1:15" ht="26.25" x14ac:dyDescent="0.25">
      <c r="A125" s="467"/>
      <c r="B125" s="135" t="s">
        <v>210</v>
      </c>
      <c r="C125" s="15" t="s">
        <v>24</v>
      </c>
      <c r="D125" s="8">
        <f t="shared" si="24"/>
        <v>2.2000000000000002</v>
      </c>
      <c r="E125" s="8">
        <v>2.2000000000000002</v>
      </c>
      <c r="F125" s="8"/>
      <c r="G125" s="8"/>
      <c r="H125" s="9">
        <f t="shared" si="25"/>
        <v>0</v>
      </c>
      <c r="I125" s="9"/>
      <c r="J125" s="9"/>
      <c r="K125" s="9"/>
      <c r="L125" s="530">
        <f t="shared" si="26"/>
        <v>2.2000000000000002</v>
      </c>
      <c r="M125" s="530">
        <f t="shared" si="27"/>
        <v>2.2000000000000002</v>
      </c>
      <c r="N125" s="530">
        <f t="shared" si="27"/>
        <v>0</v>
      </c>
      <c r="O125" s="11">
        <f t="shared" si="27"/>
        <v>0</v>
      </c>
    </row>
    <row r="126" spans="1:15" ht="26.25" x14ac:dyDescent="0.25">
      <c r="A126" s="467"/>
      <c r="B126" s="136" t="s">
        <v>192</v>
      </c>
      <c r="C126" s="90" t="s">
        <v>24</v>
      </c>
      <c r="D126" s="16">
        <f t="shared" si="24"/>
        <v>208.9</v>
      </c>
      <c r="E126" s="16">
        <v>208.9</v>
      </c>
      <c r="F126" s="16"/>
      <c r="G126" s="16"/>
      <c r="H126" s="10">
        <f t="shared" si="25"/>
        <v>0</v>
      </c>
      <c r="I126" s="10"/>
      <c r="J126" s="10"/>
      <c r="K126" s="10"/>
      <c r="L126" s="12">
        <f t="shared" si="26"/>
        <v>208.9</v>
      </c>
      <c r="M126" s="12">
        <f t="shared" si="27"/>
        <v>208.9</v>
      </c>
      <c r="N126" s="12">
        <f t="shared" si="27"/>
        <v>0</v>
      </c>
      <c r="O126" s="12">
        <f t="shared" si="27"/>
        <v>0</v>
      </c>
    </row>
    <row r="127" spans="1:15" x14ac:dyDescent="0.25">
      <c r="A127" s="467"/>
      <c r="B127" s="136" t="s">
        <v>211</v>
      </c>
      <c r="C127" s="30" t="s">
        <v>24</v>
      </c>
      <c r="D127" s="16">
        <f t="shared" si="24"/>
        <v>386.7</v>
      </c>
      <c r="E127" s="40">
        <v>386.7</v>
      </c>
      <c r="F127" s="40"/>
      <c r="G127" s="40"/>
      <c r="H127" s="10">
        <f t="shared" si="25"/>
        <v>-18.100000000000001</v>
      </c>
      <c r="I127" s="86">
        <v>-18.100000000000001</v>
      </c>
      <c r="J127" s="86"/>
      <c r="K127" s="86"/>
      <c r="L127" s="12">
        <f t="shared" si="26"/>
        <v>368.59999999999997</v>
      </c>
      <c r="M127" s="142">
        <f t="shared" si="27"/>
        <v>368.59999999999997</v>
      </c>
      <c r="N127" s="142">
        <f t="shared" si="27"/>
        <v>0</v>
      </c>
      <c r="O127" s="142">
        <f t="shared" si="27"/>
        <v>0</v>
      </c>
    </row>
    <row r="128" spans="1:15" ht="26.25" x14ac:dyDescent="0.25">
      <c r="A128" s="467"/>
      <c r="B128" s="139" t="s">
        <v>212</v>
      </c>
      <c r="C128" s="30" t="s">
        <v>24</v>
      </c>
      <c r="D128" s="16">
        <f t="shared" si="24"/>
        <v>423.4</v>
      </c>
      <c r="E128" s="16">
        <v>423.4</v>
      </c>
      <c r="F128" s="16"/>
      <c r="G128" s="16"/>
      <c r="H128" s="10">
        <f t="shared" si="25"/>
        <v>0</v>
      </c>
      <c r="I128" s="10"/>
      <c r="J128" s="10"/>
      <c r="K128" s="10"/>
      <c r="L128" s="12">
        <f t="shared" si="26"/>
        <v>423.4</v>
      </c>
      <c r="M128" s="29">
        <f t="shared" si="27"/>
        <v>423.4</v>
      </c>
      <c r="N128" s="142">
        <f t="shared" si="27"/>
        <v>0</v>
      </c>
      <c r="O128" s="142">
        <f t="shared" si="27"/>
        <v>0</v>
      </c>
    </row>
    <row r="129" spans="1:15" ht="15" customHeight="1" x14ac:dyDescent="0.25">
      <c r="A129" s="471" t="s">
        <v>102</v>
      </c>
      <c r="B129" s="71" t="s">
        <v>52</v>
      </c>
      <c r="C129" s="475" t="s">
        <v>24</v>
      </c>
      <c r="D129" s="140">
        <f t="shared" si="24"/>
        <v>384</v>
      </c>
      <c r="E129" s="140">
        <v>384</v>
      </c>
      <c r="F129" s="140">
        <v>368.8</v>
      </c>
      <c r="G129" s="140"/>
      <c r="H129" s="141">
        <f t="shared" si="25"/>
        <v>0</v>
      </c>
      <c r="I129" s="141"/>
      <c r="J129" s="141"/>
      <c r="K129" s="141"/>
      <c r="L129" s="142">
        <f t="shared" si="26"/>
        <v>384</v>
      </c>
      <c r="M129" s="142">
        <f t="shared" si="27"/>
        <v>384</v>
      </c>
      <c r="N129" s="142">
        <f t="shared" si="27"/>
        <v>368.8</v>
      </c>
      <c r="O129" s="142">
        <f t="shared" si="27"/>
        <v>0</v>
      </c>
    </row>
    <row r="130" spans="1:15" s="35" customFormat="1" ht="25.5" x14ac:dyDescent="0.2">
      <c r="A130" s="472"/>
      <c r="B130" s="136" t="s">
        <v>213</v>
      </c>
      <c r="C130" s="476"/>
      <c r="D130" s="143"/>
      <c r="E130" s="143"/>
      <c r="F130" s="143"/>
      <c r="G130" s="143"/>
      <c r="H130" s="144"/>
      <c r="I130" s="144"/>
      <c r="J130" s="144"/>
      <c r="K130" s="144"/>
      <c r="L130" s="145"/>
      <c r="M130" s="145"/>
      <c r="N130" s="145"/>
      <c r="O130" s="145"/>
    </row>
    <row r="131" spans="1:15" ht="15.95" customHeight="1" x14ac:dyDescent="0.25">
      <c r="A131" s="51" t="s">
        <v>103</v>
      </c>
      <c r="B131" s="41" t="s">
        <v>175</v>
      </c>
      <c r="C131" s="69"/>
      <c r="D131" s="23">
        <f t="shared" ref="D131:O131" si="28">D122+D129</f>
        <v>1408.1999999999998</v>
      </c>
      <c r="E131" s="23">
        <f t="shared" si="28"/>
        <v>1408.1999999999998</v>
      </c>
      <c r="F131" s="23">
        <f t="shared" si="28"/>
        <v>371.2</v>
      </c>
      <c r="G131" s="23">
        <f t="shared" si="28"/>
        <v>0</v>
      </c>
      <c r="H131" s="24">
        <f t="shared" si="28"/>
        <v>-18.100000000000001</v>
      </c>
      <c r="I131" s="24">
        <f t="shared" si="28"/>
        <v>-18.100000000000001</v>
      </c>
      <c r="J131" s="24">
        <f t="shared" si="28"/>
        <v>0</v>
      </c>
      <c r="K131" s="24">
        <f t="shared" si="28"/>
        <v>0</v>
      </c>
      <c r="L131" s="21">
        <f>M131+O131</f>
        <v>1390.1</v>
      </c>
      <c r="M131" s="21">
        <f t="shared" si="28"/>
        <v>1390.1</v>
      </c>
      <c r="N131" s="21">
        <f t="shared" si="28"/>
        <v>371.2</v>
      </c>
      <c r="O131" s="21">
        <f t="shared" si="28"/>
        <v>0</v>
      </c>
    </row>
    <row r="132" spans="1:15" ht="15.95" customHeight="1" x14ac:dyDescent="0.25">
      <c r="A132" s="460" t="s">
        <v>104</v>
      </c>
      <c r="B132" s="87" t="s">
        <v>167</v>
      </c>
      <c r="C132" s="463"/>
      <c r="D132" s="242">
        <f t="shared" ref="D132:O132" si="29">SUM(D134:D154)</f>
        <v>2895.7999999999997</v>
      </c>
      <c r="E132" s="152">
        <f t="shared" si="29"/>
        <v>2895.7999999999997</v>
      </c>
      <c r="F132" s="152">
        <f t="shared" si="29"/>
        <v>1399.1000000000001</v>
      </c>
      <c r="G132" s="152">
        <f t="shared" si="29"/>
        <v>0</v>
      </c>
      <c r="H132" s="153">
        <f t="shared" si="29"/>
        <v>-18.8</v>
      </c>
      <c r="I132" s="153">
        <f t="shared" si="29"/>
        <v>-18.8</v>
      </c>
      <c r="J132" s="153">
        <f t="shared" si="29"/>
        <v>-0.3</v>
      </c>
      <c r="K132" s="153">
        <f t="shared" si="29"/>
        <v>0</v>
      </c>
      <c r="L132" s="154">
        <f t="shared" si="29"/>
        <v>2876.9999999999995</v>
      </c>
      <c r="M132" s="154">
        <f t="shared" si="29"/>
        <v>2876.9999999999995</v>
      </c>
      <c r="N132" s="154">
        <f t="shared" si="29"/>
        <v>1398.8</v>
      </c>
      <c r="O132" s="154">
        <f t="shared" si="29"/>
        <v>0</v>
      </c>
    </row>
    <row r="133" spans="1:15" ht="15" customHeight="1" x14ac:dyDescent="0.25">
      <c r="A133" s="461"/>
      <c r="B133" s="249" t="s">
        <v>189</v>
      </c>
      <c r="C133" s="464"/>
      <c r="D133" s="243"/>
      <c r="E133" s="155"/>
      <c r="F133" s="156"/>
      <c r="G133" s="156"/>
      <c r="H133" s="157"/>
      <c r="I133" s="157"/>
      <c r="J133" s="158"/>
      <c r="K133" s="158"/>
      <c r="L133" s="159"/>
      <c r="M133" s="159"/>
      <c r="N133" s="160"/>
      <c r="O133" s="160"/>
    </row>
    <row r="134" spans="1:15" ht="26.25" x14ac:dyDescent="0.25">
      <c r="A134" s="461"/>
      <c r="B134" s="88" t="s">
        <v>198</v>
      </c>
      <c r="C134" s="464"/>
      <c r="D134" s="244">
        <f>E134+G134</f>
        <v>0.7</v>
      </c>
      <c r="E134" s="161">
        <f t="shared" ref="E134:G143" si="30">E28</f>
        <v>0.7</v>
      </c>
      <c r="F134" s="161">
        <f t="shared" si="30"/>
        <v>0.7</v>
      </c>
      <c r="G134" s="161">
        <f t="shared" si="30"/>
        <v>0</v>
      </c>
      <c r="H134" s="162">
        <f t="shared" ref="H134:H154" si="31">I134+K134</f>
        <v>0</v>
      </c>
      <c r="I134" s="162">
        <f t="shared" ref="I134:K143" si="32">I28</f>
        <v>0</v>
      </c>
      <c r="J134" s="162">
        <f t="shared" si="32"/>
        <v>0</v>
      </c>
      <c r="K134" s="162">
        <f t="shared" si="32"/>
        <v>0</v>
      </c>
      <c r="L134" s="163">
        <f t="shared" ref="L134:L154" si="33">M134+O134</f>
        <v>0.7</v>
      </c>
      <c r="M134" s="163">
        <f t="shared" ref="M134:O143" si="34">M28</f>
        <v>0.7</v>
      </c>
      <c r="N134" s="163">
        <f t="shared" si="34"/>
        <v>0.7</v>
      </c>
      <c r="O134" s="163">
        <f t="shared" si="34"/>
        <v>0</v>
      </c>
    </row>
    <row r="135" spans="1:15" x14ac:dyDescent="0.25">
      <c r="A135" s="461"/>
      <c r="B135" s="88" t="s">
        <v>194</v>
      </c>
      <c r="C135" s="464"/>
      <c r="D135" s="241">
        <f t="shared" ref="D135:D154" si="35">E135+G135</f>
        <v>28.6</v>
      </c>
      <c r="E135" s="82">
        <f t="shared" si="30"/>
        <v>28.6</v>
      </c>
      <c r="F135" s="82">
        <f t="shared" si="30"/>
        <v>28.1</v>
      </c>
      <c r="G135" s="82">
        <f t="shared" si="30"/>
        <v>0</v>
      </c>
      <c r="H135" s="84">
        <f t="shared" si="31"/>
        <v>0</v>
      </c>
      <c r="I135" s="84">
        <f t="shared" si="32"/>
        <v>0</v>
      </c>
      <c r="J135" s="84">
        <f t="shared" si="32"/>
        <v>0</v>
      </c>
      <c r="K135" s="84">
        <f t="shared" si="32"/>
        <v>0</v>
      </c>
      <c r="L135" s="85">
        <f t="shared" si="33"/>
        <v>28.6</v>
      </c>
      <c r="M135" s="85">
        <f t="shared" si="34"/>
        <v>28.6</v>
      </c>
      <c r="N135" s="85">
        <f t="shared" si="34"/>
        <v>28.1</v>
      </c>
      <c r="O135" s="85">
        <f t="shared" si="34"/>
        <v>0</v>
      </c>
    </row>
    <row r="136" spans="1:15" ht="26.25" x14ac:dyDescent="0.25">
      <c r="A136" s="461"/>
      <c r="B136" s="88" t="s">
        <v>200</v>
      </c>
      <c r="C136" s="464"/>
      <c r="D136" s="241">
        <f t="shared" si="35"/>
        <v>8.1</v>
      </c>
      <c r="E136" s="82">
        <f t="shared" si="30"/>
        <v>8.1</v>
      </c>
      <c r="F136" s="82">
        <f t="shared" si="30"/>
        <v>8</v>
      </c>
      <c r="G136" s="82">
        <f t="shared" si="30"/>
        <v>0</v>
      </c>
      <c r="H136" s="84">
        <f t="shared" si="31"/>
        <v>0</v>
      </c>
      <c r="I136" s="84">
        <f t="shared" si="32"/>
        <v>0</v>
      </c>
      <c r="J136" s="84">
        <f t="shared" si="32"/>
        <v>0</v>
      </c>
      <c r="K136" s="84">
        <f t="shared" si="32"/>
        <v>0</v>
      </c>
      <c r="L136" s="85">
        <f t="shared" si="33"/>
        <v>8.1</v>
      </c>
      <c r="M136" s="85">
        <f t="shared" si="34"/>
        <v>8.1</v>
      </c>
      <c r="N136" s="85">
        <f t="shared" si="34"/>
        <v>8</v>
      </c>
      <c r="O136" s="85">
        <f t="shared" si="34"/>
        <v>0</v>
      </c>
    </row>
    <row r="137" spans="1:15" ht="26.25" x14ac:dyDescent="0.25">
      <c r="A137" s="461"/>
      <c r="B137" s="88" t="s">
        <v>196</v>
      </c>
      <c r="C137" s="464"/>
      <c r="D137" s="241">
        <f t="shared" si="35"/>
        <v>27.9</v>
      </c>
      <c r="E137" s="82">
        <f t="shared" si="30"/>
        <v>27.9</v>
      </c>
      <c r="F137" s="82">
        <f t="shared" si="30"/>
        <v>22.6</v>
      </c>
      <c r="G137" s="82">
        <f t="shared" si="30"/>
        <v>0</v>
      </c>
      <c r="H137" s="84">
        <f t="shared" si="31"/>
        <v>0</v>
      </c>
      <c r="I137" s="84">
        <f t="shared" si="32"/>
        <v>0</v>
      </c>
      <c r="J137" s="84">
        <f t="shared" si="32"/>
        <v>0</v>
      </c>
      <c r="K137" s="84">
        <f t="shared" si="32"/>
        <v>0</v>
      </c>
      <c r="L137" s="85">
        <f t="shared" si="33"/>
        <v>27.9</v>
      </c>
      <c r="M137" s="85">
        <f t="shared" si="34"/>
        <v>27.9</v>
      </c>
      <c r="N137" s="85">
        <f t="shared" si="34"/>
        <v>22.6</v>
      </c>
      <c r="O137" s="85">
        <f t="shared" si="34"/>
        <v>0</v>
      </c>
    </row>
    <row r="138" spans="1:15" x14ac:dyDescent="0.25">
      <c r="A138" s="461"/>
      <c r="B138" s="88" t="s">
        <v>201</v>
      </c>
      <c r="C138" s="464"/>
      <c r="D138" s="241">
        <f t="shared" si="35"/>
        <v>14.2</v>
      </c>
      <c r="E138" s="82">
        <f t="shared" si="30"/>
        <v>14.2</v>
      </c>
      <c r="F138" s="82">
        <f t="shared" si="30"/>
        <v>13.2</v>
      </c>
      <c r="G138" s="82">
        <f t="shared" si="30"/>
        <v>0</v>
      </c>
      <c r="H138" s="84">
        <f t="shared" si="31"/>
        <v>0</v>
      </c>
      <c r="I138" s="84">
        <f t="shared" si="32"/>
        <v>0</v>
      </c>
      <c r="J138" s="84">
        <f t="shared" si="32"/>
        <v>0</v>
      </c>
      <c r="K138" s="84">
        <f t="shared" si="32"/>
        <v>0</v>
      </c>
      <c r="L138" s="85">
        <f t="shared" si="33"/>
        <v>14.2</v>
      </c>
      <c r="M138" s="85">
        <f t="shared" si="34"/>
        <v>14.2</v>
      </c>
      <c r="N138" s="85">
        <f t="shared" si="34"/>
        <v>13.2</v>
      </c>
      <c r="O138" s="85">
        <f t="shared" si="34"/>
        <v>0</v>
      </c>
    </row>
    <row r="139" spans="1:15" ht="26.25" x14ac:dyDescent="0.25">
      <c r="A139" s="461"/>
      <c r="B139" s="88" t="s">
        <v>195</v>
      </c>
      <c r="C139" s="464"/>
      <c r="D139" s="241">
        <f t="shared" si="35"/>
        <v>5.3</v>
      </c>
      <c r="E139" s="82">
        <f t="shared" si="30"/>
        <v>5.3</v>
      </c>
      <c r="F139" s="82">
        <f t="shared" si="30"/>
        <v>5.2</v>
      </c>
      <c r="G139" s="82">
        <f t="shared" si="30"/>
        <v>0</v>
      </c>
      <c r="H139" s="84">
        <f t="shared" si="31"/>
        <v>0</v>
      </c>
      <c r="I139" s="84">
        <f t="shared" si="32"/>
        <v>0</v>
      </c>
      <c r="J139" s="84">
        <f t="shared" si="32"/>
        <v>0</v>
      </c>
      <c r="K139" s="84">
        <f t="shared" si="32"/>
        <v>0</v>
      </c>
      <c r="L139" s="85">
        <f t="shared" si="33"/>
        <v>5.3</v>
      </c>
      <c r="M139" s="85">
        <f t="shared" si="34"/>
        <v>5.3</v>
      </c>
      <c r="N139" s="85">
        <f t="shared" si="34"/>
        <v>5.2</v>
      </c>
      <c r="O139" s="85">
        <f t="shared" si="34"/>
        <v>0</v>
      </c>
    </row>
    <row r="140" spans="1:15" ht="39" x14ac:dyDescent="0.25">
      <c r="A140" s="461"/>
      <c r="B140" s="88" t="s">
        <v>418</v>
      </c>
      <c r="C140" s="464"/>
      <c r="D140" s="241">
        <f t="shared" si="35"/>
        <v>11.3</v>
      </c>
      <c r="E140" s="82">
        <f t="shared" si="30"/>
        <v>11.3</v>
      </c>
      <c r="F140" s="82">
        <f t="shared" si="30"/>
        <v>3</v>
      </c>
      <c r="G140" s="82">
        <f t="shared" si="30"/>
        <v>0</v>
      </c>
      <c r="H140" s="84">
        <f t="shared" si="31"/>
        <v>0</v>
      </c>
      <c r="I140" s="84">
        <f t="shared" si="32"/>
        <v>0</v>
      </c>
      <c r="J140" s="84">
        <f t="shared" si="32"/>
        <v>0</v>
      </c>
      <c r="K140" s="84">
        <f t="shared" si="32"/>
        <v>0</v>
      </c>
      <c r="L140" s="85">
        <f t="shared" si="33"/>
        <v>11.3</v>
      </c>
      <c r="M140" s="85">
        <f t="shared" si="34"/>
        <v>11.3</v>
      </c>
      <c r="N140" s="85">
        <f t="shared" si="34"/>
        <v>3</v>
      </c>
      <c r="O140" s="85">
        <f t="shared" si="34"/>
        <v>0</v>
      </c>
    </row>
    <row r="141" spans="1:15" ht="26.25" x14ac:dyDescent="0.25">
      <c r="A141" s="461"/>
      <c r="B141" s="88" t="s">
        <v>214</v>
      </c>
      <c r="C141" s="464"/>
      <c r="D141" s="241">
        <f t="shared" si="35"/>
        <v>0.6</v>
      </c>
      <c r="E141" s="82">
        <f t="shared" si="30"/>
        <v>0.6</v>
      </c>
      <c r="F141" s="82">
        <f t="shared" si="30"/>
        <v>0.6</v>
      </c>
      <c r="G141" s="82">
        <f t="shared" si="30"/>
        <v>0</v>
      </c>
      <c r="H141" s="84">
        <f t="shared" si="31"/>
        <v>0</v>
      </c>
      <c r="I141" s="84">
        <f t="shared" si="32"/>
        <v>0</v>
      </c>
      <c r="J141" s="84">
        <f t="shared" si="32"/>
        <v>0</v>
      </c>
      <c r="K141" s="84">
        <f t="shared" si="32"/>
        <v>0</v>
      </c>
      <c r="L141" s="85">
        <f t="shared" si="33"/>
        <v>0.6</v>
      </c>
      <c r="M141" s="85">
        <f t="shared" si="34"/>
        <v>0.6</v>
      </c>
      <c r="N141" s="85">
        <f t="shared" si="34"/>
        <v>0.6</v>
      </c>
      <c r="O141" s="85">
        <f t="shared" si="34"/>
        <v>0</v>
      </c>
    </row>
    <row r="142" spans="1:15" x14ac:dyDescent="0.25">
      <c r="A142" s="461"/>
      <c r="B142" s="88" t="s">
        <v>199</v>
      </c>
      <c r="C142" s="464"/>
      <c r="D142" s="241">
        <f t="shared" si="35"/>
        <v>17.399999999999999</v>
      </c>
      <c r="E142" s="82">
        <f t="shared" si="30"/>
        <v>17.399999999999999</v>
      </c>
      <c r="F142" s="82">
        <f t="shared" si="30"/>
        <v>14.7</v>
      </c>
      <c r="G142" s="82">
        <f t="shared" si="30"/>
        <v>0</v>
      </c>
      <c r="H142" s="84">
        <f t="shared" si="31"/>
        <v>0</v>
      </c>
      <c r="I142" s="84">
        <f t="shared" si="32"/>
        <v>0</v>
      </c>
      <c r="J142" s="84">
        <f t="shared" si="32"/>
        <v>0</v>
      </c>
      <c r="K142" s="84">
        <f t="shared" si="32"/>
        <v>0</v>
      </c>
      <c r="L142" s="85">
        <f t="shared" si="33"/>
        <v>17.399999999999999</v>
      </c>
      <c r="M142" s="85">
        <f t="shared" si="34"/>
        <v>17.399999999999999</v>
      </c>
      <c r="N142" s="85">
        <f t="shared" si="34"/>
        <v>14.7</v>
      </c>
      <c r="O142" s="85">
        <f t="shared" si="34"/>
        <v>0</v>
      </c>
    </row>
    <row r="143" spans="1:15" x14ac:dyDescent="0.25">
      <c r="A143" s="461"/>
      <c r="B143" s="88" t="s">
        <v>191</v>
      </c>
      <c r="C143" s="464"/>
      <c r="D143" s="241">
        <f t="shared" si="35"/>
        <v>7.1</v>
      </c>
      <c r="E143" s="82">
        <f t="shared" si="30"/>
        <v>7.1</v>
      </c>
      <c r="F143" s="82">
        <f t="shared" si="30"/>
        <v>6.6</v>
      </c>
      <c r="G143" s="82">
        <f t="shared" si="30"/>
        <v>0</v>
      </c>
      <c r="H143" s="84">
        <f t="shared" si="31"/>
        <v>0</v>
      </c>
      <c r="I143" s="84">
        <f t="shared" si="32"/>
        <v>0</v>
      </c>
      <c r="J143" s="84">
        <f t="shared" si="32"/>
        <v>0</v>
      </c>
      <c r="K143" s="84">
        <f t="shared" si="32"/>
        <v>0</v>
      </c>
      <c r="L143" s="85">
        <f t="shared" si="33"/>
        <v>7.1</v>
      </c>
      <c r="M143" s="85">
        <f t="shared" si="34"/>
        <v>7.1</v>
      </c>
      <c r="N143" s="85">
        <f t="shared" si="34"/>
        <v>6.6</v>
      </c>
      <c r="O143" s="85">
        <f t="shared" si="34"/>
        <v>0</v>
      </c>
    </row>
    <row r="144" spans="1:15" x14ac:dyDescent="0.25">
      <c r="A144" s="461"/>
      <c r="B144" s="88" t="s">
        <v>204</v>
      </c>
      <c r="C144" s="464"/>
      <c r="D144" s="241">
        <f t="shared" si="35"/>
        <v>204.2</v>
      </c>
      <c r="E144" s="82">
        <f>E38+E46+E50+E54+E58+E62+E66+E70+E74+E78+E82</f>
        <v>204.2</v>
      </c>
      <c r="F144" s="82">
        <f>F38+F46+F50+F54+F58+F62+F66+F70+F74+F78+F82</f>
        <v>175.59999999999997</v>
      </c>
      <c r="G144" s="82">
        <f>G38+G46+G50+G54+G58+G62+G66+G70+G74+G78+G82</f>
        <v>0</v>
      </c>
      <c r="H144" s="84">
        <f t="shared" si="31"/>
        <v>0</v>
      </c>
      <c r="I144" s="84">
        <f>I38+I46+I50+I54+I58+I62+I66+I70+I74+I78+I82</f>
        <v>0</v>
      </c>
      <c r="J144" s="84">
        <f>J38+J46+J50+J54+J58+J62+J66+J70+J74+J78+J82</f>
        <v>0</v>
      </c>
      <c r="K144" s="84">
        <f>K38+K46+K50+K54+K58+K62+K66+K70+K74+K78+K82</f>
        <v>0</v>
      </c>
      <c r="L144" s="85">
        <f t="shared" si="33"/>
        <v>204.2</v>
      </c>
      <c r="M144" s="85">
        <f>M38+M46+M50+M54+M58+M62+M66+M70+M74+M78+M82</f>
        <v>204.2</v>
      </c>
      <c r="N144" s="85">
        <f>N38+N46+N50+N54+N58+N62+N66+N70+N74+N78+N82</f>
        <v>175.59999999999997</v>
      </c>
      <c r="O144" s="85">
        <f>O38+O46+O50+O54+O58+O62+O66+O70+O74+O78+O82</f>
        <v>0</v>
      </c>
    </row>
    <row r="145" spans="1:17" x14ac:dyDescent="0.25">
      <c r="A145" s="461"/>
      <c r="B145" s="88" t="s">
        <v>490</v>
      </c>
      <c r="C145" s="464"/>
      <c r="D145" s="241">
        <f t="shared" si="35"/>
        <v>13.8</v>
      </c>
      <c r="E145" s="82">
        <f>E40</f>
        <v>13.8</v>
      </c>
      <c r="F145" s="82">
        <f t="shared" ref="F145:G145" si="36">F40</f>
        <v>5.3</v>
      </c>
      <c r="G145" s="82">
        <f t="shared" si="36"/>
        <v>0</v>
      </c>
      <c r="H145" s="84">
        <f t="shared" si="31"/>
        <v>0</v>
      </c>
      <c r="I145" s="84">
        <f>I40</f>
        <v>0</v>
      </c>
      <c r="J145" s="84">
        <f t="shared" ref="J145:K145" si="37">J40</f>
        <v>0</v>
      </c>
      <c r="K145" s="84">
        <f t="shared" si="37"/>
        <v>0</v>
      </c>
      <c r="L145" s="85">
        <f t="shared" si="33"/>
        <v>13.8</v>
      </c>
      <c r="M145" s="85">
        <f>M40</f>
        <v>13.8</v>
      </c>
      <c r="N145" s="85">
        <f t="shared" ref="N145:O145" si="38">N40</f>
        <v>5.3</v>
      </c>
      <c r="O145" s="85">
        <f t="shared" si="38"/>
        <v>0</v>
      </c>
    </row>
    <row r="146" spans="1:17" ht="40.5" customHeight="1" x14ac:dyDescent="0.25">
      <c r="A146" s="461"/>
      <c r="B146" s="88" t="s">
        <v>209</v>
      </c>
      <c r="C146" s="464"/>
      <c r="D146" s="241">
        <f t="shared" si="35"/>
        <v>219</v>
      </c>
      <c r="E146" s="82">
        <f>E96</f>
        <v>219</v>
      </c>
      <c r="F146" s="82">
        <f>F96</f>
        <v>0</v>
      </c>
      <c r="G146" s="82">
        <f>G96</f>
        <v>0</v>
      </c>
      <c r="H146" s="84">
        <f t="shared" si="31"/>
        <v>0</v>
      </c>
      <c r="I146" s="84">
        <f>I96</f>
        <v>0</v>
      </c>
      <c r="J146" s="84">
        <f>J96</f>
        <v>0</v>
      </c>
      <c r="K146" s="84">
        <f>K96</f>
        <v>0</v>
      </c>
      <c r="L146" s="85">
        <f t="shared" si="33"/>
        <v>219</v>
      </c>
      <c r="M146" s="85">
        <f>M96</f>
        <v>219</v>
      </c>
      <c r="N146" s="85">
        <f>N96</f>
        <v>0</v>
      </c>
      <c r="O146" s="85">
        <f>O96</f>
        <v>0</v>
      </c>
    </row>
    <row r="147" spans="1:17" x14ac:dyDescent="0.25">
      <c r="A147" s="461"/>
      <c r="B147" s="88" t="s">
        <v>208</v>
      </c>
      <c r="C147" s="464"/>
      <c r="D147" s="241">
        <f t="shared" si="35"/>
        <v>446.6</v>
      </c>
      <c r="E147" s="82">
        <f>E86</f>
        <v>446.6</v>
      </c>
      <c r="F147" s="82">
        <f>F86</f>
        <v>400.2</v>
      </c>
      <c r="G147" s="82">
        <f>G86</f>
        <v>0</v>
      </c>
      <c r="H147" s="84">
        <f t="shared" si="31"/>
        <v>0</v>
      </c>
      <c r="I147" s="84">
        <f>I86</f>
        <v>0</v>
      </c>
      <c r="J147" s="84">
        <f>J86</f>
        <v>0</v>
      </c>
      <c r="K147" s="84">
        <f>K86</f>
        <v>0</v>
      </c>
      <c r="L147" s="85">
        <f t="shared" si="33"/>
        <v>446.6</v>
      </c>
      <c r="M147" s="85">
        <f>M86</f>
        <v>446.6</v>
      </c>
      <c r="N147" s="85">
        <f>N86</f>
        <v>400.2</v>
      </c>
      <c r="O147" s="85">
        <f>O86</f>
        <v>0</v>
      </c>
    </row>
    <row r="148" spans="1:17" ht="26.25" x14ac:dyDescent="0.25">
      <c r="A148" s="461"/>
      <c r="B148" s="88" t="s">
        <v>193</v>
      </c>
      <c r="C148" s="464"/>
      <c r="D148" s="241">
        <f t="shared" si="35"/>
        <v>375.4</v>
      </c>
      <c r="E148" s="82">
        <f>E92+E93</f>
        <v>375.4</v>
      </c>
      <c r="F148" s="82">
        <f>F92+F93</f>
        <v>260.39999999999998</v>
      </c>
      <c r="G148" s="82">
        <f>G92+G93</f>
        <v>0</v>
      </c>
      <c r="H148" s="84">
        <f t="shared" si="31"/>
        <v>0</v>
      </c>
      <c r="I148" s="84">
        <f>I92+I93</f>
        <v>0</v>
      </c>
      <c r="J148" s="84">
        <f>J92+J93</f>
        <v>0</v>
      </c>
      <c r="K148" s="84">
        <f>K92+K93</f>
        <v>0</v>
      </c>
      <c r="L148" s="85">
        <f t="shared" si="33"/>
        <v>375.4</v>
      </c>
      <c r="M148" s="85">
        <f>M92+M93</f>
        <v>375.4</v>
      </c>
      <c r="N148" s="85">
        <f>N92+N93</f>
        <v>260.39999999999998</v>
      </c>
      <c r="O148" s="85">
        <f>O92+O93</f>
        <v>0</v>
      </c>
    </row>
    <row r="149" spans="1:17" ht="26.25" customHeight="1" x14ac:dyDescent="0.25">
      <c r="A149" s="461"/>
      <c r="B149" s="88" t="s">
        <v>210</v>
      </c>
      <c r="C149" s="464"/>
      <c r="D149" s="241">
        <f t="shared" si="35"/>
        <v>2.2000000000000002</v>
      </c>
      <c r="E149" s="82">
        <f>E39+E125</f>
        <v>2.2000000000000002</v>
      </c>
      <c r="F149" s="82">
        <f>F39+F125</f>
        <v>0</v>
      </c>
      <c r="G149" s="82">
        <f>G39+G125</f>
        <v>0</v>
      </c>
      <c r="H149" s="84">
        <f t="shared" si="31"/>
        <v>0</v>
      </c>
      <c r="I149" s="84">
        <f>I39+I125</f>
        <v>0</v>
      </c>
      <c r="J149" s="84">
        <f>J39+J125</f>
        <v>0</v>
      </c>
      <c r="K149" s="84">
        <f>K39+K125</f>
        <v>0</v>
      </c>
      <c r="L149" s="85">
        <f t="shared" si="33"/>
        <v>2.2000000000000002</v>
      </c>
      <c r="M149" s="85">
        <f>M39+M125</f>
        <v>2.2000000000000002</v>
      </c>
      <c r="N149" s="85">
        <f>N39+N125</f>
        <v>0</v>
      </c>
      <c r="O149" s="85">
        <f>O39+O125</f>
        <v>0</v>
      </c>
    </row>
    <row r="150" spans="1:17" ht="26.25" x14ac:dyDescent="0.25">
      <c r="A150" s="461"/>
      <c r="B150" s="88" t="s">
        <v>192</v>
      </c>
      <c r="C150" s="464"/>
      <c r="D150" s="241">
        <f t="shared" si="35"/>
        <v>215.1</v>
      </c>
      <c r="E150" s="82">
        <f t="shared" ref="E150:G151" si="39">E41+E126</f>
        <v>215.1</v>
      </c>
      <c r="F150" s="82">
        <f t="shared" si="39"/>
        <v>0</v>
      </c>
      <c r="G150" s="82">
        <f t="shared" si="39"/>
        <v>0</v>
      </c>
      <c r="H150" s="84">
        <f t="shared" si="31"/>
        <v>0</v>
      </c>
      <c r="I150" s="84">
        <f t="shared" ref="I150:K151" si="40">I41+I126</f>
        <v>0</v>
      </c>
      <c r="J150" s="84">
        <f t="shared" si="40"/>
        <v>0</v>
      </c>
      <c r="K150" s="84">
        <f t="shared" si="40"/>
        <v>0</v>
      </c>
      <c r="L150" s="85">
        <f t="shared" si="33"/>
        <v>215.1</v>
      </c>
      <c r="M150" s="85">
        <f t="shared" ref="M150:O151" si="41">M41+M126</f>
        <v>215.1</v>
      </c>
      <c r="N150" s="85">
        <f t="shared" si="41"/>
        <v>0</v>
      </c>
      <c r="O150" s="85">
        <f t="shared" si="41"/>
        <v>0</v>
      </c>
    </row>
    <row r="151" spans="1:17" x14ac:dyDescent="0.25">
      <c r="A151" s="461"/>
      <c r="B151" s="88" t="s">
        <v>211</v>
      </c>
      <c r="C151" s="464"/>
      <c r="D151" s="241">
        <f t="shared" si="35"/>
        <v>402.09999999999997</v>
      </c>
      <c r="E151" s="82">
        <f t="shared" si="39"/>
        <v>402.09999999999997</v>
      </c>
      <c r="F151" s="82">
        <f t="shared" si="39"/>
        <v>11.1</v>
      </c>
      <c r="G151" s="82">
        <f t="shared" si="39"/>
        <v>0</v>
      </c>
      <c r="H151" s="84">
        <f t="shared" si="31"/>
        <v>-18.8</v>
      </c>
      <c r="I151" s="84">
        <f t="shared" si="40"/>
        <v>-18.8</v>
      </c>
      <c r="J151" s="84">
        <f t="shared" si="40"/>
        <v>-0.3</v>
      </c>
      <c r="K151" s="84">
        <f t="shared" si="40"/>
        <v>0</v>
      </c>
      <c r="L151" s="85">
        <f t="shared" si="33"/>
        <v>383.29999999999995</v>
      </c>
      <c r="M151" s="85">
        <f t="shared" si="41"/>
        <v>383.29999999999995</v>
      </c>
      <c r="N151" s="85">
        <f t="shared" si="41"/>
        <v>10.799999999999999</v>
      </c>
      <c r="O151" s="85">
        <f t="shared" si="41"/>
        <v>0</v>
      </c>
    </row>
    <row r="152" spans="1:17" x14ac:dyDescent="0.25">
      <c r="A152" s="461"/>
      <c r="B152" s="88" t="s">
        <v>215</v>
      </c>
      <c r="C152" s="464"/>
      <c r="D152" s="241">
        <f t="shared" si="35"/>
        <v>820.09999999999991</v>
      </c>
      <c r="E152" s="82">
        <f>E43+E128+E129</f>
        <v>820.09999999999991</v>
      </c>
      <c r="F152" s="82">
        <f>F43+F128+F129</f>
        <v>376.1</v>
      </c>
      <c r="G152" s="82">
        <f>G43+G128+G129</f>
        <v>0</v>
      </c>
      <c r="H152" s="84">
        <f t="shared" si="31"/>
        <v>0</v>
      </c>
      <c r="I152" s="84">
        <f>I43+I128+I129</f>
        <v>0</v>
      </c>
      <c r="J152" s="84">
        <f>J43+J128+J129</f>
        <v>0</v>
      </c>
      <c r="K152" s="84">
        <f>K43+K128+K129</f>
        <v>0</v>
      </c>
      <c r="L152" s="85">
        <f t="shared" si="33"/>
        <v>820.09999999999991</v>
      </c>
      <c r="M152" s="85">
        <f>M43+M128+M129</f>
        <v>820.09999999999991</v>
      </c>
      <c r="N152" s="85">
        <f>N43+N128+N129</f>
        <v>376.1</v>
      </c>
      <c r="O152" s="85">
        <f>O43+O128+O129</f>
        <v>0</v>
      </c>
    </row>
    <row r="153" spans="1:17" ht="26.25" x14ac:dyDescent="0.25">
      <c r="A153" s="461"/>
      <c r="B153" s="88" t="s">
        <v>475</v>
      </c>
      <c r="C153" s="464"/>
      <c r="D153" s="241">
        <f>E153+G153</f>
        <v>73.100000000000009</v>
      </c>
      <c r="E153" s="82">
        <f>E47+E51+E55+E59+E63+E67+E71+E75+E79+E83+E84+E98+E100+E102+E104+E106+E108+E110+E112+E114+E116+E118</f>
        <v>73.100000000000009</v>
      </c>
      <c r="F153" s="82">
        <f>F47+F51+F55+F59+F63+F67+F71+F75+F79+F83+F84+F98+F100+F102+F104+F106+F108+F110+F112+F114+F116+F118</f>
        <v>65.300000000000011</v>
      </c>
      <c r="G153" s="82">
        <f>G47+G51+G55+G59+G63+G67+G71+G75+G79+G83+G84+G98+G100+G102+G104+G106+G108+G110+G112+G114+G116+G118</f>
        <v>0</v>
      </c>
      <c r="H153" s="84">
        <f t="shared" si="31"/>
        <v>0</v>
      </c>
      <c r="I153" s="84">
        <f>I47+I51+I55+I59+I63+I67+I71+I75+I79+I83+I84+I98+I100+I102+I104+I106+I108+I110+I112+I114+I116+I118</f>
        <v>0</v>
      </c>
      <c r="J153" s="84">
        <f>J47+J51+J55+J59+J63+J67+J71+J75+J79+J83+J84+J98+J100+J102+J104+J106+J108+J110+J112+J114+J116+J118</f>
        <v>0</v>
      </c>
      <c r="K153" s="84">
        <f>K47+K51+K55+K59+K63+K67+K71+K75+K79+K83+K84+K98+K100+K102+K104+K106+K108+K110+K112+K114+K116+K118</f>
        <v>0</v>
      </c>
      <c r="L153" s="85">
        <f t="shared" si="33"/>
        <v>73.100000000000009</v>
      </c>
      <c r="M153" s="85">
        <f>M47+M51+M55+M59+M63+M67+M71+M75+M79+M83+M84+M98+M100+M102+M104+M106+M108+M110+M112+M114+M116+M118</f>
        <v>73.100000000000009</v>
      </c>
      <c r="N153" s="85">
        <f>N47+N51+N55+N59+N63+N67+N71+N75+N79+N83+N84+N98+N100+N102+N104+N106+N108+N110+N112+N114+N116+N118</f>
        <v>65.300000000000011</v>
      </c>
      <c r="O153" s="85">
        <f>O47+O51+O55+O59+O63+O67+O71+O75+O79+O83+O84+O98+O100+O102+O104+O106+O108+O110+O112+O114+O116+O118</f>
        <v>0</v>
      </c>
    </row>
    <row r="154" spans="1:17" ht="26.25" x14ac:dyDescent="0.25">
      <c r="A154" s="462"/>
      <c r="B154" s="293" t="s">
        <v>419</v>
      </c>
      <c r="C154" s="465"/>
      <c r="D154" s="241">
        <f t="shared" si="35"/>
        <v>3</v>
      </c>
      <c r="E154" s="82">
        <f>E124</f>
        <v>3</v>
      </c>
      <c r="F154" s="82">
        <f>F124</f>
        <v>2.4</v>
      </c>
      <c r="G154" s="82">
        <f>G124</f>
        <v>0</v>
      </c>
      <c r="H154" s="84">
        <f t="shared" si="31"/>
        <v>0</v>
      </c>
      <c r="I154" s="84">
        <f>I124</f>
        <v>0</v>
      </c>
      <c r="J154" s="84">
        <f>J124</f>
        <v>0</v>
      </c>
      <c r="K154" s="84">
        <f>K124</f>
        <v>0</v>
      </c>
      <c r="L154" s="85">
        <f t="shared" si="33"/>
        <v>3</v>
      </c>
      <c r="M154" s="85">
        <f t="shared" ref="M154" si="42">M124</f>
        <v>3</v>
      </c>
      <c r="N154" s="85">
        <f>N124</f>
        <v>2.4</v>
      </c>
      <c r="O154" s="85">
        <f>O124</f>
        <v>0</v>
      </c>
    </row>
    <row r="155" spans="1:17" x14ac:dyDescent="0.25">
      <c r="B155" s="105"/>
      <c r="C155" s="114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</row>
    <row r="156" spans="1:17" x14ac:dyDescent="0.25">
      <c r="C156" s="50"/>
      <c r="P156" s="61" t="s">
        <v>286</v>
      </c>
      <c r="Q156" s="62">
        <f>SUMIF(C26:C130,1,L26:L130)</f>
        <v>96.699999999999989</v>
      </c>
    </row>
    <row r="157" spans="1:17" x14ac:dyDescent="0.25">
      <c r="C157" s="50"/>
      <c r="P157" s="61" t="s">
        <v>287</v>
      </c>
      <c r="Q157" s="62">
        <f>SUMIF(C26:C130,2,L26:L130)</f>
        <v>24.5</v>
      </c>
    </row>
    <row r="158" spans="1:17" x14ac:dyDescent="0.25">
      <c r="C158" s="50"/>
      <c r="P158" s="61" t="s">
        <v>288</v>
      </c>
      <c r="Q158" s="62">
        <f>SUMIF(C26:C126,3,L26:L126)</f>
        <v>446.6</v>
      </c>
    </row>
    <row r="159" spans="1:17" x14ac:dyDescent="0.25">
      <c r="C159" s="50"/>
      <c r="P159" s="61" t="s">
        <v>289</v>
      </c>
      <c r="Q159" s="62">
        <f>SUMIF(C26:C130,4,L26:L130)</f>
        <v>510.09999999999985</v>
      </c>
    </row>
    <row r="160" spans="1:17" x14ac:dyDescent="0.25">
      <c r="C160" s="50"/>
      <c r="P160" s="61" t="s">
        <v>292</v>
      </c>
      <c r="Q160" s="62">
        <f>SUMIF(C26:C130,5,L26:L130)</f>
        <v>0</v>
      </c>
    </row>
    <row r="161" spans="3:17" x14ac:dyDescent="0.25">
      <c r="C161" s="50"/>
      <c r="P161" s="61" t="s">
        <v>290</v>
      </c>
      <c r="Q161" s="62">
        <f>SUMIF(C26:C130,6,L26:L130)</f>
        <v>0</v>
      </c>
    </row>
    <row r="162" spans="3:17" x14ac:dyDescent="0.25">
      <c r="C162" s="50"/>
      <c r="P162" s="61" t="s">
        <v>291</v>
      </c>
      <c r="Q162" s="62">
        <f>SUMIF(C26:C126,7,L26:L126)</f>
        <v>378.4</v>
      </c>
    </row>
    <row r="163" spans="3:17" x14ac:dyDescent="0.25">
      <c r="C163" s="50"/>
      <c r="P163" s="61" t="s">
        <v>293</v>
      </c>
      <c r="Q163" s="62">
        <f>SUMIF(C26:C126,8,L26:L126)</f>
        <v>0</v>
      </c>
    </row>
    <row r="164" spans="3:17" x14ac:dyDescent="0.25">
      <c r="C164" s="50"/>
      <c r="P164" s="61" t="s">
        <v>294</v>
      </c>
      <c r="Q164" s="62">
        <f>SUMIF(C26:C130,9,L26:L130)</f>
        <v>0</v>
      </c>
    </row>
    <row r="165" spans="3:17" x14ac:dyDescent="0.25">
      <c r="C165" s="50"/>
      <c r="P165" s="61" t="s">
        <v>295</v>
      </c>
      <c r="Q165" s="62">
        <f>SUMIF(C26:C130,10,L26:L130)</f>
        <v>1420.6999999999998</v>
      </c>
    </row>
    <row r="166" spans="3:17" x14ac:dyDescent="0.25">
      <c r="C166" s="50"/>
      <c r="P166" s="66" t="s">
        <v>167</v>
      </c>
      <c r="Q166" s="67">
        <f>SUM(Q156:Q165)</f>
        <v>2876.9999999999995</v>
      </c>
    </row>
    <row r="167" spans="3:17" x14ac:dyDescent="0.25">
      <c r="C167" s="50"/>
      <c r="P167" s="68"/>
      <c r="Q167" s="68"/>
    </row>
    <row r="168" spans="3:17" x14ac:dyDescent="0.25">
      <c r="C168" s="50"/>
      <c r="P168" s="68"/>
      <c r="Q168" s="68">
        <f>Q166-L132</f>
        <v>0</v>
      </c>
    </row>
    <row r="169" spans="3:17" x14ac:dyDescent="0.25">
      <c r="C169" s="50"/>
    </row>
    <row r="170" spans="3:17" x14ac:dyDescent="0.25">
      <c r="C170" s="50"/>
    </row>
    <row r="171" spans="3:17" x14ac:dyDescent="0.25">
      <c r="C171" s="50"/>
    </row>
    <row r="172" spans="3:17" x14ac:dyDescent="0.25">
      <c r="C172" s="50"/>
    </row>
    <row r="173" spans="3:17" x14ac:dyDescent="0.25">
      <c r="C173" s="50"/>
    </row>
    <row r="174" spans="3:17" x14ac:dyDescent="0.25">
      <c r="C174" s="50"/>
    </row>
    <row r="175" spans="3:17" x14ac:dyDescent="0.25">
      <c r="C175" s="50"/>
    </row>
    <row r="176" spans="3:17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  <row r="496" spans="3:3" x14ac:dyDescent="0.25">
      <c r="C496" s="50"/>
    </row>
    <row r="497" spans="3:3" x14ac:dyDescent="0.25">
      <c r="C497" s="50"/>
    </row>
    <row r="498" spans="3:3" x14ac:dyDescent="0.25">
      <c r="C498" s="50"/>
    </row>
    <row r="499" spans="3:3" x14ac:dyDescent="0.25">
      <c r="C499" s="50"/>
    </row>
    <row r="500" spans="3:3" x14ac:dyDescent="0.25">
      <c r="C500" s="50"/>
    </row>
    <row r="501" spans="3:3" x14ac:dyDescent="0.25">
      <c r="C501" s="50"/>
    </row>
    <row r="502" spans="3:3" x14ac:dyDescent="0.25">
      <c r="C502" s="50"/>
    </row>
    <row r="503" spans="3:3" x14ac:dyDescent="0.25">
      <c r="C503" s="50"/>
    </row>
    <row r="504" spans="3:3" x14ac:dyDescent="0.25">
      <c r="C504" s="50"/>
    </row>
    <row r="505" spans="3:3" x14ac:dyDescent="0.25">
      <c r="C505" s="50"/>
    </row>
    <row r="506" spans="3:3" x14ac:dyDescent="0.25">
      <c r="C506" s="50"/>
    </row>
    <row r="507" spans="3:3" x14ac:dyDescent="0.25">
      <c r="C507" s="50"/>
    </row>
    <row r="508" spans="3:3" x14ac:dyDescent="0.25">
      <c r="C508" s="50"/>
    </row>
    <row r="509" spans="3:3" x14ac:dyDescent="0.25">
      <c r="C509" s="50"/>
    </row>
    <row r="510" spans="3:3" x14ac:dyDescent="0.25">
      <c r="C510" s="50"/>
    </row>
    <row r="511" spans="3:3" x14ac:dyDescent="0.25">
      <c r="C511" s="50"/>
    </row>
    <row r="512" spans="3:3" x14ac:dyDescent="0.25">
      <c r="C512" s="50"/>
    </row>
    <row r="513" spans="3:3" x14ac:dyDescent="0.25">
      <c r="C513" s="50"/>
    </row>
    <row r="514" spans="3:3" x14ac:dyDescent="0.25">
      <c r="C514" s="50"/>
    </row>
    <row r="515" spans="3:3" x14ac:dyDescent="0.25">
      <c r="C515" s="50"/>
    </row>
    <row r="516" spans="3:3" x14ac:dyDescent="0.25">
      <c r="C516" s="50"/>
    </row>
    <row r="517" spans="3:3" x14ac:dyDescent="0.25">
      <c r="C517" s="50"/>
    </row>
    <row r="518" spans="3:3" x14ac:dyDescent="0.25">
      <c r="C518" s="50"/>
    </row>
    <row r="519" spans="3:3" x14ac:dyDescent="0.25">
      <c r="C519" s="50"/>
    </row>
    <row r="520" spans="3:3" x14ac:dyDescent="0.25">
      <c r="C520" s="50"/>
    </row>
    <row r="521" spans="3:3" x14ac:dyDescent="0.25">
      <c r="C521" s="50"/>
    </row>
    <row r="522" spans="3:3" x14ac:dyDescent="0.25">
      <c r="C522" s="50"/>
    </row>
    <row r="523" spans="3:3" x14ac:dyDescent="0.25">
      <c r="C523" s="50"/>
    </row>
    <row r="524" spans="3:3" x14ac:dyDescent="0.25">
      <c r="C524" s="50"/>
    </row>
    <row r="525" spans="3:3" x14ac:dyDescent="0.25">
      <c r="C525" s="50"/>
    </row>
    <row r="526" spans="3:3" x14ac:dyDescent="0.25">
      <c r="C526" s="50"/>
    </row>
    <row r="527" spans="3:3" x14ac:dyDescent="0.25">
      <c r="C527" s="50"/>
    </row>
    <row r="528" spans="3:3" x14ac:dyDescent="0.25">
      <c r="C528" s="50"/>
    </row>
    <row r="529" spans="3:3" x14ac:dyDescent="0.25">
      <c r="C529" s="50"/>
    </row>
    <row r="530" spans="3:3" x14ac:dyDescent="0.25">
      <c r="C530" s="50"/>
    </row>
    <row r="531" spans="3:3" x14ac:dyDescent="0.25">
      <c r="C531" s="50"/>
    </row>
    <row r="532" spans="3:3" x14ac:dyDescent="0.25">
      <c r="C532" s="50"/>
    </row>
    <row r="533" spans="3:3" x14ac:dyDescent="0.25">
      <c r="C533" s="50"/>
    </row>
    <row r="534" spans="3:3" x14ac:dyDescent="0.25">
      <c r="C534" s="50"/>
    </row>
    <row r="535" spans="3:3" x14ac:dyDescent="0.25">
      <c r="C535" s="50"/>
    </row>
    <row r="536" spans="3:3" x14ac:dyDescent="0.25">
      <c r="C536" s="50"/>
    </row>
    <row r="537" spans="3:3" x14ac:dyDescent="0.25">
      <c r="C537" s="50"/>
    </row>
    <row r="538" spans="3:3" x14ac:dyDescent="0.25">
      <c r="C538" s="50"/>
    </row>
    <row r="539" spans="3:3" x14ac:dyDescent="0.25">
      <c r="C539" s="50"/>
    </row>
    <row r="540" spans="3:3" x14ac:dyDescent="0.25">
      <c r="C540" s="50"/>
    </row>
    <row r="541" spans="3:3" x14ac:dyDescent="0.25">
      <c r="C541" s="50"/>
    </row>
    <row r="542" spans="3:3" x14ac:dyDescent="0.25">
      <c r="C542" s="50"/>
    </row>
    <row r="543" spans="3:3" x14ac:dyDescent="0.25">
      <c r="C543" s="50"/>
    </row>
    <row r="544" spans="3:3" x14ac:dyDescent="0.25">
      <c r="C544" s="50"/>
    </row>
    <row r="545" spans="3:3" x14ac:dyDescent="0.25">
      <c r="C545" s="50"/>
    </row>
    <row r="546" spans="3:3" x14ac:dyDescent="0.25">
      <c r="C546" s="50"/>
    </row>
    <row r="547" spans="3:3" x14ac:dyDescent="0.25">
      <c r="C547" s="50"/>
    </row>
    <row r="548" spans="3:3" x14ac:dyDescent="0.25">
      <c r="C548" s="50"/>
    </row>
    <row r="549" spans="3:3" x14ac:dyDescent="0.25">
      <c r="C549" s="50"/>
    </row>
    <row r="550" spans="3:3" x14ac:dyDescent="0.25">
      <c r="C550" s="50"/>
    </row>
    <row r="551" spans="3:3" x14ac:dyDescent="0.25">
      <c r="C551" s="50"/>
    </row>
    <row r="552" spans="3:3" x14ac:dyDescent="0.25">
      <c r="C552" s="50"/>
    </row>
    <row r="553" spans="3:3" x14ac:dyDescent="0.25">
      <c r="C553" s="50"/>
    </row>
    <row r="554" spans="3:3" x14ac:dyDescent="0.25">
      <c r="C554" s="50"/>
    </row>
    <row r="555" spans="3:3" x14ac:dyDescent="0.25">
      <c r="C555" s="50"/>
    </row>
    <row r="556" spans="3:3" x14ac:dyDescent="0.25">
      <c r="C556" s="50"/>
    </row>
    <row r="557" spans="3:3" x14ac:dyDescent="0.25">
      <c r="C557" s="50"/>
    </row>
    <row r="558" spans="3:3" x14ac:dyDescent="0.25">
      <c r="C558" s="50"/>
    </row>
    <row r="559" spans="3:3" x14ac:dyDescent="0.25">
      <c r="C559" s="50"/>
    </row>
    <row r="560" spans="3:3" x14ac:dyDescent="0.25">
      <c r="C560" s="50"/>
    </row>
    <row r="561" spans="3:3" x14ac:dyDescent="0.25">
      <c r="C561" s="50"/>
    </row>
    <row r="562" spans="3:3" x14ac:dyDescent="0.25">
      <c r="C562" s="50"/>
    </row>
    <row r="563" spans="3:3" x14ac:dyDescent="0.25">
      <c r="C563" s="50"/>
    </row>
    <row r="564" spans="3:3" x14ac:dyDescent="0.25">
      <c r="C564" s="50"/>
    </row>
    <row r="565" spans="3:3" x14ac:dyDescent="0.25">
      <c r="C565" s="50"/>
    </row>
    <row r="566" spans="3:3" x14ac:dyDescent="0.25">
      <c r="C566" s="50"/>
    </row>
    <row r="567" spans="3:3" x14ac:dyDescent="0.25">
      <c r="C567" s="50"/>
    </row>
    <row r="568" spans="3:3" x14ac:dyDescent="0.25">
      <c r="C568" s="50"/>
    </row>
    <row r="569" spans="3:3" x14ac:dyDescent="0.25">
      <c r="C569" s="50"/>
    </row>
    <row r="570" spans="3:3" x14ac:dyDescent="0.25">
      <c r="C570" s="50"/>
    </row>
    <row r="571" spans="3:3" x14ac:dyDescent="0.25">
      <c r="C571" s="50"/>
    </row>
    <row r="572" spans="3:3" x14ac:dyDescent="0.25">
      <c r="C572" s="50"/>
    </row>
    <row r="573" spans="3:3" x14ac:dyDescent="0.25">
      <c r="C573" s="50"/>
    </row>
    <row r="574" spans="3:3" x14ac:dyDescent="0.25">
      <c r="C574" s="50"/>
    </row>
    <row r="575" spans="3:3" x14ac:dyDescent="0.25">
      <c r="C575" s="50"/>
    </row>
    <row r="576" spans="3:3" x14ac:dyDescent="0.25">
      <c r="C576" s="50"/>
    </row>
    <row r="577" spans="3:3" x14ac:dyDescent="0.25">
      <c r="C577" s="50"/>
    </row>
    <row r="578" spans="3:3" x14ac:dyDescent="0.25">
      <c r="C578" s="50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9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473" t="s">
        <v>308</v>
      </c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</row>
    <row r="2" spans="1:15" x14ac:dyDescent="0.25">
      <c r="B2" s="473" t="s">
        <v>502</v>
      </c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</row>
    <row r="3" spans="1:15" x14ac:dyDescent="0.25">
      <c r="B3" s="473" t="s">
        <v>514</v>
      </c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</row>
    <row r="4" spans="1:15" ht="12.75" customHeight="1" x14ac:dyDescent="0.25">
      <c r="B4" s="473" t="s">
        <v>321</v>
      </c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</row>
    <row r="5" spans="1:15" x14ac:dyDescent="0.25">
      <c r="B5" s="473" t="s">
        <v>525</v>
      </c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</row>
    <row r="6" spans="1:15" x14ac:dyDescent="0.25">
      <c r="B6" s="474" t="s">
        <v>528</v>
      </c>
      <c r="C6" s="474"/>
      <c r="D6" s="474"/>
      <c r="E6" s="474"/>
      <c r="F6" s="474"/>
      <c r="G6" s="474"/>
      <c r="H6" s="474"/>
      <c r="I6" s="474"/>
      <c r="J6" s="474"/>
      <c r="K6" s="474"/>
      <c r="L6" s="474"/>
      <c r="M6" s="474"/>
      <c r="N6" s="474"/>
      <c r="O6" s="394"/>
    </row>
    <row r="7" spans="1:15" hidden="1" x14ac:dyDescent="0.25">
      <c r="B7" s="473" t="s">
        <v>527</v>
      </c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3"/>
      <c r="O7" s="473"/>
    </row>
    <row r="8" spans="1:15" ht="15" hidden="1" customHeight="1" x14ac:dyDescent="0.25">
      <c r="B8" s="474" t="s">
        <v>466</v>
      </c>
      <c r="C8" s="474"/>
      <c r="D8" s="474"/>
      <c r="E8" s="474"/>
      <c r="F8" s="474"/>
      <c r="G8" s="474"/>
      <c r="H8" s="474"/>
      <c r="I8" s="474"/>
      <c r="J8" s="474"/>
      <c r="K8" s="474"/>
      <c r="L8" s="474"/>
      <c r="M8" s="474"/>
      <c r="N8" s="474"/>
      <c r="O8" s="394"/>
    </row>
    <row r="9" spans="1:15" hidden="1" x14ac:dyDescent="0.25">
      <c r="B9" s="473" t="s">
        <v>527</v>
      </c>
      <c r="C9" s="473"/>
      <c r="D9" s="473"/>
      <c r="E9" s="473"/>
      <c r="F9" s="473"/>
      <c r="G9" s="473"/>
      <c r="H9" s="473"/>
      <c r="I9" s="473"/>
      <c r="J9" s="473"/>
      <c r="K9" s="473"/>
      <c r="L9" s="473"/>
      <c r="M9" s="473"/>
      <c r="N9" s="473"/>
      <c r="O9" s="473"/>
    </row>
    <row r="10" spans="1:15" ht="15" hidden="1" customHeight="1" x14ac:dyDescent="0.25">
      <c r="B10" s="474" t="s">
        <v>466</v>
      </c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394"/>
    </row>
    <row r="11" spans="1:15" hidden="1" x14ac:dyDescent="0.25">
      <c r="B11" s="473" t="s">
        <v>527</v>
      </c>
      <c r="C11" s="473"/>
      <c r="D11" s="473"/>
      <c r="E11" s="473"/>
      <c r="F11" s="473"/>
      <c r="G11" s="473"/>
      <c r="H11" s="473"/>
      <c r="I11" s="473"/>
      <c r="J11" s="473"/>
      <c r="K11" s="473"/>
      <c r="L11" s="473"/>
      <c r="M11" s="473"/>
      <c r="N11" s="473"/>
      <c r="O11" s="473"/>
    </row>
    <row r="12" spans="1:15" ht="15" hidden="1" customHeight="1" x14ac:dyDescent="0.25">
      <c r="B12" s="474" t="s">
        <v>466</v>
      </c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394"/>
    </row>
    <row r="13" spans="1:15" ht="14.2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ht="32.25" customHeight="1" x14ac:dyDescent="0.25">
      <c r="A14" s="418" t="s">
        <v>505</v>
      </c>
      <c r="B14" s="418"/>
      <c r="C14" s="418"/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</row>
    <row r="15" spans="1:15" x14ac:dyDescent="0.25">
      <c r="A15" s="385"/>
      <c r="B15" s="385"/>
      <c r="C15" s="385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4" t="s">
        <v>376</v>
      </c>
    </row>
    <row r="16" spans="1:15" ht="15" customHeight="1" x14ac:dyDescent="0.25">
      <c r="A16" s="423" t="s">
        <v>5</v>
      </c>
      <c r="B16" s="426" t="s">
        <v>305</v>
      </c>
      <c r="C16" s="426" t="s">
        <v>53</v>
      </c>
      <c r="D16" s="439" t="s">
        <v>316</v>
      </c>
      <c r="E16" s="443" t="s">
        <v>189</v>
      </c>
      <c r="F16" s="443"/>
      <c r="G16" s="444"/>
      <c r="H16" s="429" t="s">
        <v>318</v>
      </c>
      <c r="I16" s="432" t="s">
        <v>189</v>
      </c>
      <c r="J16" s="433"/>
      <c r="K16" s="434"/>
      <c r="L16" s="478" t="s">
        <v>0</v>
      </c>
      <c r="M16" s="447" t="s">
        <v>189</v>
      </c>
      <c r="N16" s="448"/>
      <c r="O16" s="449"/>
    </row>
    <row r="17" spans="1:17" x14ac:dyDescent="0.25">
      <c r="A17" s="424"/>
      <c r="B17" s="427"/>
      <c r="C17" s="427"/>
      <c r="D17" s="440"/>
      <c r="E17" s="444" t="s">
        <v>1</v>
      </c>
      <c r="F17" s="455"/>
      <c r="G17" s="445" t="s">
        <v>2</v>
      </c>
      <c r="H17" s="430"/>
      <c r="I17" s="454" t="s">
        <v>1</v>
      </c>
      <c r="J17" s="454"/>
      <c r="K17" s="422" t="s">
        <v>2</v>
      </c>
      <c r="L17" s="479"/>
      <c r="M17" s="438" t="s">
        <v>1</v>
      </c>
      <c r="N17" s="438"/>
      <c r="O17" s="421" t="s">
        <v>2</v>
      </c>
    </row>
    <row r="18" spans="1:17" ht="28.5" customHeight="1" x14ac:dyDescent="0.25">
      <c r="A18" s="425"/>
      <c r="B18" s="428"/>
      <c r="C18" s="428"/>
      <c r="D18" s="441"/>
      <c r="E18" s="382" t="s">
        <v>3</v>
      </c>
      <c r="F18" s="383" t="s">
        <v>4</v>
      </c>
      <c r="G18" s="445"/>
      <c r="H18" s="431"/>
      <c r="I18" s="391" t="s">
        <v>3</v>
      </c>
      <c r="J18" s="386" t="s">
        <v>4</v>
      </c>
      <c r="K18" s="422"/>
      <c r="L18" s="480"/>
      <c r="M18" s="380" t="s">
        <v>3</v>
      </c>
      <c r="N18" s="384" t="s">
        <v>4</v>
      </c>
      <c r="O18" s="421"/>
    </row>
    <row r="19" spans="1:17" ht="15.95" customHeight="1" x14ac:dyDescent="0.25">
      <c r="A19" s="19" t="s">
        <v>69</v>
      </c>
      <c r="B19" s="435" t="s">
        <v>166</v>
      </c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7"/>
    </row>
    <row r="20" spans="1:17" ht="15" customHeight="1" x14ac:dyDescent="0.25">
      <c r="A20" s="5" t="s">
        <v>177</v>
      </c>
      <c r="B20" s="122" t="s">
        <v>20</v>
      </c>
      <c r="C20" s="72"/>
      <c r="D20" s="8">
        <f t="shared" ref="D20:O20" si="0">D21+D22</f>
        <v>1029.4000000000001</v>
      </c>
      <c r="E20" s="8">
        <f t="shared" si="0"/>
        <v>1020.4</v>
      </c>
      <c r="F20" s="8">
        <f t="shared" si="0"/>
        <v>954.9</v>
      </c>
      <c r="G20" s="8">
        <f t="shared" si="0"/>
        <v>9</v>
      </c>
      <c r="H20" s="9">
        <f t="shared" si="0"/>
        <v>-30.3</v>
      </c>
      <c r="I20" s="9">
        <f t="shared" si="0"/>
        <v>-30.3</v>
      </c>
      <c r="J20" s="9">
        <f t="shared" si="0"/>
        <v>-17.5</v>
      </c>
      <c r="K20" s="9">
        <f t="shared" si="0"/>
        <v>0</v>
      </c>
      <c r="L20" s="11">
        <f t="shared" si="0"/>
        <v>999.1</v>
      </c>
      <c r="M20" s="11">
        <f t="shared" si="0"/>
        <v>990.1</v>
      </c>
      <c r="N20" s="11">
        <f t="shared" si="0"/>
        <v>937.4</v>
      </c>
      <c r="O20" s="11">
        <f t="shared" si="0"/>
        <v>9</v>
      </c>
      <c r="P20" s="61" t="s">
        <v>286</v>
      </c>
      <c r="Q20" s="62"/>
    </row>
    <row r="21" spans="1:17" ht="15" customHeight="1" x14ac:dyDescent="0.25">
      <c r="A21" s="19"/>
      <c r="B21" s="122"/>
      <c r="C21" s="30" t="s">
        <v>30</v>
      </c>
      <c r="D21" s="16">
        <f>E21+G21</f>
        <v>13</v>
      </c>
      <c r="E21" s="16">
        <v>13</v>
      </c>
      <c r="F21" s="16"/>
      <c r="G21" s="16"/>
      <c r="H21" s="10">
        <f t="shared" ref="H21:H56" si="1">I21+K21</f>
        <v>0</v>
      </c>
      <c r="I21" s="10"/>
      <c r="J21" s="10"/>
      <c r="K21" s="10"/>
      <c r="L21" s="12">
        <f t="shared" ref="L21:L56" si="2">M21+O21</f>
        <v>13</v>
      </c>
      <c r="M21" s="12">
        <f t="shared" ref="M21:O36" si="3">E21+I21</f>
        <v>13</v>
      </c>
      <c r="N21" s="12">
        <f t="shared" si="3"/>
        <v>0</v>
      </c>
      <c r="O21" s="12">
        <f t="shared" si="3"/>
        <v>0</v>
      </c>
      <c r="P21" s="61" t="s">
        <v>287</v>
      </c>
      <c r="Q21" s="62"/>
    </row>
    <row r="22" spans="1:17" ht="15" customHeight="1" x14ac:dyDescent="0.25">
      <c r="A22" s="123"/>
      <c r="B22" s="124"/>
      <c r="C22" s="30" t="s">
        <v>50</v>
      </c>
      <c r="D22" s="16">
        <f>E22+G22</f>
        <v>1016.4</v>
      </c>
      <c r="E22" s="16">
        <v>1007.4</v>
      </c>
      <c r="F22" s="16">
        <v>954.9</v>
      </c>
      <c r="G22" s="16">
        <v>9</v>
      </c>
      <c r="H22" s="10">
        <f t="shared" si="1"/>
        <v>-30.3</v>
      </c>
      <c r="I22" s="10">
        <v>-30.3</v>
      </c>
      <c r="J22" s="10">
        <v>-17.5</v>
      </c>
      <c r="K22" s="10"/>
      <c r="L22" s="12">
        <f t="shared" si="2"/>
        <v>986.1</v>
      </c>
      <c r="M22" s="12">
        <f t="shared" si="3"/>
        <v>977.1</v>
      </c>
      <c r="N22" s="12">
        <f t="shared" si="3"/>
        <v>937.4</v>
      </c>
      <c r="O22" s="12">
        <f t="shared" si="3"/>
        <v>9</v>
      </c>
      <c r="P22" s="61" t="s">
        <v>288</v>
      </c>
      <c r="Q22" s="62"/>
    </row>
    <row r="23" spans="1:17" ht="15" customHeight="1" x14ac:dyDescent="0.25">
      <c r="A23" s="19" t="s">
        <v>70</v>
      </c>
      <c r="B23" s="122" t="s">
        <v>54</v>
      </c>
      <c r="C23" s="30" t="s">
        <v>50</v>
      </c>
      <c r="D23" s="16">
        <f>E23+G23</f>
        <v>498.7</v>
      </c>
      <c r="E23" s="16">
        <v>495.7</v>
      </c>
      <c r="F23" s="16">
        <v>469.4</v>
      </c>
      <c r="G23" s="16">
        <v>3</v>
      </c>
      <c r="H23" s="10">
        <f t="shared" si="1"/>
        <v>0</v>
      </c>
      <c r="I23" s="10">
        <v>-0.8</v>
      </c>
      <c r="J23" s="10"/>
      <c r="K23" s="10">
        <v>0.8</v>
      </c>
      <c r="L23" s="12">
        <f t="shared" si="2"/>
        <v>498.7</v>
      </c>
      <c r="M23" s="12">
        <f t="shared" si="3"/>
        <v>494.9</v>
      </c>
      <c r="N23" s="12">
        <f t="shared" si="3"/>
        <v>469.4</v>
      </c>
      <c r="O23" s="12">
        <f t="shared" si="3"/>
        <v>3.8</v>
      </c>
      <c r="P23" s="61" t="s">
        <v>289</v>
      </c>
      <c r="Q23" s="62"/>
    </row>
    <row r="24" spans="1:17" ht="15" customHeight="1" x14ac:dyDescent="0.25">
      <c r="A24" s="5" t="s">
        <v>71</v>
      </c>
      <c r="B24" s="29" t="s">
        <v>33</v>
      </c>
      <c r="C24" s="30" t="s">
        <v>50</v>
      </c>
      <c r="D24" s="16">
        <f t="shared" ref="D24:D56" si="4">E24+G24</f>
        <v>515.20000000000005</v>
      </c>
      <c r="E24" s="16">
        <v>513</v>
      </c>
      <c r="F24" s="16">
        <v>493.6</v>
      </c>
      <c r="G24" s="16">
        <v>2.2000000000000002</v>
      </c>
      <c r="H24" s="10">
        <f t="shared" si="1"/>
        <v>0</v>
      </c>
      <c r="I24" s="10"/>
      <c r="J24" s="10"/>
      <c r="K24" s="10"/>
      <c r="L24" s="12">
        <f t="shared" si="2"/>
        <v>515.20000000000005</v>
      </c>
      <c r="M24" s="12">
        <f t="shared" si="3"/>
        <v>513</v>
      </c>
      <c r="N24" s="12">
        <f t="shared" si="3"/>
        <v>493.6</v>
      </c>
      <c r="O24" s="12">
        <f t="shared" si="3"/>
        <v>2.2000000000000002</v>
      </c>
      <c r="P24" s="61" t="s">
        <v>292</v>
      </c>
      <c r="Q24" s="62"/>
    </row>
    <row r="25" spans="1:17" ht="15" customHeight="1" x14ac:dyDescent="0.25">
      <c r="A25" s="5" t="s">
        <v>72</v>
      </c>
      <c r="B25" s="29" t="s">
        <v>155</v>
      </c>
      <c r="C25" s="30" t="s">
        <v>50</v>
      </c>
      <c r="D25" s="16">
        <f t="shared" si="4"/>
        <v>714.6</v>
      </c>
      <c r="E25" s="16">
        <v>707.1</v>
      </c>
      <c r="F25" s="16">
        <v>679.4</v>
      </c>
      <c r="G25" s="16">
        <v>7.5</v>
      </c>
      <c r="H25" s="10">
        <f t="shared" si="1"/>
        <v>0</v>
      </c>
      <c r="I25" s="10"/>
      <c r="J25" s="10"/>
      <c r="K25" s="10"/>
      <c r="L25" s="12">
        <f t="shared" si="2"/>
        <v>714.6</v>
      </c>
      <c r="M25" s="12">
        <f t="shared" si="3"/>
        <v>707.1</v>
      </c>
      <c r="N25" s="12">
        <f t="shared" si="3"/>
        <v>679.4</v>
      </c>
      <c r="O25" s="12">
        <f t="shared" si="3"/>
        <v>7.5</v>
      </c>
      <c r="P25" s="61" t="s">
        <v>290</v>
      </c>
      <c r="Q25" s="62"/>
    </row>
    <row r="26" spans="1:17" ht="15" customHeight="1" x14ac:dyDescent="0.25">
      <c r="A26" s="5" t="s">
        <v>73</v>
      </c>
      <c r="B26" s="29" t="s">
        <v>384</v>
      </c>
      <c r="C26" s="30" t="s">
        <v>50</v>
      </c>
      <c r="D26" s="16">
        <f t="shared" si="4"/>
        <v>437.8</v>
      </c>
      <c r="E26" s="16">
        <v>435.3</v>
      </c>
      <c r="F26" s="16">
        <v>415.9</v>
      </c>
      <c r="G26" s="16">
        <v>2.5</v>
      </c>
      <c r="H26" s="10">
        <f t="shared" si="1"/>
        <v>0</v>
      </c>
      <c r="I26" s="10"/>
      <c r="J26" s="10">
        <v>-0.6</v>
      </c>
      <c r="K26" s="10"/>
      <c r="L26" s="12">
        <f t="shared" si="2"/>
        <v>437.8</v>
      </c>
      <c r="M26" s="12">
        <f t="shared" si="3"/>
        <v>435.3</v>
      </c>
      <c r="N26" s="12">
        <f t="shared" si="3"/>
        <v>415.29999999999995</v>
      </c>
      <c r="O26" s="12">
        <f t="shared" si="3"/>
        <v>2.5</v>
      </c>
      <c r="P26" s="61" t="s">
        <v>291</v>
      </c>
      <c r="Q26" s="62"/>
    </row>
    <row r="27" spans="1:17" ht="15" customHeight="1" x14ac:dyDescent="0.25">
      <c r="A27" s="13" t="s">
        <v>74</v>
      </c>
      <c r="B27" s="18" t="s">
        <v>148</v>
      </c>
      <c r="C27" s="30" t="s">
        <v>50</v>
      </c>
      <c r="D27" s="16">
        <f t="shared" si="4"/>
        <v>225.1</v>
      </c>
      <c r="E27" s="16">
        <v>224.7</v>
      </c>
      <c r="F27" s="16">
        <v>215.4</v>
      </c>
      <c r="G27" s="16">
        <v>0.4</v>
      </c>
      <c r="H27" s="10">
        <f t="shared" si="1"/>
        <v>0</v>
      </c>
      <c r="I27" s="10"/>
      <c r="J27" s="10"/>
      <c r="K27" s="10"/>
      <c r="L27" s="12">
        <f t="shared" si="2"/>
        <v>225.1</v>
      </c>
      <c r="M27" s="12">
        <f t="shared" si="3"/>
        <v>224.7</v>
      </c>
      <c r="N27" s="12">
        <f t="shared" si="3"/>
        <v>215.4</v>
      </c>
      <c r="O27" s="12">
        <f t="shared" si="3"/>
        <v>0.4</v>
      </c>
      <c r="P27" s="61" t="s">
        <v>293</v>
      </c>
      <c r="Q27" s="62">
        <f>L21+L56</f>
        <v>40.9</v>
      </c>
    </row>
    <row r="28" spans="1:17" ht="15" customHeight="1" x14ac:dyDescent="0.25">
      <c r="A28" s="19" t="s">
        <v>75</v>
      </c>
      <c r="B28" s="31" t="s">
        <v>322</v>
      </c>
      <c r="C28" s="30" t="s">
        <v>50</v>
      </c>
      <c r="D28" s="16">
        <f t="shared" si="4"/>
        <v>435.3</v>
      </c>
      <c r="E28" s="16">
        <v>433.1</v>
      </c>
      <c r="F28" s="16">
        <v>413</v>
      </c>
      <c r="G28" s="16">
        <v>2.2000000000000002</v>
      </c>
      <c r="H28" s="10">
        <f t="shared" si="1"/>
        <v>0</v>
      </c>
      <c r="I28" s="10"/>
      <c r="J28" s="10"/>
      <c r="K28" s="10"/>
      <c r="L28" s="12">
        <f t="shared" si="2"/>
        <v>435.3</v>
      </c>
      <c r="M28" s="12">
        <f t="shared" si="3"/>
        <v>433.1</v>
      </c>
      <c r="N28" s="12">
        <f t="shared" si="3"/>
        <v>413</v>
      </c>
      <c r="O28" s="12">
        <f t="shared" si="3"/>
        <v>2.2000000000000002</v>
      </c>
      <c r="P28" s="61" t="s">
        <v>294</v>
      </c>
      <c r="Q28" s="62">
        <f>SUM(L22:L55)</f>
        <v>9817.8000000000011</v>
      </c>
    </row>
    <row r="29" spans="1:17" ht="15" customHeight="1" x14ac:dyDescent="0.25">
      <c r="A29" s="5" t="s">
        <v>76</v>
      </c>
      <c r="B29" s="29" t="s">
        <v>385</v>
      </c>
      <c r="C29" s="15" t="s">
        <v>50</v>
      </c>
      <c r="D29" s="16">
        <f t="shared" si="4"/>
        <v>466</v>
      </c>
      <c r="E29" s="16">
        <v>462</v>
      </c>
      <c r="F29" s="16">
        <v>445.2</v>
      </c>
      <c r="G29" s="16">
        <v>4</v>
      </c>
      <c r="H29" s="10">
        <f t="shared" si="1"/>
        <v>0</v>
      </c>
      <c r="I29" s="10"/>
      <c r="J29" s="10"/>
      <c r="K29" s="10"/>
      <c r="L29" s="12">
        <f t="shared" si="2"/>
        <v>466</v>
      </c>
      <c r="M29" s="12">
        <f t="shared" si="3"/>
        <v>462</v>
      </c>
      <c r="N29" s="12">
        <f t="shared" si="3"/>
        <v>445.2</v>
      </c>
      <c r="O29" s="12">
        <f t="shared" si="3"/>
        <v>4</v>
      </c>
      <c r="P29" s="61" t="s">
        <v>295</v>
      </c>
      <c r="Q29" s="62"/>
    </row>
    <row r="30" spans="1:17" ht="15" customHeight="1" x14ac:dyDescent="0.25">
      <c r="A30" s="5" t="s">
        <v>77</v>
      </c>
      <c r="B30" s="29" t="s">
        <v>386</v>
      </c>
      <c r="C30" s="15" t="s">
        <v>50</v>
      </c>
      <c r="D30" s="16">
        <f t="shared" si="4"/>
        <v>683.3</v>
      </c>
      <c r="E30" s="16">
        <v>679.8</v>
      </c>
      <c r="F30" s="16">
        <v>644</v>
      </c>
      <c r="G30" s="16">
        <v>3.5</v>
      </c>
      <c r="H30" s="10">
        <f t="shared" si="1"/>
        <v>0</v>
      </c>
      <c r="I30" s="10"/>
      <c r="J30" s="10"/>
      <c r="K30" s="10"/>
      <c r="L30" s="12">
        <f t="shared" si="2"/>
        <v>683.3</v>
      </c>
      <c r="M30" s="12">
        <f t="shared" si="3"/>
        <v>679.8</v>
      </c>
      <c r="N30" s="12">
        <f t="shared" si="3"/>
        <v>644</v>
      </c>
      <c r="O30" s="12">
        <f t="shared" si="3"/>
        <v>3.5</v>
      </c>
      <c r="P30" s="66" t="s">
        <v>167</v>
      </c>
      <c r="Q30" s="67">
        <f>SUM(Q20:Q29)</f>
        <v>9858.7000000000007</v>
      </c>
    </row>
    <row r="31" spans="1:17" ht="15" customHeight="1" x14ac:dyDescent="0.25">
      <c r="A31" s="5" t="s">
        <v>78</v>
      </c>
      <c r="B31" s="29" t="s">
        <v>387</v>
      </c>
      <c r="C31" s="15" t="s">
        <v>50</v>
      </c>
      <c r="D31" s="16">
        <f t="shared" si="4"/>
        <v>577.5</v>
      </c>
      <c r="E31" s="16">
        <v>574</v>
      </c>
      <c r="F31" s="16">
        <v>549.4</v>
      </c>
      <c r="G31" s="16">
        <v>3.5</v>
      </c>
      <c r="H31" s="10">
        <f t="shared" si="1"/>
        <v>0</v>
      </c>
      <c r="I31" s="10"/>
      <c r="J31" s="10">
        <v>-2.8</v>
      </c>
      <c r="K31" s="10"/>
      <c r="L31" s="12">
        <f t="shared" si="2"/>
        <v>577.5</v>
      </c>
      <c r="M31" s="12">
        <f t="shared" si="3"/>
        <v>574</v>
      </c>
      <c r="N31" s="12">
        <f t="shared" si="3"/>
        <v>546.6</v>
      </c>
      <c r="O31" s="12">
        <f t="shared" si="3"/>
        <v>3.5</v>
      </c>
      <c r="P31" s="68"/>
      <c r="Q31" s="68"/>
    </row>
    <row r="32" spans="1:17" ht="15" customHeight="1" x14ac:dyDescent="0.25">
      <c r="A32" s="5" t="s">
        <v>79</v>
      </c>
      <c r="B32" s="29" t="s">
        <v>363</v>
      </c>
      <c r="C32" s="15" t="s">
        <v>50</v>
      </c>
      <c r="D32" s="16">
        <f t="shared" si="4"/>
        <v>721.4</v>
      </c>
      <c r="E32" s="16">
        <v>715.9</v>
      </c>
      <c r="F32" s="16">
        <v>663.4</v>
      </c>
      <c r="G32" s="16">
        <v>5.5</v>
      </c>
      <c r="H32" s="10">
        <f t="shared" si="1"/>
        <v>0</v>
      </c>
      <c r="I32" s="10"/>
      <c r="J32" s="10"/>
      <c r="K32" s="10"/>
      <c r="L32" s="12">
        <f t="shared" si="2"/>
        <v>721.4</v>
      </c>
      <c r="M32" s="12">
        <f t="shared" si="3"/>
        <v>715.9</v>
      </c>
      <c r="N32" s="12">
        <f t="shared" si="3"/>
        <v>663.4</v>
      </c>
      <c r="O32" s="12">
        <f t="shared" si="3"/>
        <v>5.5</v>
      </c>
      <c r="P32" s="68"/>
      <c r="Q32" s="68">
        <f>Q30-L57</f>
        <v>0</v>
      </c>
    </row>
    <row r="33" spans="1:17" ht="15" customHeight="1" x14ac:dyDescent="0.25">
      <c r="A33" s="5" t="s">
        <v>80</v>
      </c>
      <c r="B33" s="80" t="s">
        <v>45</v>
      </c>
      <c r="C33" s="30" t="s">
        <v>50</v>
      </c>
      <c r="D33" s="16">
        <f t="shared" si="4"/>
        <v>165.7</v>
      </c>
      <c r="E33" s="16">
        <v>165.1</v>
      </c>
      <c r="F33" s="16">
        <v>160.6</v>
      </c>
      <c r="G33" s="16">
        <v>0.6</v>
      </c>
      <c r="H33" s="10">
        <f t="shared" si="1"/>
        <v>0</v>
      </c>
      <c r="I33" s="10"/>
      <c r="J33" s="10">
        <v>-2.1</v>
      </c>
      <c r="K33" s="10"/>
      <c r="L33" s="12">
        <f t="shared" si="2"/>
        <v>165.7</v>
      </c>
      <c r="M33" s="12">
        <f t="shared" si="3"/>
        <v>165.1</v>
      </c>
      <c r="N33" s="12">
        <f t="shared" si="3"/>
        <v>158.5</v>
      </c>
      <c r="O33" s="12">
        <f t="shared" si="3"/>
        <v>0.6</v>
      </c>
    </row>
    <row r="34" spans="1:17" ht="15" customHeight="1" x14ac:dyDescent="0.25">
      <c r="A34" s="5" t="s">
        <v>81</v>
      </c>
      <c r="B34" s="29" t="s">
        <v>42</v>
      </c>
      <c r="C34" s="30" t="s">
        <v>50</v>
      </c>
      <c r="D34" s="16">
        <f t="shared" si="4"/>
        <v>100.6</v>
      </c>
      <c r="E34" s="16">
        <v>100.6</v>
      </c>
      <c r="F34" s="16">
        <v>94</v>
      </c>
      <c r="G34" s="16"/>
      <c r="H34" s="10">
        <f t="shared" si="1"/>
        <v>30.3</v>
      </c>
      <c r="I34" s="10">
        <v>30.3</v>
      </c>
      <c r="J34" s="10">
        <v>-7.5</v>
      </c>
      <c r="K34" s="10"/>
      <c r="L34" s="12">
        <f t="shared" si="2"/>
        <v>130.9</v>
      </c>
      <c r="M34" s="12">
        <f t="shared" si="3"/>
        <v>130.9</v>
      </c>
      <c r="N34" s="12">
        <f t="shared" si="3"/>
        <v>86.5</v>
      </c>
      <c r="O34" s="12">
        <f t="shared" si="3"/>
        <v>0</v>
      </c>
      <c r="Q34" s="2">
        <f>L57-Q30</f>
        <v>0</v>
      </c>
    </row>
    <row r="35" spans="1:17" ht="15" customHeight="1" x14ac:dyDescent="0.25">
      <c r="A35" s="5" t="s">
        <v>82</v>
      </c>
      <c r="B35" s="29" t="s">
        <v>44</v>
      </c>
      <c r="C35" s="30" t="s">
        <v>50</v>
      </c>
      <c r="D35" s="16">
        <f t="shared" si="4"/>
        <v>187</v>
      </c>
      <c r="E35" s="16">
        <v>186.7</v>
      </c>
      <c r="F35" s="16">
        <v>181.4</v>
      </c>
      <c r="G35" s="16">
        <v>0.3</v>
      </c>
      <c r="H35" s="10">
        <f t="shared" si="1"/>
        <v>0</v>
      </c>
      <c r="I35" s="10"/>
      <c r="J35" s="10">
        <v>-19.399999999999999</v>
      </c>
      <c r="K35" s="10"/>
      <c r="L35" s="12">
        <f t="shared" si="2"/>
        <v>187</v>
      </c>
      <c r="M35" s="12">
        <f t="shared" si="3"/>
        <v>186.7</v>
      </c>
      <c r="N35" s="12">
        <f t="shared" si="3"/>
        <v>162</v>
      </c>
      <c r="O35" s="12">
        <f t="shared" si="3"/>
        <v>0.3</v>
      </c>
    </row>
    <row r="36" spans="1:17" ht="15" customHeight="1" x14ac:dyDescent="0.25">
      <c r="A36" s="5" t="s">
        <v>83</v>
      </c>
      <c r="B36" s="29" t="s">
        <v>160</v>
      </c>
      <c r="C36" s="30" t="s">
        <v>50</v>
      </c>
      <c r="D36" s="16">
        <f t="shared" si="4"/>
        <v>320.09999999999997</v>
      </c>
      <c r="E36" s="16">
        <v>319.2</v>
      </c>
      <c r="F36" s="16">
        <v>309.89999999999998</v>
      </c>
      <c r="G36" s="16">
        <v>0.9</v>
      </c>
      <c r="H36" s="10">
        <f t="shared" si="1"/>
        <v>0</v>
      </c>
      <c r="I36" s="10"/>
      <c r="J36" s="10"/>
      <c r="K36" s="10"/>
      <c r="L36" s="12">
        <f t="shared" si="2"/>
        <v>320.09999999999997</v>
      </c>
      <c r="M36" s="12">
        <f t="shared" si="3"/>
        <v>319.2</v>
      </c>
      <c r="N36" s="12">
        <f t="shared" si="3"/>
        <v>309.89999999999998</v>
      </c>
      <c r="O36" s="12">
        <f t="shared" si="3"/>
        <v>0.9</v>
      </c>
    </row>
    <row r="37" spans="1:17" ht="15" customHeight="1" x14ac:dyDescent="0.25">
      <c r="A37" s="5" t="s">
        <v>84</v>
      </c>
      <c r="B37" s="29" t="s">
        <v>43</v>
      </c>
      <c r="C37" s="30" t="s">
        <v>50</v>
      </c>
      <c r="D37" s="16">
        <f t="shared" si="4"/>
        <v>150.5</v>
      </c>
      <c r="E37" s="16">
        <v>150.19999999999999</v>
      </c>
      <c r="F37" s="16">
        <v>146.1</v>
      </c>
      <c r="G37" s="16">
        <v>0.3</v>
      </c>
      <c r="H37" s="10">
        <f t="shared" si="1"/>
        <v>0</v>
      </c>
      <c r="I37" s="10">
        <v>-0.1</v>
      </c>
      <c r="J37" s="10"/>
      <c r="K37" s="10">
        <v>0.1</v>
      </c>
      <c r="L37" s="12">
        <f t="shared" si="2"/>
        <v>150.5</v>
      </c>
      <c r="M37" s="12">
        <f t="shared" ref="M37:O63" si="5">E37+I37</f>
        <v>150.1</v>
      </c>
      <c r="N37" s="12">
        <f t="shared" si="5"/>
        <v>146.1</v>
      </c>
      <c r="O37" s="12">
        <f t="shared" si="5"/>
        <v>0.4</v>
      </c>
    </row>
    <row r="38" spans="1:17" ht="15" customHeight="1" x14ac:dyDescent="0.25">
      <c r="A38" s="5" t="s">
        <v>85</v>
      </c>
      <c r="B38" s="80" t="s">
        <v>46</v>
      </c>
      <c r="C38" s="30" t="s">
        <v>50</v>
      </c>
      <c r="D38" s="16">
        <f t="shared" si="4"/>
        <v>281.3</v>
      </c>
      <c r="E38" s="16">
        <v>280</v>
      </c>
      <c r="F38" s="16">
        <v>268.60000000000002</v>
      </c>
      <c r="G38" s="16">
        <v>1.3</v>
      </c>
      <c r="H38" s="10">
        <f t="shared" si="1"/>
        <v>0</v>
      </c>
      <c r="I38" s="10"/>
      <c r="J38" s="10"/>
      <c r="K38" s="10"/>
      <c r="L38" s="12">
        <f t="shared" si="2"/>
        <v>281.3</v>
      </c>
      <c r="M38" s="12">
        <f t="shared" si="5"/>
        <v>280</v>
      </c>
      <c r="N38" s="12">
        <f t="shared" si="5"/>
        <v>268.60000000000002</v>
      </c>
      <c r="O38" s="12">
        <f t="shared" si="5"/>
        <v>1.3</v>
      </c>
    </row>
    <row r="39" spans="1:17" ht="15" customHeight="1" x14ac:dyDescent="0.25">
      <c r="A39" s="5" t="s">
        <v>86</v>
      </c>
      <c r="B39" s="29" t="s">
        <v>364</v>
      </c>
      <c r="C39" s="30" t="s">
        <v>50</v>
      </c>
      <c r="D39" s="16">
        <f t="shared" si="4"/>
        <v>176.39999999999998</v>
      </c>
      <c r="E39" s="16">
        <v>175.7</v>
      </c>
      <c r="F39" s="16">
        <v>167</v>
      </c>
      <c r="G39" s="16">
        <v>0.7</v>
      </c>
      <c r="H39" s="10">
        <f t="shared" si="1"/>
        <v>0</v>
      </c>
      <c r="I39" s="10"/>
      <c r="J39" s="10">
        <v>-8.6999999999999993</v>
      </c>
      <c r="K39" s="10"/>
      <c r="L39" s="12">
        <f t="shared" si="2"/>
        <v>176.39999999999998</v>
      </c>
      <c r="M39" s="12">
        <f>E39+I39</f>
        <v>175.7</v>
      </c>
      <c r="N39" s="12">
        <f>F39+J39</f>
        <v>158.30000000000001</v>
      </c>
      <c r="O39" s="12">
        <f>G39+K39</f>
        <v>0.7</v>
      </c>
    </row>
    <row r="40" spans="1:17" ht="15" customHeight="1" x14ac:dyDescent="0.25">
      <c r="A40" s="5" t="s">
        <v>87</v>
      </c>
      <c r="B40" s="29" t="s">
        <v>41</v>
      </c>
      <c r="C40" s="30" t="s">
        <v>50</v>
      </c>
      <c r="D40" s="16">
        <f t="shared" si="4"/>
        <v>212</v>
      </c>
      <c r="E40" s="16">
        <v>211.2</v>
      </c>
      <c r="F40" s="16">
        <v>177.8</v>
      </c>
      <c r="G40" s="16">
        <v>0.8</v>
      </c>
      <c r="H40" s="10">
        <f t="shared" si="1"/>
        <v>0</v>
      </c>
      <c r="I40" s="10"/>
      <c r="J40" s="10"/>
      <c r="K40" s="10"/>
      <c r="L40" s="12">
        <f t="shared" si="2"/>
        <v>212</v>
      </c>
      <c r="M40" s="12">
        <f t="shared" si="5"/>
        <v>211.2</v>
      </c>
      <c r="N40" s="12">
        <f t="shared" si="5"/>
        <v>177.8</v>
      </c>
      <c r="O40" s="12">
        <f t="shared" si="5"/>
        <v>0.8</v>
      </c>
    </row>
    <row r="41" spans="1:17" ht="15" customHeight="1" x14ac:dyDescent="0.25">
      <c r="A41" s="5" t="s">
        <v>88</v>
      </c>
      <c r="B41" s="80" t="s">
        <v>365</v>
      </c>
      <c r="C41" s="30" t="s">
        <v>50</v>
      </c>
      <c r="D41" s="16">
        <f>E41+G41</f>
        <v>109.7</v>
      </c>
      <c r="E41" s="16">
        <v>109.7</v>
      </c>
      <c r="F41" s="16">
        <v>105.6</v>
      </c>
      <c r="G41" s="16"/>
      <c r="H41" s="10">
        <f>I41+K41</f>
        <v>0</v>
      </c>
      <c r="I41" s="10"/>
      <c r="J41" s="10"/>
      <c r="K41" s="10"/>
      <c r="L41" s="12">
        <f>M41+O41</f>
        <v>109.7</v>
      </c>
      <c r="M41" s="12">
        <f>E41+I41</f>
        <v>109.7</v>
      </c>
      <c r="N41" s="12">
        <f>F41+J41</f>
        <v>105.6</v>
      </c>
      <c r="O41" s="12">
        <f>G41+K41</f>
        <v>0</v>
      </c>
    </row>
    <row r="42" spans="1:17" ht="15" customHeight="1" x14ac:dyDescent="0.25">
      <c r="A42" s="5" t="s">
        <v>89</v>
      </c>
      <c r="B42" s="80" t="s">
        <v>40</v>
      </c>
      <c r="C42" s="30" t="s">
        <v>50</v>
      </c>
      <c r="D42" s="16">
        <f t="shared" si="4"/>
        <v>78.3</v>
      </c>
      <c r="E42" s="16">
        <v>78.3</v>
      </c>
      <c r="F42" s="16">
        <v>74.400000000000006</v>
      </c>
      <c r="G42" s="16"/>
      <c r="H42" s="10">
        <f t="shared" si="1"/>
        <v>0</v>
      </c>
      <c r="I42" s="10"/>
      <c r="J42" s="10"/>
      <c r="K42" s="10"/>
      <c r="L42" s="12">
        <f t="shared" si="2"/>
        <v>78.3</v>
      </c>
      <c r="M42" s="12">
        <f t="shared" si="5"/>
        <v>78.3</v>
      </c>
      <c r="N42" s="12">
        <f t="shared" si="5"/>
        <v>74.400000000000006</v>
      </c>
      <c r="O42" s="12">
        <f t="shared" si="5"/>
        <v>0</v>
      </c>
    </row>
    <row r="43" spans="1:17" ht="15" customHeight="1" x14ac:dyDescent="0.25">
      <c r="A43" s="5" t="s">
        <v>90</v>
      </c>
      <c r="B43" s="29" t="s">
        <v>491</v>
      </c>
      <c r="C43" s="30" t="s">
        <v>50</v>
      </c>
      <c r="D43" s="16">
        <f t="shared" si="4"/>
        <v>72.8</v>
      </c>
      <c r="E43" s="16">
        <v>72.8</v>
      </c>
      <c r="F43" s="16">
        <v>65.599999999999994</v>
      </c>
      <c r="G43" s="16"/>
      <c r="H43" s="10">
        <f t="shared" si="1"/>
        <v>0</v>
      </c>
      <c r="I43" s="10"/>
      <c r="J43" s="10"/>
      <c r="K43" s="10"/>
      <c r="L43" s="12">
        <f t="shared" si="2"/>
        <v>72.8</v>
      </c>
      <c r="M43" s="12">
        <f t="shared" si="5"/>
        <v>72.8</v>
      </c>
      <c r="N43" s="12">
        <f t="shared" si="5"/>
        <v>65.599999999999994</v>
      </c>
      <c r="O43" s="12">
        <f t="shared" si="5"/>
        <v>0</v>
      </c>
    </row>
    <row r="44" spans="1:17" ht="15" customHeight="1" x14ac:dyDescent="0.25">
      <c r="A44" s="5" t="s">
        <v>91</v>
      </c>
      <c r="B44" s="29" t="s">
        <v>149</v>
      </c>
      <c r="C44" s="30" t="s">
        <v>50</v>
      </c>
      <c r="D44" s="16">
        <f t="shared" si="4"/>
        <v>213.1</v>
      </c>
      <c r="E44" s="16">
        <v>213.1</v>
      </c>
      <c r="F44" s="16">
        <v>194.5</v>
      </c>
      <c r="G44" s="16"/>
      <c r="H44" s="10">
        <f t="shared" si="1"/>
        <v>0</v>
      </c>
      <c r="I44" s="10"/>
      <c r="J44" s="10"/>
      <c r="K44" s="10"/>
      <c r="L44" s="12">
        <f t="shared" si="2"/>
        <v>213.1</v>
      </c>
      <c r="M44" s="12">
        <f t="shared" si="5"/>
        <v>213.1</v>
      </c>
      <c r="N44" s="12">
        <f t="shared" si="5"/>
        <v>194.5</v>
      </c>
      <c r="O44" s="12">
        <f t="shared" si="5"/>
        <v>0</v>
      </c>
    </row>
    <row r="45" spans="1:17" ht="15" customHeight="1" x14ac:dyDescent="0.25">
      <c r="A45" s="5" t="s">
        <v>92</v>
      </c>
      <c r="B45" s="29" t="s">
        <v>34</v>
      </c>
      <c r="C45" s="30" t="s">
        <v>50</v>
      </c>
      <c r="D45" s="16">
        <f t="shared" si="4"/>
        <v>116.4</v>
      </c>
      <c r="E45" s="16">
        <v>116.4</v>
      </c>
      <c r="F45" s="16">
        <v>110</v>
      </c>
      <c r="G45" s="16"/>
      <c r="H45" s="10">
        <f t="shared" si="1"/>
        <v>0</v>
      </c>
      <c r="I45" s="10"/>
      <c r="J45" s="10"/>
      <c r="K45" s="10"/>
      <c r="L45" s="12">
        <f t="shared" si="2"/>
        <v>116.4</v>
      </c>
      <c r="M45" s="12">
        <f t="shared" si="5"/>
        <v>116.4</v>
      </c>
      <c r="N45" s="12">
        <f t="shared" si="5"/>
        <v>110</v>
      </c>
      <c r="O45" s="12">
        <f t="shared" si="5"/>
        <v>0</v>
      </c>
    </row>
    <row r="46" spans="1:17" ht="15" customHeight="1" x14ac:dyDescent="0.25">
      <c r="A46" s="5" t="s">
        <v>93</v>
      </c>
      <c r="B46" s="29" t="s">
        <v>36</v>
      </c>
      <c r="C46" s="30" t="s">
        <v>50</v>
      </c>
      <c r="D46" s="16">
        <f t="shared" si="4"/>
        <v>116.5</v>
      </c>
      <c r="E46" s="16">
        <v>116.5</v>
      </c>
      <c r="F46" s="16">
        <v>107.4</v>
      </c>
      <c r="G46" s="16"/>
      <c r="H46" s="10">
        <f t="shared" si="1"/>
        <v>0</v>
      </c>
      <c r="I46" s="10"/>
      <c r="J46" s="10">
        <v>-0.4</v>
      </c>
      <c r="K46" s="10"/>
      <c r="L46" s="12">
        <f t="shared" si="2"/>
        <v>116.5</v>
      </c>
      <c r="M46" s="12">
        <f t="shared" si="5"/>
        <v>116.5</v>
      </c>
      <c r="N46" s="12">
        <f t="shared" si="5"/>
        <v>107</v>
      </c>
      <c r="O46" s="12">
        <f t="shared" si="5"/>
        <v>0</v>
      </c>
    </row>
    <row r="47" spans="1:17" ht="15" customHeight="1" x14ac:dyDescent="0.25">
      <c r="A47" s="5" t="s">
        <v>94</v>
      </c>
      <c r="B47" s="29" t="s">
        <v>38</v>
      </c>
      <c r="C47" s="30" t="s">
        <v>50</v>
      </c>
      <c r="D47" s="16">
        <f t="shared" si="4"/>
        <v>215</v>
      </c>
      <c r="E47" s="16">
        <v>215</v>
      </c>
      <c r="F47" s="16">
        <v>202.5</v>
      </c>
      <c r="G47" s="16"/>
      <c r="H47" s="10">
        <f t="shared" si="1"/>
        <v>0</v>
      </c>
      <c r="I47" s="10"/>
      <c r="J47" s="10"/>
      <c r="K47" s="10"/>
      <c r="L47" s="12">
        <f t="shared" si="2"/>
        <v>215</v>
      </c>
      <c r="M47" s="12">
        <f t="shared" si="5"/>
        <v>215</v>
      </c>
      <c r="N47" s="12">
        <f t="shared" si="5"/>
        <v>202.5</v>
      </c>
      <c r="O47" s="12">
        <f t="shared" si="5"/>
        <v>0</v>
      </c>
    </row>
    <row r="48" spans="1:17" ht="15" customHeight="1" x14ac:dyDescent="0.25">
      <c r="A48" s="5" t="s">
        <v>95</v>
      </c>
      <c r="B48" s="29" t="s">
        <v>37</v>
      </c>
      <c r="C48" s="30" t="s">
        <v>50</v>
      </c>
      <c r="D48" s="16">
        <f t="shared" si="4"/>
        <v>129.5</v>
      </c>
      <c r="E48" s="16">
        <v>129.5</v>
      </c>
      <c r="F48" s="16">
        <v>120.1</v>
      </c>
      <c r="G48" s="16"/>
      <c r="H48" s="10">
        <f t="shared" si="1"/>
        <v>0</v>
      </c>
      <c r="I48" s="10"/>
      <c r="J48" s="10"/>
      <c r="K48" s="10"/>
      <c r="L48" s="12">
        <f t="shared" si="2"/>
        <v>129.5</v>
      </c>
      <c r="M48" s="12">
        <f t="shared" si="5"/>
        <v>129.5</v>
      </c>
      <c r="N48" s="12">
        <f t="shared" si="5"/>
        <v>120.1</v>
      </c>
      <c r="O48" s="12">
        <f t="shared" si="5"/>
        <v>0</v>
      </c>
    </row>
    <row r="49" spans="1:15" ht="15" customHeight="1" x14ac:dyDescent="0.25">
      <c r="A49" s="5" t="s">
        <v>96</v>
      </c>
      <c r="B49" s="33" t="s">
        <v>35</v>
      </c>
      <c r="C49" s="15" t="s">
        <v>50</v>
      </c>
      <c r="D49" s="16">
        <f t="shared" si="4"/>
        <v>217.2</v>
      </c>
      <c r="E49" s="16">
        <v>217.2</v>
      </c>
      <c r="F49" s="16">
        <v>204.2</v>
      </c>
      <c r="G49" s="16"/>
      <c r="H49" s="10">
        <f t="shared" si="1"/>
        <v>0</v>
      </c>
      <c r="I49" s="10"/>
      <c r="J49" s="10"/>
      <c r="K49" s="10"/>
      <c r="L49" s="12">
        <f t="shared" si="2"/>
        <v>217.2</v>
      </c>
      <c r="M49" s="12">
        <f t="shared" si="5"/>
        <v>217.2</v>
      </c>
      <c r="N49" s="12">
        <f t="shared" si="5"/>
        <v>204.2</v>
      </c>
      <c r="O49" s="12">
        <f t="shared" si="5"/>
        <v>0</v>
      </c>
    </row>
    <row r="50" spans="1:15" ht="15" customHeight="1" x14ac:dyDescent="0.25">
      <c r="A50" s="5" t="s">
        <v>97</v>
      </c>
      <c r="B50" s="34" t="s">
        <v>39</v>
      </c>
      <c r="C50" s="15" t="s">
        <v>50</v>
      </c>
      <c r="D50" s="16">
        <f t="shared" si="4"/>
        <v>56</v>
      </c>
      <c r="E50" s="16">
        <v>56</v>
      </c>
      <c r="F50" s="16">
        <v>44.8</v>
      </c>
      <c r="G50" s="16"/>
      <c r="H50" s="10">
        <f t="shared" si="1"/>
        <v>0</v>
      </c>
      <c r="I50" s="10"/>
      <c r="J50" s="10"/>
      <c r="K50" s="10"/>
      <c r="L50" s="12">
        <f t="shared" si="2"/>
        <v>56</v>
      </c>
      <c r="M50" s="12">
        <f t="shared" si="5"/>
        <v>56</v>
      </c>
      <c r="N50" s="12">
        <f t="shared" si="5"/>
        <v>44.8</v>
      </c>
      <c r="O50" s="12">
        <f t="shared" si="5"/>
        <v>0</v>
      </c>
    </row>
    <row r="51" spans="1:15" ht="15" customHeight="1" x14ac:dyDescent="0.25">
      <c r="A51" s="5" t="s">
        <v>98</v>
      </c>
      <c r="B51" s="33" t="s">
        <v>48</v>
      </c>
      <c r="C51" s="15" t="s">
        <v>50</v>
      </c>
      <c r="D51" s="16">
        <f t="shared" si="4"/>
        <v>3.1</v>
      </c>
      <c r="E51" s="16">
        <v>3.1</v>
      </c>
      <c r="F51" s="16">
        <v>3</v>
      </c>
      <c r="G51" s="16"/>
      <c r="H51" s="10">
        <f t="shared" si="1"/>
        <v>0</v>
      </c>
      <c r="I51" s="10"/>
      <c r="J51" s="10"/>
      <c r="K51" s="10"/>
      <c r="L51" s="12">
        <f t="shared" si="2"/>
        <v>3.1</v>
      </c>
      <c r="M51" s="12">
        <f t="shared" si="5"/>
        <v>3.1</v>
      </c>
      <c r="N51" s="12">
        <f t="shared" si="5"/>
        <v>3</v>
      </c>
      <c r="O51" s="12">
        <f t="shared" si="5"/>
        <v>0</v>
      </c>
    </row>
    <row r="52" spans="1:15" ht="15" customHeight="1" x14ac:dyDescent="0.25">
      <c r="A52" s="5" t="s">
        <v>99</v>
      </c>
      <c r="B52" s="33" t="s">
        <v>47</v>
      </c>
      <c r="C52" s="15" t="s">
        <v>50</v>
      </c>
      <c r="D52" s="16">
        <f t="shared" si="4"/>
        <v>30</v>
      </c>
      <c r="E52" s="16">
        <v>30</v>
      </c>
      <c r="F52" s="16">
        <v>29.6</v>
      </c>
      <c r="G52" s="16"/>
      <c r="H52" s="10">
        <f t="shared" si="1"/>
        <v>0</v>
      </c>
      <c r="I52" s="10"/>
      <c r="J52" s="10"/>
      <c r="K52" s="10"/>
      <c r="L52" s="12">
        <f t="shared" si="2"/>
        <v>30</v>
      </c>
      <c r="M52" s="12">
        <f t="shared" si="5"/>
        <v>30</v>
      </c>
      <c r="N52" s="12">
        <f t="shared" si="5"/>
        <v>29.6</v>
      </c>
      <c r="O52" s="12">
        <f t="shared" si="5"/>
        <v>0</v>
      </c>
    </row>
    <row r="53" spans="1:15" ht="15" customHeight="1" x14ac:dyDescent="0.25">
      <c r="A53" s="5" t="s">
        <v>100</v>
      </c>
      <c r="B53" s="33" t="s">
        <v>63</v>
      </c>
      <c r="C53" s="15" t="s">
        <v>50</v>
      </c>
      <c r="D53" s="16">
        <f t="shared" si="4"/>
        <v>8.6999999999999993</v>
      </c>
      <c r="E53" s="16">
        <v>8.6999999999999993</v>
      </c>
      <c r="F53" s="16">
        <v>8.6</v>
      </c>
      <c r="G53" s="16"/>
      <c r="H53" s="10">
        <f t="shared" si="1"/>
        <v>0</v>
      </c>
      <c r="I53" s="10"/>
      <c r="J53" s="10"/>
      <c r="K53" s="10"/>
      <c r="L53" s="12">
        <f t="shared" si="2"/>
        <v>8.6999999999999993</v>
      </c>
      <c r="M53" s="12">
        <f t="shared" si="5"/>
        <v>8.6999999999999993</v>
      </c>
      <c r="N53" s="12">
        <f t="shared" si="5"/>
        <v>8.6</v>
      </c>
      <c r="O53" s="12">
        <f t="shared" si="5"/>
        <v>0</v>
      </c>
    </row>
    <row r="54" spans="1:15" ht="15" customHeight="1" x14ac:dyDescent="0.25">
      <c r="A54" s="5" t="s">
        <v>101</v>
      </c>
      <c r="B54" s="33" t="s">
        <v>49</v>
      </c>
      <c r="C54" s="15" t="s">
        <v>50</v>
      </c>
      <c r="D54" s="16">
        <f t="shared" si="4"/>
        <v>93.2</v>
      </c>
      <c r="E54" s="16">
        <v>93.2</v>
      </c>
      <c r="F54" s="16">
        <v>91.5</v>
      </c>
      <c r="G54" s="16"/>
      <c r="H54" s="10">
        <f t="shared" si="1"/>
        <v>0</v>
      </c>
      <c r="I54" s="10"/>
      <c r="J54" s="10"/>
      <c r="K54" s="10"/>
      <c r="L54" s="12">
        <f t="shared" si="2"/>
        <v>93.2</v>
      </c>
      <c r="M54" s="12">
        <f t="shared" si="5"/>
        <v>93.2</v>
      </c>
      <c r="N54" s="12">
        <f t="shared" si="5"/>
        <v>91.5</v>
      </c>
      <c r="O54" s="12">
        <f t="shared" si="5"/>
        <v>0</v>
      </c>
    </row>
    <row r="55" spans="1:15" s="35" customFormat="1" ht="15" customHeight="1" x14ac:dyDescent="0.25">
      <c r="A55" s="5" t="s">
        <v>102</v>
      </c>
      <c r="B55" s="33" t="s">
        <v>163</v>
      </c>
      <c r="C55" s="15" t="s">
        <v>50</v>
      </c>
      <c r="D55" s="16">
        <f t="shared" si="4"/>
        <v>473.4</v>
      </c>
      <c r="E55" s="16">
        <v>472.9</v>
      </c>
      <c r="F55" s="16">
        <v>461.2</v>
      </c>
      <c r="G55" s="16">
        <v>0.5</v>
      </c>
      <c r="H55" s="10">
        <f t="shared" si="1"/>
        <v>0</v>
      </c>
      <c r="I55" s="10"/>
      <c r="J55" s="10"/>
      <c r="K55" s="10"/>
      <c r="L55" s="12">
        <f t="shared" si="2"/>
        <v>473.4</v>
      </c>
      <c r="M55" s="12">
        <f t="shared" si="5"/>
        <v>472.9</v>
      </c>
      <c r="N55" s="12">
        <f t="shared" si="5"/>
        <v>461.2</v>
      </c>
      <c r="O55" s="12">
        <f t="shared" si="5"/>
        <v>0.5</v>
      </c>
    </row>
    <row r="56" spans="1:15" s="35" customFormat="1" ht="15" customHeight="1" x14ac:dyDescent="0.25">
      <c r="A56" s="5" t="s">
        <v>103</v>
      </c>
      <c r="B56" s="33" t="s">
        <v>62</v>
      </c>
      <c r="C56" s="15" t="s">
        <v>30</v>
      </c>
      <c r="D56" s="16">
        <f t="shared" si="4"/>
        <v>27.9</v>
      </c>
      <c r="E56" s="16">
        <v>27.9</v>
      </c>
      <c r="F56" s="16">
        <v>27.5</v>
      </c>
      <c r="G56" s="16"/>
      <c r="H56" s="10">
        <f t="shared" si="1"/>
        <v>0</v>
      </c>
      <c r="I56" s="10"/>
      <c r="J56" s="10"/>
      <c r="K56" s="10"/>
      <c r="L56" s="12">
        <f t="shared" si="2"/>
        <v>27.9</v>
      </c>
      <c r="M56" s="12">
        <f t="shared" si="5"/>
        <v>27.9</v>
      </c>
      <c r="N56" s="12">
        <f t="shared" si="5"/>
        <v>27.5</v>
      </c>
      <c r="O56" s="12">
        <f t="shared" si="5"/>
        <v>0</v>
      </c>
    </row>
    <row r="57" spans="1:15" ht="15.95" customHeight="1" x14ac:dyDescent="0.25">
      <c r="A57" s="20" t="s">
        <v>104</v>
      </c>
      <c r="B57" s="27" t="s">
        <v>167</v>
      </c>
      <c r="C57" s="25"/>
      <c r="D57" s="23">
        <f t="shared" ref="D57:K57" si="6">D20+SUM(D23:D56)</f>
        <v>9858.7000000000007</v>
      </c>
      <c r="E57" s="23">
        <f t="shared" si="6"/>
        <v>9810</v>
      </c>
      <c r="F57" s="23">
        <f t="shared" si="6"/>
        <v>9299.5000000000018</v>
      </c>
      <c r="G57" s="23">
        <f t="shared" si="6"/>
        <v>48.699999999999989</v>
      </c>
      <c r="H57" s="24">
        <f t="shared" si="6"/>
        <v>0</v>
      </c>
      <c r="I57" s="24">
        <f t="shared" si="6"/>
        <v>-0.90000000000000213</v>
      </c>
      <c r="J57" s="24">
        <f t="shared" si="6"/>
        <v>-58.999999999999993</v>
      </c>
      <c r="K57" s="24">
        <f t="shared" si="6"/>
        <v>0.9</v>
      </c>
      <c r="L57" s="21">
        <f>M57+O57</f>
        <v>9858.7000000000007</v>
      </c>
      <c r="M57" s="21">
        <f>M20+SUM(M23:M56)</f>
        <v>9809.1</v>
      </c>
      <c r="N57" s="21">
        <f>N20+SUM(N23:N56)</f>
        <v>9240.5000000000018</v>
      </c>
      <c r="O57" s="21">
        <f>O20+SUM(O23:O56)</f>
        <v>49.599999999999987</v>
      </c>
    </row>
    <row r="58" spans="1:15" ht="15" customHeight="1" x14ac:dyDescent="0.25">
      <c r="A58" s="531"/>
      <c r="B58" s="47"/>
      <c r="C58" s="90"/>
      <c r="D58" s="47"/>
      <c r="E58" s="47"/>
      <c r="F58" s="91"/>
      <c r="G58" s="91"/>
      <c r="H58" s="91"/>
      <c r="I58" s="91"/>
      <c r="J58" s="91"/>
      <c r="K58" s="91"/>
      <c r="L58" s="91"/>
      <c r="M58" s="91"/>
      <c r="N58" s="91"/>
    </row>
    <row r="59" spans="1:15" x14ac:dyDescent="0.25">
      <c r="A59" s="531"/>
      <c r="C59" s="528"/>
      <c r="F59" s="4"/>
    </row>
    <row r="60" spans="1:15" x14ac:dyDescent="0.25">
      <c r="C60" s="50"/>
    </row>
    <row r="61" spans="1:15" x14ac:dyDescent="0.25">
      <c r="C61" s="50"/>
    </row>
    <row r="62" spans="1:15" x14ac:dyDescent="0.25">
      <c r="C62" s="50"/>
    </row>
    <row r="63" spans="1:15" x14ac:dyDescent="0.25">
      <c r="C63" s="50"/>
    </row>
    <row r="64" spans="1:15" x14ac:dyDescent="0.25">
      <c r="C64" s="50"/>
    </row>
    <row r="65" spans="3:3" x14ac:dyDescent="0.25">
      <c r="C65" s="50"/>
    </row>
    <row r="66" spans="3:3" x14ac:dyDescent="0.25">
      <c r="C66" s="50"/>
    </row>
    <row r="67" spans="3:3" x14ac:dyDescent="0.25">
      <c r="C67" s="50"/>
    </row>
    <row r="68" spans="3:3" x14ac:dyDescent="0.25">
      <c r="C68" s="50"/>
    </row>
    <row r="69" spans="3:3" x14ac:dyDescent="0.25">
      <c r="C69" s="50"/>
    </row>
    <row r="70" spans="3:3" x14ac:dyDescent="0.25">
      <c r="C70" s="50"/>
    </row>
    <row r="71" spans="3:3" x14ac:dyDescent="0.25">
      <c r="C71" s="50"/>
    </row>
    <row r="72" spans="3:3" x14ac:dyDescent="0.25">
      <c r="C72" s="50"/>
    </row>
    <row r="73" spans="3:3" x14ac:dyDescent="0.25">
      <c r="C73" s="50"/>
    </row>
    <row r="74" spans="3:3" x14ac:dyDescent="0.25">
      <c r="C74" s="50"/>
    </row>
    <row r="75" spans="3:3" x14ac:dyDescent="0.25">
      <c r="C75" s="50"/>
    </row>
    <row r="76" spans="3:3" x14ac:dyDescent="0.25">
      <c r="C76" s="50"/>
    </row>
    <row r="77" spans="3:3" x14ac:dyDescent="0.25">
      <c r="C77" s="50"/>
    </row>
    <row r="78" spans="3:3" x14ac:dyDescent="0.25">
      <c r="C78" s="50"/>
    </row>
    <row r="79" spans="3:3" x14ac:dyDescent="0.25">
      <c r="C79" s="50"/>
    </row>
    <row r="80" spans="3:3" x14ac:dyDescent="0.25">
      <c r="C80" s="50"/>
    </row>
    <row r="81" spans="3:3" x14ac:dyDescent="0.25">
      <c r="C81" s="50"/>
    </row>
    <row r="82" spans="3:3" x14ac:dyDescent="0.25">
      <c r="C82" s="50"/>
    </row>
    <row r="83" spans="3:3" x14ac:dyDescent="0.25">
      <c r="C83" s="50"/>
    </row>
    <row r="84" spans="3:3" x14ac:dyDescent="0.25">
      <c r="C84" s="50"/>
    </row>
    <row r="85" spans="3:3" x14ac:dyDescent="0.25">
      <c r="C85" s="50"/>
    </row>
    <row r="86" spans="3:3" x14ac:dyDescent="0.25">
      <c r="C86" s="50"/>
    </row>
    <row r="87" spans="3:3" x14ac:dyDescent="0.25">
      <c r="C87" s="50"/>
    </row>
    <row r="88" spans="3:3" x14ac:dyDescent="0.25">
      <c r="C88" s="50"/>
    </row>
    <row r="89" spans="3:3" x14ac:dyDescent="0.25">
      <c r="C89" s="50"/>
    </row>
    <row r="90" spans="3:3" x14ac:dyDescent="0.25">
      <c r="C90" s="50"/>
    </row>
    <row r="91" spans="3:3" x14ac:dyDescent="0.25">
      <c r="C91" s="50"/>
    </row>
    <row r="92" spans="3:3" x14ac:dyDescent="0.25">
      <c r="C92" s="50"/>
    </row>
    <row r="93" spans="3:3" x14ac:dyDescent="0.25">
      <c r="C93" s="50"/>
    </row>
    <row r="94" spans="3:3" x14ac:dyDescent="0.25">
      <c r="C94" s="50"/>
    </row>
    <row r="95" spans="3:3" x14ac:dyDescent="0.25">
      <c r="C95" s="50"/>
    </row>
    <row r="96" spans="3:3" x14ac:dyDescent="0.25">
      <c r="C96" s="50"/>
    </row>
    <row r="97" spans="3:3" x14ac:dyDescent="0.25">
      <c r="C97" s="50"/>
    </row>
    <row r="98" spans="3:3" x14ac:dyDescent="0.25">
      <c r="C98" s="50"/>
    </row>
    <row r="99" spans="3:3" x14ac:dyDescent="0.25">
      <c r="C99" s="50"/>
    </row>
    <row r="100" spans="3:3" x14ac:dyDescent="0.25">
      <c r="C100" s="50"/>
    </row>
    <row r="101" spans="3:3" x14ac:dyDescent="0.25">
      <c r="C101" s="50"/>
    </row>
    <row r="102" spans="3:3" x14ac:dyDescent="0.25">
      <c r="C102" s="50"/>
    </row>
    <row r="103" spans="3:3" x14ac:dyDescent="0.25">
      <c r="C103" s="50"/>
    </row>
    <row r="104" spans="3:3" x14ac:dyDescent="0.25">
      <c r="C104" s="50"/>
    </row>
    <row r="105" spans="3:3" x14ac:dyDescent="0.25">
      <c r="C105" s="50"/>
    </row>
    <row r="106" spans="3:3" x14ac:dyDescent="0.25">
      <c r="C106" s="50"/>
    </row>
    <row r="107" spans="3:3" x14ac:dyDescent="0.25">
      <c r="C107" s="50"/>
    </row>
    <row r="108" spans="3:3" x14ac:dyDescent="0.25">
      <c r="C108" s="50"/>
    </row>
    <row r="109" spans="3:3" x14ac:dyDescent="0.25">
      <c r="C109" s="50"/>
    </row>
    <row r="110" spans="3:3" x14ac:dyDescent="0.25">
      <c r="C110" s="50"/>
    </row>
    <row r="111" spans="3:3" x14ac:dyDescent="0.25">
      <c r="C111" s="50"/>
    </row>
    <row r="112" spans="3:3" x14ac:dyDescent="0.25">
      <c r="C112" s="50"/>
    </row>
    <row r="113" spans="3:3" x14ac:dyDescent="0.25">
      <c r="C113" s="50"/>
    </row>
    <row r="114" spans="3:3" x14ac:dyDescent="0.25">
      <c r="C114" s="50"/>
    </row>
    <row r="115" spans="3:3" x14ac:dyDescent="0.25">
      <c r="C115" s="50"/>
    </row>
    <row r="116" spans="3:3" x14ac:dyDescent="0.25">
      <c r="C116" s="50"/>
    </row>
    <row r="117" spans="3:3" x14ac:dyDescent="0.25">
      <c r="C117" s="50"/>
    </row>
    <row r="118" spans="3:3" x14ac:dyDescent="0.25">
      <c r="C118" s="50"/>
    </row>
    <row r="119" spans="3:3" x14ac:dyDescent="0.25">
      <c r="C119" s="50"/>
    </row>
    <row r="120" spans="3:3" x14ac:dyDescent="0.25">
      <c r="C120" s="50"/>
    </row>
    <row r="121" spans="3:3" x14ac:dyDescent="0.25">
      <c r="C121" s="50"/>
    </row>
    <row r="122" spans="3:3" x14ac:dyDescent="0.25">
      <c r="C122" s="50"/>
    </row>
    <row r="123" spans="3:3" x14ac:dyDescent="0.25">
      <c r="C123" s="50"/>
    </row>
    <row r="124" spans="3:3" x14ac:dyDescent="0.25">
      <c r="C124" s="50"/>
    </row>
    <row r="125" spans="3:3" x14ac:dyDescent="0.25">
      <c r="C125" s="50"/>
    </row>
    <row r="126" spans="3:3" x14ac:dyDescent="0.25">
      <c r="C126" s="50"/>
    </row>
    <row r="127" spans="3:3" x14ac:dyDescent="0.25">
      <c r="C127" s="50"/>
    </row>
    <row r="128" spans="3:3" x14ac:dyDescent="0.25">
      <c r="C128" s="50"/>
    </row>
    <row r="129" spans="3:3" x14ac:dyDescent="0.25">
      <c r="C129" s="50"/>
    </row>
    <row r="130" spans="3:3" x14ac:dyDescent="0.25">
      <c r="C130" s="50"/>
    </row>
    <row r="131" spans="3:3" x14ac:dyDescent="0.25">
      <c r="C131" s="50"/>
    </row>
    <row r="132" spans="3:3" x14ac:dyDescent="0.25">
      <c r="C132" s="50"/>
    </row>
    <row r="133" spans="3:3" x14ac:dyDescent="0.25">
      <c r="C133" s="50"/>
    </row>
    <row r="134" spans="3:3" x14ac:dyDescent="0.25">
      <c r="C134" s="50"/>
    </row>
    <row r="135" spans="3:3" x14ac:dyDescent="0.25">
      <c r="C135" s="50"/>
    </row>
    <row r="136" spans="3:3" x14ac:dyDescent="0.25">
      <c r="C136" s="50"/>
    </row>
    <row r="137" spans="3:3" x14ac:dyDescent="0.25">
      <c r="C137" s="50"/>
    </row>
    <row r="138" spans="3:3" x14ac:dyDescent="0.25">
      <c r="C138" s="50"/>
    </row>
    <row r="139" spans="3:3" x14ac:dyDescent="0.25">
      <c r="C139" s="50"/>
    </row>
    <row r="140" spans="3:3" x14ac:dyDescent="0.25">
      <c r="C140" s="50"/>
    </row>
    <row r="141" spans="3:3" x14ac:dyDescent="0.25">
      <c r="C141" s="50"/>
    </row>
    <row r="142" spans="3:3" x14ac:dyDescent="0.25">
      <c r="C142" s="50"/>
    </row>
    <row r="143" spans="3:3" x14ac:dyDescent="0.25">
      <c r="C143" s="50"/>
    </row>
    <row r="144" spans="3:3" x14ac:dyDescent="0.25">
      <c r="C144" s="50"/>
    </row>
    <row r="145" spans="3:3" x14ac:dyDescent="0.25">
      <c r="C145" s="50"/>
    </row>
    <row r="146" spans="3:3" x14ac:dyDescent="0.25">
      <c r="C146" s="50"/>
    </row>
    <row r="147" spans="3:3" x14ac:dyDescent="0.25">
      <c r="C147" s="50"/>
    </row>
    <row r="148" spans="3:3" x14ac:dyDescent="0.25">
      <c r="C148" s="50"/>
    </row>
    <row r="149" spans="3:3" x14ac:dyDescent="0.25">
      <c r="C149" s="50"/>
    </row>
    <row r="150" spans="3:3" x14ac:dyDescent="0.25">
      <c r="C150" s="50"/>
    </row>
    <row r="151" spans="3:3" x14ac:dyDescent="0.25">
      <c r="C151" s="50"/>
    </row>
    <row r="152" spans="3:3" x14ac:dyDescent="0.25">
      <c r="C152" s="50"/>
    </row>
    <row r="153" spans="3:3" x14ac:dyDescent="0.25">
      <c r="C153" s="50"/>
    </row>
    <row r="154" spans="3:3" x14ac:dyDescent="0.25">
      <c r="C154" s="50"/>
    </row>
    <row r="155" spans="3:3" x14ac:dyDescent="0.25">
      <c r="C155" s="50"/>
    </row>
    <row r="156" spans="3:3" x14ac:dyDescent="0.25">
      <c r="C156" s="50"/>
    </row>
    <row r="157" spans="3:3" x14ac:dyDescent="0.25">
      <c r="C157" s="50"/>
    </row>
    <row r="158" spans="3:3" x14ac:dyDescent="0.25">
      <c r="C158" s="50"/>
    </row>
    <row r="159" spans="3:3" x14ac:dyDescent="0.25">
      <c r="C159" s="50"/>
    </row>
    <row r="160" spans="3:3" x14ac:dyDescent="0.25">
      <c r="C160" s="50"/>
    </row>
    <row r="161" spans="3:3" x14ac:dyDescent="0.25">
      <c r="C161" s="50"/>
    </row>
    <row r="162" spans="3:3" x14ac:dyDescent="0.25">
      <c r="C162" s="50"/>
    </row>
    <row r="163" spans="3:3" x14ac:dyDescent="0.25">
      <c r="C163" s="50"/>
    </row>
    <row r="164" spans="3:3" x14ac:dyDescent="0.25">
      <c r="C164" s="50"/>
    </row>
    <row r="165" spans="3:3" x14ac:dyDescent="0.25">
      <c r="C165" s="50"/>
    </row>
    <row r="166" spans="3:3" x14ac:dyDescent="0.25">
      <c r="C166" s="50"/>
    </row>
    <row r="167" spans="3:3" x14ac:dyDescent="0.25">
      <c r="C167" s="50"/>
    </row>
    <row r="168" spans="3:3" x14ac:dyDescent="0.25">
      <c r="C168" s="50"/>
    </row>
    <row r="169" spans="3:3" x14ac:dyDescent="0.25">
      <c r="C169" s="50"/>
    </row>
    <row r="170" spans="3:3" x14ac:dyDescent="0.25">
      <c r="C170" s="50"/>
    </row>
    <row r="171" spans="3:3" x14ac:dyDescent="0.25">
      <c r="C171" s="50"/>
    </row>
    <row r="172" spans="3:3" x14ac:dyDescent="0.25">
      <c r="C172" s="50"/>
    </row>
    <row r="173" spans="3:3" x14ac:dyDescent="0.25">
      <c r="C173" s="50"/>
    </row>
    <row r="174" spans="3:3" x14ac:dyDescent="0.25">
      <c r="C174" s="50"/>
    </row>
    <row r="175" spans="3:3" x14ac:dyDescent="0.25">
      <c r="C175" s="50"/>
    </row>
    <row r="176" spans="3:3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  <row r="496" spans="3:3" x14ac:dyDescent="0.25">
      <c r="C496" s="50"/>
    </row>
    <row r="497" spans="3:3" x14ac:dyDescent="0.25">
      <c r="C497" s="50"/>
    </row>
    <row r="498" spans="3:3" x14ac:dyDescent="0.25">
      <c r="C498" s="50"/>
    </row>
    <row r="499" spans="3:3" x14ac:dyDescent="0.25">
      <c r="C499" s="50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" customWidth="1"/>
    <col min="2" max="2" width="41.5703125" style="2" customWidth="1"/>
    <col min="3" max="3" width="7.140625" style="165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" hidden="1" customWidth="1"/>
    <col min="17" max="21" width="9.140625" style="2" hidden="1" customWidth="1"/>
    <col min="22" max="16384" width="9.140625" style="2"/>
  </cols>
  <sheetData>
    <row r="1" spans="2:16" x14ac:dyDescent="0.25">
      <c r="B1" s="497" t="s">
        <v>308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394"/>
    </row>
    <row r="2" spans="2:16" x14ac:dyDescent="0.25">
      <c r="B2" s="497" t="s">
        <v>502</v>
      </c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  <c r="P2" s="394"/>
    </row>
    <row r="3" spans="2:16" x14ac:dyDescent="0.25">
      <c r="B3" s="497" t="s">
        <v>514</v>
      </c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394"/>
    </row>
    <row r="4" spans="2:16" x14ac:dyDescent="0.25">
      <c r="B4" s="497" t="s">
        <v>323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  <c r="P4" s="394"/>
    </row>
    <row r="5" spans="2:16" x14ac:dyDescent="0.25">
      <c r="B5" s="497" t="s">
        <v>529</v>
      </c>
      <c r="C5" s="497"/>
      <c r="D5" s="497"/>
      <c r="E5" s="497"/>
      <c r="F5" s="497"/>
      <c r="G5" s="497"/>
      <c r="H5" s="497"/>
      <c r="I5" s="497"/>
      <c r="J5" s="497"/>
      <c r="K5" s="497"/>
      <c r="L5" s="497"/>
      <c r="M5" s="497"/>
      <c r="N5" s="497"/>
      <c r="O5" s="497"/>
      <c r="P5" s="394"/>
    </row>
    <row r="6" spans="2:16" x14ac:dyDescent="0.25">
      <c r="B6" s="498" t="s">
        <v>526</v>
      </c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01"/>
      <c r="P6" s="394"/>
    </row>
    <row r="7" spans="2:16" hidden="1" x14ac:dyDescent="0.25">
      <c r="B7" s="497" t="s">
        <v>530</v>
      </c>
      <c r="C7" s="497"/>
      <c r="D7" s="497"/>
      <c r="E7" s="497"/>
      <c r="F7" s="497"/>
      <c r="G7" s="497"/>
      <c r="H7" s="497"/>
      <c r="I7" s="497"/>
      <c r="J7" s="497"/>
      <c r="K7" s="497"/>
      <c r="L7" s="497"/>
      <c r="M7" s="497"/>
      <c r="N7" s="497"/>
      <c r="O7" s="497"/>
      <c r="P7" s="394"/>
    </row>
    <row r="8" spans="2:16" ht="15" hidden="1" customHeight="1" x14ac:dyDescent="0.25">
      <c r="B8" s="498" t="s">
        <v>466</v>
      </c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01"/>
      <c r="P8" s="394"/>
    </row>
    <row r="9" spans="2:16" hidden="1" x14ac:dyDescent="0.25">
      <c r="B9" s="497" t="s">
        <v>530</v>
      </c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  <c r="P9" s="394"/>
    </row>
    <row r="10" spans="2:16" ht="15" hidden="1" customHeight="1" x14ac:dyDescent="0.25">
      <c r="B10" s="498" t="s">
        <v>466</v>
      </c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01"/>
      <c r="P10" s="394"/>
    </row>
    <row r="11" spans="2:16" hidden="1" x14ac:dyDescent="0.25">
      <c r="B11" s="497" t="s">
        <v>530</v>
      </c>
      <c r="C11" s="497"/>
      <c r="D11" s="497"/>
      <c r="E11" s="497"/>
      <c r="F11" s="497"/>
      <c r="G11" s="497"/>
      <c r="H11" s="497"/>
      <c r="I11" s="497"/>
      <c r="J11" s="497"/>
      <c r="K11" s="497"/>
      <c r="L11" s="497"/>
      <c r="M11" s="497"/>
      <c r="N11" s="497"/>
      <c r="O11" s="497"/>
      <c r="P11" s="394"/>
    </row>
    <row r="12" spans="2:16" ht="15" hidden="1" customHeight="1" x14ac:dyDescent="0.25">
      <c r="B12" s="498" t="s">
        <v>466</v>
      </c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401"/>
      <c r="P12" s="394"/>
    </row>
    <row r="13" spans="2:16" hidden="1" x14ac:dyDescent="0.25">
      <c r="B13" s="497" t="s">
        <v>530</v>
      </c>
      <c r="C13" s="497"/>
      <c r="D13" s="497"/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394"/>
    </row>
    <row r="14" spans="2:16" ht="15" hidden="1" customHeight="1" x14ac:dyDescent="0.25">
      <c r="B14" s="498" t="s">
        <v>466</v>
      </c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01"/>
      <c r="P14" s="394"/>
    </row>
    <row r="15" spans="2:16" hidden="1" x14ac:dyDescent="0.25">
      <c r="B15" s="497" t="s">
        <v>530</v>
      </c>
      <c r="C15" s="497"/>
      <c r="D15" s="497"/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  <c r="P15" s="394"/>
    </row>
    <row r="16" spans="2:16" ht="15" hidden="1" customHeight="1" x14ac:dyDescent="0.25">
      <c r="B16" s="498" t="s">
        <v>466</v>
      </c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01"/>
      <c r="P16" s="394"/>
    </row>
    <row r="17" spans="1:17" hidden="1" x14ac:dyDescent="0.25">
      <c r="B17" s="497" t="s">
        <v>530</v>
      </c>
      <c r="C17" s="497"/>
      <c r="D17" s="497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  <c r="P17" s="394"/>
    </row>
    <row r="18" spans="1:17" ht="15" hidden="1" customHeight="1" x14ac:dyDescent="0.25">
      <c r="B18" s="498" t="s">
        <v>466</v>
      </c>
      <c r="C18" s="498"/>
      <c r="D18" s="498"/>
      <c r="E18" s="498"/>
      <c r="F18" s="498"/>
      <c r="G18" s="498"/>
      <c r="H18" s="498"/>
      <c r="I18" s="498"/>
      <c r="J18" s="498"/>
      <c r="K18" s="498"/>
      <c r="L18" s="498"/>
      <c r="M18" s="498"/>
      <c r="N18" s="498"/>
      <c r="O18" s="401"/>
      <c r="P18" s="394"/>
    </row>
    <row r="19" spans="1:17" s="246" customFormat="1" x14ac:dyDescent="0.25">
      <c r="A19" s="532"/>
      <c r="B19" s="389"/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</row>
    <row r="20" spans="1:17" ht="15" customHeight="1" x14ac:dyDescent="0.25">
      <c r="A20" s="418" t="s">
        <v>495</v>
      </c>
      <c r="B20" s="418"/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  <c r="O20" s="418"/>
      <c r="P20" s="385"/>
    </row>
    <row r="21" spans="1:17" ht="17.25" customHeight="1" x14ac:dyDescent="0.25">
      <c r="A21" s="385"/>
      <c r="B21" s="385"/>
      <c r="C21" s="533"/>
      <c r="D21" s="385"/>
      <c r="E21" s="385"/>
      <c r="F21" s="385"/>
      <c r="G21" s="385"/>
      <c r="H21" s="534"/>
      <c r="I21" s="534"/>
      <c r="J21" s="534"/>
      <c r="K21" s="534"/>
      <c r="L21" s="385"/>
      <c r="M21" s="385"/>
      <c r="N21" s="385"/>
      <c r="O21" s="4" t="s">
        <v>376</v>
      </c>
      <c r="P21" s="4"/>
    </row>
    <row r="22" spans="1:17" ht="15" customHeight="1" x14ac:dyDescent="0.25">
      <c r="A22" s="423" t="s">
        <v>5</v>
      </c>
      <c r="B22" s="426" t="s">
        <v>305</v>
      </c>
      <c r="C22" s="494" t="s">
        <v>53</v>
      </c>
      <c r="D22" s="439" t="s">
        <v>316</v>
      </c>
      <c r="E22" s="442" t="s">
        <v>189</v>
      </c>
      <c r="F22" s="443"/>
      <c r="G22" s="444"/>
      <c r="H22" s="429" t="s">
        <v>318</v>
      </c>
      <c r="I22" s="432" t="s">
        <v>189</v>
      </c>
      <c r="J22" s="433"/>
      <c r="K22" s="434"/>
      <c r="L22" s="478" t="s">
        <v>0</v>
      </c>
      <c r="M22" s="438" t="s">
        <v>189</v>
      </c>
      <c r="N22" s="438"/>
      <c r="O22" s="438"/>
      <c r="P22" s="535"/>
    </row>
    <row r="23" spans="1:17" ht="15" customHeight="1" x14ac:dyDescent="0.25">
      <c r="A23" s="424"/>
      <c r="B23" s="427"/>
      <c r="C23" s="495"/>
      <c r="D23" s="440"/>
      <c r="E23" s="442" t="s">
        <v>1</v>
      </c>
      <c r="F23" s="444"/>
      <c r="G23" s="439" t="s">
        <v>2</v>
      </c>
      <c r="H23" s="430"/>
      <c r="I23" s="432" t="s">
        <v>1</v>
      </c>
      <c r="J23" s="434"/>
      <c r="K23" s="429" t="s">
        <v>2</v>
      </c>
      <c r="L23" s="479"/>
      <c r="M23" s="438" t="s">
        <v>1</v>
      </c>
      <c r="N23" s="438"/>
      <c r="O23" s="421" t="s">
        <v>2</v>
      </c>
      <c r="P23" s="536"/>
    </row>
    <row r="24" spans="1:17" ht="32.25" customHeight="1" x14ac:dyDescent="0.25">
      <c r="A24" s="425"/>
      <c r="B24" s="428"/>
      <c r="C24" s="496"/>
      <c r="D24" s="441"/>
      <c r="E24" s="390" t="s">
        <v>3</v>
      </c>
      <c r="F24" s="383" t="s">
        <v>4</v>
      </c>
      <c r="G24" s="441"/>
      <c r="H24" s="431"/>
      <c r="I24" s="391" t="s">
        <v>3</v>
      </c>
      <c r="J24" s="386" t="s">
        <v>4</v>
      </c>
      <c r="K24" s="431"/>
      <c r="L24" s="480"/>
      <c r="M24" s="380" t="s">
        <v>3</v>
      </c>
      <c r="N24" s="384" t="s">
        <v>4</v>
      </c>
      <c r="O24" s="421"/>
      <c r="P24" s="536"/>
    </row>
    <row r="25" spans="1:17" ht="15.95" customHeight="1" x14ac:dyDescent="0.25">
      <c r="A25" s="127" t="s">
        <v>69</v>
      </c>
      <c r="B25" s="483" t="s">
        <v>6</v>
      </c>
      <c r="C25" s="484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7"/>
      <c r="P25" s="537"/>
    </row>
    <row r="26" spans="1:17" ht="15" customHeight="1" x14ac:dyDescent="0.25">
      <c r="A26" s="5" t="s">
        <v>177</v>
      </c>
      <c r="B26" s="17" t="s">
        <v>20</v>
      </c>
      <c r="C26" s="352"/>
      <c r="D26" s="177">
        <f>E26+G26</f>
        <v>0</v>
      </c>
      <c r="E26" s="140">
        <f>E28+E29+E30+E31+E32+E33+E34+E35+E36</f>
        <v>0</v>
      </c>
      <c r="F26" s="140">
        <f t="shared" ref="F26:G26" si="0">F28+F29+F30+F31+F32+F33+F34+F35+F36</f>
        <v>0</v>
      </c>
      <c r="G26" s="140">
        <f t="shared" si="0"/>
        <v>0</v>
      </c>
      <c r="H26" s="141">
        <f>SUM(H31:H32)</f>
        <v>63.2</v>
      </c>
      <c r="I26" s="141">
        <f t="shared" ref="I26:K26" si="1">SUM(I31:I32)</f>
        <v>63.2</v>
      </c>
      <c r="J26" s="141">
        <f t="shared" si="1"/>
        <v>19.899999999999999</v>
      </c>
      <c r="K26" s="141">
        <f t="shared" si="1"/>
        <v>0</v>
      </c>
      <c r="L26" s="142">
        <f>SUM(L31:L32)</f>
        <v>63.2</v>
      </c>
      <c r="M26" s="142">
        <f t="shared" ref="M26:O26" si="2">SUM(M31:M32)</f>
        <v>63.2</v>
      </c>
      <c r="N26" s="142">
        <f t="shared" si="2"/>
        <v>19.899999999999999</v>
      </c>
      <c r="O26" s="142">
        <f t="shared" si="2"/>
        <v>0</v>
      </c>
    </row>
    <row r="27" spans="1:17" ht="15" customHeight="1" x14ac:dyDescent="0.25">
      <c r="A27" s="19"/>
      <c r="B27" s="325" t="s">
        <v>189</v>
      </c>
      <c r="C27" s="405"/>
      <c r="D27" s="178"/>
      <c r="E27" s="143"/>
      <c r="F27" s="143"/>
      <c r="G27" s="143"/>
      <c r="H27" s="144"/>
      <c r="I27" s="144"/>
      <c r="J27" s="144"/>
      <c r="K27" s="144"/>
      <c r="L27" s="145"/>
      <c r="M27" s="145"/>
      <c r="N27" s="145"/>
      <c r="O27" s="145"/>
      <c r="P27" s="538"/>
      <c r="Q27" s="35"/>
    </row>
    <row r="28" spans="1:17" ht="26.25" hidden="1" customHeight="1" x14ac:dyDescent="0.25">
      <c r="A28" s="19"/>
      <c r="B28" s="326" t="s">
        <v>298</v>
      </c>
      <c r="C28" s="405"/>
      <c r="D28" s="16"/>
      <c r="E28" s="58"/>
      <c r="F28" s="58"/>
      <c r="G28" s="16"/>
      <c r="H28" s="59"/>
      <c r="I28" s="144"/>
      <c r="J28" s="144"/>
      <c r="K28" s="144"/>
      <c r="L28" s="12"/>
      <c r="M28" s="60"/>
      <c r="N28" s="60"/>
      <c r="O28" s="12"/>
      <c r="Q28" s="35"/>
    </row>
    <row r="29" spans="1:17" ht="26.25" hidden="1" customHeight="1" x14ac:dyDescent="0.25">
      <c r="A29" s="19"/>
      <c r="B29" s="326" t="s">
        <v>454</v>
      </c>
      <c r="C29" s="328" t="s">
        <v>9</v>
      </c>
      <c r="D29" s="58">
        <f>E29+G29</f>
        <v>0</v>
      </c>
      <c r="E29" s="58"/>
      <c r="F29" s="58"/>
      <c r="G29" s="58"/>
      <c r="H29" s="59">
        <f t="shared" ref="H29:H73" si="3">I29+K29</f>
        <v>0</v>
      </c>
      <c r="I29" s="59"/>
      <c r="J29" s="59"/>
      <c r="K29" s="59"/>
      <c r="L29" s="60">
        <f t="shared" ref="L29:L31" si="4">M29+O29</f>
        <v>0</v>
      </c>
      <c r="M29" s="60">
        <f t="shared" ref="M29:O32" si="5">E29+I29</f>
        <v>0</v>
      </c>
      <c r="N29" s="60">
        <f t="shared" si="5"/>
        <v>0</v>
      </c>
      <c r="O29" s="60">
        <f t="shared" si="5"/>
        <v>0</v>
      </c>
      <c r="P29" s="538"/>
      <c r="Q29" s="35"/>
    </row>
    <row r="30" spans="1:17" ht="25.5" hidden="1" customHeight="1" x14ac:dyDescent="0.25">
      <c r="A30" s="19"/>
      <c r="B30" s="539" t="s">
        <v>410</v>
      </c>
      <c r="C30" s="328" t="s">
        <v>9</v>
      </c>
      <c r="D30" s="16"/>
      <c r="E30" s="58"/>
      <c r="F30" s="58"/>
      <c r="G30" s="58"/>
      <c r="H30" s="59">
        <f t="shared" si="3"/>
        <v>0</v>
      </c>
      <c r="I30" s="59"/>
      <c r="J30" s="59"/>
      <c r="K30" s="59"/>
      <c r="L30" s="60">
        <f t="shared" si="4"/>
        <v>0</v>
      </c>
      <c r="M30" s="60">
        <f t="shared" si="5"/>
        <v>0</v>
      </c>
      <c r="N30" s="60">
        <f t="shared" si="5"/>
        <v>0</v>
      </c>
      <c r="O30" s="60">
        <f t="shared" si="5"/>
        <v>0</v>
      </c>
      <c r="P30" s="538"/>
      <c r="Q30" s="35"/>
    </row>
    <row r="31" spans="1:17" ht="26.25" x14ac:dyDescent="0.25">
      <c r="A31" s="19"/>
      <c r="B31" s="326" t="s">
        <v>531</v>
      </c>
      <c r="C31" s="375" t="s">
        <v>25</v>
      </c>
      <c r="D31" s="334">
        <f>E31+G31</f>
        <v>0</v>
      </c>
      <c r="E31" s="58"/>
      <c r="F31" s="58"/>
      <c r="G31" s="16"/>
      <c r="H31" s="59">
        <f t="shared" si="3"/>
        <v>20.2</v>
      </c>
      <c r="I31" s="59">
        <v>20.2</v>
      </c>
      <c r="J31" s="59">
        <v>19.899999999999999</v>
      </c>
      <c r="K31" s="59"/>
      <c r="L31" s="60">
        <f t="shared" si="4"/>
        <v>20.2</v>
      </c>
      <c r="M31" s="60">
        <f t="shared" si="5"/>
        <v>20.2</v>
      </c>
      <c r="N31" s="60">
        <f t="shared" si="5"/>
        <v>19.899999999999999</v>
      </c>
      <c r="O31" s="60">
        <f t="shared" si="5"/>
        <v>0</v>
      </c>
      <c r="Q31" s="35"/>
    </row>
    <row r="32" spans="1:17" ht="39" x14ac:dyDescent="0.25">
      <c r="A32" s="123"/>
      <c r="B32" s="326" t="s">
        <v>297</v>
      </c>
      <c r="C32" s="540" t="s">
        <v>22</v>
      </c>
      <c r="D32" s="334"/>
      <c r="E32" s="58"/>
      <c r="F32" s="58"/>
      <c r="G32" s="16"/>
      <c r="H32" s="59">
        <f>I32</f>
        <v>43</v>
      </c>
      <c r="I32" s="59">
        <v>43</v>
      </c>
      <c r="J32" s="59"/>
      <c r="K32" s="59"/>
      <c r="L32" s="60">
        <f>D32+H32</f>
        <v>43</v>
      </c>
      <c r="M32" s="60">
        <f>E32+I32</f>
        <v>43</v>
      </c>
      <c r="N32" s="60">
        <f t="shared" si="5"/>
        <v>0</v>
      </c>
      <c r="O32" s="60">
        <f t="shared" si="5"/>
        <v>0</v>
      </c>
      <c r="Q32" s="35"/>
    </row>
    <row r="33" spans="1:17" ht="15" hidden="1" customHeight="1" x14ac:dyDescent="0.25">
      <c r="A33" s="19"/>
      <c r="B33" s="541"/>
      <c r="C33" s="542"/>
      <c r="D33" s="129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48">
        <f>I33+K33</f>
        <v>0</v>
      </c>
      <c r="I33" s="9"/>
      <c r="J33" s="9"/>
      <c r="K33" s="9">
        <f>K34+K35+K36</f>
        <v>0</v>
      </c>
      <c r="L33" s="149">
        <f t="shared" ref="L33:L78" si="6">M33+O33</f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Q33" s="35"/>
    </row>
    <row r="34" spans="1:17" ht="15" hidden="1" customHeight="1" x14ac:dyDescent="0.25">
      <c r="A34" s="19"/>
      <c r="B34" s="543"/>
      <c r="C34" s="328"/>
      <c r="D34" s="16">
        <f t="shared" ref="D34:D77" si="7">E34+G34</f>
        <v>0</v>
      </c>
      <c r="E34" s="16"/>
      <c r="F34" s="16"/>
      <c r="G34" s="16"/>
      <c r="H34" s="141">
        <f t="shared" si="3"/>
        <v>0</v>
      </c>
      <c r="I34" s="10"/>
      <c r="J34" s="10"/>
      <c r="K34" s="166"/>
      <c r="L34" s="142">
        <f t="shared" si="6"/>
        <v>0</v>
      </c>
      <c r="M34" s="142">
        <f t="shared" ref="M34:O36" si="8">E34+I34</f>
        <v>0</v>
      </c>
      <c r="N34" s="142">
        <f t="shared" si="8"/>
        <v>0</v>
      </c>
      <c r="O34" s="142">
        <f t="shared" si="8"/>
        <v>0</v>
      </c>
      <c r="P34" s="538"/>
      <c r="Q34" s="35"/>
    </row>
    <row r="35" spans="1:17" ht="15" hidden="1" customHeight="1" x14ac:dyDescent="0.25">
      <c r="A35" s="19"/>
      <c r="B35" s="543"/>
      <c r="C35" s="328"/>
      <c r="D35" s="16">
        <f t="shared" si="7"/>
        <v>0</v>
      </c>
      <c r="E35" s="16"/>
      <c r="F35" s="16"/>
      <c r="G35" s="16"/>
      <c r="H35" s="141">
        <f t="shared" si="3"/>
        <v>0</v>
      </c>
      <c r="I35" s="10"/>
      <c r="J35" s="10"/>
      <c r="K35" s="166"/>
      <c r="L35" s="142">
        <f t="shared" si="6"/>
        <v>0</v>
      </c>
      <c r="M35" s="142">
        <f t="shared" si="8"/>
        <v>0</v>
      </c>
      <c r="N35" s="142">
        <f t="shared" si="8"/>
        <v>0</v>
      </c>
      <c r="O35" s="142">
        <f t="shared" si="8"/>
        <v>0</v>
      </c>
      <c r="P35" s="538"/>
      <c r="Q35" s="35"/>
    </row>
    <row r="36" spans="1:17" ht="15" hidden="1" customHeight="1" x14ac:dyDescent="0.25">
      <c r="A36" s="19"/>
      <c r="B36" s="544"/>
      <c r="C36" s="320">
        <v>0</v>
      </c>
      <c r="D36" s="16">
        <f t="shared" si="7"/>
        <v>0</v>
      </c>
      <c r="E36" s="16"/>
      <c r="F36" s="16"/>
      <c r="G36" s="16"/>
      <c r="H36" s="141">
        <f t="shared" si="3"/>
        <v>0</v>
      </c>
      <c r="I36" s="10"/>
      <c r="J36" s="10"/>
      <c r="K36" s="166"/>
      <c r="L36" s="142">
        <f t="shared" si="6"/>
        <v>0</v>
      </c>
      <c r="M36" s="142">
        <f t="shared" si="8"/>
        <v>0</v>
      </c>
      <c r="N36" s="142">
        <f t="shared" si="8"/>
        <v>0</v>
      </c>
      <c r="O36" s="142">
        <f t="shared" si="8"/>
        <v>0</v>
      </c>
      <c r="P36" s="538"/>
      <c r="Q36" s="35"/>
    </row>
    <row r="37" spans="1:17" ht="15" hidden="1" customHeight="1" x14ac:dyDescent="0.25">
      <c r="A37" s="5" t="s">
        <v>71</v>
      </c>
      <c r="B37" s="17" t="s">
        <v>10</v>
      </c>
      <c r="C37" s="328"/>
      <c r="D37" s="134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41">
        <f t="shared" si="3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42">
        <f t="shared" si="6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Q37" s="35"/>
    </row>
    <row r="38" spans="1:17" ht="15" hidden="1" customHeight="1" x14ac:dyDescent="0.25">
      <c r="A38" s="19"/>
      <c r="B38" s="481" t="s">
        <v>454</v>
      </c>
      <c r="C38" s="328" t="s">
        <v>9</v>
      </c>
      <c r="D38" s="16">
        <f t="shared" si="7"/>
        <v>0</v>
      </c>
      <c r="E38" s="16"/>
      <c r="F38" s="16"/>
      <c r="G38" s="16"/>
      <c r="H38" s="141">
        <f t="shared" si="3"/>
        <v>0</v>
      </c>
      <c r="I38" s="10"/>
      <c r="J38" s="10"/>
      <c r="K38" s="166"/>
      <c r="L38" s="142">
        <f t="shared" si="6"/>
        <v>0</v>
      </c>
      <c r="M38" s="142">
        <f t="shared" ref="M38:O40" si="9">E38+I38</f>
        <v>0</v>
      </c>
      <c r="N38" s="142">
        <f t="shared" si="9"/>
        <v>0</v>
      </c>
      <c r="O38" s="142">
        <f t="shared" si="9"/>
        <v>0</v>
      </c>
      <c r="P38" s="538"/>
      <c r="Q38" s="35"/>
    </row>
    <row r="39" spans="1:17" ht="15" hidden="1" customHeight="1" x14ac:dyDescent="0.25">
      <c r="A39" s="19"/>
      <c r="B39" s="481"/>
      <c r="C39" s="328" t="s">
        <v>22</v>
      </c>
      <c r="D39" s="16">
        <f t="shared" si="7"/>
        <v>0</v>
      </c>
      <c r="E39" s="16"/>
      <c r="F39" s="16"/>
      <c r="G39" s="16"/>
      <c r="H39" s="141">
        <f t="shared" si="3"/>
        <v>0</v>
      </c>
      <c r="I39" s="10"/>
      <c r="J39" s="10"/>
      <c r="K39" s="166"/>
      <c r="L39" s="142">
        <f t="shared" si="6"/>
        <v>0</v>
      </c>
      <c r="M39" s="142">
        <f t="shared" si="9"/>
        <v>0</v>
      </c>
      <c r="N39" s="142">
        <f t="shared" si="9"/>
        <v>0</v>
      </c>
      <c r="O39" s="142">
        <f t="shared" si="9"/>
        <v>0</v>
      </c>
      <c r="P39" s="538"/>
      <c r="Q39" s="35"/>
    </row>
    <row r="40" spans="1:17" ht="15" hidden="1" customHeight="1" x14ac:dyDescent="0.25">
      <c r="A40" s="19"/>
      <c r="B40" s="482"/>
      <c r="C40" s="320">
        <v>10</v>
      </c>
      <c r="D40" s="16">
        <f t="shared" si="7"/>
        <v>0</v>
      </c>
      <c r="E40" s="16"/>
      <c r="F40" s="16"/>
      <c r="G40" s="16"/>
      <c r="H40" s="141">
        <f t="shared" si="3"/>
        <v>0</v>
      </c>
      <c r="I40" s="10"/>
      <c r="J40" s="10"/>
      <c r="K40" s="166"/>
      <c r="L40" s="142">
        <f t="shared" si="6"/>
        <v>0</v>
      </c>
      <c r="M40" s="142">
        <f t="shared" si="9"/>
        <v>0</v>
      </c>
      <c r="N40" s="142">
        <f t="shared" si="9"/>
        <v>0</v>
      </c>
      <c r="O40" s="142">
        <f t="shared" si="9"/>
        <v>0</v>
      </c>
      <c r="P40" s="538"/>
      <c r="Q40" s="35"/>
    </row>
    <row r="41" spans="1:17" ht="15" hidden="1" customHeight="1" x14ac:dyDescent="0.25">
      <c r="A41" s="5" t="s">
        <v>72</v>
      </c>
      <c r="B41" s="17" t="s">
        <v>11</v>
      </c>
      <c r="C41" s="328"/>
      <c r="D41" s="134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41">
        <f t="shared" si="3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42">
        <f t="shared" si="6"/>
        <v>0</v>
      </c>
      <c r="M41" s="12">
        <f>M42+M43+M44+M45</f>
        <v>0</v>
      </c>
      <c r="N41" s="12">
        <f t="shared" ref="N41:O41" si="10">N42+N43+N44+N45</f>
        <v>0</v>
      </c>
      <c r="O41" s="12">
        <f t="shared" si="10"/>
        <v>0</v>
      </c>
      <c r="Q41" s="35"/>
    </row>
    <row r="42" spans="1:17" ht="15" hidden="1" customHeight="1" x14ac:dyDescent="0.25">
      <c r="A42" s="19"/>
      <c r="B42" s="481" t="s">
        <v>454</v>
      </c>
      <c r="C42" s="328" t="s">
        <v>9</v>
      </c>
      <c r="D42" s="16">
        <f t="shared" si="7"/>
        <v>0</v>
      </c>
      <c r="E42" s="16"/>
      <c r="F42" s="16"/>
      <c r="G42" s="16"/>
      <c r="H42" s="141">
        <f t="shared" si="3"/>
        <v>0</v>
      </c>
      <c r="I42" s="10"/>
      <c r="J42" s="10"/>
      <c r="K42" s="166"/>
      <c r="L42" s="142">
        <f t="shared" si="6"/>
        <v>0</v>
      </c>
      <c r="M42" s="142">
        <f t="shared" ref="M42:O45" si="11">E42+I42</f>
        <v>0</v>
      </c>
      <c r="N42" s="142">
        <f t="shared" si="11"/>
        <v>0</v>
      </c>
      <c r="O42" s="142">
        <f t="shared" si="11"/>
        <v>0</v>
      </c>
      <c r="P42" s="538"/>
      <c r="Q42" s="35"/>
    </row>
    <row r="43" spans="1:17" ht="15" hidden="1" customHeight="1" x14ac:dyDescent="0.25">
      <c r="A43" s="19"/>
      <c r="B43" s="481"/>
      <c r="C43" s="328" t="s">
        <v>22</v>
      </c>
      <c r="D43" s="16">
        <f t="shared" si="7"/>
        <v>0</v>
      </c>
      <c r="E43" s="16"/>
      <c r="F43" s="16"/>
      <c r="G43" s="16"/>
      <c r="H43" s="141">
        <f t="shared" si="3"/>
        <v>0</v>
      </c>
      <c r="I43" s="10"/>
      <c r="J43" s="10"/>
      <c r="K43" s="166"/>
      <c r="L43" s="142">
        <f t="shared" si="6"/>
        <v>0</v>
      </c>
      <c r="M43" s="142">
        <f t="shared" si="11"/>
        <v>0</v>
      </c>
      <c r="N43" s="142">
        <f t="shared" si="11"/>
        <v>0</v>
      </c>
      <c r="O43" s="142"/>
      <c r="P43" s="538"/>
      <c r="Q43" s="35"/>
    </row>
    <row r="44" spans="1:17" ht="15" hidden="1" customHeight="1" x14ac:dyDescent="0.25">
      <c r="A44" s="19"/>
      <c r="B44" s="481"/>
      <c r="C44" s="403" t="s">
        <v>30</v>
      </c>
      <c r="D44" s="16">
        <f t="shared" si="7"/>
        <v>0</v>
      </c>
      <c r="E44" s="16"/>
      <c r="F44" s="16"/>
      <c r="G44" s="16"/>
      <c r="H44" s="141">
        <f t="shared" si="3"/>
        <v>0</v>
      </c>
      <c r="I44" s="10"/>
      <c r="J44" s="10"/>
      <c r="K44" s="166"/>
      <c r="L44" s="142">
        <f t="shared" si="6"/>
        <v>0</v>
      </c>
      <c r="M44" s="142">
        <f t="shared" si="11"/>
        <v>0</v>
      </c>
      <c r="N44" s="142">
        <f t="shared" si="11"/>
        <v>0</v>
      </c>
      <c r="O44" s="142">
        <f t="shared" si="11"/>
        <v>0</v>
      </c>
      <c r="P44" s="538"/>
      <c r="Q44" s="35"/>
    </row>
    <row r="45" spans="1:17" ht="15" hidden="1" customHeight="1" x14ac:dyDescent="0.25">
      <c r="A45" s="19"/>
      <c r="B45" s="482"/>
      <c r="C45" s="320">
        <v>10</v>
      </c>
      <c r="D45" s="16">
        <f t="shared" si="7"/>
        <v>0</v>
      </c>
      <c r="E45" s="16"/>
      <c r="F45" s="16"/>
      <c r="G45" s="16"/>
      <c r="H45" s="141">
        <f t="shared" si="3"/>
        <v>0</v>
      </c>
      <c r="I45" s="10"/>
      <c r="J45" s="10"/>
      <c r="K45" s="166"/>
      <c r="L45" s="142">
        <f t="shared" si="6"/>
        <v>0</v>
      </c>
      <c r="M45" s="142">
        <f t="shared" si="11"/>
        <v>0</v>
      </c>
      <c r="N45" s="142">
        <f t="shared" si="11"/>
        <v>0</v>
      </c>
      <c r="O45" s="142">
        <f t="shared" si="11"/>
        <v>0</v>
      </c>
      <c r="P45" s="538"/>
      <c r="Q45" s="35"/>
    </row>
    <row r="46" spans="1:17" ht="15" hidden="1" customHeight="1" x14ac:dyDescent="0.25">
      <c r="A46" s="5" t="s">
        <v>73</v>
      </c>
      <c r="B46" s="17" t="s">
        <v>12</v>
      </c>
      <c r="C46" s="328"/>
      <c r="D46" s="134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41">
        <f t="shared" si="3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42">
        <f t="shared" si="6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Q46" s="35"/>
    </row>
    <row r="47" spans="1:17" ht="15" hidden="1" customHeight="1" x14ac:dyDescent="0.25">
      <c r="A47" s="19"/>
      <c r="B47" s="481" t="s">
        <v>454</v>
      </c>
      <c r="C47" s="328" t="s">
        <v>9</v>
      </c>
      <c r="D47" s="16">
        <f t="shared" si="7"/>
        <v>0</v>
      </c>
      <c r="E47" s="16"/>
      <c r="F47" s="16"/>
      <c r="G47" s="16"/>
      <c r="H47" s="141">
        <f t="shared" si="3"/>
        <v>0</v>
      </c>
      <c r="I47" s="10"/>
      <c r="J47" s="10"/>
      <c r="K47" s="166"/>
      <c r="L47" s="142">
        <f t="shared" si="6"/>
        <v>0</v>
      </c>
      <c r="M47" s="142">
        <f t="shared" ref="M47:O49" si="12">E47+I47</f>
        <v>0</v>
      </c>
      <c r="N47" s="142">
        <f t="shared" si="12"/>
        <v>0</v>
      </c>
      <c r="O47" s="142">
        <f t="shared" si="12"/>
        <v>0</v>
      </c>
      <c r="P47" s="538"/>
      <c r="Q47" s="35"/>
    </row>
    <row r="48" spans="1:17" ht="15" hidden="1" customHeight="1" x14ac:dyDescent="0.25">
      <c r="A48" s="19"/>
      <c r="B48" s="481"/>
      <c r="C48" s="328" t="s">
        <v>22</v>
      </c>
      <c r="D48" s="16">
        <f t="shared" si="7"/>
        <v>0</v>
      </c>
      <c r="E48" s="16"/>
      <c r="F48" s="16"/>
      <c r="G48" s="16"/>
      <c r="H48" s="141">
        <f t="shared" si="3"/>
        <v>0</v>
      </c>
      <c r="I48" s="10"/>
      <c r="J48" s="10"/>
      <c r="K48" s="166"/>
      <c r="L48" s="142">
        <f t="shared" si="6"/>
        <v>0</v>
      </c>
      <c r="M48" s="142">
        <f t="shared" si="12"/>
        <v>0</v>
      </c>
      <c r="N48" s="142">
        <f t="shared" si="12"/>
        <v>0</v>
      </c>
      <c r="O48" s="142">
        <f t="shared" si="12"/>
        <v>0</v>
      </c>
      <c r="P48" s="538"/>
      <c r="Q48" s="35"/>
    </row>
    <row r="49" spans="1:17" ht="15" hidden="1" customHeight="1" x14ac:dyDescent="0.25">
      <c r="A49" s="19"/>
      <c r="B49" s="482"/>
      <c r="C49" s="320">
        <v>10</v>
      </c>
      <c r="D49" s="16">
        <f t="shared" si="7"/>
        <v>0</v>
      </c>
      <c r="E49" s="16"/>
      <c r="F49" s="16"/>
      <c r="G49" s="16"/>
      <c r="H49" s="141">
        <f t="shared" si="3"/>
        <v>0</v>
      </c>
      <c r="I49" s="10"/>
      <c r="J49" s="10"/>
      <c r="K49" s="166"/>
      <c r="L49" s="142">
        <f t="shared" si="6"/>
        <v>0</v>
      </c>
      <c r="M49" s="142">
        <f t="shared" si="12"/>
        <v>0</v>
      </c>
      <c r="N49" s="142">
        <f t="shared" si="12"/>
        <v>0</v>
      </c>
      <c r="O49" s="142">
        <f t="shared" si="12"/>
        <v>0</v>
      </c>
      <c r="P49" s="538"/>
      <c r="Q49" s="35"/>
    </row>
    <row r="50" spans="1:17" ht="15" hidden="1" customHeight="1" x14ac:dyDescent="0.25">
      <c r="A50" s="5" t="s">
        <v>74</v>
      </c>
      <c r="B50" s="17" t="s">
        <v>13</v>
      </c>
      <c r="C50" s="328"/>
      <c r="D50" s="134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41">
        <f t="shared" si="3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42">
        <f t="shared" si="6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Q50" s="35"/>
    </row>
    <row r="51" spans="1:17" ht="15" hidden="1" customHeight="1" x14ac:dyDescent="0.25">
      <c r="A51" s="19"/>
      <c r="B51" s="481" t="s">
        <v>454</v>
      </c>
      <c r="C51" s="328" t="s">
        <v>9</v>
      </c>
      <c r="D51" s="16">
        <f t="shared" si="7"/>
        <v>0</v>
      </c>
      <c r="E51" s="16"/>
      <c r="F51" s="16"/>
      <c r="G51" s="16"/>
      <c r="H51" s="141">
        <f t="shared" si="3"/>
        <v>0</v>
      </c>
      <c r="I51" s="10"/>
      <c r="J51" s="10"/>
      <c r="K51" s="166"/>
      <c r="L51" s="142">
        <f t="shared" si="6"/>
        <v>0</v>
      </c>
      <c r="M51" s="142">
        <f t="shared" ref="M51:O53" si="13">E51+I51</f>
        <v>0</v>
      </c>
      <c r="N51" s="142">
        <f t="shared" si="13"/>
        <v>0</v>
      </c>
      <c r="O51" s="142">
        <f t="shared" si="13"/>
        <v>0</v>
      </c>
      <c r="P51" s="538"/>
      <c r="Q51" s="35"/>
    </row>
    <row r="52" spans="1:17" ht="15" hidden="1" customHeight="1" x14ac:dyDescent="0.25">
      <c r="A52" s="19"/>
      <c r="B52" s="481"/>
      <c r="C52" s="328" t="s">
        <v>22</v>
      </c>
      <c r="D52" s="16">
        <f t="shared" si="7"/>
        <v>0</v>
      </c>
      <c r="E52" s="16"/>
      <c r="F52" s="16"/>
      <c r="G52" s="16"/>
      <c r="H52" s="141">
        <f t="shared" si="3"/>
        <v>0</v>
      </c>
      <c r="I52" s="10"/>
      <c r="J52" s="10"/>
      <c r="K52" s="166"/>
      <c r="L52" s="142">
        <f t="shared" si="6"/>
        <v>0</v>
      </c>
      <c r="M52" s="142">
        <f t="shared" si="13"/>
        <v>0</v>
      </c>
      <c r="N52" s="142">
        <f t="shared" si="13"/>
        <v>0</v>
      </c>
      <c r="O52" s="142">
        <f t="shared" si="13"/>
        <v>0</v>
      </c>
      <c r="P52" s="538"/>
      <c r="Q52" s="35"/>
    </row>
    <row r="53" spans="1:17" ht="15" hidden="1" customHeight="1" x14ac:dyDescent="0.25">
      <c r="A53" s="19"/>
      <c r="B53" s="482"/>
      <c r="C53" s="320">
        <v>10</v>
      </c>
      <c r="D53" s="16">
        <f t="shared" si="7"/>
        <v>0</v>
      </c>
      <c r="E53" s="16"/>
      <c r="F53" s="16"/>
      <c r="G53" s="16"/>
      <c r="H53" s="141">
        <f t="shared" si="3"/>
        <v>0</v>
      </c>
      <c r="I53" s="10"/>
      <c r="J53" s="10"/>
      <c r="K53" s="166"/>
      <c r="L53" s="142">
        <f t="shared" si="6"/>
        <v>0</v>
      </c>
      <c r="M53" s="142">
        <f t="shared" si="13"/>
        <v>0</v>
      </c>
      <c r="N53" s="142">
        <f t="shared" si="13"/>
        <v>0</v>
      </c>
      <c r="O53" s="142">
        <f t="shared" si="13"/>
        <v>0</v>
      </c>
      <c r="P53" s="538"/>
      <c r="Q53" s="35"/>
    </row>
    <row r="54" spans="1:17" ht="15" hidden="1" customHeight="1" x14ac:dyDescent="0.25">
      <c r="A54" s="5" t="s">
        <v>75</v>
      </c>
      <c r="B54" s="17" t="s">
        <v>14</v>
      </c>
      <c r="C54" s="328"/>
      <c r="D54" s="134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41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42">
        <f t="shared" si="6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Q54" s="35"/>
    </row>
    <row r="55" spans="1:17" ht="15" hidden="1" customHeight="1" x14ac:dyDescent="0.25">
      <c r="A55" s="19"/>
      <c r="B55" s="481" t="s">
        <v>454</v>
      </c>
      <c r="C55" s="328" t="s">
        <v>9</v>
      </c>
      <c r="D55" s="16">
        <f t="shared" si="7"/>
        <v>0</v>
      </c>
      <c r="E55" s="16"/>
      <c r="F55" s="16"/>
      <c r="G55" s="16"/>
      <c r="H55" s="141">
        <f t="shared" si="3"/>
        <v>0</v>
      </c>
      <c r="I55" s="10"/>
      <c r="J55" s="10"/>
      <c r="K55" s="166"/>
      <c r="L55" s="142">
        <f t="shared" si="6"/>
        <v>0</v>
      </c>
      <c r="M55" s="142">
        <f t="shared" ref="M55:O57" si="14">E55+I55</f>
        <v>0</v>
      </c>
      <c r="N55" s="142">
        <f t="shared" si="14"/>
        <v>0</v>
      </c>
      <c r="O55" s="142">
        <f t="shared" si="14"/>
        <v>0</v>
      </c>
      <c r="P55" s="538"/>
      <c r="Q55" s="35"/>
    </row>
    <row r="56" spans="1:17" ht="15" hidden="1" customHeight="1" x14ac:dyDescent="0.25">
      <c r="A56" s="19"/>
      <c r="B56" s="481"/>
      <c r="C56" s="328" t="s">
        <v>22</v>
      </c>
      <c r="D56" s="16">
        <f t="shared" si="7"/>
        <v>0</v>
      </c>
      <c r="E56" s="16"/>
      <c r="F56" s="16"/>
      <c r="G56" s="16"/>
      <c r="H56" s="141">
        <f t="shared" si="3"/>
        <v>0</v>
      </c>
      <c r="I56" s="10"/>
      <c r="J56" s="10"/>
      <c r="K56" s="166"/>
      <c r="L56" s="142">
        <f t="shared" si="6"/>
        <v>0</v>
      </c>
      <c r="M56" s="142">
        <f t="shared" si="14"/>
        <v>0</v>
      </c>
      <c r="N56" s="142">
        <f t="shared" si="14"/>
        <v>0</v>
      </c>
      <c r="O56" s="142">
        <f t="shared" si="14"/>
        <v>0</v>
      </c>
      <c r="P56" s="538"/>
      <c r="Q56" s="35"/>
    </row>
    <row r="57" spans="1:17" ht="15" hidden="1" customHeight="1" x14ac:dyDescent="0.25">
      <c r="A57" s="19"/>
      <c r="B57" s="482"/>
      <c r="C57" s="320">
        <v>10</v>
      </c>
      <c r="D57" s="16">
        <f t="shared" si="7"/>
        <v>0</v>
      </c>
      <c r="E57" s="16"/>
      <c r="F57" s="16"/>
      <c r="G57" s="16"/>
      <c r="H57" s="141">
        <f t="shared" si="3"/>
        <v>0</v>
      </c>
      <c r="I57" s="10"/>
      <c r="J57" s="10"/>
      <c r="K57" s="166"/>
      <c r="L57" s="142">
        <f t="shared" si="6"/>
        <v>0</v>
      </c>
      <c r="M57" s="142">
        <f t="shared" si="14"/>
        <v>0</v>
      </c>
      <c r="N57" s="142">
        <f t="shared" si="14"/>
        <v>0</v>
      </c>
      <c r="O57" s="142">
        <f t="shared" si="14"/>
        <v>0</v>
      </c>
      <c r="P57" s="538"/>
      <c r="Q57" s="35"/>
    </row>
    <row r="58" spans="1:17" ht="15" hidden="1" customHeight="1" x14ac:dyDescent="0.25">
      <c r="A58" s="5" t="s">
        <v>76</v>
      </c>
      <c r="B58" s="17" t="s">
        <v>15</v>
      </c>
      <c r="C58" s="328"/>
      <c r="D58" s="140">
        <f t="shared" si="7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41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42">
        <f t="shared" si="6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Q58" s="35"/>
    </row>
    <row r="59" spans="1:17" ht="15" hidden="1" customHeight="1" x14ac:dyDescent="0.25">
      <c r="A59" s="19"/>
      <c r="B59" s="481" t="s">
        <v>454</v>
      </c>
      <c r="C59" s="328" t="s">
        <v>9</v>
      </c>
      <c r="D59" s="16">
        <f t="shared" si="7"/>
        <v>0</v>
      </c>
      <c r="E59" s="16"/>
      <c r="F59" s="16"/>
      <c r="G59" s="16"/>
      <c r="H59" s="141">
        <f t="shared" si="3"/>
        <v>0</v>
      </c>
      <c r="I59" s="10"/>
      <c r="J59" s="10"/>
      <c r="K59" s="166"/>
      <c r="L59" s="142">
        <f t="shared" si="6"/>
        <v>0</v>
      </c>
      <c r="M59" s="142">
        <f t="shared" ref="M59:O61" si="15">E59+I59</f>
        <v>0</v>
      </c>
      <c r="N59" s="142">
        <f t="shared" si="15"/>
        <v>0</v>
      </c>
      <c r="O59" s="142">
        <f t="shared" si="15"/>
        <v>0</v>
      </c>
      <c r="P59" s="538"/>
      <c r="Q59" s="35"/>
    </row>
    <row r="60" spans="1:17" ht="15" hidden="1" customHeight="1" x14ac:dyDescent="0.25">
      <c r="A60" s="19"/>
      <c r="B60" s="481"/>
      <c r="C60" s="328" t="s">
        <v>22</v>
      </c>
      <c r="D60" s="16">
        <f t="shared" si="7"/>
        <v>0</v>
      </c>
      <c r="E60" s="16"/>
      <c r="F60" s="16"/>
      <c r="G60" s="16"/>
      <c r="H60" s="141">
        <f t="shared" si="3"/>
        <v>0</v>
      </c>
      <c r="I60" s="10"/>
      <c r="J60" s="10"/>
      <c r="K60" s="166"/>
      <c r="L60" s="142">
        <f t="shared" si="6"/>
        <v>0</v>
      </c>
      <c r="M60" s="142">
        <f t="shared" si="15"/>
        <v>0</v>
      </c>
      <c r="N60" s="142">
        <f t="shared" si="15"/>
        <v>0</v>
      </c>
      <c r="O60" s="142">
        <f t="shared" si="15"/>
        <v>0</v>
      </c>
      <c r="P60" s="538"/>
      <c r="Q60" s="35"/>
    </row>
    <row r="61" spans="1:17" ht="15" hidden="1" customHeight="1" x14ac:dyDescent="0.25">
      <c r="A61" s="19"/>
      <c r="B61" s="482"/>
      <c r="C61" s="320">
        <v>10</v>
      </c>
      <c r="D61" s="16">
        <f t="shared" si="7"/>
        <v>0</v>
      </c>
      <c r="E61" s="16"/>
      <c r="F61" s="16"/>
      <c r="G61" s="16"/>
      <c r="H61" s="141">
        <f t="shared" si="3"/>
        <v>0</v>
      </c>
      <c r="I61" s="10"/>
      <c r="J61" s="10"/>
      <c r="K61" s="166"/>
      <c r="L61" s="142">
        <f t="shared" si="6"/>
        <v>0</v>
      </c>
      <c r="M61" s="142">
        <f t="shared" si="15"/>
        <v>0</v>
      </c>
      <c r="N61" s="142">
        <f t="shared" si="15"/>
        <v>0</v>
      </c>
      <c r="O61" s="142">
        <f t="shared" si="15"/>
        <v>0</v>
      </c>
      <c r="P61" s="538"/>
      <c r="Q61" s="35"/>
    </row>
    <row r="62" spans="1:17" ht="15" hidden="1" customHeight="1" x14ac:dyDescent="0.25">
      <c r="A62" s="5" t="s">
        <v>77</v>
      </c>
      <c r="B62" s="17" t="s">
        <v>16</v>
      </c>
      <c r="C62" s="328"/>
      <c r="D62" s="134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41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42">
        <f t="shared" si="6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Q62" s="35"/>
    </row>
    <row r="63" spans="1:17" ht="15" hidden="1" customHeight="1" x14ac:dyDescent="0.25">
      <c r="A63" s="19"/>
      <c r="B63" s="481" t="s">
        <v>454</v>
      </c>
      <c r="C63" s="328" t="s">
        <v>9</v>
      </c>
      <c r="D63" s="16">
        <f t="shared" si="7"/>
        <v>0</v>
      </c>
      <c r="E63" s="16"/>
      <c r="F63" s="16"/>
      <c r="G63" s="16"/>
      <c r="H63" s="141">
        <f t="shared" si="3"/>
        <v>0</v>
      </c>
      <c r="I63" s="10"/>
      <c r="J63" s="10"/>
      <c r="K63" s="166"/>
      <c r="L63" s="142">
        <f t="shared" si="6"/>
        <v>0</v>
      </c>
      <c r="M63" s="142">
        <f t="shared" ref="M63:O65" si="16">E63+I63</f>
        <v>0</v>
      </c>
      <c r="N63" s="142">
        <f t="shared" si="16"/>
        <v>0</v>
      </c>
      <c r="O63" s="142">
        <f t="shared" si="16"/>
        <v>0</v>
      </c>
      <c r="P63" s="538"/>
      <c r="Q63" s="35"/>
    </row>
    <row r="64" spans="1:17" ht="15" hidden="1" customHeight="1" x14ac:dyDescent="0.25">
      <c r="A64" s="19"/>
      <c r="B64" s="481"/>
      <c r="C64" s="328" t="s">
        <v>22</v>
      </c>
      <c r="D64" s="16">
        <f t="shared" si="7"/>
        <v>0</v>
      </c>
      <c r="E64" s="16"/>
      <c r="F64" s="16"/>
      <c r="G64" s="16"/>
      <c r="H64" s="141">
        <f t="shared" si="3"/>
        <v>0</v>
      </c>
      <c r="I64" s="10"/>
      <c r="J64" s="10"/>
      <c r="K64" s="166"/>
      <c r="L64" s="142">
        <f t="shared" si="6"/>
        <v>0</v>
      </c>
      <c r="M64" s="142">
        <f t="shared" si="16"/>
        <v>0</v>
      </c>
      <c r="N64" s="142">
        <f t="shared" si="16"/>
        <v>0</v>
      </c>
      <c r="O64" s="142">
        <f t="shared" si="16"/>
        <v>0</v>
      </c>
      <c r="P64" s="538"/>
      <c r="Q64" s="35"/>
    </row>
    <row r="65" spans="1:18" ht="15" hidden="1" customHeight="1" x14ac:dyDescent="0.25">
      <c r="A65" s="19"/>
      <c r="B65" s="482"/>
      <c r="C65" s="320">
        <v>10</v>
      </c>
      <c r="D65" s="16">
        <f t="shared" si="7"/>
        <v>0</v>
      </c>
      <c r="E65" s="16"/>
      <c r="F65" s="16"/>
      <c r="G65" s="16"/>
      <c r="H65" s="141">
        <f t="shared" si="3"/>
        <v>0</v>
      </c>
      <c r="I65" s="10"/>
      <c r="J65" s="10"/>
      <c r="K65" s="166"/>
      <c r="L65" s="142">
        <f t="shared" si="6"/>
        <v>0</v>
      </c>
      <c r="M65" s="142">
        <f t="shared" si="16"/>
        <v>0</v>
      </c>
      <c r="N65" s="142">
        <f t="shared" si="16"/>
        <v>0</v>
      </c>
      <c r="O65" s="142">
        <f t="shared" si="16"/>
        <v>0</v>
      </c>
      <c r="P65" s="538"/>
      <c r="Q65" s="35"/>
    </row>
    <row r="66" spans="1:18" ht="15" hidden="1" customHeight="1" x14ac:dyDescent="0.25">
      <c r="A66" s="5" t="s">
        <v>78</v>
      </c>
      <c r="B66" s="17" t="s">
        <v>17</v>
      </c>
      <c r="C66" s="328"/>
      <c r="D66" s="134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41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42">
        <f t="shared" si="6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Q66" s="35"/>
    </row>
    <row r="67" spans="1:18" ht="15" hidden="1" customHeight="1" x14ac:dyDescent="0.25">
      <c r="A67" s="19"/>
      <c r="B67" s="481" t="s">
        <v>454</v>
      </c>
      <c r="C67" s="328" t="s">
        <v>9</v>
      </c>
      <c r="D67" s="16">
        <f t="shared" si="7"/>
        <v>0</v>
      </c>
      <c r="E67" s="16"/>
      <c r="F67" s="16"/>
      <c r="G67" s="16"/>
      <c r="H67" s="141">
        <f t="shared" si="3"/>
        <v>0</v>
      </c>
      <c r="I67" s="10"/>
      <c r="J67" s="10"/>
      <c r="K67" s="166"/>
      <c r="L67" s="142">
        <f t="shared" si="6"/>
        <v>0</v>
      </c>
      <c r="M67" s="142">
        <f t="shared" ref="M67:O69" si="17">E67+I67</f>
        <v>0</v>
      </c>
      <c r="N67" s="142">
        <f t="shared" si="17"/>
        <v>0</v>
      </c>
      <c r="O67" s="142">
        <f t="shared" si="17"/>
        <v>0</v>
      </c>
      <c r="P67" s="538"/>
      <c r="Q67" s="35"/>
    </row>
    <row r="68" spans="1:18" ht="15" hidden="1" customHeight="1" x14ac:dyDescent="0.25">
      <c r="A68" s="19"/>
      <c r="B68" s="481"/>
      <c r="C68" s="328" t="s">
        <v>22</v>
      </c>
      <c r="D68" s="16">
        <f t="shared" si="7"/>
        <v>0</v>
      </c>
      <c r="E68" s="16"/>
      <c r="F68" s="16"/>
      <c r="G68" s="16"/>
      <c r="H68" s="141">
        <f t="shared" si="3"/>
        <v>0</v>
      </c>
      <c r="I68" s="10"/>
      <c r="J68" s="10"/>
      <c r="K68" s="166"/>
      <c r="L68" s="142">
        <f t="shared" si="6"/>
        <v>0</v>
      </c>
      <c r="M68" s="142">
        <f t="shared" si="17"/>
        <v>0</v>
      </c>
      <c r="N68" s="142">
        <f t="shared" si="17"/>
        <v>0</v>
      </c>
      <c r="O68" s="142">
        <f t="shared" si="17"/>
        <v>0</v>
      </c>
      <c r="P68" s="538"/>
      <c r="Q68" s="35"/>
    </row>
    <row r="69" spans="1:18" ht="15" hidden="1" customHeight="1" x14ac:dyDescent="0.25">
      <c r="A69" s="19"/>
      <c r="B69" s="482"/>
      <c r="C69" s="320">
        <v>10</v>
      </c>
      <c r="D69" s="16">
        <f t="shared" si="7"/>
        <v>0</v>
      </c>
      <c r="E69" s="16"/>
      <c r="F69" s="16"/>
      <c r="G69" s="16"/>
      <c r="H69" s="141">
        <f t="shared" si="3"/>
        <v>0</v>
      </c>
      <c r="I69" s="10"/>
      <c r="J69" s="10"/>
      <c r="K69" s="166"/>
      <c r="L69" s="142">
        <f t="shared" si="6"/>
        <v>0</v>
      </c>
      <c r="M69" s="142">
        <f t="shared" si="17"/>
        <v>0</v>
      </c>
      <c r="N69" s="142">
        <f t="shared" si="17"/>
        <v>0</v>
      </c>
      <c r="O69" s="142">
        <f t="shared" si="17"/>
        <v>0</v>
      </c>
      <c r="P69" s="538"/>
      <c r="Q69" s="35"/>
    </row>
    <row r="70" spans="1:18" ht="15" hidden="1" customHeight="1" x14ac:dyDescent="0.25">
      <c r="A70" s="5" t="s">
        <v>79</v>
      </c>
      <c r="B70" s="17" t="s">
        <v>18</v>
      </c>
      <c r="C70" s="328"/>
      <c r="D70" s="134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41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42">
        <f t="shared" si="6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Q70" s="35"/>
    </row>
    <row r="71" spans="1:18" ht="15" hidden="1" customHeight="1" x14ac:dyDescent="0.25">
      <c r="A71" s="19"/>
      <c r="B71" s="481" t="s">
        <v>454</v>
      </c>
      <c r="C71" s="328" t="s">
        <v>9</v>
      </c>
      <c r="D71" s="16">
        <f t="shared" si="7"/>
        <v>0</v>
      </c>
      <c r="E71" s="16"/>
      <c r="F71" s="16"/>
      <c r="G71" s="16"/>
      <c r="H71" s="141">
        <f t="shared" si="3"/>
        <v>0</v>
      </c>
      <c r="I71" s="10"/>
      <c r="J71" s="10"/>
      <c r="K71" s="166"/>
      <c r="L71" s="142">
        <f t="shared" si="6"/>
        <v>0</v>
      </c>
      <c r="M71" s="142">
        <f t="shared" ref="M71:O73" si="18">E71+I71</f>
        <v>0</v>
      </c>
      <c r="N71" s="142">
        <f t="shared" si="18"/>
        <v>0</v>
      </c>
      <c r="O71" s="142">
        <f t="shared" si="18"/>
        <v>0</v>
      </c>
      <c r="P71" s="538"/>
      <c r="Q71" s="35"/>
    </row>
    <row r="72" spans="1:18" ht="15" hidden="1" customHeight="1" x14ac:dyDescent="0.25">
      <c r="A72" s="19"/>
      <c r="B72" s="481"/>
      <c r="C72" s="328" t="s">
        <v>22</v>
      </c>
      <c r="D72" s="16">
        <f t="shared" si="7"/>
        <v>0</v>
      </c>
      <c r="E72" s="16"/>
      <c r="F72" s="16"/>
      <c r="G72" s="16"/>
      <c r="H72" s="141">
        <f t="shared" si="3"/>
        <v>0</v>
      </c>
      <c r="I72" s="10"/>
      <c r="J72" s="10"/>
      <c r="K72" s="166"/>
      <c r="L72" s="142">
        <f t="shared" si="6"/>
        <v>0</v>
      </c>
      <c r="M72" s="142">
        <f t="shared" si="18"/>
        <v>0</v>
      </c>
      <c r="N72" s="142">
        <f t="shared" si="18"/>
        <v>0</v>
      </c>
      <c r="O72" s="142">
        <f t="shared" si="18"/>
        <v>0</v>
      </c>
      <c r="P72" s="538"/>
      <c r="Q72" s="35"/>
    </row>
    <row r="73" spans="1:18" ht="15" hidden="1" customHeight="1" x14ac:dyDescent="0.25">
      <c r="A73" s="19"/>
      <c r="B73" s="482"/>
      <c r="C73" s="320">
        <v>10</v>
      </c>
      <c r="D73" s="16">
        <f t="shared" si="7"/>
        <v>0</v>
      </c>
      <c r="E73" s="16"/>
      <c r="F73" s="16"/>
      <c r="G73" s="16"/>
      <c r="H73" s="141">
        <f t="shared" si="3"/>
        <v>0</v>
      </c>
      <c r="I73" s="10"/>
      <c r="J73" s="10"/>
      <c r="K73" s="166"/>
      <c r="L73" s="142">
        <f t="shared" si="6"/>
        <v>0</v>
      </c>
      <c r="M73" s="142">
        <f t="shared" si="18"/>
        <v>0</v>
      </c>
      <c r="N73" s="142">
        <f t="shared" si="18"/>
        <v>0</v>
      </c>
      <c r="O73" s="142">
        <f t="shared" si="18"/>
        <v>0</v>
      </c>
      <c r="P73" s="538"/>
      <c r="Q73" s="35"/>
    </row>
    <row r="74" spans="1:18" ht="15" hidden="1" customHeight="1" x14ac:dyDescent="0.25">
      <c r="A74" s="5" t="s">
        <v>80</v>
      </c>
      <c r="B74" s="17" t="s">
        <v>19</v>
      </c>
      <c r="C74" s="328"/>
      <c r="D74" s="134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41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42">
        <f t="shared" si="6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Q74" s="35"/>
    </row>
    <row r="75" spans="1:18" ht="15" hidden="1" customHeight="1" x14ac:dyDescent="0.25">
      <c r="A75" s="19"/>
      <c r="B75" s="481" t="s">
        <v>454</v>
      </c>
      <c r="C75" s="328" t="s">
        <v>9</v>
      </c>
      <c r="D75" s="16">
        <f t="shared" si="7"/>
        <v>0</v>
      </c>
      <c r="E75" s="16"/>
      <c r="F75" s="16"/>
      <c r="G75" s="16"/>
      <c r="H75" s="141">
        <f>I75+K75</f>
        <v>0</v>
      </c>
      <c r="I75" s="10"/>
      <c r="J75" s="10"/>
      <c r="K75" s="166"/>
      <c r="L75" s="142">
        <f t="shared" si="6"/>
        <v>0</v>
      </c>
      <c r="M75" s="142">
        <f t="shared" ref="M75:O77" si="19">E75+I75</f>
        <v>0</v>
      </c>
      <c r="N75" s="142">
        <f t="shared" si="19"/>
        <v>0</v>
      </c>
      <c r="O75" s="142">
        <f t="shared" si="19"/>
        <v>0</v>
      </c>
      <c r="P75" s="538"/>
      <c r="Q75" s="35"/>
    </row>
    <row r="76" spans="1:18" ht="15" hidden="1" customHeight="1" x14ac:dyDescent="0.25">
      <c r="A76" s="19"/>
      <c r="B76" s="481"/>
      <c r="C76" s="328" t="s">
        <v>31</v>
      </c>
      <c r="D76" s="16">
        <f t="shared" si="7"/>
        <v>0</v>
      </c>
      <c r="E76" s="16"/>
      <c r="F76" s="16"/>
      <c r="G76" s="16"/>
      <c r="H76" s="141">
        <f>I76+K76</f>
        <v>0</v>
      </c>
      <c r="I76" s="10"/>
      <c r="J76" s="10"/>
      <c r="K76" s="166"/>
      <c r="L76" s="142">
        <f t="shared" si="6"/>
        <v>0</v>
      </c>
      <c r="M76" s="142">
        <f t="shared" si="19"/>
        <v>0</v>
      </c>
      <c r="N76" s="142">
        <f t="shared" si="19"/>
        <v>0</v>
      </c>
      <c r="O76" s="142">
        <f t="shared" si="19"/>
        <v>0</v>
      </c>
      <c r="P76" s="538"/>
      <c r="Q76" s="35"/>
    </row>
    <row r="77" spans="1:18" ht="15" hidden="1" customHeight="1" x14ac:dyDescent="0.25">
      <c r="A77" s="19"/>
      <c r="B77" s="482"/>
      <c r="C77" s="328" t="s">
        <v>22</v>
      </c>
      <c r="D77" s="16">
        <f t="shared" si="7"/>
        <v>0</v>
      </c>
      <c r="E77" s="16"/>
      <c r="F77" s="16"/>
      <c r="G77" s="16"/>
      <c r="H77" s="141">
        <f>I77+K77</f>
        <v>0</v>
      </c>
      <c r="I77" s="10"/>
      <c r="J77" s="10"/>
      <c r="K77" s="166"/>
      <c r="L77" s="142">
        <f t="shared" si="6"/>
        <v>0</v>
      </c>
      <c r="M77" s="142">
        <f t="shared" si="19"/>
        <v>0</v>
      </c>
      <c r="N77" s="142">
        <f t="shared" si="19"/>
        <v>0</v>
      </c>
      <c r="O77" s="142">
        <f t="shared" si="19"/>
        <v>0</v>
      </c>
      <c r="P77" s="538"/>
      <c r="Q77" s="35"/>
    </row>
    <row r="78" spans="1:18" x14ac:dyDescent="0.25">
      <c r="A78" s="20" t="s">
        <v>70</v>
      </c>
      <c r="B78" s="21" t="s">
        <v>169</v>
      </c>
      <c r="C78" s="329"/>
      <c r="D78" s="21">
        <f t="shared" ref="D78:G78" si="20">D67</f>
        <v>0</v>
      </c>
      <c r="E78" s="21">
        <f t="shared" si="20"/>
        <v>0</v>
      </c>
      <c r="F78" s="21">
        <f t="shared" si="20"/>
        <v>0</v>
      </c>
      <c r="G78" s="21">
        <f t="shared" si="20"/>
        <v>0</v>
      </c>
      <c r="H78" s="21">
        <f>I78+K78</f>
        <v>63.2</v>
      </c>
      <c r="I78" s="21">
        <f>I26</f>
        <v>63.2</v>
      </c>
      <c r="J78" s="21">
        <f>J26+J33+J37+J41+J46+J50+J54+J58+J62+J66+J70+J74</f>
        <v>19.899999999999999</v>
      </c>
      <c r="K78" s="21">
        <f>K26+K33+K37+K41+K46+K50+K54+K58+K62+K66+K70+K74</f>
        <v>0</v>
      </c>
      <c r="L78" s="21">
        <f t="shared" si="6"/>
        <v>63.2</v>
      </c>
      <c r="M78" s="21">
        <f>M26+M33+M37+M41+M46+M50+M54+M58+M62+M66+M70+M74</f>
        <v>63.2</v>
      </c>
      <c r="N78" s="21">
        <f>N26+N33+N37+N41+N46+N50+N54+N58+N62+N66+N70+N74</f>
        <v>19.899999999999999</v>
      </c>
      <c r="O78" s="21">
        <f>O26+O33+O37+O41+O46+O50+O54+O58+O62+O66+O70+O74</f>
        <v>0</v>
      </c>
      <c r="P78" s="108"/>
      <c r="Q78" s="109"/>
      <c r="R78" s="35"/>
    </row>
    <row r="79" spans="1:18" ht="15" customHeight="1" x14ac:dyDescent="0.25">
      <c r="A79" s="5" t="s">
        <v>71</v>
      </c>
      <c r="B79" s="483" t="s">
        <v>58</v>
      </c>
      <c r="C79" s="484"/>
      <c r="D79" s="484"/>
      <c r="E79" s="484"/>
      <c r="F79" s="484"/>
      <c r="G79" s="484"/>
      <c r="H79" s="484"/>
      <c r="I79" s="484"/>
      <c r="J79" s="484"/>
      <c r="K79" s="484"/>
      <c r="L79" s="484"/>
      <c r="M79" s="484"/>
      <c r="N79" s="484"/>
      <c r="O79" s="485"/>
      <c r="P79" s="537"/>
    </row>
    <row r="80" spans="1:18" x14ac:dyDescent="0.25">
      <c r="A80" s="5" t="s">
        <v>72</v>
      </c>
      <c r="B80" s="17" t="s">
        <v>20</v>
      </c>
      <c r="C80" s="545"/>
      <c r="D80" s="177">
        <f>E80+G80</f>
        <v>470.2</v>
      </c>
      <c r="E80" s="140">
        <f>E82+E83+E84+E85+E86+E87+E88+E89+E90</f>
        <v>1.7</v>
      </c>
      <c r="F80" s="140">
        <f t="shared" ref="F80:G80" si="21">F82+F83+F84+F85+F86+F87+F88+F89+F90</f>
        <v>1.3</v>
      </c>
      <c r="G80" s="140">
        <f t="shared" si="21"/>
        <v>468.5</v>
      </c>
      <c r="H80" s="141">
        <f t="shared" ref="H80" si="22">I80+K80</f>
        <v>2397.7999999999997</v>
      </c>
      <c r="I80" s="141">
        <f>I82+I83+I84+I85+I86+I87+I88+I89+I90</f>
        <v>835.69999999999993</v>
      </c>
      <c r="J80" s="141">
        <f t="shared" ref="J80:K80" si="23">J82+J83+J84+J85+J86+J87+J88+J89+J90</f>
        <v>0.2</v>
      </c>
      <c r="K80" s="141">
        <f t="shared" si="23"/>
        <v>1562.1</v>
      </c>
      <c r="L80" s="142">
        <f t="shared" ref="L80" si="24">M80+O80</f>
        <v>2868</v>
      </c>
      <c r="M80" s="142">
        <f>M82+M83+M84+M85+M86+M87+M88+M89+M90</f>
        <v>837.4</v>
      </c>
      <c r="N80" s="142">
        <f t="shared" ref="N80:O80" si="25">N82+N83+N84+N85+N86+N87+N88+N89+N90</f>
        <v>1.5</v>
      </c>
      <c r="O80" s="142">
        <f t="shared" si="25"/>
        <v>2030.6</v>
      </c>
      <c r="P80" s="538"/>
    </row>
    <row r="81" spans="1:16" x14ac:dyDescent="0.25">
      <c r="A81" s="19"/>
      <c r="B81" s="325" t="s">
        <v>189</v>
      </c>
      <c r="C81" s="393"/>
      <c r="D81" s="177">
        <f t="shared" ref="D81:D84" si="26">E81+G81</f>
        <v>0</v>
      </c>
      <c r="E81" s="143"/>
      <c r="F81" s="143"/>
      <c r="G81" s="143"/>
      <c r="H81" s="144"/>
      <c r="I81" s="144"/>
      <c r="J81" s="144"/>
      <c r="K81" s="144"/>
      <c r="L81" s="145"/>
      <c r="M81" s="145"/>
      <c r="N81" s="145"/>
      <c r="O81" s="145"/>
      <c r="P81" s="538"/>
    </row>
    <row r="82" spans="1:16" ht="23.25" customHeight="1" x14ac:dyDescent="0.25">
      <c r="A82" s="19" t="s">
        <v>168</v>
      </c>
      <c r="B82" s="546" t="s">
        <v>297</v>
      </c>
      <c r="C82" s="393" t="s">
        <v>25</v>
      </c>
      <c r="D82" s="140">
        <f t="shared" si="26"/>
        <v>0</v>
      </c>
      <c r="E82" s="143"/>
      <c r="F82" s="143"/>
      <c r="G82" s="143"/>
      <c r="H82" s="144">
        <f t="shared" ref="H82:H90" si="27">I82+K82</f>
        <v>2097.5</v>
      </c>
      <c r="I82" s="144">
        <v>535.4</v>
      </c>
      <c r="J82" s="144"/>
      <c r="K82" s="144">
        <v>1562.1</v>
      </c>
      <c r="L82" s="145">
        <f t="shared" ref="L82:L91" si="28">M82+O82</f>
        <v>2097.5</v>
      </c>
      <c r="M82" s="145">
        <f t="shared" ref="M82:O90" si="29">E82+I82</f>
        <v>535.4</v>
      </c>
      <c r="N82" s="145">
        <f t="shared" si="29"/>
        <v>0</v>
      </c>
      <c r="O82" s="145">
        <f t="shared" si="29"/>
        <v>1562.1</v>
      </c>
      <c r="P82" s="538"/>
    </row>
    <row r="83" spans="1:16" s="35" customFormat="1" x14ac:dyDescent="0.25">
      <c r="A83" s="19"/>
      <c r="B83" s="546"/>
      <c r="C83" s="375" t="s">
        <v>31</v>
      </c>
      <c r="D83" s="140">
        <f t="shared" si="26"/>
        <v>0</v>
      </c>
      <c r="E83" s="58"/>
      <c r="F83" s="58"/>
      <c r="G83" s="58"/>
      <c r="H83" s="59">
        <f t="shared" si="27"/>
        <v>300</v>
      </c>
      <c r="I83" s="59">
        <v>300</v>
      </c>
      <c r="J83" s="59"/>
      <c r="K83" s="59"/>
      <c r="L83" s="60">
        <f t="shared" si="28"/>
        <v>300</v>
      </c>
      <c r="M83" s="60">
        <f t="shared" si="29"/>
        <v>300</v>
      </c>
      <c r="N83" s="60">
        <f t="shared" si="29"/>
        <v>0</v>
      </c>
      <c r="O83" s="60">
        <f t="shared" si="29"/>
        <v>0</v>
      </c>
      <c r="P83" s="538"/>
    </row>
    <row r="84" spans="1:16" s="35" customFormat="1" x14ac:dyDescent="0.25">
      <c r="A84" s="19"/>
      <c r="B84" s="547" t="s">
        <v>459</v>
      </c>
      <c r="C84" s="375" t="s">
        <v>25</v>
      </c>
      <c r="D84" s="140">
        <f t="shared" si="26"/>
        <v>160.80000000000001</v>
      </c>
      <c r="E84" s="58"/>
      <c r="F84" s="58"/>
      <c r="G84" s="58">
        <v>160.80000000000001</v>
      </c>
      <c r="H84" s="59"/>
      <c r="I84" s="59"/>
      <c r="J84" s="59"/>
      <c r="K84" s="59"/>
      <c r="L84" s="60">
        <f t="shared" si="28"/>
        <v>160.80000000000001</v>
      </c>
      <c r="M84" s="60">
        <f t="shared" si="29"/>
        <v>0</v>
      </c>
      <c r="N84" s="60">
        <f t="shared" si="29"/>
        <v>0</v>
      </c>
      <c r="O84" s="60">
        <f t="shared" si="29"/>
        <v>160.80000000000001</v>
      </c>
      <c r="P84" s="538"/>
    </row>
    <row r="85" spans="1:16" s="35" customFormat="1" x14ac:dyDescent="0.25">
      <c r="A85" s="19"/>
      <c r="B85" s="547"/>
      <c r="C85" s="375" t="s">
        <v>31</v>
      </c>
      <c r="D85" s="140">
        <f>E85+G85</f>
        <v>260</v>
      </c>
      <c r="E85" s="58">
        <v>0.7</v>
      </c>
      <c r="F85" s="58">
        <v>0.5</v>
      </c>
      <c r="G85" s="58">
        <v>259.3</v>
      </c>
      <c r="H85" s="59">
        <f t="shared" si="27"/>
        <v>0</v>
      </c>
      <c r="I85" s="59"/>
      <c r="J85" s="59"/>
      <c r="K85" s="59"/>
      <c r="L85" s="60">
        <f t="shared" si="28"/>
        <v>260</v>
      </c>
      <c r="M85" s="60">
        <f t="shared" si="29"/>
        <v>0.7</v>
      </c>
      <c r="N85" s="60">
        <f t="shared" si="29"/>
        <v>0.5</v>
      </c>
      <c r="O85" s="60">
        <f t="shared" si="29"/>
        <v>259.3</v>
      </c>
      <c r="P85" s="538"/>
    </row>
    <row r="86" spans="1:16" s="35" customFormat="1" x14ac:dyDescent="0.25">
      <c r="A86" s="123"/>
      <c r="B86" s="547"/>
      <c r="C86" s="548" t="s">
        <v>22</v>
      </c>
      <c r="D86" s="140">
        <f>E86+G86</f>
        <v>49.4</v>
      </c>
      <c r="E86" s="58">
        <v>1</v>
      </c>
      <c r="F86" s="58">
        <v>0.8</v>
      </c>
      <c r="G86" s="58">
        <v>48.4</v>
      </c>
      <c r="H86" s="59">
        <f t="shared" si="27"/>
        <v>0.3</v>
      </c>
      <c r="I86" s="59">
        <v>0.3</v>
      </c>
      <c r="J86" s="59">
        <v>0.2</v>
      </c>
      <c r="K86" s="59"/>
      <c r="L86" s="60">
        <f t="shared" si="28"/>
        <v>49.699999999999996</v>
      </c>
      <c r="M86" s="60">
        <f t="shared" si="29"/>
        <v>1.3</v>
      </c>
      <c r="N86" s="60">
        <f t="shared" si="29"/>
        <v>1</v>
      </c>
      <c r="O86" s="60">
        <f t="shared" si="29"/>
        <v>48.4</v>
      </c>
      <c r="P86" s="538"/>
    </row>
    <row r="87" spans="1:16" ht="25.5" hidden="1" x14ac:dyDescent="0.25">
      <c r="A87" s="131" t="s">
        <v>168</v>
      </c>
      <c r="B87" s="406" t="s">
        <v>464</v>
      </c>
      <c r="C87" s="167" t="s">
        <v>31</v>
      </c>
      <c r="D87" s="58">
        <f>E87+G87</f>
        <v>0</v>
      </c>
      <c r="E87" s="58"/>
      <c r="F87" s="58"/>
      <c r="G87" s="58"/>
      <c r="H87" s="59">
        <f t="shared" si="27"/>
        <v>0</v>
      </c>
      <c r="I87" s="59"/>
      <c r="J87" s="59"/>
      <c r="K87" s="59"/>
      <c r="L87" s="60">
        <f t="shared" si="28"/>
        <v>0</v>
      </c>
      <c r="M87" s="60">
        <f t="shared" si="29"/>
        <v>0</v>
      </c>
      <c r="N87" s="60">
        <f t="shared" si="29"/>
        <v>0</v>
      </c>
      <c r="O87" s="60">
        <f t="shared" si="29"/>
        <v>0</v>
      </c>
      <c r="P87" s="538"/>
    </row>
    <row r="88" spans="1:16" ht="15" hidden="1" customHeight="1" x14ac:dyDescent="0.25">
      <c r="A88" s="131"/>
      <c r="B88" s="549" t="s">
        <v>410</v>
      </c>
      <c r="C88" s="167" t="s">
        <v>31</v>
      </c>
      <c r="D88" s="8"/>
      <c r="E88" s="8"/>
      <c r="F88" s="8"/>
      <c r="G88" s="8"/>
      <c r="H88" s="144">
        <f t="shared" si="27"/>
        <v>0</v>
      </c>
      <c r="I88" s="144"/>
      <c r="J88" s="144"/>
      <c r="K88" s="144"/>
      <c r="L88" s="145">
        <f t="shared" si="28"/>
        <v>0</v>
      </c>
      <c r="M88" s="145">
        <f t="shared" si="29"/>
        <v>0</v>
      </c>
      <c r="N88" s="145">
        <f t="shared" si="29"/>
        <v>0</v>
      </c>
      <c r="O88" s="145">
        <f t="shared" si="29"/>
        <v>0</v>
      </c>
      <c r="P88" s="538"/>
    </row>
    <row r="89" spans="1:16" hidden="1" x14ac:dyDescent="0.25">
      <c r="A89" s="131"/>
      <c r="B89" s="549"/>
      <c r="C89" s="341" t="s">
        <v>22</v>
      </c>
      <c r="D89" s="8"/>
      <c r="E89" s="8"/>
      <c r="F89" s="8"/>
      <c r="G89" s="8"/>
      <c r="H89" s="144">
        <f t="shared" si="27"/>
        <v>0</v>
      </c>
      <c r="I89" s="144"/>
      <c r="J89" s="144"/>
      <c r="K89" s="144"/>
      <c r="L89" s="145">
        <f t="shared" si="28"/>
        <v>0</v>
      </c>
      <c r="M89" s="145">
        <f t="shared" si="29"/>
        <v>0</v>
      </c>
      <c r="N89" s="145">
        <f t="shared" si="29"/>
        <v>0</v>
      </c>
      <c r="O89" s="145">
        <f t="shared" si="29"/>
        <v>0</v>
      </c>
      <c r="P89" s="538"/>
    </row>
    <row r="90" spans="1:16" ht="39" hidden="1" x14ac:dyDescent="0.25">
      <c r="A90" s="138"/>
      <c r="B90" s="139" t="s">
        <v>411</v>
      </c>
      <c r="C90" s="341" t="s">
        <v>22</v>
      </c>
      <c r="D90" s="147"/>
      <c r="E90" s="147"/>
      <c r="F90" s="147"/>
      <c r="G90" s="147"/>
      <c r="H90" s="141">
        <f t="shared" si="27"/>
        <v>0</v>
      </c>
      <c r="I90" s="144"/>
      <c r="J90" s="144"/>
      <c r="K90" s="144"/>
      <c r="L90" s="142">
        <f t="shared" si="28"/>
        <v>0</v>
      </c>
      <c r="M90" s="142">
        <f t="shared" si="29"/>
        <v>0</v>
      </c>
      <c r="N90" s="142">
        <f t="shared" si="29"/>
        <v>0</v>
      </c>
      <c r="O90" s="142">
        <f t="shared" si="29"/>
        <v>0</v>
      </c>
      <c r="P90" s="538"/>
    </row>
    <row r="91" spans="1:16" x14ac:dyDescent="0.25">
      <c r="A91" s="168" t="s">
        <v>73</v>
      </c>
      <c r="B91" s="21" t="s">
        <v>170</v>
      </c>
      <c r="C91" s="285"/>
      <c r="D91" s="21">
        <f t="shared" ref="D91:K91" si="30">D80</f>
        <v>470.2</v>
      </c>
      <c r="E91" s="21">
        <f t="shared" si="30"/>
        <v>1.7</v>
      </c>
      <c r="F91" s="21">
        <f t="shared" si="30"/>
        <v>1.3</v>
      </c>
      <c r="G91" s="21">
        <f t="shared" si="30"/>
        <v>468.5</v>
      </c>
      <c r="H91" s="21">
        <f t="shared" si="30"/>
        <v>2397.7999999999997</v>
      </c>
      <c r="I91" s="21">
        <f t="shared" si="30"/>
        <v>835.69999999999993</v>
      </c>
      <c r="J91" s="21">
        <f t="shared" si="30"/>
        <v>0.2</v>
      </c>
      <c r="K91" s="21">
        <f t="shared" si="30"/>
        <v>1562.1</v>
      </c>
      <c r="L91" s="21">
        <f t="shared" si="28"/>
        <v>2868</v>
      </c>
      <c r="M91" s="21">
        <f>M80</f>
        <v>837.4</v>
      </c>
      <c r="N91" s="21">
        <f>N80</f>
        <v>1.5</v>
      </c>
      <c r="O91" s="21">
        <f>O80</f>
        <v>2030.6</v>
      </c>
      <c r="P91" s="108"/>
    </row>
    <row r="92" spans="1:16" hidden="1" x14ac:dyDescent="0.25">
      <c r="A92" s="5" t="s">
        <v>85</v>
      </c>
      <c r="B92" s="435" t="s">
        <v>61</v>
      </c>
      <c r="C92" s="484"/>
      <c r="D92" s="436"/>
      <c r="E92" s="436"/>
      <c r="F92" s="436"/>
      <c r="G92" s="436"/>
      <c r="H92" s="436"/>
      <c r="I92" s="436"/>
      <c r="J92" s="436"/>
      <c r="K92" s="436"/>
      <c r="L92" s="436"/>
      <c r="M92" s="436"/>
      <c r="N92" s="436"/>
      <c r="O92" s="437"/>
      <c r="P92" s="537"/>
    </row>
    <row r="93" spans="1:16" hidden="1" x14ac:dyDescent="0.25">
      <c r="A93" s="5" t="s">
        <v>86</v>
      </c>
      <c r="B93" s="17" t="s">
        <v>20</v>
      </c>
      <c r="C93" s="411" t="s">
        <v>32</v>
      </c>
      <c r="D93" s="273">
        <f t="shared" ref="D93" si="31">E93+G93</f>
        <v>0</v>
      </c>
      <c r="E93" s="147">
        <f>E95+E96+E97</f>
        <v>0</v>
      </c>
      <c r="F93" s="147">
        <f t="shared" ref="F93:G93" si="32">F95+F96+F97</f>
        <v>0</v>
      </c>
      <c r="G93" s="147">
        <f t="shared" si="32"/>
        <v>0</v>
      </c>
      <c r="H93" s="141">
        <f t="shared" ref="H93" si="33">I93+K93</f>
        <v>0</v>
      </c>
      <c r="I93" s="170">
        <f t="shared" ref="I93:O93" si="34">I95+I96+I97</f>
        <v>0</v>
      </c>
      <c r="J93" s="170">
        <f t="shared" si="34"/>
        <v>0</v>
      </c>
      <c r="K93" s="170">
        <f t="shared" si="34"/>
        <v>0</v>
      </c>
      <c r="L93" s="142">
        <f t="shared" ref="L93" si="35">M93+O93</f>
        <v>0</v>
      </c>
      <c r="M93" s="142">
        <f t="shared" ref="M93" si="36">M95+M96+M97</f>
        <v>0</v>
      </c>
      <c r="N93" s="142">
        <f t="shared" si="34"/>
        <v>0</v>
      </c>
      <c r="O93" s="142">
        <f t="shared" si="34"/>
        <v>0</v>
      </c>
      <c r="P93" s="538"/>
    </row>
    <row r="94" spans="1:16" hidden="1" x14ac:dyDescent="0.25">
      <c r="A94" s="19"/>
      <c r="B94" s="132" t="s">
        <v>189</v>
      </c>
      <c r="C94" s="404"/>
      <c r="D94" s="273"/>
      <c r="E94" s="147"/>
      <c r="F94" s="147"/>
      <c r="G94" s="209"/>
      <c r="H94" s="148"/>
      <c r="I94" s="210"/>
      <c r="J94" s="148"/>
      <c r="K94" s="148"/>
      <c r="L94" s="149"/>
      <c r="M94" s="149"/>
      <c r="N94" s="149"/>
      <c r="O94" s="149"/>
      <c r="P94" s="538"/>
    </row>
    <row r="95" spans="1:16" ht="26.25" hidden="1" x14ac:dyDescent="0.25">
      <c r="A95" s="19"/>
      <c r="B95" s="550" t="s">
        <v>298</v>
      </c>
      <c r="C95" s="404"/>
      <c r="D95" s="277"/>
      <c r="E95" s="58"/>
      <c r="F95" s="58"/>
      <c r="G95" s="288"/>
      <c r="H95" s="59"/>
      <c r="I95" s="59"/>
      <c r="J95" s="59"/>
      <c r="K95" s="321"/>
      <c r="L95" s="60">
        <f t="shared" ref="L95" si="37">M95+O95</f>
        <v>0</v>
      </c>
      <c r="M95" s="60"/>
      <c r="N95" s="60"/>
      <c r="O95" s="60">
        <f t="shared" ref="O95" si="38">G95+K95</f>
        <v>0</v>
      </c>
      <c r="P95" s="538"/>
    </row>
    <row r="96" spans="1:16" ht="26.25" hidden="1" x14ac:dyDescent="0.25">
      <c r="A96" s="19"/>
      <c r="B96" s="550" t="s">
        <v>410</v>
      </c>
      <c r="C96" s="404"/>
      <c r="D96" s="313"/>
      <c r="E96" s="8"/>
      <c r="F96" s="8"/>
      <c r="G96" s="8"/>
      <c r="H96" s="144">
        <f>I96+K96</f>
        <v>0</v>
      </c>
      <c r="I96" s="144"/>
      <c r="J96" s="144"/>
      <c r="K96" s="144"/>
      <c r="L96" s="145">
        <f>M96+O96</f>
        <v>0</v>
      </c>
      <c r="M96" s="145">
        <f t="shared" ref="M96:O98" si="39">E96+I96</f>
        <v>0</v>
      </c>
      <c r="N96" s="145">
        <f t="shared" si="39"/>
        <v>0</v>
      </c>
      <c r="O96" s="145">
        <f t="shared" si="39"/>
        <v>0</v>
      </c>
      <c r="P96" s="538"/>
    </row>
    <row r="97" spans="1:16" ht="39" hidden="1" x14ac:dyDescent="0.25">
      <c r="A97" s="19"/>
      <c r="B97" s="551" t="s">
        <v>411</v>
      </c>
      <c r="C97" s="405"/>
      <c r="D97" s="273"/>
      <c r="E97" s="147"/>
      <c r="F97" s="147"/>
      <c r="G97" s="147"/>
      <c r="H97" s="141">
        <f>I97+K97</f>
        <v>0</v>
      </c>
      <c r="I97" s="144"/>
      <c r="J97" s="144"/>
      <c r="K97" s="144"/>
      <c r="L97" s="142">
        <f>M97+O97</f>
        <v>0</v>
      </c>
      <c r="M97" s="142">
        <f t="shared" si="39"/>
        <v>0</v>
      </c>
      <c r="N97" s="142">
        <f t="shared" si="39"/>
        <v>0</v>
      </c>
      <c r="O97" s="142">
        <f t="shared" si="39"/>
        <v>0</v>
      </c>
      <c r="P97" s="538"/>
    </row>
    <row r="98" spans="1:16" hidden="1" x14ac:dyDescent="0.25">
      <c r="A98" s="5" t="s">
        <v>87</v>
      </c>
      <c r="B98" s="17" t="s">
        <v>68</v>
      </c>
      <c r="C98" s="404" t="s">
        <v>32</v>
      </c>
      <c r="D98" s="177">
        <f>E98+G98</f>
        <v>0</v>
      </c>
      <c r="E98" s="140"/>
      <c r="F98" s="140"/>
      <c r="G98" s="169">
        <f>G100+G101</f>
        <v>0</v>
      </c>
      <c r="H98" s="141">
        <f>I98+K98</f>
        <v>0</v>
      </c>
      <c r="I98" s="170"/>
      <c r="J98" s="141"/>
      <c r="K98" s="255">
        <f>K100+K101</f>
        <v>0</v>
      </c>
      <c r="L98" s="322">
        <f>M98+O98</f>
        <v>0</v>
      </c>
      <c r="M98" s="142">
        <f t="shared" si="39"/>
        <v>0</v>
      </c>
      <c r="N98" s="142">
        <f t="shared" si="39"/>
        <v>0</v>
      </c>
      <c r="O98" s="142">
        <f t="shared" si="39"/>
        <v>0</v>
      </c>
    </row>
    <row r="99" spans="1:16" hidden="1" x14ac:dyDescent="0.25">
      <c r="A99" s="19"/>
      <c r="B99" s="230" t="s">
        <v>189</v>
      </c>
      <c r="C99" s="330"/>
      <c r="D99" s="273"/>
      <c r="E99" s="147"/>
      <c r="F99" s="147"/>
      <c r="G99" s="209"/>
      <c r="H99" s="148"/>
      <c r="I99" s="210"/>
      <c r="J99" s="148"/>
      <c r="K99" s="287"/>
      <c r="L99" s="323"/>
      <c r="M99" s="149"/>
      <c r="N99" s="538"/>
      <c r="O99" s="149"/>
      <c r="P99" s="538"/>
    </row>
    <row r="100" spans="1:16" ht="26.25" hidden="1" x14ac:dyDescent="0.25">
      <c r="A100" s="19"/>
      <c r="B100" s="550" t="s">
        <v>410</v>
      </c>
      <c r="C100" s="404" t="s">
        <v>32</v>
      </c>
      <c r="D100" s="273">
        <f>E100+G100</f>
        <v>0</v>
      </c>
      <c r="E100" s="147"/>
      <c r="F100" s="147"/>
      <c r="G100" s="209"/>
      <c r="H100" s="148">
        <f>I100+K100</f>
        <v>0</v>
      </c>
      <c r="I100" s="286"/>
      <c r="J100" s="59"/>
      <c r="K100" s="321"/>
      <c r="L100" s="323">
        <f>M100+O100</f>
        <v>0</v>
      </c>
      <c r="M100" s="149">
        <f t="shared" ref="M100:O101" si="40">E100+I100</f>
        <v>0</v>
      </c>
      <c r="N100" s="538">
        <f t="shared" si="40"/>
        <v>0</v>
      </c>
      <c r="O100" s="149">
        <f t="shared" si="40"/>
        <v>0</v>
      </c>
      <c r="P100" s="538"/>
    </row>
    <row r="101" spans="1:16" ht="26.25" hidden="1" x14ac:dyDescent="0.25">
      <c r="A101" s="123"/>
      <c r="B101" s="551" t="s">
        <v>454</v>
      </c>
      <c r="C101" s="405"/>
      <c r="D101" s="178"/>
      <c r="E101" s="143"/>
      <c r="F101" s="143"/>
      <c r="G101" s="171"/>
      <c r="H101" s="144">
        <f>I101+K101</f>
        <v>0</v>
      </c>
      <c r="I101" s="172"/>
      <c r="J101" s="144"/>
      <c r="K101" s="256"/>
      <c r="L101" s="324">
        <f>M101+O101</f>
        <v>0</v>
      </c>
      <c r="M101" s="145">
        <f t="shared" si="40"/>
        <v>0</v>
      </c>
      <c r="N101" s="239">
        <f t="shared" si="40"/>
        <v>0</v>
      </c>
      <c r="O101" s="145">
        <f t="shared" si="40"/>
        <v>0</v>
      </c>
      <c r="P101" s="538"/>
    </row>
    <row r="102" spans="1:16" hidden="1" x14ac:dyDescent="0.25">
      <c r="A102" s="316" t="s">
        <v>88</v>
      </c>
      <c r="B102" s="21" t="s">
        <v>171</v>
      </c>
      <c r="C102" s="285"/>
      <c r="D102" s="21">
        <f t="shared" ref="D102:O102" si="41">D93+D98</f>
        <v>0</v>
      </c>
      <c r="E102" s="21">
        <f t="shared" si="41"/>
        <v>0</v>
      </c>
      <c r="F102" s="21">
        <f t="shared" si="41"/>
        <v>0</v>
      </c>
      <c r="G102" s="21">
        <f t="shared" si="41"/>
        <v>0</v>
      </c>
      <c r="H102" s="21">
        <f t="shared" si="41"/>
        <v>0</v>
      </c>
      <c r="I102" s="21">
        <f t="shared" si="41"/>
        <v>0</v>
      </c>
      <c r="J102" s="21">
        <f t="shared" si="41"/>
        <v>0</v>
      </c>
      <c r="K102" s="21">
        <f t="shared" si="41"/>
        <v>0</v>
      </c>
      <c r="L102" s="21">
        <f t="shared" ref="L102" si="42">M102+O102</f>
        <v>0</v>
      </c>
      <c r="M102" s="78">
        <f t="shared" si="41"/>
        <v>0</v>
      </c>
      <c r="N102" s="78">
        <f t="shared" si="41"/>
        <v>0</v>
      </c>
      <c r="O102" s="78">
        <f t="shared" si="41"/>
        <v>0</v>
      </c>
      <c r="P102" s="108"/>
    </row>
    <row r="103" spans="1:16" x14ac:dyDescent="0.25">
      <c r="A103" s="5" t="s">
        <v>74</v>
      </c>
      <c r="B103" s="483" t="s">
        <v>166</v>
      </c>
      <c r="C103" s="436"/>
      <c r="D103" s="436"/>
      <c r="E103" s="436"/>
      <c r="F103" s="436"/>
      <c r="G103" s="436"/>
      <c r="H103" s="436"/>
      <c r="I103" s="436"/>
      <c r="J103" s="436"/>
      <c r="K103" s="436"/>
      <c r="L103" s="436"/>
      <c r="M103" s="436"/>
      <c r="N103" s="436"/>
      <c r="O103" s="437"/>
      <c r="P103" s="537"/>
    </row>
    <row r="104" spans="1:16" x14ac:dyDescent="0.25">
      <c r="A104" s="5" t="s">
        <v>75</v>
      </c>
      <c r="B104" s="17" t="s">
        <v>20</v>
      </c>
      <c r="C104" s="411"/>
      <c r="D104" s="273">
        <f>E104+G104</f>
        <v>1015.2</v>
      </c>
      <c r="E104" s="147">
        <f>E106+E108+E109+E110+E112+E107+E111</f>
        <v>215.2</v>
      </c>
      <c r="F104" s="147">
        <f t="shared" ref="F104:G104" si="43">F106+F108+F109+F110+F112+F107+F111</f>
        <v>4.0999999999999996</v>
      </c>
      <c r="G104" s="147">
        <f t="shared" si="43"/>
        <v>800</v>
      </c>
      <c r="H104" s="141">
        <f t="shared" ref="H104" si="44">I104+K104</f>
        <v>280</v>
      </c>
      <c r="I104" s="170">
        <f>I106+I108+I109+I110+I112+I107+I111</f>
        <v>0</v>
      </c>
      <c r="J104" s="170">
        <f t="shared" ref="J104:K104" si="45">J106+J108+J109+J110+J112+J107+J111</f>
        <v>0</v>
      </c>
      <c r="K104" s="170">
        <f t="shared" si="45"/>
        <v>280</v>
      </c>
      <c r="L104" s="142">
        <f t="shared" ref="L104" si="46">M104+O104</f>
        <v>1295.2</v>
      </c>
      <c r="M104" s="142">
        <f>M106+M108+M109+M110+M112+M107+M111</f>
        <v>215.2</v>
      </c>
      <c r="N104" s="142">
        <f t="shared" ref="N104:O104" si="47">N106+N108+N109+N110+N112+N107+N111</f>
        <v>4.0999999999999996</v>
      </c>
      <c r="O104" s="142">
        <f t="shared" si="47"/>
        <v>1080</v>
      </c>
      <c r="P104" s="538"/>
    </row>
    <row r="105" spans="1:16" x14ac:dyDescent="0.25">
      <c r="A105" s="19"/>
      <c r="B105" s="325" t="s">
        <v>189</v>
      </c>
      <c r="C105" s="405"/>
      <c r="D105" s="273"/>
      <c r="E105" s="147"/>
      <c r="F105" s="147"/>
      <c r="G105" s="209"/>
      <c r="H105" s="148"/>
      <c r="I105" s="210"/>
      <c r="J105" s="148"/>
      <c r="K105" s="148"/>
      <c r="L105" s="149"/>
      <c r="M105" s="149"/>
      <c r="N105" s="149"/>
      <c r="O105" s="149"/>
      <c r="P105" s="538"/>
    </row>
    <row r="106" spans="1:16" ht="39" hidden="1" x14ac:dyDescent="0.25">
      <c r="A106" s="19"/>
      <c r="B106" s="326" t="s">
        <v>478</v>
      </c>
      <c r="C106" s="327"/>
      <c r="D106" s="58">
        <f t="shared" ref="D106:D116" si="48">E106+G106</f>
        <v>0</v>
      </c>
      <c r="E106" s="58"/>
      <c r="F106" s="58"/>
      <c r="G106" s="58"/>
      <c r="H106" s="59"/>
      <c r="I106" s="59"/>
      <c r="J106" s="59"/>
      <c r="K106" s="59"/>
      <c r="L106" s="304">
        <f t="shared" ref="L106:L113" si="49">M106+O106</f>
        <v>0</v>
      </c>
      <c r="M106" s="304">
        <f t="shared" ref="M106:O116" si="50">E106+I106</f>
        <v>0</v>
      </c>
      <c r="N106" s="305">
        <f t="shared" si="50"/>
        <v>0</v>
      </c>
      <c r="O106" s="60"/>
      <c r="P106" s="538"/>
    </row>
    <row r="107" spans="1:16" ht="26.25" hidden="1" x14ac:dyDescent="0.25">
      <c r="A107" s="19"/>
      <c r="B107" s="326" t="s">
        <v>330</v>
      </c>
      <c r="C107" s="327"/>
      <c r="D107" s="16">
        <f t="shared" si="48"/>
        <v>0</v>
      </c>
      <c r="E107" s="58"/>
      <c r="F107" s="58"/>
      <c r="G107" s="58"/>
      <c r="H107" s="303">
        <f t="shared" ref="H107" si="51">I107+K107</f>
        <v>0</v>
      </c>
      <c r="I107" s="59"/>
      <c r="J107" s="59"/>
      <c r="K107" s="59"/>
      <c r="L107" s="304">
        <f t="shared" si="49"/>
        <v>0</v>
      </c>
      <c r="M107" s="304">
        <f t="shared" si="50"/>
        <v>0</v>
      </c>
      <c r="N107" s="305">
        <f t="shared" si="50"/>
        <v>0</v>
      </c>
      <c r="O107" s="60"/>
      <c r="P107" s="538"/>
    </row>
    <row r="108" spans="1:16" ht="26.25" hidden="1" x14ac:dyDescent="0.25">
      <c r="A108" s="19"/>
      <c r="B108" s="326" t="s">
        <v>447</v>
      </c>
      <c r="C108" s="327"/>
      <c r="D108" s="16">
        <f t="shared" si="48"/>
        <v>0</v>
      </c>
      <c r="E108" s="16"/>
      <c r="F108" s="16"/>
      <c r="G108" s="16"/>
      <c r="H108" s="144"/>
      <c r="I108" s="144"/>
      <c r="J108" s="144"/>
      <c r="K108" s="256"/>
      <c r="L108" s="304">
        <f t="shared" si="49"/>
        <v>0</v>
      </c>
      <c r="M108" s="304">
        <f t="shared" si="50"/>
        <v>0</v>
      </c>
      <c r="N108" s="305">
        <f t="shared" si="50"/>
        <v>0</v>
      </c>
      <c r="O108" s="305">
        <f t="shared" si="50"/>
        <v>0</v>
      </c>
      <c r="P108" s="538"/>
    </row>
    <row r="109" spans="1:16" s="35" customFormat="1" ht="26.25" x14ac:dyDescent="0.25">
      <c r="A109" s="19"/>
      <c r="B109" s="326" t="s">
        <v>298</v>
      </c>
      <c r="C109" s="328" t="s">
        <v>50</v>
      </c>
      <c r="D109" s="58">
        <f t="shared" si="48"/>
        <v>800</v>
      </c>
      <c r="E109" s="58"/>
      <c r="F109" s="58"/>
      <c r="G109" s="58">
        <v>800</v>
      </c>
      <c r="H109" s="303">
        <f t="shared" ref="H109:H170" si="52">I109+K109</f>
        <v>280</v>
      </c>
      <c r="I109" s="59"/>
      <c r="J109" s="59"/>
      <c r="K109" s="59">
        <v>280</v>
      </c>
      <c r="L109" s="304">
        <f t="shared" si="49"/>
        <v>1080</v>
      </c>
      <c r="M109" s="304">
        <f t="shared" si="50"/>
        <v>0</v>
      </c>
      <c r="N109" s="304">
        <f t="shared" si="50"/>
        <v>0</v>
      </c>
      <c r="O109" s="304">
        <f t="shared" si="50"/>
        <v>1080</v>
      </c>
      <c r="P109" s="2"/>
    </row>
    <row r="110" spans="1:16" s="35" customFormat="1" ht="26.25" x14ac:dyDescent="0.25">
      <c r="A110" s="123"/>
      <c r="B110" s="326" t="s">
        <v>410</v>
      </c>
      <c r="C110" s="328" t="s">
        <v>50</v>
      </c>
      <c r="D110" s="58">
        <f t="shared" si="48"/>
        <v>215.2</v>
      </c>
      <c r="E110" s="357">
        <v>215.2</v>
      </c>
      <c r="F110" s="357">
        <v>4.0999999999999996</v>
      </c>
      <c r="G110" s="357"/>
      <c r="H110" s="303">
        <f t="shared" si="52"/>
        <v>0</v>
      </c>
      <c r="I110" s="303"/>
      <c r="J110" s="303"/>
      <c r="K110" s="303"/>
      <c r="L110" s="304">
        <f t="shared" si="49"/>
        <v>215.2</v>
      </c>
      <c r="M110" s="304">
        <f t="shared" si="50"/>
        <v>215.2</v>
      </c>
      <c r="N110" s="304">
        <f t="shared" si="50"/>
        <v>4.0999999999999996</v>
      </c>
      <c r="O110" s="304">
        <f t="shared" si="50"/>
        <v>0</v>
      </c>
      <c r="P110" s="2"/>
    </row>
    <row r="111" spans="1:16" s="35" customFormat="1" ht="27" hidden="1" customHeight="1" x14ac:dyDescent="0.25">
      <c r="A111" s="131"/>
      <c r="B111" s="344" t="s">
        <v>462</v>
      </c>
      <c r="C111" s="342"/>
      <c r="D111" s="177">
        <f t="shared" si="48"/>
        <v>0</v>
      </c>
      <c r="E111" s="301"/>
      <c r="F111" s="301"/>
      <c r="G111" s="302"/>
      <c r="H111" s="303">
        <f t="shared" si="52"/>
        <v>0</v>
      </c>
      <c r="I111" s="552"/>
      <c r="J111" s="340"/>
      <c r="K111" s="552"/>
      <c r="L111" s="304">
        <f t="shared" si="49"/>
        <v>0</v>
      </c>
      <c r="M111" s="304">
        <f t="shared" si="50"/>
        <v>0</v>
      </c>
      <c r="N111" s="305">
        <f t="shared" si="50"/>
        <v>0</v>
      </c>
      <c r="O111" s="305">
        <f t="shared" si="50"/>
        <v>0</v>
      </c>
      <c r="P111" s="2"/>
    </row>
    <row r="112" spans="1:16" s="35" customFormat="1" hidden="1" x14ac:dyDescent="0.25">
      <c r="A112" s="138"/>
      <c r="B112" s="139" t="s">
        <v>430</v>
      </c>
      <c r="C112" s="343"/>
      <c r="D112" s="177">
        <f t="shared" si="48"/>
        <v>0</v>
      </c>
      <c r="E112" s="134"/>
      <c r="F112" s="134"/>
      <c r="G112" s="553"/>
      <c r="H112" s="130">
        <f t="shared" si="52"/>
        <v>0</v>
      </c>
      <c r="I112" s="10"/>
      <c r="J112" s="10"/>
      <c r="K112" s="10"/>
      <c r="L112" s="71">
        <f t="shared" si="49"/>
        <v>0</v>
      </c>
      <c r="M112" s="71">
        <f t="shared" si="50"/>
        <v>0</v>
      </c>
      <c r="N112" s="29">
        <f t="shared" si="50"/>
        <v>0</v>
      </c>
      <c r="O112" s="29">
        <f t="shared" si="50"/>
        <v>0</v>
      </c>
      <c r="P112" s="2"/>
    </row>
    <row r="113" spans="1:18" hidden="1" x14ac:dyDescent="0.25">
      <c r="A113" s="19" t="s">
        <v>91</v>
      </c>
      <c r="B113" s="26" t="s">
        <v>54</v>
      </c>
      <c r="C113" s="411" t="s">
        <v>50</v>
      </c>
      <c r="D113" s="169">
        <f t="shared" si="48"/>
        <v>0</v>
      </c>
      <c r="E113" s="140">
        <f>E115+E116</f>
        <v>0</v>
      </c>
      <c r="F113" s="140">
        <f t="shared" ref="F113:G113" si="53">F115+F116</f>
        <v>0</v>
      </c>
      <c r="G113" s="140">
        <f t="shared" si="53"/>
        <v>0</v>
      </c>
      <c r="H113" s="181">
        <f t="shared" si="52"/>
        <v>0</v>
      </c>
      <c r="I113" s="141">
        <f>I115+I116</f>
        <v>0</v>
      </c>
      <c r="J113" s="141">
        <f t="shared" ref="J113:K113" si="54">J115+J116</f>
        <v>0</v>
      </c>
      <c r="K113" s="141">
        <f t="shared" si="54"/>
        <v>0</v>
      </c>
      <c r="L113" s="182">
        <f t="shared" si="49"/>
        <v>0</v>
      </c>
      <c r="M113" s="142">
        <f>M115+M116</f>
        <v>0</v>
      </c>
      <c r="N113" s="142">
        <f t="shared" ref="N113:O113" si="55">N115+N116</f>
        <v>0</v>
      </c>
      <c r="O113" s="142">
        <f t="shared" si="55"/>
        <v>0</v>
      </c>
      <c r="P113" s="538"/>
    </row>
    <row r="114" spans="1:18" hidden="1" x14ac:dyDescent="0.25">
      <c r="A114" s="19"/>
      <c r="B114" s="278" t="s">
        <v>189</v>
      </c>
      <c r="C114" s="404"/>
      <c r="D114" s="171"/>
      <c r="E114" s="143"/>
      <c r="F114" s="252"/>
      <c r="G114" s="143"/>
      <c r="H114" s="238"/>
      <c r="I114" s="144"/>
      <c r="J114" s="238"/>
      <c r="K114" s="144"/>
      <c r="L114" s="239"/>
      <c r="M114" s="145"/>
      <c r="N114" s="239"/>
      <c r="O114" s="145"/>
      <c r="P114" s="538"/>
    </row>
    <row r="115" spans="1:18" ht="26.25" hidden="1" x14ac:dyDescent="0.25">
      <c r="A115" s="19"/>
      <c r="B115" s="135" t="s">
        <v>454</v>
      </c>
      <c r="C115" s="404"/>
      <c r="D115" s="143">
        <f t="shared" si="48"/>
        <v>0</v>
      </c>
      <c r="E115" s="143"/>
      <c r="F115" s="143"/>
      <c r="G115" s="143"/>
      <c r="H115" s="303">
        <f t="shared" ref="H115" si="56">I115+K115</f>
        <v>0</v>
      </c>
      <c r="I115" s="144"/>
      <c r="J115" s="144"/>
      <c r="K115" s="144"/>
      <c r="L115" s="145">
        <f t="shared" ref="L115:L117" si="57">M115+O115</f>
        <v>0</v>
      </c>
      <c r="M115" s="145">
        <f t="shared" ref="M115:N115" si="58">E115+I115</f>
        <v>0</v>
      </c>
      <c r="N115" s="145">
        <f t="shared" si="58"/>
        <v>0</v>
      </c>
      <c r="O115" s="145"/>
      <c r="P115" s="538"/>
    </row>
    <row r="116" spans="1:18" ht="26.25" hidden="1" x14ac:dyDescent="0.25">
      <c r="A116" s="19"/>
      <c r="B116" s="135" t="s">
        <v>447</v>
      </c>
      <c r="C116" s="405"/>
      <c r="D116" s="140">
        <f t="shared" si="48"/>
        <v>0</v>
      </c>
      <c r="E116" s="140"/>
      <c r="F116" s="140"/>
      <c r="G116" s="140"/>
      <c r="H116" s="59"/>
      <c r="I116" s="59"/>
      <c r="J116" s="59"/>
      <c r="K116" s="59"/>
      <c r="L116" s="60">
        <f t="shared" si="57"/>
        <v>0</v>
      </c>
      <c r="M116" s="60">
        <f t="shared" si="50"/>
        <v>0</v>
      </c>
      <c r="N116" s="60">
        <f t="shared" si="50"/>
        <v>0</v>
      </c>
      <c r="O116" s="60"/>
      <c r="P116" s="538"/>
    </row>
    <row r="117" spans="1:18" hidden="1" x14ac:dyDescent="0.25">
      <c r="A117" s="5" t="s">
        <v>92</v>
      </c>
      <c r="B117" s="29" t="s">
        <v>33</v>
      </c>
      <c r="C117" s="403" t="s">
        <v>50</v>
      </c>
      <c r="D117" s="134">
        <f>E117+G117</f>
        <v>0</v>
      </c>
      <c r="E117" s="169">
        <f>E120+E121+E119</f>
        <v>0</v>
      </c>
      <c r="F117" s="169">
        <f>F120+F121+F119</f>
        <v>0</v>
      </c>
      <c r="G117" s="169">
        <f t="shared" ref="G117" si="59">G120+G121</f>
        <v>0</v>
      </c>
      <c r="H117" s="141">
        <f t="shared" si="52"/>
        <v>0</v>
      </c>
      <c r="I117" s="255">
        <f>I120+I121+I119</f>
        <v>0</v>
      </c>
      <c r="J117" s="255">
        <f t="shared" ref="J117:K117" si="60">J120+J121+J119</f>
        <v>0</v>
      </c>
      <c r="K117" s="255">
        <f t="shared" si="60"/>
        <v>0</v>
      </c>
      <c r="L117" s="142">
        <f t="shared" si="57"/>
        <v>0</v>
      </c>
      <c r="M117" s="322">
        <f>M120+M121+M119</f>
        <v>0</v>
      </c>
      <c r="N117" s="322">
        <f>N120+N121+N119</f>
        <v>0</v>
      </c>
      <c r="O117" s="142">
        <f t="shared" ref="O117" si="61">O120+O121</f>
        <v>0</v>
      </c>
      <c r="P117" s="538"/>
    </row>
    <row r="118" spans="1:18" hidden="1" x14ac:dyDescent="0.25">
      <c r="A118" s="19"/>
      <c r="B118" s="278" t="s">
        <v>189</v>
      </c>
      <c r="C118" s="403"/>
      <c r="D118" s="8"/>
      <c r="E118" s="171"/>
      <c r="F118" s="143"/>
      <c r="G118" s="252"/>
      <c r="H118" s="148"/>
      <c r="I118" s="210"/>
      <c r="J118" s="148"/>
      <c r="K118" s="148"/>
      <c r="L118" s="149"/>
      <c r="M118" s="149"/>
      <c r="N118" s="149"/>
      <c r="O118" s="145"/>
      <c r="P118" s="538"/>
    </row>
    <row r="119" spans="1:18" ht="26.25" hidden="1" x14ac:dyDescent="0.25">
      <c r="A119" s="19"/>
      <c r="B119" s="136" t="s">
        <v>330</v>
      </c>
      <c r="C119" s="403"/>
      <c r="D119" s="143">
        <f t="shared" ref="D119:D120" si="62">E119+G119</f>
        <v>0</v>
      </c>
      <c r="E119" s="171"/>
      <c r="F119" s="58"/>
      <c r="G119" s="252"/>
      <c r="H119" s="303">
        <f t="shared" ref="H119:H120" si="63">I119+K119</f>
        <v>0</v>
      </c>
      <c r="I119" s="59"/>
      <c r="J119" s="59"/>
      <c r="K119" s="59"/>
      <c r="L119" s="60">
        <f t="shared" ref="L119:L122" si="64">M119+O119</f>
        <v>0</v>
      </c>
      <c r="M119" s="60">
        <f t="shared" ref="M119:O121" si="65">E119+I119</f>
        <v>0</v>
      </c>
      <c r="N119" s="60">
        <f t="shared" si="65"/>
        <v>0</v>
      </c>
      <c r="O119" s="145"/>
      <c r="P119" s="538"/>
    </row>
    <row r="120" spans="1:18" ht="26.25" hidden="1" x14ac:dyDescent="0.25">
      <c r="A120" s="19"/>
      <c r="B120" s="135" t="s">
        <v>454</v>
      </c>
      <c r="C120" s="404"/>
      <c r="D120" s="143">
        <f t="shared" si="62"/>
        <v>0</v>
      </c>
      <c r="E120" s="143"/>
      <c r="F120" s="143"/>
      <c r="G120" s="143"/>
      <c r="H120" s="303">
        <f t="shared" si="63"/>
        <v>0</v>
      </c>
      <c r="I120" s="59"/>
      <c r="J120" s="59"/>
      <c r="K120" s="59"/>
      <c r="L120" s="60">
        <f t="shared" si="64"/>
        <v>0</v>
      </c>
      <c r="M120" s="60">
        <f t="shared" si="65"/>
        <v>0</v>
      </c>
      <c r="N120" s="60">
        <f t="shared" si="65"/>
        <v>0</v>
      </c>
      <c r="O120" s="60"/>
      <c r="P120" s="538"/>
    </row>
    <row r="121" spans="1:18" s="35" customFormat="1" ht="26.25" hidden="1" x14ac:dyDescent="0.25">
      <c r="A121" s="123"/>
      <c r="B121" s="135" t="s">
        <v>447</v>
      </c>
      <c r="C121" s="331"/>
      <c r="D121" s="140">
        <f>E121+G121</f>
        <v>0</v>
      </c>
      <c r="E121" s="140"/>
      <c r="F121" s="140"/>
      <c r="G121" s="140"/>
      <c r="H121" s="59">
        <f t="shared" si="52"/>
        <v>0</v>
      </c>
      <c r="I121" s="59"/>
      <c r="J121" s="59"/>
      <c r="K121" s="59"/>
      <c r="L121" s="60">
        <f t="shared" si="64"/>
        <v>0</v>
      </c>
      <c r="M121" s="60">
        <f t="shared" si="65"/>
        <v>0</v>
      </c>
      <c r="N121" s="60">
        <f t="shared" si="65"/>
        <v>0</v>
      </c>
      <c r="O121" s="60">
        <f t="shared" si="65"/>
        <v>0</v>
      </c>
      <c r="P121" s="538"/>
      <c r="Q121" s="554"/>
      <c r="R121" s="555"/>
    </row>
    <row r="122" spans="1:18" hidden="1" x14ac:dyDescent="0.25">
      <c r="A122" s="5" t="s">
        <v>93</v>
      </c>
      <c r="B122" s="33" t="s">
        <v>155</v>
      </c>
      <c r="C122" s="403" t="s">
        <v>50</v>
      </c>
      <c r="D122" s="556">
        <f>E122+G122</f>
        <v>0</v>
      </c>
      <c r="E122" s="134">
        <f>SUM(E124:E126)</f>
        <v>0</v>
      </c>
      <c r="F122" s="134">
        <f>SUM(F124:F126)</f>
        <v>0</v>
      </c>
      <c r="G122" s="134">
        <f t="shared" ref="G122" si="66">SUM(G125:G126)</f>
        <v>0</v>
      </c>
      <c r="H122" s="170">
        <f t="shared" si="52"/>
        <v>0</v>
      </c>
      <c r="I122" s="70">
        <f>SUM(I124:I126)</f>
        <v>0</v>
      </c>
      <c r="J122" s="70">
        <f t="shared" ref="J122:K122" si="67">SUM(J124:J126)</f>
        <v>0</v>
      </c>
      <c r="K122" s="70">
        <f t="shared" si="67"/>
        <v>0</v>
      </c>
      <c r="L122" s="142">
        <f t="shared" si="64"/>
        <v>0</v>
      </c>
      <c r="M122" s="29">
        <f>SUM(M124:M126)</f>
        <v>0</v>
      </c>
      <c r="N122" s="29">
        <f t="shared" ref="N122:O122" si="68">SUM(N124:N126)</f>
        <v>0</v>
      </c>
      <c r="O122" s="29">
        <f t="shared" si="68"/>
        <v>0</v>
      </c>
      <c r="P122" s="538"/>
      <c r="Q122" s="109"/>
      <c r="R122" s="35"/>
    </row>
    <row r="123" spans="1:18" hidden="1" x14ac:dyDescent="0.25">
      <c r="A123" s="19"/>
      <c r="B123" s="278" t="s">
        <v>189</v>
      </c>
      <c r="C123" s="403"/>
      <c r="D123" s="557"/>
      <c r="E123" s="8"/>
      <c r="F123" s="558"/>
      <c r="G123" s="8"/>
      <c r="H123" s="210"/>
      <c r="I123" s="148"/>
      <c r="J123" s="148"/>
      <c r="K123" s="148"/>
      <c r="L123" s="149"/>
      <c r="M123" s="149"/>
      <c r="N123" s="149"/>
      <c r="O123" s="149"/>
      <c r="P123" s="538"/>
      <c r="Q123" s="109"/>
      <c r="R123" s="35"/>
    </row>
    <row r="124" spans="1:18" ht="26.25" hidden="1" x14ac:dyDescent="0.25">
      <c r="A124" s="19"/>
      <c r="B124" s="136" t="s">
        <v>330</v>
      </c>
      <c r="C124" s="403"/>
      <c r="D124" s="143">
        <f t="shared" ref="D124:D125" si="69">E124+G124</f>
        <v>0</v>
      </c>
      <c r="E124" s="143"/>
      <c r="F124" s="558"/>
      <c r="G124" s="8"/>
      <c r="H124" s="303">
        <f t="shared" ref="H124:H125" si="70">I124+K124</f>
        <v>0</v>
      </c>
      <c r="I124" s="59"/>
      <c r="J124" s="59"/>
      <c r="K124" s="59"/>
      <c r="L124" s="60">
        <f t="shared" ref="L124:L131" si="71">M124+O124</f>
        <v>0</v>
      </c>
      <c r="M124" s="60">
        <f t="shared" ref="M124:O126" si="72">E124+I124</f>
        <v>0</v>
      </c>
      <c r="N124" s="60">
        <f t="shared" si="72"/>
        <v>0</v>
      </c>
      <c r="O124" s="60"/>
      <c r="P124" s="538"/>
      <c r="Q124" s="109"/>
      <c r="R124" s="35"/>
    </row>
    <row r="125" spans="1:18" ht="26.25" hidden="1" x14ac:dyDescent="0.25">
      <c r="A125" s="19"/>
      <c r="B125" s="135" t="s">
        <v>454</v>
      </c>
      <c r="C125" s="404"/>
      <c r="D125" s="143">
        <f t="shared" si="69"/>
        <v>0</v>
      </c>
      <c r="E125" s="143"/>
      <c r="F125" s="143"/>
      <c r="G125" s="143"/>
      <c r="H125" s="303">
        <f t="shared" si="70"/>
        <v>0</v>
      </c>
      <c r="I125" s="59"/>
      <c r="J125" s="59"/>
      <c r="K125" s="59"/>
      <c r="L125" s="60">
        <f t="shared" si="71"/>
        <v>0</v>
      </c>
      <c r="M125" s="60">
        <f t="shared" si="72"/>
        <v>0</v>
      </c>
      <c r="N125" s="60">
        <f t="shared" si="72"/>
        <v>0</v>
      </c>
      <c r="O125" s="60"/>
      <c r="P125" s="538"/>
    </row>
    <row r="126" spans="1:18" ht="26.25" hidden="1" x14ac:dyDescent="0.25">
      <c r="A126" s="19"/>
      <c r="B126" s="135" t="s">
        <v>447</v>
      </c>
      <c r="C126" s="410"/>
      <c r="D126" s="134">
        <f>E126+G126</f>
        <v>0</v>
      </c>
      <c r="E126" s="134"/>
      <c r="F126" s="134"/>
      <c r="G126" s="129"/>
      <c r="H126" s="144">
        <f t="shared" si="52"/>
        <v>0</v>
      </c>
      <c r="I126" s="144"/>
      <c r="J126" s="144"/>
      <c r="K126" s="144"/>
      <c r="L126" s="145">
        <f t="shared" si="71"/>
        <v>0</v>
      </c>
      <c r="M126" s="145">
        <f t="shared" si="72"/>
        <v>0</v>
      </c>
      <c r="N126" s="145">
        <f t="shared" si="72"/>
        <v>0</v>
      </c>
      <c r="O126" s="145">
        <f t="shared" si="72"/>
        <v>0</v>
      </c>
      <c r="P126" s="538"/>
      <c r="Q126" s="109"/>
      <c r="R126" s="35"/>
    </row>
    <row r="127" spans="1:18" hidden="1" x14ac:dyDescent="0.25">
      <c r="A127" s="5" t="s">
        <v>94</v>
      </c>
      <c r="B127" s="33" t="s">
        <v>384</v>
      </c>
      <c r="C127" s="402" t="s">
        <v>50</v>
      </c>
      <c r="D127" s="556">
        <f>E127+G127</f>
        <v>0</v>
      </c>
      <c r="E127" s="140">
        <f>SUM(E129:E130)</f>
        <v>0</v>
      </c>
      <c r="F127" s="140">
        <f t="shared" ref="F127:G127" si="73">SUM(F129:F130)</f>
        <v>0</v>
      </c>
      <c r="G127" s="140">
        <f t="shared" si="73"/>
        <v>0</v>
      </c>
      <c r="H127" s="170">
        <f t="shared" si="52"/>
        <v>0</v>
      </c>
      <c r="I127" s="141">
        <f>SUM(I129:I130)</f>
        <v>0</v>
      </c>
      <c r="J127" s="141">
        <f t="shared" ref="J127:K127" si="74">SUM(J129:J130)</f>
        <v>0</v>
      </c>
      <c r="K127" s="141">
        <f t="shared" si="74"/>
        <v>0</v>
      </c>
      <c r="L127" s="142">
        <f t="shared" si="71"/>
        <v>0</v>
      </c>
      <c r="M127" s="142">
        <f>SUM(M129:M130)</f>
        <v>0</v>
      </c>
      <c r="N127" s="142">
        <f t="shared" ref="N127:O127" si="75">SUM(N129:N130)</f>
        <v>0</v>
      </c>
      <c r="O127" s="142">
        <f t="shared" si="75"/>
        <v>0</v>
      </c>
      <c r="P127" s="538"/>
      <c r="Q127" s="109"/>
      <c r="R127" s="35"/>
    </row>
    <row r="128" spans="1:18" hidden="1" x14ac:dyDescent="0.25">
      <c r="A128" s="19"/>
      <c r="B128" s="278" t="s">
        <v>189</v>
      </c>
      <c r="C128" s="403"/>
      <c r="D128" s="557"/>
      <c r="E128" s="143"/>
      <c r="F128" s="252"/>
      <c r="G128" s="143"/>
      <c r="H128" s="210"/>
      <c r="I128" s="559"/>
      <c r="J128" s="148"/>
      <c r="K128" s="559"/>
      <c r="L128" s="149"/>
      <c r="M128" s="538"/>
      <c r="N128" s="149"/>
      <c r="O128" s="215"/>
      <c r="P128" s="538"/>
      <c r="Q128" s="109"/>
      <c r="R128" s="35"/>
    </row>
    <row r="129" spans="1:18" ht="26.25" hidden="1" x14ac:dyDescent="0.25">
      <c r="A129" s="19"/>
      <c r="B129" s="135" t="s">
        <v>454</v>
      </c>
      <c r="C129" s="404"/>
      <c r="D129" s="143">
        <f t="shared" ref="D129" si="76">E129+G129</f>
        <v>0</v>
      </c>
      <c r="E129" s="143"/>
      <c r="F129" s="143"/>
      <c r="G129" s="143"/>
      <c r="H129" s="303">
        <f t="shared" ref="H129" si="77">I129+K129</f>
        <v>0</v>
      </c>
      <c r="I129" s="59"/>
      <c r="J129" s="59"/>
      <c r="K129" s="59"/>
      <c r="L129" s="60">
        <f t="shared" ref="L129:L130" si="78">M129+O129</f>
        <v>0</v>
      </c>
      <c r="M129" s="60">
        <f t="shared" ref="M129:O130" si="79">E129+I129</f>
        <v>0</v>
      </c>
      <c r="N129" s="60">
        <f t="shared" si="79"/>
        <v>0</v>
      </c>
      <c r="O129" s="60"/>
      <c r="P129" s="538"/>
    </row>
    <row r="130" spans="1:18" ht="26.25" hidden="1" x14ac:dyDescent="0.25">
      <c r="A130" s="19"/>
      <c r="B130" s="135" t="s">
        <v>447</v>
      </c>
      <c r="C130" s="410"/>
      <c r="D130" s="140">
        <f>E130+G130</f>
        <v>0</v>
      </c>
      <c r="E130" s="180"/>
      <c r="F130" s="140"/>
      <c r="G130" s="560"/>
      <c r="H130" s="144">
        <f t="shared" si="52"/>
        <v>0</v>
      </c>
      <c r="I130" s="238"/>
      <c r="J130" s="144"/>
      <c r="K130" s="238"/>
      <c r="L130" s="142">
        <f t="shared" si="78"/>
        <v>0</v>
      </c>
      <c r="M130" s="142">
        <f t="shared" si="79"/>
        <v>0</v>
      </c>
      <c r="N130" s="142">
        <f t="shared" si="79"/>
        <v>0</v>
      </c>
      <c r="O130" s="142">
        <f t="shared" si="79"/>
        <v>0</v>
      </c>
      <c r="P130" s="538"/>
      <c r="Q130" s="109"/>
      <c r="R130" s="35"/>
    </row>
    <row r="131" spans="1:18" hidden="1" x14ac:dyDescent="0.25">
      <c r="A131" s="5" t="s">
        <v>95</v>
      </c>
      <c r="B131" s="173" t="s">
        <v>148</v>
      </c>
      <c r="C131" s="411" t="s">
        <v>50</v>
      </c>
      <c r="D131" s="556">
        <f>E131+G131</f>
        <v>0</v>
      </c>
      <c r="E131" s="140">
        <f>SUM(E133:E134)</f>
        <v>0</v>
      </c>
      <c r="F131" s="140">
        <f>SUM(F133:F134)</f>
        <v>0</v>
      </c>
      <c r="G131" s="140">
        <f>SUM(G133:G134)</f>
        <v>0</v>
      </c>
      <c r="H131" s="170">
        <f t="shared" si="52"/>
        <v>0</v>
      </c>
      <c r="I131" s="141">
        <f>SUM(I133:I134)</f>
        <v>0</v>
      </c>
      <c r="J131" s="141">
        <f>SUM(J133:J134)</f>
        <v>0</v>
      </c>
      <c r="K131" s="141">
        <f>SUM(K133:K134)</f>
        <v>0</v>
      </c>
      <c r="L131" s="174">
        <f t="shared" si="71"/>
        <v>0</v>
      </c>
      <c r="M131" s="142">
        <f>SUM(M133:M134)</f>
        <v>0</v>
      </c>
      <c r="N131" s="142">
        <f>SUM(N133:N134)</f>
        <v>0</v>
      </c>
      <c r="O131" s="142">
        <f>SUM(O133:O134)</f>
        <v>0</v>
      </c>
      <c r="P131" s="538"/>
      <c r="Q131" s="109"/>
      <c r="R131" s="35"/>
    </row>
    <row r="132" spans="1:18" hidden="1" x14ac:dyDescent="0.25">
      <c r="A132" s="19"/>
      <c r="B132" s="278" t="s">
        <v>189</v>
      </c>
      <c r="C132" s="404"/>
      <c r="D132" s="557"/>
      <c r="E132" s="143"/>
      <c r="F132" s="252"/>
      <c r="G132" s="143"/>
      <c r="H132" s="210"/>
      <c r="I132" s="148"/>
      <c r="J132" s="148"/>
      <c r="K132" s="210"/>
      <c r="L132" s="215"/>
      <c r="M132" s="149"/>
      <c r="N132" s="149"/>
      <c r="O132" s="149"/>
      <c r="P132" s="538"/>
      <c r="Q132" s="109"/>
      <c r="R132" s="35"/>
    </row>
    <row r="133" spans="1:18" ht="26.25" hidden="1" x14ac:dyDescent="0.25">
      <c r="A133" s="19"/>
      <c r="B133" s="135" t="s">
        <v>454</v>
      </c>
      <c r="C133" s="404"/>
      <c r="D133" s="143">
        <f t="shared" ref="D133" si="80">E133+G133</f>
        <v>0</v>
      </c>
      <c r="E133" s="143"/>
      <c r="F133" s="143"/>
      <c r="G133" s="143"/>
      <c r="H133" s="303">
        <f t="shared" ref="H133" si="81">I133+K133</f>
        <v>0</v>
      </c>
      <c r="I133" s="59"/>
      <c r="J133" s="59"/>
      <c r="K133" s="59"/>
      <c r="L133" s="60">
        <f t="shared" ref="L133:L135" si="82">M133+O133</f>
        <v>0</v>
      </c>
      <c r="M133" s="60">
        <f t="shared" ref="M133:O134" si="83">E133+I133</f>
        <v>0</v>
      </c>
      <c r="N133" s="60">
        <f t="shared" si="83"/>
        <v>0</v>
      </c>
      <c r="O133" s="60"/>
      <c r="P133" s="538"/>
    </row>
    <row r="134" spans="1:18" s="35" customFormat="1" ht="26.25" hidden="1" x14ac:dyDescent="0.25">
      <c r="A134" s="123"/>
      <c r="B134" s="135" t="s">
        <v>447</v>
      </c>
      <c r="C134" s="331"/>
      <c r="D134" s="140">
        <f>E134+G134</f>
        <v>0</v>
      </c>
      <c r="E134" s="140"/>
      <c r="F134" s="140"/>
      <c r="G134" s="209"/>
      <c r="H134" s="148">
        <f t="shared" si="52"/>
        <v>0</v>
      </c>
      <c r="I134" s="148"/>
      <c r="J134" s="148"/>
      <c r="K134" s="210"/>
      <c r="L134" s="142">
        <f t="shared" si="82"/>
        <v>0</v>
      </c>
      <c r="M134" s="142">
        <f t="shared" si="83"/>
        <v>0</v>
      </c>
      <c r="N134" s="142">
        <f t="shared" si="83"/>
        <v>0</v>
      </c>
      <c r="O134" s="142">
        <f t="shared" si="83"/>
        <v>0</v>
      </c>
      <c r="P134" s="538"/>
      <c r="Q134" s="554"/>
      <c r="R134" s="555"/>
    </row>
    <row r="135" spans="1:18" hidden="1" x14ac:dyDescent="0.25">
      <c r="A135" s="127" t="s">
        <v>96</v>
      </c>
      <c r="B135" s="253" t="s">
        <v>322</v>
      </c>
      <c r="C135" s="411" t="s">
        <v>50</v>
      </c>
      <c r="D135" s="556">
        <f>E135+G135</f>
        <v>0</v>
      </c>
      <c r="E135" s="140">
        <f>SUM(E137:E139)</f>
        <v>0</v>
      </c>
      <c r="F135" s="140">
        <f t="shared" ref="F135:G135" si="84">SUM(F137:F139)</f>
        <v>0</v>
      </c>
      <c r="G135" s="140">
        <f t="shared" si="84"/>
        <v>0</v>
      </c>
      <c r="H135" s="170">
        <f t="shared" si="52"/>
        <v>0</v>
      </c>
      <c r="I135" s="141">
        <f>SUM(I137:I139)</f>
        <v>0</v>
      </c>
      <c r="J135" s="141">
        <f t="shared" ref="J135:K135" si="85">SUM(J137:J139)</f>
        <v>0</v>
      </c>
      <c r="K135" s="141">
        <f t="shared" si="85"/>
        <v>0</v>
      </c>
      <c r="L135" s="174">
        <f t="shared" si="82"/>
        <v>0</v>
      </c>
      <c r="M135" s="142">
        <f>SUM(M137:M139)</f>
        <v>0</v>
      </c>
      <c r="N135" s="142">
        <f t="shared" ref="N135:O135" si="86">SUM(N137:N139)</f>
        <v>0</v>
      </c>
      <c r="O135" s="142">
        <f t="shared" si="86"/>
        <v>0</v>
      </c>
      <c r="P135" s="538"/>
      <c r="Q135" s="109"/>
      <c r="R135" s="35"/>
    </row>
    <row r="136" spans="1:18" hidden="1" x14ac:dyDescent="0.25">
      <c r="A136" s="131"/>
      <c r="B136" s="278" t="s">
        <v>189</v>
      </c>
      <c r="C136" s="404"/>
      <c r="D136" s="557"/>
      <c r="E136" s="143"/>
      <c r="F136" s="252"/>
      <c r="G136" s="147"/>
      <c r="H136" s="210"/>
      <c r="I136" s="148"/>
      <c r="J136" s="148"/>
      <c r="K136" s="210"/>
      <c r="L136" s="215"/>
      <c r="M136" s="149"/>
      <c r="N136" s="149"/>
      <c r="O136" s="149"/>
      <c r="P136" s="538"/>
      <c r="Q136" s="109"/>
      <c r="R136" s="35"/>
    </row>
    <row r="137" spans="1:18" ht="26.25" hidden="1" x14ac:dyDescent="0.25">
      <c r="A137" s="131"/>
      <c r="B137" s="136" t="s">
        <v>330</v>
      </c>
      <c r="C137" s="404"/>
      <c r="D137" s="143">
        <f t="shared" ref="D137:D138" si="87">E137+G137</f>
        <v>0</v>
      </c>
      <c r="E137" s="143"/>
      <c r="F137" s="252"/>
      <c r="G137" s="58"/>
      <c r="H137" s="303">
        <f t="shared" ref="H137:H138" si="88">I137+K137</f>
        <v>0</v>
      </c>
      <c r="I137" s="59"/>
      <c r="J137" s="59"/>
      <c r="K137" s="59"/>
      <c r="L137" s="60">
        <f t="shared" ref="L137:L138" si="89">M137+O137</f>
        <v>0</v>
      </c>
      <c r="M137" s="60">
        <f t="shared" ref="M137:O140" si="90">E137+I137</f>
        <v>0</v>
      </c>
      <c r="N137" s="60">
        <f t="shared" si="90"/>
        <v>0</v>
      </c>
      <c r="O137" s="60"/>
      <c r="P137" s="538"/>
      <c r="Q137" s="109"/>
      <c r="R137" s="35"/>
    </row>
    <row r="138" spans="1:18" ht="26.25" hidden="1" x14ac:dyDescent="0.25">
      <c r="A138" s="19"/>
      <c r="B138" s="135" t="s">
        <v>454</v>
      </c>
      <c r="C138" s="404"/>
      <c r="D138" s="143">
        <f t="shared" si="87"/>
        <v>0</v>
      </c>
      <c r="E138" s="143"/>
      <c r="F138" s="143"/>
      <c r="G138" s="143"/>
      <c r="H138" s="303">
        <f t="shared" si="88"/>
        <v>0</v>
      </c>
      <c r="I138" s="59"/>
      <c r="J138" s="59"/>
      <c r="K138" s="59"/>
      <c r="L138" s="60">
        <f t="shared" si="89"/>
        <v>0</v>
      </c>
      <c r="M138" s="60">
        <f t="shared" si="90"/>
        <v>0</v>
      </c>
      <c r="N138" s="60">
        <f t="shared" si="90"/>
        <v>0</v>
      </c>
      <c r="O138" s="60"/>
      <c r="P138" s="538"/>
    </row>
    <row r="139" spans="1:18" ht="26.25" hidden="1" x14ac:dyDescent="0.25">
      <c r="A139" s="131"/>
      <c r="B139" s="135" t="s">
        <v>447</v>
      </c>
      <c r="C139" s="332"/>
      <c r="D139" s="140">
        <f>E139+G139</f>
        <v>0</v>
      </c>
      <c r="E139" s="140"/>
      <c r="F139" s="140"/>
      <c r="G139" s="209"/>
      <c r="H139" s="148">
        <f t="shared" si="52"/>
        <v>0</v>
      </c>
      <c r="I139" s="148"/>
      <c r="J139" s="148"/>
      <c r="K139" s="210"/>
      <c r="L139" s="215">
        <f>M139+O139</f>
        <v>0</v>
      </c>
      <c r="M139" s="149">
        <f t="shared" si="90"/>
        <v>0</v>
      </c>
      <c r="N139" s="149">
        <f t="shared" si="90"/>
        <v>0</v>
      </c>
      <c r="O139" s="149">
        <f t="shared" si="90"/>
        <v>0</v>
      </c>
      <c r="P139" s="538"/>
      <c r="Q139" s="109"/>
      <c r="R139" s="35"/>
    </row>
    <row r="140" spans="1:18" hidden="1" x14ac:dyDescent="0.25">
      <c r="A140" s="5" t="s">
        <v>97</v>
      </c>
      <c r="B140" s="29" t="s">
        <v>385</v>
      </c>
      <c r="C140" s="402" t="s">
        <v>50</v>
      </c>
      <c r="D140" s="556">
        <f>E140+G140</f>
        <v>0</v>
      </c>
      <c r="E140" s="140">
        <f>SUM(E142:E143)</f>
        <v>0</v>
      </c>
      <c r="F140" s="140">
        <f t="shared" ref="F140:G140" si="91">SUM(F142:F143)</f>
        <v>0</v>
      </c>
      <c r="G140" s="140">
        <f t="shared" si="91"/>
        <v>0</v>
      </c>
      <c r="H140" s="170">
        <f t="shared" si="52"/>
        <v>0</v>
      </c>
      <c r="I140" s="141">
        <f>SUM(I142:I143)</f>
        <v>0</v>
      </c>
      <c r="J140" s="141">
        <f t="shared" ref="J140:K140" si="92">SUM(J142:J143)</f>
        <v>0</v>
      </c>
      <c r="K140" s="141">
        <f t="shared" si="92"/>
        <v>0</v>
      </c>
      <c r="L140" s="142">
        <f>M140+O140</f>
        <v>0</v>
      </c>
      <c r="M140" s="142">
        <f t="shared" si="90"/>
        <v>0</v>
      </c>
      <c r="N140" s="142">
        <f t="shared" si="90"/>
        <v>0</v>
      </c>
      <c r="O140" s="142">
        <f t="shared" si="90"/>
        <v>0</v>
      </c>
      <c r="P140" s="538"/>
      <c r="Q140" s="109"/>
      <c r="R140" s="35"/>
    </row>
    <row r="141" spans="1:18" hidden="1" x14ac:dyDescent="0.25">
      <c r="A141" s="19"/>
      <c r="B141" s="278" t="s">
        <v>189</v>
      </c>
      <c r="C141" s="403"/>
      <c r="D141" s="557"/>
      <c r="E141" s="143"/>
      <c r="F141" s="252"/>
      <c r="G141" s="143"/>
      <c r="H141" s="210"/>
      <c r="I141" s="210"/>
      <c r="J141" s="148"/>
      <c r="K141" s="148"/>
      <c r="L141" s="149"/>
      <c r="M141" s="149"/>
      <c r="N141" s="149"/>
      <c r="O141" s="149"/>
      <c r="P141" s="538"/>
      <c r="Q141" s="109"/>
      <c r="R141" s="35"/>
    </row>
    <row r="142" spans="1:18" ht="26.25" hidden="1" x14ac:dyDescent="0.25">
      <c r="A142" s="19"/>
      <c r="B142" s="135" t="s">
        <v>454</v>
      </c>
      <c r="C142" s="404"/>
      <c r="D142" s="143">
        <f t="shared" ref="D142" si="93">E142+G142</f>
        <v>0</v>
      </c>
      <c r="E142" s="143"/>
      <c r="F142" s="143"/>
      <c r="G142" s="143"/>
      <c r="H142" s="303">
        <f t="shared" ref="H142" si="94">I142+K142</f>
        <v>0</v>
      </c>
      <c r="I142" s="59"/>
      <c r="J142" s="59"/>
      <c r="K142" s="59"/>
      <c r="L142" s="60">
        <f t="shared" ref="L142:L143" si="95">M142+O142</f>
        <v>0</v>
      </c>
      <c r="M142" s="60">
        <f t="shared" ref="M142:O144" si="96">E142+I142</f>
        <v>0</v>
      </c>
      <c r="N142" s="60">
        <f t="shared" si="96"/>
        <v>0</v>
      </c>
      <c r="O142" s="60"/>
      <c r="P142" s="538"/>
    </row>
    <row r="143" spans="1:18" s="35" customFormat="1" ht="26.25" hidden="1" x14ac:dyDescent="0.25">
      <c r="A143" s="19"/>
      <c r="B143" s="135" t="s">
        <v>447</v>
      </c>
      <c r="C143" s="405"/>
      <c r="D143" s="140">
        <f>E143+G143</f>
        <v>0</v>
      </c>
      <c r="E143" s="140"/>
      <c r="F143" s="140"/>
      <c r="G143" s="209"/>
      <c r="H143" s="148">
        <f t="shared" si="52"/>
        <v>0</v>
      </c>
      <c r="I143" s="210"/>
      <c r="J143" s="148"/>
      <c r="K143" s="148"/>
      <c r="L143" s="142">
        <f t="shared" si="95"/>
        <v>0</v>
      </c>
      <c r="M143" s="142">
        <f t="shared" si="96"/>
        <v>0</v>
      </c>
      <c r="N143" s="142">
        <f t="shared" si="96"/>
        <v>0</v>
      </c>
      <c r="O143" s="142">
        <f t="shared" si="96"/>
        <v>0</v>
      </c>
      <c r="P143" s="538"/>
      <c r="Q143" s="554"/>
      <c r="R143" s="555"/>
    </row>
    <row r="144" spans="1:18" hidden="1" x14ac:dyDescent="0.25">
      <c r="A144" s="5" t="s">
        <v>98</v>
      </c>
      <c r="B144" s="17" t="s">
        <v>386</v>
      </c>
      <c r="C144" s="402" t="s">
        <v>50</v>
      </c>
      <c r="D144" s="556">
        <f>E144+G144</f>
        <v>0</v>
      </c>
      <c r="E144" s="140">
        <f>SUM(E146:E148)</f>
        <v>0</v>
      </c>
      <c r="F144" s="140">
        <f>SUM(F146:F148)</f>
        <v>0</v>
      </c>
      <c r="G144" s="140">
        <f t="shared" ref="G144" si="97">SUM(G147:G148)</f>
        <v>0</v>
      </c>
      <c r="H144" s="170">
        <f t="shared" si="52"/>
        <v>0</v>
      </c>
      <c r="I144" s="141">
        <f>SUM(I146:I147)</f>
        <v>0</v>
      </c>
      <c r="J144" s="141">
        <f t="shared" ref="J144:K144" si="98">SUM(J146:J147)</f>
        <v>0</v>
      </c>
      <c r="K144" s="141">
        <f t="shared" si="98"/>
        <v>0</v>
      </c>
      <c r="L144" s="142">
        <f>M144+O144</f>
        <v>0</v>
      </c>
      <c r="M144" s="142">
        <f t="shared" si="96"/>
        <v>0</v>
      </c>
      <c r="N144" s="142">
        <f t="shared" si="96"/>
        <v>0</v>
      </c>
      <c r="O144" s="142">
        <f t="shared" si="96"/>
        <v>0</v>
      </c>
      <c r="P144" s="538"/>
      <c r="Q144" s="109"/>
      <c r="R144" s="35"/>
    </row>
    <row r="145" spans="1:18" hidden="1" x14ac:dyDescent="0.25">
      <c r="A145" s="19"/>
      <c r="B145" s="278" t="s">
        <v>189</v>
      </c>
      <c r="C145" s="403"/>
      <c r="D145" s="557"/>
      <c r="E145" s="143"/>
      <c r="F145" s="252"/>
      <c r="G145" s="143"/>
      <c r="H145" s="210"/>
      <c r="I145" s="210"/>
      <c r="J145" s="148"/>
      <c r="K145" s="148"/>
      <c r="L145" s="149"/>
      <c r="M145" s="149"/>
      <c r="N145" s="149"/>
      <c r="O145" s="149"/>
      <c r="P145" s="538"/>
      <c r="Q145" s="109"/>
      <c r="R145" s="35"/>
    </row>
    <row r="146" spans="1:18" ht="26.25" hidden="1" x14ac:dyDescent="0.25">
      <c r="A146" s="19"/>
      <c r="B146" s="136" t="s">
        <v>330</v>
      </c>
      <c r="C146" s="403"/>
      <c r="D146" s="143">
        <f t="shared" ref="D146:D147" si="99">E146+G146</f>
        <v>0</v>
      </c>
      <c r="E146" s="143"/>
      <c r="F146" s="252"/>
      <c r="G146" s="143"/>
      <c r="H146" s="303">
        <f t="shared" ref="H146:H147" si="100">I146+K146</f>
        <v>0</v>
      </c>
      <c r="I146" s="59"/>
      <c r="J146" s="59"/>
      <c r="K146" s="59"/>
      <c r="L146" s="60">
        <f t="shared" ref="L146:L157" si="101">M146+O146</f>
        <v>0</v>
      </c>
      <c r="M146" s="60">
        <f t="shared" ref="M146:O158" si="102">E146+I146</f>
        <v>0</v>
      </c>
      <c r="N146" s="60">
        <f t="shared" si="102"/>
        <v>0</v>
      </c>
      <c r="O146" s="60"/>
      <c r="P146" s="538"/>
      <c r="Q146" s="109"/>
      <c r="R146" s="35"/>
    </row>
    <row r="147" spans="1:18" ht="26.25" hidden="1" x14ac:dyDescent="0.25">
      <c r="A147" s="19"/>
      <c r="B147" s="135" t="s">
        <v>454</v>
      </c>
      <c r="C147" s="404"/>
      <c r="D147" s="143">
        <f t="shared" si="99"/>
        <v>0</v>
      </c>
      <c r="E147" s="143"/>
      <c r="F147" s="143"/>
      <c r="G147" s="143"/>
      <c r="H147" s="303">
        <f t="shared" si="100"/>
        <v>0</v>
      </c>
      <c r="I147" s="59"/>
      <c r="J147" s="59"/>
      <c r="K147" s="59"/>
      <c r="L147" s="60">
        <f t="shared" si="101"/>
        <v>0</v>
      </c>
      <c r="M147" s="60">
        <f t="shared" si="102"/>
        <v>0</v>
      </c>
      <c r="N147" s="60">
        <f t="shared" si="102"/>
        <v>0</v>
      </c>
      <c r="O147" s="60"/>
      <c r="P147" s="538"/>
    </row>
    <row r="148" spans="1:18" ht="26.25" hidden="1" x14ac:dyDescent="0.25">
      <c r="A148" s="19"/>
      <c r="B148" s="135" t="s">
        <v>447</v>
      </c>
      <c r="C148" s="405"/>
      <c r="D148" s="140">
        <f>E148+G148</f>
        <v>0</v>
      </c>
      <c r="E148" s="140"/>
      <c r="F148" s="140"/>
      <c r="G148" s="209"/>
      <c r="H148" s="148">
        <f t="shared" si="52"/>
        <v>0</v>
      </c>
      <c r="I148" s="210"/>
      <c r="J148" s="148"/>
      <c r="K148" s="148"/>
      <c r="L148" s="149">
        <f t="shared" si="101"/>
        <v>0</v>
      </c>
      <c r="M148" s="149">
        <f t="shared" si="102"/>
        <v>0</v>
      </c>
      <c r="N148" s="149">
        <f t="shared" si="102"/>
        <v>0</v>
      </c>
      <c r="O148" s="149">
        <f t="shared" si="102"/>
        <v>0</v>
      </c>
      <c r="P148" s="538"/>
      <c r="Q148" s="109"/>
      <c r="R148" s="35"/>
    </row>
    <row r="149" spans="1:18" hidden="1" x14ac:dyDescent="0.25">
      <c r="A149" s="5" t="s">
        <v>99</v>
      </c>
      <c r="B149" s="29" t="s">
        <v>387</v>
      </c>
      <c r="C149" s="403" t="s">
        <v>50</v>
      </c>
      <c r="D149" s="556">
        <f>E149+G149</f>
        <v>0</v>
      </c>
      <c r="E149" s="140">
        <f>SUM(E151:E152)</f>
        <v>0</v>
      </c>
      <c r="F149" s="140">
        <f t="shared" ref="F149:G149" si="103">SUM(F151:F152)</f>
        <v>0</v>
      </c>
      <c r="G149" s="140">
        <f t="shared" si="103"/>
        <v>0</v>
      </c>
      <c r="H149" s="170">
        <f t="shared" si="52"/>
        <v>0</v>
      </c>
      <c r="I149" s="141">
        <f>SUM(I151:I152)</f>
        <v>0</v>
      </c>
      <c r="J149" s="141">
        <f t="shared" ref="J149:K149" si="104">SUM(J151:J152)</f>
        <v>0</v>
      </c>
      <c r="K149" s="141">
        <f t="shared" si="104"/>
        <v>0</v>
      </c>
      <c r="L149" s="142">
        <f>M149+O149</f>
        <v>0</v>
      </c>
      <c r="M149" s="142">
        <f t="shared" si="102"/>
        <v>0</v>
      </c>
      <c r="N149" s="142">
        <f t="shared" si="102"/>
        <v>0</v>
      </c>
      <c r="O149" s="142">
        <f t="shared" si="102"/>
        <v>0</v>
      </c>
      <c r="P149" s="538"/>
      <c r="Q149" s="109"/>
      <c r="R149" s="35"/>
    </row>
    <row r="150" spans="1:18" hidden="1" x14ac:dyDescent="0.25">
      <c r="A150" s="19"/>
      <c r="B150" s="278" t="s">
        <v>189</v>
      </c>
      <c r="C150" s="403"/>
      <c r="D150" s="557"/>
      <c r="E150" s="143"/>
      <c r="F150" s="252"/>
      <c r="G150" s="143"/>
      <c r="H150" s="210"/>
      <c r="I150" s="559"/>
      <c r="J150" s="148"/>
      <c r="K150" s="559"/>
      <c r="L150" s="149"/>
      <c r="M150" s="538"/>
      <c r="N150" s="149"/>
      <c r="O150" s="215"/>
      <c r="P150" s="538"/>
      <c r="Q150" s="109"/>
      <c r="R150" s="35"/>
    </row>
    <row r="151" spans="1:18" ht="26.25" hidden="1" x14ac:dyDescent="0.25">
      <c r="A151" s="19"/>
      <c r="B151" s="135" t="s">
        <v>454</v>
      </c>
      <c r="C151" s="404"/>
      <c r="D151" s="143">
        <f t="shared" ref="D151" si="105">E151+G151</f>
        <v>0</v>
      </c>
      <c r="E151" s="143"/>
      <c r="F151" s="143"/>
      <c r="G151" s="143"/>
      <c r="H151" s="303">
        <f t="shared" ref="H151" si="106">I151+K151</f>
        <v>0</v>
      </c>
      <c r="I151" s="59"/>
      <c r="J151" s="59"/>
      <c r="K151" s="59"/>
      <c r="L151" s="60">
        <f t="shared" ref="L151" si="107">M151+O151</f>
        <v>0</v>
      </c>
      <c r="M151" s="60">
        <f t="shared" ref="M151:N151" si="108">E151+I151</f>
        <v>0</v>
      </c>
      <c r="N151" s="60">
        <f t="shared" si="108"/>
        <v>0</v>
      </c>
      <c r="O151" s="60"/>
      <c r="P151" s="538"/>
    </row>
    <row r="152" spans="1:18" ht="26.25" hidden="1" x14ac:dyDescent="0.25">
      <c r="A152" s="123"/>
      <c r="B152" s="139" t="s">
        <v>447</v>
      </c>
      <c r="C152" s="410"/>
      <c r="D152" s="140">
        <f>E152+G152</f>
        <v>0</v>
      </c>
      <c r="E152" s="140"/>
      <c r="F152" s="140"/>
      <c r="G152" s="560"/>
      <c r="H152" s="144">
        <f t="shared" si="52"/>
        <v>0</v>
      </c>
      <c r="I152" s="238"/>
      <c r="J152" s="144"/>
      <c r="K152" s="238"/>
      <c r="L152" s="145">
        <f t="shared" si="101"/>
        <v>0</v>
      </c>
      <c r="M152" s="239">
        <f t="shared" si="102"/>
        <v>0</v>
      </c>
      <c r="N152" s="145">
        <f t="shared" si="102"/>
        <v>0</v>
      </c>
      <c r="O152" s="175">
        <f t="shared" si="102"/>
        <v>0</v>
      </c>
      <c r="P152" s="538"/>
      <c r="Q152" s="109"/>
      <c r="R152" s="35"/>
    </row>
    <row r="153" spans="1:18" hidden="1" x14ac:dyDescent="0.25">
      <c r="A153" s="5" t="s">
        <v>100</v>
      </c>
      <c r="B153" s="33" t="s">
        <v>363</v>
      </c>
      <c r="C153" s="402" t="s">
        <v>50</v>
      </c>
      <c r="D153" s="556">
        <f>E153+G153</f>
        <v>0</v>
      </c>
      <c r="E153" s="140">
        <f>SUM(E155:E157)</f>
        <v>0</v>
      </c>
      <c r="F153" s="140">
        <f>SUM(F155:F157)</f>
        <v>0</v>
      </c>
      <c r="G153" s="140">
        <f t="shared" ref="G153" si="109">SUM(G156:G157)</f>
        <v>0</v>
      </c>
      <c r="H153" s="170">
        <f t="shared" si="52"/>
        <v>0</v>
      </c>
      <c r="I153" s="141">
        <f>SUM(I155:I157)</f>
        <v>0</v>
      </c>
      <c r="J153" s="141">
        <f t="shared" ref="J153:K153" si="110">SUM(J155:J157)</f>
        <v>0</v>
      </c>
      <c r="K153" s="141">
        <f t="shared" si="110"/>
        <v>0</v>
      </c>
      <c r="L153" s="142">
        <f>M153+O153</f>
        <v>0</v>
      </c>
      <c r="M153" s="142">
        <f>E153+I153</f>
        <v>0</v>
      </c>
      <c r="N153" s="142">
        <f>F153+J153</f>
        <v>0</v>
      </c>
      <c r="O153" s="142">
        <f t="shared" si="102"/>
        <v>0</v>
      </c>
      <c r="P153" s="538"/>
      <c r="Q153" s="109"/>
      <c r="R153" s="35"/>
    </row>
    <row r="154" spans="1:18" hidden="1" x14ac:dyDescent="0.25">
      <c r="A154" s="19"/>
      <c r="B154" s="278" t="s">
        <v>189</v>
      </c>
      <c r="C154" s="403"/>
      <c r="D154" s="557"/>
      <c r="E154" s="143"/>
      <c r="F154" s="252"/>
      <c r="G154" s="143"/>
      <c r="H154" s="210"/>
      <c r="I154" s="559"/>
      <c r="J154" s="148"/>
      <c r="K154" s="559"/>
      <c r="L154" s="149"/>
      <c r="M154" s="538"/>
      <c r="N154" s="149"/>
      <c r="O154" s="215"/>
      <c r="P154" s="538"/>
      <c r="Q154" s="109"/>
      <c r="R154" s="35"/>
    </row>
    <row r="155" spans="1:18" ht="26.25" hidden="1" x14ac:dyDescent="0.25">
      <c r="A155" s="19"/>
      <c r="B155" s="136" t="s">
        <v>330</v>
      </c>
      <c r="C155" s="403"/>
      <c r="D155" s="143">
        <f t="shared" ref="D155:D156" si="111">E155+G155</f>
        <v>0</v>
      </c>
      <c r="E155" s="143"/>
      <c r="F155" s="252"/>
      <c r="G155" s="143"/>
      <c r="H155" s="303">
        <f t="shared" ref="H155:H156" si="112">I155+K155</f>
        <v>0</v>
      </c>
      <c r="I155" s="59"/>
      <c r="J155" s="59"/>
      <c r="K155" s="59"/>
      <c r="L155" s="60">
        <f t="shared" ref="L155:L156" si="113">M155+O155</f>
        <v>0</v>
      </c>
      <c r="M155" s="60">
        <f t="shared" ref="M155:N156" si="114">E155+I155</f>
        <v>0</v>
      </c>
      <c r="N155" s="60">
        <f t="shared" si="114"/>
        <v>0</v>
      </c>
      <c r="O155" s="60"/>
      <c r="P155" s="538"/>
      <c r="Q155" s="109"/>
      <c r="R155" s="35"/>
    </row>
    <row r="156" spans="1:18" ht="26.25" hidden="1" x14ac:dyDescent="0.25">
      <c r="A156" s="19"/>
      <c r="B156" s="135" t="s">
        <v>454</v>
      </c>
      <c r="C156" s="404"/>
      <c r="D156" s="143">
        <f t="shared" si="111"/>
        <v>0</v>
      </c>
      <c r="E156" s="143"/>
      <c r="F156" s="143"/>
      <c r="G156" s="143"/>
      <c r="H156" s="303">
        <f t="shared" si="112"/>
        <v>0</v>
      </c>
      <c r="I156" s="59"/>
      <c r="J156" s="59"/>
      <c r="K156" s="59"/>
      <c r="L156" s="60">
        <f t="shared" si="113"/>
        <v>0</v>
      </c>
      <c r="M156" s="60">
        <f t="shared" si="114"/>
        <v>0</v>
      </c>
      <c r="N156" s="60">
        <f t="shared" si="114"/>
        <v>0</v>
      </c>
      <c r="O156" s="60"/>
      <c r="P156" s="538"/>
    </row>
    <row r="157" spans="1:18" ht="26.25" hidden="1" x14ac:dyDescent="0.25">
      <c r="A157" s="19"/>
      <c r="B157" s="135" t="s">
        <v>447</v>
      </c>
      <c r="C157" s="410"/>
      <c r="D157" s="140">
        <f>E157+G157</f>
        <v>0</v>
      </c>
      <c r="E157" s="140"/>
      <c r="F157" s="140"/>
      <c r="G157" s="560"/>
      <c r="H157" s="144">
        <f t="shared" si="52"/>
        <v>0</v>
      </c>
      <c r="I157" s="238"/>
      <c r="J157" s="144"/>
      <c r="K157" s="238"/>
      <c r="L157" s="145">
        <f t="shared" si="101"/>
        <v>0</v>
      </c>
      <c r="M157" s="239">
        <f t="shared" si="102"/>
        <v>0</v>
      </c>
      <c r="N157" s="145">
        <f t="shared" si="102"/>
        <v>0</v>
      </c>
      <c r="O157" s="175">
        <f t="shared" si="102"/>
        <v>0</v>
      </c>
      <c r="P157" s="538"/>
      <c r="Q157" s="109"/>
      <c r="R157" s="35"/>
    </row>
    <row r="158" spans="1:18" hidden="1" x14ac:dyDescent="0.25">
      <c r="A158" s="5" t="s">
        <v>101</v>
      </c>
      <c r="B158" s="29" t="s">
        <v>45</v>
      </c>
      <c r="C158" s="486" t="s">
        <v>50</v>
      </c>
      <c r="D158" s="556">
        <f>E158+G158</f>
        <v>0</v>
      </c>
      <c r="E158" s="140">
        <f>SUM(E160:E161)</f>
        <v>0</v>
      </c>
      <c r="F158" s="140">
        <f t="shared" ref="F158:G158" si="115">SUM(F160:F161)</f>
        <v>0</v>
      </c>
      <c r="G158" s="140">
        <f t="shared" si="115"/>
        <v>0</v>
      </c>
      <c r="H158" s="170">
        <f t="shared" si="52"/>
        <v>0</v>
      </c>
      <c r="I158" s="141">
        <f>SUM(I160:I161)</f>
        <v>0</v>
      </c>
      <c r="J158" s="141">
        <f t="shared" ref="J158:K158" si="116">SUM(J160:J161)</f>
        <v>0</v>
      </c>
      <c r="K158" s="141">
        <f t="shared" si="116"/>
        <v>0</v>
      </c>
      <c r="L158" s="142">
        <f>M158+O158</f>
        <v>0</v>
      </c>
      <c r="M158" s="142">
        <f t="shared" si="102"/>
        <v>0</v>
      </c>
      <c r="N158" s="142">
        <f t="shared" si="102"/>
        <v>0</v>
      </c>
      <c r="O158" s="142">
        <f t="shared" si="102"/>
        <v>0</v>
      </c>
      <c r="P158" s="538"/>
      <c r="Q158" s="109"/>
      <c r="R158" s="35"/>
    </row>
    <row r="159" spans="1:18" hidden="1" x14ac:dyDescent="0.25">
      <c r="A159" s="19"/>
      <c r="B159" s="278" t="s">
        <v>189</v>
      </c>
      <c r="C159" s="488"/>
      <c r="D159" s="557"/>
      <c r="E159" s="143"/>
      <c r="F159" s="252"/>
      <c r="G159" s="143"/>
      <c r="H159" s="210"/>
      <c r="I159" s="210"/>
      <c r="J159" s="148"/>
      <c r="K159" s="148"/>
      <c r="L159" s="149"/>
      <c r="M159" s="149"/>
      <c r="N159" s="149"/>
      <c r="O159" s="149"/>
      <c r="P159" s="538"/>
      <c r="Q159" s="109"/>
      <c r="R159" s="35"/>
    </row>
    <row r="160" spans="1:18" ht="26.25" hidden="1" x14ac:dyDescent="0.25">
      <c r="A160" s="19"/>
      <c r="B160" s="135" t="s">
        <v>454</v>
      </c>
      <c r="C160" s="489"/>
      <c r="D160" s="143">
        <f t="shared" ref="D160" si="117">E160+G160</f>
        <v>0</v>
      </c>
      <c r="E160" s="143"/>
      <c r="F160" s="143"/>
      <c r="G160" s="143"/>
      <c r="H160" s="303">
        <f t="shared" ref="H160" si="118">I160+K160</f>
        <v>0</v>
      </c>
      <c r="I160" s="59"/>
      <c r="J160" s="59"/>
      <c r="K160" s="59"/>
      <c r="L160" s="60">
        <f t="shared" ref="L160:L161" si="119">M160+O160</f>
        <v>0</v>
      </c>
      <c r="M160" s="60">
        <f t="shared" ref="M160:O162" si="120">E160+I160</f>
        <v>0</v>
      </c>
      <c r="N160" s="60">
        <f t="shared" si="120"/>
        <v>0</v>
      </c>
      <c r="O160" s="60"/>
      <c r="P160" s="538"/>
    </row>
    <row r="161" spans="1:18" s="35" customFormat="1" ht="26.25" hidden="1" x14ac:dyDescent="0.25">
      <c r="A161" s="123"/>
      <c r="B161" s="139" t="s">
        <v>447</v>
      </c>
      <c r="C161" s="489"/>
      <c r="D161" s="140">
        <f>E161+G161</f>
        <v>0</v>
      </c>
      <c r="E161" s="140"/>
      <c r="F161" s="140"/>
      <c r="G161" s="209"/>
      <c r="H161" s="148">
        <f t="shared" si="52"/>
        <v>0</v>
      </c>
      <c r="I161" s="210"/>
      <c r="J161" s="148"/>
      <c r="K161" s="148"/>
      <c r="L161" s="142">
        <f t="shared" si="119"/>
        <v>0</v>
      </c>
      <c r="M161" s="142">
        <f t="shared" si="120"/>
        <v>0</v>
      </c>
      <c r="N161" s="142">
        <f t="shared" si="120"/>
        <v>0</v>
      </c>
      <c r="O161" s="142">
        <f t="shared" si="120"/>
        <v>0</v>
      </c>
      <c r="P161" s="538"/>
      <c r="Q161" s="554"/>
      <c r="R161" s="555"/>
    </row>
    <row r="162" spans="1:18" hidden="1" x14ac:dyDescent="0.25">
      <c r="A162" s="5" t="s">
        <v>102</v>
      </c>
      <c r="B162" s="26" t="s">
        <v>42</v>
      </c>
      <c r="C162" s="402" t="s">
        <v>50</v>
      </c>
      <c r="D162" s="556">
        <f>E162+G162</f>
        <v>0</v>
      </c>
      <c r="E162" s="140">
        <f>SUM(E164:E165)</f>
        <v>0</v>
      </c>
      <c r="F162" s="140">
        <f t="shared" ref="F162:G162" si="121">SUM(F164:F165)</f>
        <v>0</v>
      </c>
      <c r="G162" s="140">
        <f t="shared" si="121"/>
        <v>0</v>
      </c>
      <c r="H162" s="170">
        <f t="shared" si="52"/>
        <v>0</v>
      </c>
      <c r="I162" s="141">
        <f>SUM(I164:I165)</f>
        <v>0</v>
      </c>
      <c r="J162" s="141">
        <f t="shared" ref="J162:K162" si="122">SUM(J164:J165)</f>
        <v>0</v>
      </c>
      <c r="K162" s="141">
        <f t="shared" si="122"/>
        <v>0</v>
      </c>
      <c r="L162" s="142">
        <f>M162+O162</f>
        <v>0</v>
      </c>
      <c r="M162" s="142">
        <f t="shared" si="120"/>
        <v>0</v>
      </c>
      <c r="N162" s="142">
        <f t="shared" si="120"/>
        <v>0</v>
      </c>
      <c r="O162" s="142">
        <f t="shared" si="120"/>
        <v>0</v>
      </c>
      <c r="P162" s="538"/>
      <c r="Q162" s="109"/>
      <c r="R162" s="35"/>
    </row>
    <row r="163" spans="1:18" hidden="1" x14ac:dyDescent="0.25">
      <c r="A163" s="19"/>
      <c r="B163" s="278" t="s">
        <v>189</v>
      </c>
      <c r="C163" s="403"/>
      <c r="D163" s="557"/>
      <c r="E163" s="143"/>
      <c r="F163" s="252"/>
      <c r="G163" s="143"/>
      <c r="H163" s="210"/>
      <c r="I163" s="559"/>
      <c r="J163" s="148"/>
      <c r="K163" s="559"/>
      <c r="L163" s="149"/>
      <c r="M163" s="538"/>
      <c r="N163" s="149"/>
      <c r="O163" s="215"/>
      <c r="P163" s="538"/>
      <c r="Q163" s="109"/>
      <c r="R163" s="35"/>
    </row>
    <row r="164" spans="1:18" ht="26.25" hidden="1" x14ac:dyDescent="0.25">
      <c r="A164" s="19"/>
      <c r="B164" s="135" t="s">
        <v>454</v>
      </c>
      <c r="C164" s="404"/>
      <c r="D164" s="143">
        <f t="shared" ref="D164" si="123">E164+G164</f>
        <v>0</v>
      </c>
      <c r="E164" s="143"/>
      <c r="F164" s="143"/>
      <c r="G164" s="143"/>
      <c r="H164" s="303">
        <f t="shared" ref="H164" si="124">I164+K164</f>
        <v>0</v>
      </c>
      <c r="I164" s="59"/>
      <c r="J164" s="59"/>
      <c r="K164" s="59"/>
      <c r="L164" s="60">
        <f t="shared" ref="L164" si="125">M164+O164</f>
        <v>0</v>
      </c>
      <c r="M164" s="60">
        <f t="shared" ref="M164:O166" si="126">E164+I164</f>
        <v>0</v>
      </c>
      <c r="N164" s="60">
        <f t="shared" si="126"/>
        <v>0</v>
      </c>
      <c r="O164" s="60"/>
      <c r="P164" s="538"/>
    </row>
    <row r="165" spans="1:18" ht="26.25" hidden="1" x14ac:dyDescent="0.25">
      <c r="A165" s="19"/>
      <c r="B165" s="135" t="s">
        <v>447</v>
      </c>
      <c r="C165" s="410"/>
      <c r="D165" s="140">
        <f>E165+G165</f>
        <v>0</v>
      </c>
      <c r="E165" s="140"/>
      <c r="F165" s="140"/>
      <c r="G165" s="560"/>
      <c r="H165" s="144">
        <f t="shared" si="52"/>
        <v>0</v>
      </c>
      <c r="I165" s="238"/>
      <c r="J165" s="144"/>
      <c r="K165" s="238"/>
      <c r="L165" s="145">
        <f>M165+O165</f>
        <v>0</v>
      </c>
      <c r="M165" s="239">
        <f t="shared" si="126"/>
        <v>0</v>
      </c>
      <c r="N165" s="145">
        <f t="shared" si="126"/>
        <v>0</v>
      </c>
      <c r="O165" s="175">
        <f t="shared" si="126"/>
        <v>0</v>
      </c>
      <c r="P165" s="538"/>
      <c r="Q165" s="109"/>
      <c r="R165" s="35"/>
    </row>
    <row r="166" spans="1:18" hidden="1" x14ac:dyDescent="0.25">
      <c r="A166" s="5" t="s">
        <v>103</v>
      </c>
      <c r="B166" s="29" t="s">
        <v>44</v>
      </c>
      <c r="C166" s="486" t="s">
        <v>50</v>
      </c>
      <c r="D166" s="556">
        <f>E166+G166</f>
        <v>0</v>
      </c>
      <c r="E166" s="140">
        <f>SUM(E168:E169)</f>
        <v>0</v>
      </c>
      <c r="F166" s="140">
        <f t="shared" ref="F166:G166" si="127">SUM(F168:F169)</f>
        <v>0</v>
      </c>
      <c r="G166" s="140">
        <f t="shared" si="127"/>
        <v>0</v>
      </c>
      <c r="H166" s="170">
        <f t="shared" si="52"/>
        <v>0</v>
      </c>
      <c r="I166" s="141">
        <f>SUM(I168:I169)</f>
        <v>0</v>
      </c>
      <c r="J166" s="141">
        <f t="shared" ref="J166:K166" si="128">SUM(J168:J169)</f>
        <v>0</v>
      </c>
      <c r="K166" s="141">
        <f t="shared" si="128"/>
        <v>0</v>
      </c>
      <c r="L166" s="142">
        <f>M166+O166</f>
        <v>0</v>
      </c>
      <c r="M166" s="142">
        <f t="shared" si="126"/>
        <v>0</v>
      </c>
      <c r="N166" s="142">
        <f t="shared" si="126"/>
        <v>0</v>
      </c>
      <c r="O166" s="142">
        <f t="shared" si="126"/>
        <v>0</v>
      </c>
      <c r="P166" s="538"/>
      <c r="Q166" s="109"/>
      <c r="R166" s="35"/>
    </row>
    <row r="167" spans="1:18" hidden="1" x14ac:dyDescent="0.25">
      <c r="A167" s="19"/>
      <c r="B167" s="278" t="s">
        <v>189</v>
      </c>
      <c r="C167" s="488"/>
      <c r="D167" s="557"/>
      <c r="E167" s="143"/>
      <c r="F167" s="252"/>
      <c r="G167" s="143"/>
      <c r="H167" s="210"/>
      <c r="I167" s="210"/>
      <c r="J167" s="148"/>
      <c r="K167" s="148"/>
      <c r="L167" s="149"/>
      <c r="M167" s="149"/>
      <c r="N167" s="149"/>
      <c r="O167" s="149"/>
      <c r="P167" s="538"/>
      <c r="Q167" s="109"/>
      <c r="R167" s="35"/>
    </row>
    <row r="168" spans="1:18" ht="26.25" hidden="1" x14ac:dyDescent="0.25">
      <c r="A168" s="19"/>
      <c r="B168" s="135" t="s">
        <v>454</v>
      </c>
      <c r="C168" s="489"/>
      <c r="D168" s="143">
        <f t="shared" ref="D168" si="129">E168+G168</f>
        <v>0</v>
      </c>
      <c r="E168" s="143"/>
      <c r="F168" s="143"/>
      <c r="G168" s="143"/>
      <c r="H168" s="303">
        <f t="shared" ref="H168" si="130">I168+K168</f>
        <v>0</v>
      </c>
      <c r="I168" s="59"/>
      <c r="J168" s="59"/>
      <c r="K168" s="59"/>
      <c r="L168" s="60">
        <f t="shared" ref="L168:L169" si="131">M168+O168</f>
        <v>0</v>
      </c>
      <c r="M168" s="60">
        <f t="shared" ref="M168:O169" si="132">E168+I168</f>
        <v>0</v>
      </c>
      <c r="N168" s="60">
        <f t="shared" si="132"/>
        <v>0</v>
      </c>
      <c r="O168" s="60"/>
      <c r="P168" s="538"/>
    </row>
    <row r="169" spans="1:18" s="35" customFormat="1" ht="26.25" hidden="1" x14ac:dyDescent="0.25">
      <c r="A169" s="123"/>
      <c r="B169" s="135" t="s">
        <v>447</v>
      </c>
      <c r="C169" s="490"/>
      <c r="D169" s="140">
        <f>E169+G169</f>
        <v>0</v>
      </c>
      <c r="E169" s="140"/>
      <c r="F169" s="140"/>
      <c r="G169" s="209"/>
      <c r="H169" s="144">
        <f t="shared" si="52"/>
        <v>0</v>
      </c>
      <c r="I169" s="172"/>
      <c r="J169" s="144"/>
      <c r="K169" s="144"/>
      <c r="L169" s="142">
        <f t="shared" si="131"/>
        <v>0</v>
      </c>
      <c r="M169" s="142">
        <f t="shared" si="132"/>
        <v>0</v>
      </c>
      <c r="N169" s="142">
        <f t="shared" si="132"/>
        <v>0</v>
      </c>
      <c r="O169" s="142">
        <f t="shared" si="132"/>
        <v>0</v>
      </c>
      <c r="P169" s="538"/>
      <c r="Q169" s="554"/>
      <c r="R169" s="555"/>
    </row>
    <row r="170" spans="1:18" hidden="1" x14ac:dyDescent="0.25">
      <c r="A170" s="5" t="s">
        <v>104</v>
      </c>
      <c r="B170" s="29" t="s">
        <v>160</v>
      </c>
      <c r="C170" s="486" t="s">
        <v>50</v>
      </c>
      <c r="D170" s="556">
        <f>E170+G170</f>
        <v>0</v>
      </c>
      <c r="E170" s="140">
        <f>SUM(E172:E173)</f>
        <v>0</v>
      </c>
      <c r="F170" s="140">
        <f t="shared" ref="F170:G170" si="133">SUM(F172:F173)</f>
        <v>0</v>
      </c>
      <c r="G170" s="140">
        <f t="shared" si="133"/>
        <v>0</v>
      </c>
      <c r="H170" s="170">
        <f t="shared" si="52"/>
        <v>0</v>
      </c>
      <c r="I170" s="141">
        <f>SUM(I172:I173)</f>
        <v>0</v>
      </c>
      <c r="J170" s="141">
        <f t="shared" ref="J170:K170" si="134">SUM(J172:J173)</f>
        <v>0</v>
      </c>
      <c r="K170" s="141">
        <f t="shared" si="134"/>
        <v>0</v>
      </c>
      <c r="L170" s="142">
        <f>M170+O170</f>
        <v>0</v>
      </c>
      <c r="M170" s="142">
        <f>E170+I170</f>
        <v>0</v>
      </c>
      <c r="N170" s="142">
        <f>F170+J170</f>
        <v>0</v>
      </c>
      <c r="O170" s="142">
        <f>G170+K170</f>
        <v>0</v>
      </c>
      <c r="P170" s="538"/>
      <c r="Q170" s="109"/>
      <c r="R170" s="35"/>
    </row>
    <row r="171" spans="1:18" hidden="1" x14ac:dyDescent="0.25">
      <c r="A171" s="19"/>
      <c r="B171" s="278" t="s">
        <v>189</v>
      </c>
      <c r="C171" s="488"/>
      <c r="D171" s="557"/>
      <c r="E171" s="143"/>
      <c r="F171" s="252"/>
      <c r="G171" s="143"/>
      <c r="H171" s="210"/>
      <c r="I171" s="210"/>
      <c r="J171" s="148"/>
      <c r="K171" s="148"/>
      <c r="L171" s="149"/>
      <c r="M171" s="149"/>
      <c r="N171" s="149"/>
      <c r="O171" s="149"/>
      <c r="P171" s="538"/>
      <c r="Q171" s="109"/>
      <c r="R171" s="35"/>
    </row>
    <row r="172" spans="1:18" ht="26.25" hidden="1" x14ac:dyDescent="0.25">
      <c r="A172" s="19"/>
      <c r="B172" s="135" t="s">
        <v>454</v>
      </c>
      <c r="C172" s="489"/>
      <c r="D172" s="143">
        <f t="shared" ref="D172" si="135">E172+G172</f>
        <v>0</v>
      </c>
      <c r="E172" s="143"/>
      <c r="F172" s="143"/>
      <c r="G172" s="143"/>
      <c r="H172" s="303">
        <f t="shared" ref="H172:H220" si="136">I172+K172</f>
        <v>0</v>
      </c>
      <c r="I172" s="59"/>
      <c r="J172" s="59"/>
      <c r="K172" s="59"/>
      <c r="L172" s="60">
        <f t="shared" ref="L172:L173" si="137">M172+O172</f>
        <v>0</v>
      </c>
      <c r="M172" s="60">
        <f t="shared" ref="M172:O173" si="138">E172+I172</f>
        <v>0</v>
      </c>
      <c r="N172" s="60">
        <f t="shared" si="138"/>
        <v>0</v>
      </c>
      <c r="O172" s="60"/>
      <c r="P172" s="538"/>
    </row>
    <row r="173" spans="1:18" s="35" customFormat="1" ht="26.25" hidden="1" x14ac:dyDescent="0.25">
      <c r="A173" s="123"/>
      <c r="B173" s="135" t="s">
        <v>447</v>
      </c>
      <c r="C173" s="490"/>
      <c r="D173" s="140">
        <f>E173+G173</f>
        <v>0</v>
      </c>
      <c r="E173" s="140"/>
      <c r="F173" s="140"/>
      <c r="G173" s="209"/>
      <c r="H173" s="144">
        <f t="shared" si="136"/>
        <v>0</v>
      </c>
      <c r="I173" s="172"/>
      <c r="J173" s="144"/>
      <c r="K173" s="144"/>
      <c r="L173" s="142">
        <f t="shared" si="137"/>
        <v>0</v>
      </c>
      <c r="M173" s="142">
        <f t="shared" si="138"/>
        <v>0</v>
      </c>
      <c r="N173" s="142">
        <f t="shared" si="138"/>
        <v>0</v>
      </c>
      <c r="O173" s="142">
        <f t="shared" si="138"/>
        <v>0</v>
      </c>
      <c r="P173" s="538"/>
      <c r="Q173" s="554"/>
      <c r="R173" s="555"/>
    </row>
    <row r="174" spans="1:18" hidden="1" x14ac:dyDescent="0.25">
      <c r="A174" s="5" t="s">
        <v>105</v>
      </c>
      <c r="B174" s="29" t="s">
        <v>43</v>
      </c>
      <c r="C174" s="486" t="s">
        <v>50</v>
      </c>
      <c r="D174" s="556">
        <f>E174+G174</f>
        <v>0</v>
      </c>
      <c r="E174" s="140">
        <f>SUM(E176:E177)</f>
        <v>0</v>
      </c>
      <c r="F174" s="140">
        <f t="shared" ref="F174:G174" si="139">SUM(F176:F177)</f>
        <v>0</v>
      </c>
      <c r="G174" s="140">
        <f t="shared" si="139"/>
        <v>0</v>
      </c>
      <c r="H174" s="170">
        <f t="shared" si="136"/>
        <v>0</v>
      </c>
      <c r="I174" s="141">
        <f>SUM(I176:I177)</f>
        <v>0</v>
      </c>
      <c r="J174" s="141">
        <f t="shared" ref="J174:K174" si="140">SUM(J176:J177)</f>
        <v>0</v>
      </c>
      <c r="K174" s="141">
        <f t="shared" si="140"/>
        <v>0</v>
      </c>
      <c r="L174" s="142">
        <f>M174+O174</f>
        <v>0</v>
      </c>
      <c r="M174" s="142">
        <f>E174+I174</f>
        <v>0</v>
      </c>
      <c r="N174" s="142">
        <f>F174+J174</f>
        <v>0</v>
      </c>
      <c r="O174" s="142">
        <f>G174+K174</f>
        <v>0</v>
      </c>
      <c r="P174" s="538"/>
      <c r="Q174" s="109"/>
      <c r="R174" s="35"/>
    </row>
    <row r="175" spans="1:18" hidden="1" x14ac:dyDescent="0.25">
      <c r="A175" s="19"/>
      <c r="B175" s="278" t="s">
        <v>189</v>
      </c>
      <c r="C175" s="488"/>
      <c r="D175" s="557"/>
      <c r="E175" s="143"/>
      <c r="F175" s="252"/>
      <c r="G175" s="143"/>
      <c r="H175" s="210"/>
      <c r="I175" s="210"/>
      <c r="J175" s="148"/>
      <c r="K175" s="148"/>
      <c r="L175" s="149"/>
      <c r="M175" s="149"/>
      <c r="N175" s="149"/>
      <c r="O175" s="149"/>
      <c r="P175" s="538"/>
      <c r="Q175" s="109"/>
      <c r="R175" s="35"/>
    </row>
    <row r="176" spans="1:18" ht="26.25" hidden="1" x14ac:dyDescent="0.25">
      <c r="A176" s="19"/>
      <c r="B176" s="135" t="s">
        <v>454</v>
      </c>
      <c r="C176" s="489"/>
      <c r="D176" s="143">
        <f t="shared" ref="D176" si="141">E176+G176</f>
        <v>0</v>
      </c>
      <c r="E176" s="143"/>
      <c r="F176" s="143"/>
      <c r="G176" s="143"/>
      <c r="H176" s="303">
        <f t="shared" ref="H176" si="142">I176+K176</f>
        <v>0</v>
      </c>
      <c r="I176" s="59"/>
      <c r="J176" s="59"/>
      <c r="K176" s="59"/>
      <c r="L176" s="60">
        <f t="shared" ref="L176:L177" si="143">M176+O176</f>
        <v>0</v>
      </c>
      <c r="M176" s="60">
        <f t="shared" ref="M176:O177" si="144">E176+I176</f>
        <v>0</v>
      </c>
      <c r="N176" s="60">
        <f t="shared" si="144"/>
        <v>0</v>
      </c>
      <c r="O176" s="60"/>
      <c r="P176" s="538"/>
    </row>
    <row r="177" spans="1:18" s="35" customFormat="1" ht="26.25" hidden="1" x14ac:dyDescent="0.25">
      <c r="A177" s="123"/>
      <c r="B177" s="135" t="s">
        <v>447</v>
      </c>
      <c r="C177" s="490"/>
      <c r="D177" s="140">
        <f>E177+G177</f>
        <v>0</v>
      </c>
      <c r="E177" s="140"/>
      <c r="F177" s="140"/>
      <c r="G177" s="209"/>
      <c r="H177" s="144">
        <f t="shared" si="136"/>
        <v>0</v>
      </c>
      <c r="I177" s="172"/>
      <c r="J177" s="144"/>
      <c r="K177" s="144"/>
      <c r="L177" s="142">
        <f t="shared" si="143"/>
        <v>0</v>
      </c>
      <c r="M177" s="142">
        <f t="shared" si="144"/>
        <v>0</v>
      </c>
      <c r="N177" s="142">
        <f t="shared" si="144"/>
        <v>0</v>
      </c>
      <c r="O177" s="142">
        <f t="shared" si="144"/>
        <v>0</v>
      </c>
      <c r="P177" s="538"/>
      <c r="Q177" s="554"/>
      <c r="R177" s="555"/>
    </row>
    <row r="178" spans="1:18" hidden="1" x14ac:dyDescent="0.25">
      <c r="A178" s="5" t="s">
        <v>106</v>
      </c>
      <c r="B178" s="29" t="s">
        <v>46</v>
      </c>
      <c r="C178" s="486" t="s">
        <v>50</v>
      </c>
      <c r="D178" s="556">
        <f>E178+G178</f>
        <v>0</v>
      </c>
      <c r="E178" s="140">
        <f>SUM(E180:E182)</f>
        <v>0</v>
      </c>
      <c r="F178" s="140">
        <f t="shared" ref="F178:G178" si="145">SUM(F180:F182)</f>
        <v>0</v>
      </c>
      <c r="G178" s="140">
        <f t="shared" si="145"/>
        <v>0</v>
      </c>
      <c r="H178" s="170">
        <f t="shared" si="136"/>
        <v>0</v>
      </c>
      <c r="I178" s="141">
        <f>SUM(I180:I182)</f>
        <v>0</v>
      </c>
      <c r="J178" s="141">
        <f t="shared" ref="J178:K178" si="146">SUM(J180:J182)</f>
        <v>0</v>
      </c>
      <c r="K178" s="141">
        <f t="shared" si="146"/>
        <v>0</v>
      </c>
      <c r="L178" s="142">
        <f>M178+O178</f>
        <v>0</v>
      </c>
      <c r="M178" s="142">
        <f>E178+I178</f>
        <v>0</v>
      </c>
      <c r="N178" s="142">
        <f>F178+J178</f>
        <v>0</v>
      </c>
      <c r="O178" s="142">
        <f>G178+K178</f>
        <v>0</v>
      </c>
      <c r="P178" s="538"/>
      <c r="Q178" s="109"/>
      <c r="R178" s="35"/>
    </row>
    <row r="179" spans="1:18" hidden="1" x14ac:dyDescent="0.25">
      <c r="A179" s="19"/>
      <c r="B179" s="278" t="s">
        <v>189</v>
      </c>
      <c r="C179" s="488"/>
      <c r="D179" s="557"/>
      <c r="E179" s="143"/>
      <c r="F179" s="252"/>
      <c r="G179" s="143"/>
      <c r="H179" s="210"/>
      <c r="I179" s="210"/>
      <c r="J179" s="148"/>
      <c r="K179" s="148"/>
      <c r="L179" s="149"/>
      <c r="M179" s="149"/>
      <c r="N179" s="149"/>
      <c r="O179" s="149"/>
      <c r="P179" s="538"/>
      <c r="Q179" s="109"/>
      <c r="R179" s="35"/>
    </row>
    <row r="180" spans="1:18" ht="26.25" hidden="1" x14ac:dyDescent="0.25">
      <c r="A180" s="19"/>
      <c r="B180" s="136" t="s">
        <v>330</v>
      </c>
      <c r="C180" s="488"/>
      <c r="D180" s="143">
        <f t="shared" ref="D180:D181" si="147">E180+G180</f>
        <v>0</v>
      </c>
      <c r="E180" s="143"/>
      <c r="F180" s="252"/>
      <c r="G180" s="143"/>
      <c r="H180" s="303">
        <f t="shared" ref="H180:H181" si="148">I180+K180</f>
        <v>0</v>
      </c>
      <c r="I180" s="59"/>
      <c r="J180" s="59"/>
      <c r="K180" s="59"/>
      <c r="L180" s="60">
        <f t="shared" ref="L180:L182" si="149">M180+O180</f>
        <v>0</v>
      </c>
      <c r="M180" s="60">
        <f t="shared" ref="M180:O182" si="150">E180+I180</f>
        <v>0</v>
      </c>
      <c r="N180" s="60">
        <f t="shared" si="150"/>
        <v>0</v>
      </c>
      <c r="O180" s="60"/>
      <c r="P180" s="538"/>
      <c r="Q180" s="109"/>
      <c r="R180" s="35"/>
    </row>
    <row r="181" spans="1:18" ht="26.25" hidden="1" x14ac:dyDescent="0.25">
      <c r="A181" s="19"/>
      <c r="B181" s="135" t="s">
        <v>454</v>
      </c>
      <c r="C181" s="489"/>
      <c r="D181" s="143">
        <f t="shared" si="147"/>
        <v>0</v>
      </c>
      <c r="E181" s="143"/>
      <c r="F181" s="143"/>
      <c r="G181" s="143"/>
      <c r="H181" s="303">
        <f t="shared" si="148"/>
        <v>0</v>
      </c>
      <c r="I181" s="59"/>
      <c r="J181" s="59"/>
      <c r="K181" s="59"/>
      <c r="L181" s="60">
        <f t="shared" si="149"/>
        <v>0</v>
      </c>
      <c r="M181" s="60">
        <f t="shared" si="150"/>
        <v>0</v>
      </c>
      <c r="N181" s="60">
        <f t="shared" si="150"/>
        <v>0</v>
      </c>
      <c r="O181" s="60"/>
      <c r="P181" s="538"/>
    </row>
    <row r="182" spans="1:18" s="35" customFormat="1" ht="26.25" hidden="1" x14ac:dyDescent="0.25">
      <c r="A182" s="123"/>
      <c r="B182" s="135" t="s">
        <v>447</v>
      </c>
      <c r="C182" s="490"/>
      <c r="D182" s="140">
        <f>E182+G182</f>
        <v>0</v>
      </c>
      <c r="E182" s="140"/>
      <c r="F182" s="140"/>
      <c r="G182" s="209"/>
      <c r="H182" s="144">
        <f t="shared" si="136"/>
        <v>0</v>
      </c>
      <c r="I182" s="172"/>
      <c r="J182" s="144"/>
      <c r="K182" s="144"/>
      <c r="L182" s="142">
        <f t="shared" si="149"/>
        <v>0</v>
      </c>
      <c r="M182" s="142">
        <f t="shared" si="150"/>
        <v>0</v>
      </c>
      <c r="N182" s="142">
        <f t="shared" si="150"/>
        <v>0</v>
      </c>
      <c r="O182" s="142">
        <f t="shared" si="150"/>
        <v>0</v>
      </c>
      <c r="P182" s="538"/>
      <c r="Q182" s="554"/>
      <c r="R182" s="555"/>
    </row>
    <row r="183" spans="1:18" hidden="1" x14ac:dyDescent="0.25">
      <c r="A183" s="5" t="s">
        <v>107</v>
      </c>
      <c r="B183" s="29" t="s">
        <v>364</v>
      </c>
      <c r="C183" s="486" t="s">
        <v>50</v>
      </c>
      <c r="D183" s="556">
        <f>E183+G183</f>
        <v>0</v>
      </c>
      <c r="E183" s="140">
        <f>SUM(E185:E186)</f>
        <v>0</v>
      </c>
      <c r="F183" s="140">
        <f t="shared" ref="F183:G183" si="151">SUM(F185:F186)</f>
        <v>0</v>
      </c>
      <c r="G183" s="140">
        <f t="shared" si="151"/>
        <v>0</v>
      </c>
      <c r="H183" s="170">
        <f t="shared" si="136"/>
        <v>0</v>
      </c>
      <c r="I183" s="141">
        <f>SUM(I185:I186)</f>
        <v>0</v>
      </c>
      <c r="J183" s="141">
        <f t="shared" ref="J183:K183" si="152">SUM(J185:J186)</f>
        <v>0</v>
      </c>
      <c r="K183" s="141">
        <f t="shared" si="152"/>
        <v>0</v>
      </c>
      <c r="L183" s="142">
        <f>M183+O183</f>
        <v>0</v>
      </c>
      <c r="M183" s="142">
        <f>E183+I183</f>
        <v>0</v>
      </c>
      <c r="N183" s="142">
        <f>F183+J183</f>
        <v>0</v>
      </c>
      <c r="O183" s="142">
        <f>G183+K183</f>
        <v>0</v>
      </c>
      <c r="P183" s="538"/>
      <c r="Q183" s="109"/>
      <c r="R183" s="35"/>
    </row>
    <row r="184" spans="1:18" hidden="1" x14ac:dyDescent="0.25">
      <c r="A184" s="19"/>
      <c r="B184" s="278" t="s">
        <v>189</v>
      </c>
      <c r="C184" s="488"/>
      <c r="D184" s="557"/>
      <c r="E184" s="143"/>
      <c r="F184" s="252"/>
      <c r="G184" s="143"/>
      <c r="H184" s="210"/>
      <c r="I184" s="210"/>
      <c r="J184" s="148"/>
      <c r="K184" s="148"/>
      <c r="L184" s="149"/>
      <c r="M184" s="149"/>
      <c r="N184" s="149"/>
      <c r="O184" s="149"/>
      <c r="P184" s="538"/>
      <c r="Q184" s="109"/>
      <c r="R184" s="35"/>
    </row>
    <row r="185" spans="1:18" ht="26.25" hidden="1" x14ac:dyDescent="0.25">
      <c r="A185" s="19"/>
      <c r="B185" s="135" t="s">
        <v>454</v>
      </c>
      <c r="C185" s="489"/>
      <c r="D185" s="143">
        <f t="shared" ref="D185" si="153">E185+G185</f>
        <v>0</v>
      </c>
      <c r="E185" s="143"/>
      <c r="F185" s="143"/>
      <c r="G185" s="143"/>
      <c r="H185" s="303">
        <f t="shared" ref="H185" si="154">I185+K185</f>
        <v>0</v>
      </c>
      <c r="I185" s="59"/>
      <c r="J185" s="59"/>
      <c r="K185" s="59"/>
      <c r="L185" s="60">
        <f t="shared" ref="L185:L186" si="155">M185+O185</f>
        <v>0</v>
      </c>
      <c r="M185" s="60">
        <f t="shared" ref="M185:O186" si="156">E185+I185</f>
        <v>0</v>
      </c>
      <c r="N185" s="60">
        <f t="shared" si="156"/>
        <v>0</v>
      </c>
      <c r="O185" s="60"/>
      <c r="P185" s="538"/>
    </row>
    <row r="186" spans="1:18" s="35" customFormat="1" ht="26.25" hidden="1" x14ac:dyDescent="0.25">
      <c r="A186" s="123"/>
      <c r="B186" s="135" t="s">
        <v>447</v>
      </c>
      <c r="C186" s="490"/>
      <c r="D186" s="140">
        <f>E186+G186</f>
        <v>0</v>
      </c>
      <c r="E186" s="140"/>
      <c r="F186" s="140"/>
      <c r="G186" s="209"/>
      <c r="H186" s="144">
        <f t="shared" si="136"/>
        <v>0</v>
      </c>
      <c r="I186" s="172"/>
      <c r="J186" s="144"/>
      <c r="K186" s="144"/>
      <c r="L186" s="142">
        <f t="shared" si="155"/>
        <v>0</v>
      </c>
      <c r="M186" s="142">
        <f t="shared" si="156"/>
        <v>0</v>
      </c>
      <c r="N186" s="142">
        <f t="shared" si="156"/>
        <v>0</v>
      </c>
      <c r="O186" s="142">
        <f t="shared" si="156"/>
        <v>0</v>
      </c>
      <c r="P186" s="538"/>
      <c r="Q186" s="554"/>
      <c r="R186" s="555"/>
    </row>
    <row r="187" spans="1:18" hidden="1" x14ac:dyDescent="0.25">
      <c r="A187" s="5" t="s">
        <v>151</v>
      </c>
      <c r="B187" s="29" t="s">
        <v>41</v>
      </c>
      <c r="C187" s="486" t="s">
        <v>50</v>
      </c>
      <c r="D187" s="556">
        <f>E187+G187</f>
        <v>0</v>
      </c>
      <c r="E187" s="140">
        <f>SUM(E189:E190)</f>
        <v>0</v>
      </c>
      <c r="F187" s="140">
        <f t="shared" ref="F187:G187" si="157">SUM(F189:F190)</f>
        <v>0</v>
      </c>
      <c r="G187" s="140">
        <f t="shared" si="157"/>
        <v>0</v>
      </c>
      <c r="H187" s="170">
        <f t="shared" si="136"/>
        <v>0</v>
      </c>
      <c r="I187" s="141">
        <f>SUM(I189:I190)</f>
        <v>0</v>
      </c>
      <c r="J187" s="141">
        <f t="shared" ref="J187:K187" si="158">SUM(J189:J190)</f>
        <v>0</v>
      </c>
      <c r="K187" s="141">
        <f t="shared" si="158"/>
        <v>0</v>
      </c>
      <c r="L187" s="142">
        <f>M187+O187</f>
        <v>0</v>
      </c>
      <c r="M187" s="142">
        <f>E187+I187</f>
        <v>0</v>
      </c>
      <c r="N187" s="142">
        <f>F187+J187</f>
        <v>0</v>
      </c>
      <c r="O187" s="142">
        <f>G187+K187</f>
        <v>0</v>
      </c>
      <c r="P187" s="538"/>
      <c r="Q187" s="109"/>
      <c r="R187" s="35"/>
    </row>
    <row r="188" spans="1:18" hidden="1" x14ac:dyDescent="0.25">
      <c r="A188" s="19"/>
      <c r="B188" s="278" t="s">
        <v>189</v>
      </c>
      <c r="C188" s="488"/>
      <c r="D188" s="557"/>
      <c r="E188" s="143"/>
      <c r="F188" s="252"/>
      <c r="G188" s="143"/>
      <c r="H188" s="210"/>
      <c r="I188" s="210"/>
      <c r="J188" s="148"/>
      <c r="K188" s="148"/>
      <c r="L188" s="149"/>
      <c r="M188" s="149"/>
      <c r="N188" s="149"/>
      <c r="O188" s="149"/>
      <c r="P188" s="538"/>
      <c r="Q188" s="109"/>
      <c r="R188" s="35"/>
    </row>
    <row r="189" spans="1:18" ht="26.25" hidden="1" x14ac:dyDescent="0.25">
      <c r="A189" s="19"/>
      <c r="B189" s="135" t="s">
        <v>454</v>
      </c>
      <c r="C189" s="489"/>
      <c r="D189" s="143">
        <f t="shared" ref="D189" si="159">E189+G189</f>
        <v>0</v>
      </c>
      <c r="E189" s="143"/>
      <c r="F189" s="143"/>
      <c r="G189" s="143"/>
      <c r="H189" s="303">
        <f t="shared" ref="H189" si="160">I189+K189</f>
        <v>0</v>
      </c>
      <c r="I189" s="59"/>
      <c r="J189" s="59"/>
      <c r="K189" s="59"/>
      <c r="L189" s="60">
        <f t="shared" ref="L189:L190" si="161">M189+O189</f>
        <v>0</v>
      </c>
      <c r="M189" s="60">
        <f t="shared" ref="M189:O190" si="162">E189+I189</f>
        <v>0</v>
      </c>
      <c r="N189" s="60">
        <f t="shared" si="162"/>
        <v>0</v>
      </c>
      <c r="O189" s="60"/>
      <c r="P189" s="538"/>
    </row>
    <row r="190" spans="1:18" s="35" customFormat="1" ht="26.25" hidden="1" x14ac:dyDescent="0.25">
      <c r="A190" s="123"/>
      <c r="B190" s="135" t="s">
        <v>447</v>
      </c>
      <c r="C190" s="490"/>
      <c r="D190" s="140">
        <f>E190+G190</f>
        <v>0</v>
      </c>
      <c r="E190" s="140"/>
      <c r="F190" s="140"/>
      <c r="G190" s="209"/>
      <c r="H190" s="144">
        <f t="shared" si="136"/>
        <v>0</v>
      </c>
      <c r="I190" s="172"/>
      <c r="J190" s="144"/>
      <c r="K190" s="144"/>
      <c r="L190" s="142">
        <f t="shared" si="161"/>
        <v>0</v>
      </c>
      <c r="M190" s="142">
        <f t="shared" si="162"/>
        <v>0</v>
      </c>
      <c r="N190" s="142">
        <f t="shared" si="162"/>
        <v>0</v>
      </c>
      <c r="O190" s="142">
        <f t="shared" si="162"/>
        <v>0</v>
      </c>
      <c r="P190" s="538"/>
      <c r="Q190" s="554"/>
      <c r="R190" s="555"/>
    </row>
    <row r="191" spans="1:18" hidden="1" x14ac:dyDescent="0.25">
      <c r="A191" s="5" t="s">
        <v>152</v>
      </c>
      <c r="B191" s="29" t="s">
        <v>365</v>
      </c>
      <c r="C191" s="486" t="s">
        <v>50</v>
      </c>
      <c r="D191" s="556">
        <f>E191+G191</f>
        <v>0</v>
      </c>
      <c r="E191" s="140">
        <f>SUM(E193:E194)</f>
        <v>0</v>
      </c>
      <c r="F191" s="140">
        <f t="shared" ref="F191:G191" si="163">SUM(F193:F194)</f>
        <v>0</v>
      </c>
      <c r="G191" s="140">
        <f t="shared" si="163"/>
        <v>0</v>
      </c>
      <c r="H191" s="170">
        <f>I191+K191</f>
        <v>0</v>
      </c>
      <c r="I191" s="141">
        <f>SUM(I193:I194)</f>
        <v>0</v>
      </c>
      <c r="J191" s="141">
        <f t="shared" ref="J191:K191" si="164">SUM(J193:J194)</f>
        <v>0</v>
      </c>
      <c r="K191" s="141">
        <f t="shared" si="164"/>
        <v>0</v>
      </c>
      <c r="L191" s="142">
        <f>M191+O191</f>
        <v>0</v>
      </c>
      <c r="M191" s="142">
        <f>E191+I191</f>
        <v>0</v>
      </c>
      <c r="N191" s="142">
        <f>F191+J191</f>
        <v>0</v>
      </c>
      <c r="O191" s="142">
        <f>G191+K191</f>
        <v>0</v>
      </c>
      <c r="P191" s="538"/>
      <c r="Q191" s="109"/>
      <c r="R191" s="35"/>
    </row>
    <row r="192" spans="1:18" hidden="1" x14ac:dyDescent="0.25">
      <c r="A192" s="19"/>
      <c r="B192" s="278" t="s">
        <v>189</v>
      </c>
      <c r="C192" s="488"/>
      <c r="D192" s="557"/>
      <c r="E192" s="143"/>
      <c r="F192" s="252"/>
      <c r="G192" s="143"/>
      <c r="H192" s="210"/>
      <c r="I192" s="210"/>
      <c r="J192" s="148"/>
      <c r="K192" s="148"/>
      <c r="L192" s="149"/>
      <c r="M192" s="149"/>
      <c r="N192" s="149"/>
      <c r="O192" s="149"/>
      <c r="P192" s="538"/>
      <c r="Q192" s="109"/>
      <c r="R192" s="35"/>
    </row>
    <row r="193" spans="1:18" ht="26.25" hidden="1" x14ac:dyDescent="0.25">
      <c r="A193" s="19"/>
      <c r="B193" s="135" t="s">
        <v>454</v>
      </c>
      <c r="C193" s="489"/>
      <c r="D193" s="143">
        <f t="shared" ref="D193" si="165">E193+G193</f>
        <v>0</v>
      </c>
      <c r="E193" s="143"/>
      <c r="F193" s="143"/>
      <c r="G193" s="143"/>
      <c r="H193" s="303">
        <f t="shared" ref="H193" si="166">I193+K193</f>
        <v>0</v>
      </c>
      <c r="I193" s="59"/>
      <c r="J193" s="59"/>
      <c r="K193" s="59"/>
      <c r="L193" s="60">
        <f t="shared" ref="L193:L194" si="167">M193+O193</f>
        <v>0</v>
      </c>
      <c r="M193" s="60">
        <f t="shared" ref="M193:O194" si="168">E193+I193</f>
        <v>0</v>
      </c>
      <c r="N193" s="60">
        <f t="shared" si="168"/>
        <v>0</v>
      </c>
      <c r="O193" s="60"/>
      <c r="P193" s="538"/>
    </row>
    <row r="194" spans="1:18" s="35" customFormat="1" ht="26.25" hidden="1" x14ac:dyDescent="0.25">
      <c r="A194" s="123"/>
      <c r="B194" s="135" t="s">
        <v>447</v>
      </c>
      <c r="C194" s="490"/>
      <c r="D194" s="140">
        <f>E194+G194</f>
        <v>0</v>
      </c>
      <c r="E194" s="140"/>
      <c r="F194" s="140"/>
      <c r="G194" s="209"/>
      <c r="H194" s="144">
        <f>I194+K194</f>
        <v>0</v>
      </c>
      <c r="I194" s="172"/>
      <c r="J194" s="144"/>
      <c r="K194" s="144"/>
      <c r="L194" s="142">
        <f t="shared" si="167"/>
        <v>0</v>
      </c>
      <c r="M194" s="142">
        <f t="shared" si="168"/>
        <v>0</v>
      </c>
      <c r="N194" s="142">
        <f t="shared" si="168"/>
        <v>0</v>
      </c>
      <c r="O194" s="142">
        <f t="shared" si="168"/>
        <v>0</v>
      </c>
      <c r="P194" s="538"/>
      <c r="Q194" s="554"/>
      <c r="R194" s="555"/>
    </row>
    <row r="195" spans="1:18" hidden="1" x14ac:dyDescent="0.25">
      <c r="A195" s="5" t="s">
        <v>108</v>
      </c>
      <c r="B195" s="29" t="s">
        <v>40</v>
      </c>
      <c r="C195" s="486" t="s">
        <v>50</v>
      </c>
      <c r="D195" s="556">
        <f>E195+G195</f>
        <v>0</v>
      </c>
      <c r="E195" s="140">
        <f>SUM(E197:E198)</f>
        <v>0</v>
      </c>
      <c r="F195" s="140">
        <f t="shared" ref="F195:G195" si="169">SUM(F197:F198)</f>
        <v>0</v>
      </c>
      <c r="G195" s="140">
        <f t="shared" si="169"/>
        <v>0</v>
      </c>
      <c r="H195" s="170">
        <f t="shared" si="136"/>
        <v>0</v>
      </c>
      <c r="I195" s="141">
        <f>SUM(I197:I198)</f>
        <v>0</v>
      </c>
      <c r="J195" s="141">
        <f t="shared" ref="J195:K195" si="170">SUM(J197:J198)</f>
        <v>0</v>
      </c>
      <c r="K195" s="141">
        <f t="shared" si="170"/>
        <v>0</v>
      </c>
      <c r="L195" s="142">
        <f>M195+O195</f>
        <v>0</v>
      </c>
      <c r="M195" s="142">
        <f>E195+I195</f>
        <v>0</v>
      </c>
      <c r="N195" s="142">
        <f>F195+J195</f>
        <v>0</v>
      </c>
      <c r="O195" s="142">
        <f>G195+K195</f>
        <v>0</v>
      </c>
      <c r="P195" s="538"/>
      <c r="Q195" s="109"/>
      <c r="R195" s="35"/>
    </row>
    <row r="196" spans="1:18" hidden="1" x14ac:dyDescent="0.25">
      <c r="A196" s="19"/>
      <c r="B196" s="278" t="s">
        <v>189</v>
      </c>
      <c r="C196" s="488"/>
      <c r="D196" s="557"/>
      <c r="E196" s="143"/>
      <c r="F196" s="252"/>
      <c r="G196" s="143"/>
      <c r="H196" s="210"/>
      <c r="I196" s="210"/>
      <c r="J196" s="148"/>
      <c r="K196" s="148"/>
      <c r="L196" s="149"/>
      <c r="M196" s="149"/>
      <c r="N196" s="149"/>
      <c r="O196" s="149"/>
      <c r="P196" s="538"/>
      <c r="Q196" s="109"/>
      <c r="R196" s="35"/>
    </row>
    <row r="197" spans="1:18" ht="26.25" hidden="1" x14ac:dyDescent="0.25">
      <c r="A197" s="19"/>
      <c r="B197" s="135" t="s">
        <v>454</v>
      </c>
      <c r="C197" s="489"/>
      <c r="D197" s="143">
        <f t="shared" ref="D197" si="171">E197+G197</f>
        <v>0</v>
      </c>
      <c r="E197" s="143"/>
      <c r="F197" s="143"/>
      <c r="G197" s="143"/>
      <c r="H197" s="303">
        <f t="shared" ref="H197" si="172">I197+K197</f>
        <v>0</v>
      </c>
      <c r="I197" s="59"/>
      <c r="J197" s="59"/>
      <c r="K197" s="59"/>
      <c r="L197" s="60">
        <f t="shared" ref="L197:L198" si="173">M197+O197</f>
        <v>0</v>
      </c>
      <c r="M197" s="60">
        <f t="shared" ref="M197:O198" si="174">E197+I197</f>
        <v>0</v>
      </c>
      <c r="N197" s="60">
        <f t="shared" si="174"/>
        <v>0</v>
      </c>
      <c r="O197" s="60"/>
      <c r="P197" s="538"/>
    </row>
    <row r="198" spans="1:18" s="35" customFormat="1" ht="26.25" hidden="1" x14ac:dyDescent="0.25">
      <c r="A198" s="123"/>
      <c r="B198" s="135" t="s">
        <v>447</v>
      </c>
      <c r="C198" s="490"/>
      <c r="D198" s="140">
        <f>E198+G198</f>
        <v>0</v>
      </c>
      <c r="E198" s="140"/>
      <c r="F198" s="140"/>
      <c r="G198" s="209"/>
      <c r="H198" s="144">
        <f t="shared" si="136"/>
        <v>0</v>
      </c>
      <c r="I198" s="172"/>
      <c r="J198" s="144"/>
      <c r="K198" s="144"/>
      <c r="L198" s="142">
        <f t="shared" si="173"/>
        <v>0</v>
      </c>
      <c r="M198" s="142">
        <f t="shared" si="174"/>
        <v>0</v>
      </c>
      <c r="N198" s="142">
        <f t="shared" si="174"/>
        <v>0</v>
      </c>
      <c r="O198" s="142">
        <f t="shared" si="174"/>
        <v>0</v>
      </c>
      <c r="P198" s="538"/>
      <c r="Q198" s="554"/>
      <c r="R198" s="555"/>
    </row>
    <row r="199" spans="1:18" hidden="1" x14ac:dyDescent="0.25">
      <c r="A199" s="5" t="s">
        <v>153</v>
      </c>
      <c r="B199" s="29" t="s">
        <v>156</v>
      </c>
      <c r="C199" s="486" t="s">
        <v>50</v>
      </c>
      <c r="D199" s="556">
        <f>E199+G199</f>
        <v>0</v>
      </c>
      <c r="E199" s="140">
        <f>SUM(E201:E203)</f>
        <v>0</v>
      </c>
      <c r="F199" s="140">
        <f t="shared" ref="F199:G199" si="175">SUM(F201:F203)</f>
        <v>0</v>
      </c>
      <c r="G199" s="140">
        <f t="shared" si="175"/>
        <v>0</v>
      </c>
      <c r="H199" s="170">
        <f t="shared" si="136"/>
        <v>0</v>
      </c>
      <c r="I199" s="141">
        <f>SUM(I201:I203)</f>
        <v>0</v>
      </c>
      <c r="J199" s="141">
        <f t="shared" ref="J199:K199" si="176">SUM(J201:J203)</f>
        <v>0</v>
      </c>
      <c r="K199" s="141">
        <f t="shared" si="176"/>
        <v>0</v>
      </c>
      <c r="L199" s="142">
        <f>M199+O199</f>
        <v>0</v>
      </c>
      <c r="M199" s="142">
        <f>E199+I199</f>
        <v>0</v>
      </c>
      <c r="N199" s="142">
        <f>F199+J199</f>
        <v>0</v>
      </c>
      <c r="O199" s="142">
        <f t="shared" ref="O199" si="177">G199+K199+O201</f>
        <v>0</v>
      </c>
      <c r="P199" s="538"/>
      <c r="Q199" s="109"/>
      <c r="R199" s="35"/>
    </row>
    <row r="200" spans="1:18" hidden="1" x14ac:dyDescent="0.25">
      <c r="A200" s="19"/>
      <c r="B200" s="278" t="s">
        <v>189</v>
      </c>
      <c r="C200" s="488"/>
      <c r="D200" s="557"/>
      <c r="E200" s="143"/>
      <c r="F200" s="252"/>
      <c r="G200" s="143"/>
      <c r="H200" s="210"/>
      <c r="I200" s="210"/>
      <c r="J200" s="148"/>
      <c r="K200" s="148"/>
      <c r="L200" s="149"/>
      <c r="M200" s="149"/>
      <c r="N200" s="149"/>
      <c r="O200" s="149"/>
      <c r="P200" s="538"/>
      <c r="Q200" s="109"/>
      <c r="R200" s="35"/>
    </row>
    <row r="201" spans="1:18" ht="26.25" hidden="1" x14ac:dyDescent="0.25">
      <c r="A201" s="19"/>
      <c r="B201" s="136" t="s">
        <v>330</v>
      </c>
      <c r="C201" s="488"/>
      <c r="D201" s="143">
        <f t="shared" ref="D201:D202" si="178">E201+G201</f>
        <v>0</v>
      </c>
      <c r="E201" s="143"/>
      <c r="F201" s="252"/>
      <c r="G201" s="143"/>
      <c r="H201" s="303">
        <f t="shared" ref="H201:H202" si="179">I201+K201</f>
        <v>0</v>
      </c>
      <c r="I201" s="59"/>
      <c r="J201" s="59"/>
      <c r="K201" s="59"/>
      <c r="L201" s="60">
        <f t="shared" ref="L201:L203" si="180">M201+O201</f>
        <v>0</v>
      </c>
      <c r="M201" s="60">
        <f t="shared" ref="M201:O203" si="181">E201+I201</f>
        <v>0</v>
      </c>
      <c r="N201" s="60">
        <f t="shared" si="181"/>
        <v>0</v>
      </c>
      <c r="O201" s="60"/>
      <c r="P201" s="538"/>
      <c r="Q201" s="109"/>
      <c r="R201" s="35"/>
    </row>
    <row r="202" spans="1:18" ht="26.25" hidden="1" x14ac:dyDescent="0.25">
      <c r="A202" s="19"/>
      <c r="B202" s="135" t="s">
        <v>454</v>
      </c>
      <c r="C202" s="489"/>
      <c r="D202" s="143">
        <f t="shared" si="178"/>
        <v>0</v>
      </c>
      <c r="E202" s="143"/>
      <c r="F202" s="143"/>
      <c r="G202" s="143"/>
      <c r="H202" s="303">
        <f t="shared" si="179"/>
        <v>0</v>
      </c>
      <c r="I202" s="59"/>
      <c r="J202" s="59"/>
      <c r="K202" s="59"/>
      <c r="L202" s="60">
        <f t="shared" si="180"/>
        <v>0</v>
      </c>
      <c r="M202" s="60">
        <f t="shared" si="181"/>
        <v>0</v>
      </c>
      <c r="N202" s="60">
        <f t="shared" si="181"/>
        <v>0</v>
      </c>
      <c r="O202" s="60"/>
      <c r="P202" s="538"/>
    </row>
    <row r="203" spans="1:18" s="35" customFormat="1" ht="26.25" hidden="1" x14ac:dyDescent="0.25">
      <c r="A203" s="123"/>
      <c r="B203" s="135" t="s">
        <v>447</v>
      </c>
      <c r="C203" s="490"/>
      <c r="D203" s="140">
        <f>E203+G203</f>
        <v>0</v>
      </c>
      <c r="E203" s="140"/>
      <c r="F203" s="140"/>
      <c r="G203" s="209"/>
      <c r="H203" s="144">
        <f t="shared" si="136"/>
        <v>0</v>
      </c>
      <c r="I203" s="172"/>
      <c r="J203" s="144"/>
      <c r="K203" s="144"/>
      <c r="L203" s="142">
        <f t="shared" si="180"/>
        <v>0</v>
      </c>
      <c r="M203" s="142">
        <f t="shared" si="181"/>
        <v>0</v>
      </c>
      <c r="N203" s="142">
        <f t="shared" si="181"/>
        <v>0</v>
      </c>
      <c r="O203" s="142">
        <f t="shared" si="181"/>
        <v>0</v>
      </c>
      <c r="P203" s="538"/>
      <c r="Q203" s="554"/>
      <c r="R203" s="555"/>
    </row>
    <row r="204" spans="1:18" hidden="1" x14ac:dyDescent="0.25">
      <c r="A204" s="5" t="s">
        <v>154</v>
      </c>
      <c r="B204" s="29" t="s">
        <v>149</v>
      </c>
      <c r="C204" s="486" t="s">
        <v>50</v>
      </c>
      <c r="D204" s="556">
        <f>E204+G204</f>
        <v>0</v>
      </c>
      <c r="E204" s="140">
        <f>SUM(E206:E207)</f>
        <v>0</v>
      </c>
      <c r="F204" s="140">
        <f t="shared" ref="F204:G204" si="182">SUM(F206:F207)</f>
        <v>0</v>
      </c>
      <c r="G204" s="140">
        <f t="shared" si="182"/>
        <v>0</v>
      </c>
      <c r="H204" s="170">
        <f t="shared" si="136"/>
        <v>0</v>
      </c>
      <c r="I204" s="141">
        <f>SUM(I206:I207)</f>
        <v>0</v>
      </c>
      <c r="J204" s="141">
        <f t="shared" ref="J204:K204" si="183">SUM(J206:J207)</f>
        <v>0</v>
      </c>
      <c r="K204" s="141">
        <f t="shared" si="183"/>
        <v>0</v>
      </c>
      <c r="L204" s="142">
        <f>M204+O204</f>
        <v>0</v>
      </c>
      <c r="M204" s="142">
        <f>E204+I204</f>
        <v>0</v>
      </c>
      <c r="N204" s="142">
        <f>F204+J204</f>
        <v>0</v>
      </c>
      <c r="O204" s="142">
        <f>G204+K204</f>
        <v>0</v>
      </c>
      <c r="P204" s="538"/>
      <c r="Q204" s="109"/>
      <c r="R204" s="35"/>
    </row>
    <row r="205" spans="1:18" hidden="1" x14ac:dyDescent="0.25">
      <c r="A205" s="19"/>
      <c r="B205" s="278" t="s">
        <v>189</v>
      </c>
      <c r="C205" s="488"/>
      <c r="D205" s="557"/>
      <c r="E205" s="143"/>
      <c r="F205" s="143"/>
      <c r="G205" s="178"/>
      <c r="H205" s="210"/>
      <c r="I205" s="210"/>
      <c r="J205" s="148"/>
      <c r="K205" s="148"/>
      <c r="L205" s="149"/>
      <c r="M205" s="149"/>
      <c r="N205" s="149"/>
      <c r="O205" s="149"/>
      <c r="P205" s="538"/>
      <c r="Q205" s="109"/>
      <c r="R205" s="35"/>
    </row>
    <row r="206" spans="1:18" ht="26.25" hidden="1" x14ac:dyDescent="0.25">
      <c r="A206" s="19"/>
      <c r="B206" s="135" t="s">
        <v>454</v>
      </c>
      <c r="C206" s="489"/>
      <c r="D206" s="143">
        <f t="shared" ref="D206" si="184">E206+G206</f>
        <v>0</v>
      </c>
      <c r="E206" s="143"/>
      <c r="F206" s="143"/>
      <c r="G206" s="143"/>
      <c r="H206" s="303">
        <f t="shared" ref="H206" si="185">I206+K206</f>
        <v>0</v>
      </c>
      <c r="I206" s="59"/>
      <c r="J206" s="59"/>
      <c r="K206" s="59"/>
      <c r="L206" s="60">
        <f t="shared" ref="L206:L207" si="186">M206+O206</f>
        <v>0</v>
      </c>
      <c r="M206" s="60">
        <f t="shared" ref="M206:O207" si="187">E206+I206</f>
        <v>0</v>
      </c>
      <c r="N206" s="60">
        <f t="shared" si="187"/>
        <v>0</v>
      </c>
      <c r="O206" s="60"/>
      <c r="P206" s="538"/>
    </row>
    <row r="207" spans="1:18" s="35" customFormat="1" ht="26.25" hidden="1" x14ac:dyDescent="0.25">
      <c r="A207" s="123"/>
      <c r="B207" s="135" t="s">
        <v>447</v>
      </c>
      <c r="C207" s="490"/>
      <c r="D207" s="140">
        <f>E207+G207</f>
        <v>0</v>
      </c>
      <c r="E207" s="140"/>
      <c r="F207" s="140"/>
      <c r="G207" s="209"/>
      <c r="H207" s="144">
        <f t="shared" si="136"/>
        <v>0</v>
      </c>
      <c r="I207" s="172"/>
      <c r="J207" s="144"/>
      <c r="K207" s="144"/>
      <c r="L207" s="142">
        <f t="shared" si="186"/>
        <v>0</v>
      </c>
      <c r="M207" s="142">
        <f t="shared" si="187"/>
        <v>0</v>
      </c>
      <c r="N207" s="142">
        <f t="shared" si="187"/>
        <v>0</v>
      </c>
      <c r="O207" s="142">
        <f t="shared" si="187"/>
        <v>0</v>
      </c>
      <c r="P207" s="538"/>
      <c r="Q207" s="554"/>
      <c r="R207" s="555"/>
    </row>
    <row r="208" spans="1:18" hidden="1" x14ac:dyDescent="0.25">
      <c r="A208" s="5" t="s">
        <v>109</v>
      </c>
      <c r="B208" s="29" t="s">
        <v>34</v>
      </c>
      <c r="C208" s="486" t="s">
        <v>50</v>
      </c>
      <c r="D208" s="556">
        <f>E208+G208</f>
        <v>0</v>
      </c>
      <c r="E208" s="140">
        <f>SUM(E210:E211)</f>
        <v>0</v>
      </c>
      <c r="F208" s="140">
        <f t="shared" ref="F208:G208" si="188">SUM(F210:F211)</f>
        <v>0</v>
      </c>
      <c r="G208" s="140">
        <f t="shared" si="188"/>
        <v>0</v>
      </c>
      <c r="H208" s="170">
        <f t="shared" si="136"/>
        <v>0</v>
      </c>
      <c r="I208" s="141">
        <f>SUM(I210:I211)</f>
        <v>0</v>
      </c>
      <c r="J208" s="141">
        <f t="shared" ref="J208:K208" si="189">SUM(J210:J211)</f>
        <v>0</v>
      </c>
      <c r="K208" s="141">
        <f t="shared" si="189"/>
        <v>0</v>
      </c>
      <c r="L208" s="142">
        <f>M208+O208</f>
        <v>0</v>
      </c>
      <c r="M208" s="142">
        <f>E208+I208</f>
        <v>0</v>
      </c>
      <c r="N208" s="142">
        <f>F208+J208</f>
        <v>0</v>
      </c>
      <c r="O208" s="142">
        <f>G208+K208</f>
        <v>0</v>
      </c>
      <c r="P208" s="538"/>
      <c r="Q208" s="109"/>
      <c r="R208" s="35"/>
    </row>
    <row r="209" spans="1:18" hidden="1" x14ac:dyDescent="0.25">
      <c r="A209" s="19"/>
      <c r="B209" s="278" t="s">
        <v>189</v>
      </c>
      <c r="C209" s="488"/>
      <c r="D209" s="557"/>
      <c r="E209" s="143"/>
      <c r="F209" s="252"/>
      <c r="G209" s="143"/>
      <c r="H209" s="210"/>
      <c r="I209" s="210"/>
      <c r="J209" s="148"/>
      <c r="K209" s="148"/>
      <c r="L209" s="149"/>
      <c r="M209" s="149"/>
      <c r="N209" s="149"/>
      <c r="O209" s="149"/>
      <c r="P209" s="538"/>
      <c r="Q209" s="109"/>
      <c r="R209" s="35"/>
    </row>
    <row r="210" spans="1:18" ht="26.25" hidden="1" x14ac:dyDescent="0.25">
      <c r="A210" s="19"/>
      <c r="B210" s="135" t="s">
        <v>454</v>
      </c>
      <c r="C210" s="489"/>
      <c r="D210" s="143">
        <f t="shared" ref="D210" si="190">E210+G210</f>
        <v>0</v>
      </c>
      <c r="E210" s="143"/>
      <c r="F210" s="143"/>
      <c r="G210" s="143"/>
      <c r="H210" s="303">
        <f t="shared" ref="H210" si="191">I210+K210</f>
        <v>0</v>
      </c>
      <c r="I210" s="59"/>
      <c r="J210" s="59"/>
      <c r="K210" s="59"/>
      <c r="L210" s="60">
        <f t="shared" ref="L210:L211" si="192">M210+O210</f>
        <v>0</v>
      </c>
      <c r="M210" s="60">
        <f t="shared" ref="M210:O211" si="193">E210+I210</f>
        <v>0</v>
      </c>
      <c r="N210" s="60">
        <f t="shared" si="193"/>
        <v>0</v>
      </c>
      <c r="O210" s="60"/>
      <c r="P210" s="538"/>
    </row>
    <row r="211" spans="1:18" s="35" customFormat="1" ht="26.25" hidden="1" x14ac:dyDescent="0.25">
      <c r="A211" s="123"/>
      <c r="B211" s="135" t="s">
        <v>447</v>
      </c>
      <c r="C211" s="490"/>
      <c r="D211" s="140">
        <f>E211+G211</f>
        <v>0</v>
      </c>
      <c r="E211" s="140"/>
      <c r="F211" s="140"/>
      <c r="G211" s="209"/>
      <c r="H211" s="144">
        <f t="shared" si="136"/>
        <v>0</v>
      </c>
      <c r="I211" s="210"/>
      <c r="J211" s="148"/>
      <c r="K211" s="148"/>
      <c r="L211" s="142">
        <f t="shared" si="192"/>
        <v>0</v>
      </c>
      <c r="M211" s="142">
        <f t="shared" si="193"/>
        <v>0</v>
      </c>
      <c r="N211" s="142">
        <f t="shared" si="193"/>
        <v>0</v>
      </c>
      <c r="O211" s="142">
        <f t="shared" si="193"/>
        <v>0</v>
      </c>
      <c r="P211" s="538"/>
      <c r="Q211" s="554"/>
      <c r="R211" s="555"/>
    </row>
    <row r="212" spans="1:18" hidden="1" x14ac:dyDescent="0.25">
      <c r="A212" s="5" t="s">
        <v>110</v>
      </c>
      <c r="B212" s="29" t="s">
        <v>36</v>
      </c>
      <c r="C212" s="493" t="s">
        <v>50</v>
      </c>
      <c r="D212" s="556">
        <f>E212+G212</f>
        <v>0</v>
      </c>
      <c r="E212" s="140">
        <f>SUM(E214:E215)</f>
        <v>0</v>
      </c>
      <c r="F212" s="140">
        <f t="shared" ref="F212:G212" si="194">SUM(F214:F215)</f>
        <v>0</v>
      </c>
      <c r="G212" s="140">
        <f t="shared" si="194"/>
        <v>0</v>
      </c>
      <c r="H212" s="181">
        <f t="shared" si="136"/>
        <v>0</v>
      </c>
      <c r="I212" s="141">
        <f>SUM(I214:I215)</f>
        <v>0</v>
      </c>
      <c r="J212" s="141">
        <f t="shared" ref="J212:K212" si="195">SUM(J214:J215)</f>
        <v>0</v>
      </c>
      <c r="K212" s="141">
        <f t="shared" si="195"/>
        <v>0</v>
      </c>
      <c r="L212" s="174">
        <f>M212+O212</f>
        <v>0</v>
      </c>
      <c r="M212" s="142">
        <f>E212+I212</f>
        <v>0</v>
      </c>
      <c r="N212" s="142">
        <f>F212+J212</f>
        <v>0</v>
      </c>
      <c r="O212" s="142">
        <f>G212+K212</f>
        <v>0</v>
      </c>
      <c r="P212" s="538"/>
      <c r="Q212" s="109"/>
      <c r="R212" s="35"/>
    </row>
    <row r="213" spans="1:18" hidden="1" x14ac:dyDescent="0.25">
      <c r="A213" s="19"/>
      <c r="B213" s="278" t="s">
        <v>189</v>
      </c>
      <c r="C213" s="489"/>
      <c r="D213" s="557"/>
      <c r="E213" s="143"/>
      <c r="F213" s="252"/>
      <c r="G213" s="143"/>
      <c r="H213" s="559"/>
      <c r="I213" s="148"/>
      <c r="J213" s="559"/>
      <c r="K213" s="148"/>
      <c r="L213" s="215"/>
      <c r="M213" s="149"/>
      <c r="N213" s="149"/>
      <c r="O213" s="149"/>
      <c r="P213" s="538"/>
      <c r="Q213" s="109"/>
      <c r="R213" s="35"/>
    </row>
    <row r="214" spans="1:18" ht="26.25" hidden="1" x14ac:dyDescent="0.25">
      <c r="A214" s="19"/>
      <c r="B214" s="135" t="s">
        <v>454</v>
      </c>
      <c r="C214" s="489"/>
      <c r="D214" s="143">
        <f t="shared" ref="D214" si="196">E214+G214</f>
        <v>0</v>
      </c>
      <c r="E214" s="143"/>
      <c r="F214" s="143"/>
      <c r="G214" s="143"/>
      <c r="H214" s="303">
        <f t="shared" ref="H214" si="197">I214+K214</f>
        <v>0</v>
      </c>
      <c r="I214" s="59"/>
      <c r="J214" s="59"/>
      <c r="K214" s="59"/>
      <c r="L214" s="60">
        <f t="shared" ref="L214:L215" si="198">M214+O214</f>
        <v>0</v>
      </c>
      <c r="M214" s="60">
        <f t="shared" ref="M214:O215" si="199">E214+I214</f>
        <v>0</v>
      </c>
      <c r="N214" s="60">
        <f t="shared" si="199"/>
        <v>0</v>
      </c>
      <c r="O214" s="60"/>
      <c r="P214" s="538"/>
    </row>
    <row r="215" spans="1:18" s="35" customFormat="1" ht="26.25" hidden="1" x14ac:dyDescent="0.25">
      <c r="A215" s="123"/>
      <c r="B215" s="135" t="s">
        <v>447</v>
      </c>
      <c r="C215" s="490"/>
      <c r="D215" s="140">
        <f>E215+G215</f>
        <v>0</v>
      </c>
      <c r="E215" s="140"/>
      <c r="F215" s="140"/>
      <c r="G215" s="209"/>
      <c r="H215" s="256">
        <f t="shared" si="136"/>
        <v>0</v>
      </c>
      <c r="I215" s="144"/>
      <c r="J215" s="238"/>
      <c r="K215" s="144"/>
      <c r="L215" s="142">
        <f t="shared" si="198"/>
        <v>0</v>
      </c>
      <c r="M215" s="142">
        <f t="shared" si="199"/>
        <v>0</v>
      </c>
      <c r="N215" s="142">
        <f t="shared" si="199"/>
        <v>0</v>
      </c>
      <c r="O215" s="142">
        <f t="shared" si="199"/>
        <v>0</v>
      </c>
      <c r="P215" s="538"/>
      <c r="Q215" s="554"/>
      <c r="R215" s="555"/>
    </row>
    <row r="216" spans="1:18" hidden="1" x14ac:dyDescent="0.25">
      <c r="A216" s="5" t="s">
        <v>111</v>
      </c>
      <c r="B216" s="29" t="s">
        <v>38</v>
      </c>
      <c r="C216" s="486" t="s">
        <v>50</v>
      </c>
      <c r="D216" s="556">
        <f>E216+G216</f>
        <v>0</v>
      </c>
      <c r="E216" s="140">
        <f>SUM(E218:E219)</f>
        <v>0</v>
      </c>
      <c r="F216" s="140">
        <f t="shared" ref="F216:G216" si="200">SUM(F218:F219)</f>
        <v>0</v>
      </c>
      <c r="G216" s="140">
        <f t="shared" si="200"/>
        <v>0</v>
      </c>
      <c r="H216" s="170">
        <f t="shared" si="136"/>
        <v>0</v>
      </c>
      <c r="I216" s="141">
        <f>SUM(I218:I219)</f>
        <v>0</v>
      </c>
      <c r="J216" s="141">
        <f t="shared" ref="J216:K216" si="201">SUM(J218:J219)</f>
        <v>0</v>
      </c>
      <c r="K216" s="141">
        <f t="shared" si="201"/>
        <v>0</v>
      </c>
      <c r="L216" s="142">
        <f>M216+O216</f>
        <v>0</v>
      </c>
      <c r="M216" s="142">
        <f>E216+I216</f>
        <v>0</v>
      </c>
      <c r="N216" s="142">
        <f>F216+J216</f>
        <v>0</v>
      </c>
      <c r="O216" s="142">
        <f>G216+K216</f>
        <v>0</v>
      </c>
      <c r="P216" s="538"/>
      <c r="Q216" s="109"/>
      <c r="R216" s="35"/>
    </row>
    <row r="217" spans="1:18" hidden="1" x14ac:dyDescent="0.25">
      <c r="A217" s="19"/>
      <c r="B217" s="278" t="s">
        <v>189</v>
      </c>
      <c r="C217" s="488"/>
      <c r="D217" s="557"/>
      <c r="E217" s="143"/>
      <c r="F217" s="252"/>
      <c r="G217" s="143"/>
      <c r="H217" s="210"/>
      <c r="I217" s="210"/>
      <c r="J217" s="148"/>
      <c r="K217" s="148"/>
      <c r="L217" s="149"/>
      <c r="M217" s="149"/>
      <c r="N217" s="149"/>
      <c r="O217" s="149"/>
      <c r="P217" s="538"/>
      <c r="Q217" s="109"/>
      <c r="R217" s="35"/>
    </row>
    <row r="218" spans="1:18" ht="26.25" hidden="1" x14ac:dyDescent="0.25">
      <c r="A218" s="19"/>
      <c r="B218" s="135" t="s">
        <v>454</v>
      </c>
      <c r="C218" s="489"/>
      <c r="D218" s="143">
        <f t="shared" ref="D218" si="202">E218+G218</f>
        <v>0</v>
      </c>
      <c r="E218" s="143"/>
      <c r="F218" s="143"/>
      <c r="G218" s="143"/>
      <c r="H218" s="303">
        <f t="shared" ref="H218" si="203">I218+K218</f>
        <v>0</v>
      </c>
      <c r="I218" s="59"/>
      <c r="J218" s="59"/>
      <c r="K218" s="59"/>
      <c r="L218" s="60">
        <f t="shared" ref="L218:L219" si="204">M218+O218</f>
        <v>0</v>
      </c>
      <c r="M218" s="60">
        <f t="shared" ref="M218:O219" si="205">E218+I218</f>
        <v>0</v>
      </c>
      <c r="N218" s="60">
        <f t="shared" si="205"/>
        <v>0</v>
      </c>
      <c r="O218" s="60"/>
      <c r="P218" s="538"/>
    </row>
    <row r="219" spans="1:18" s="35" customFormat="1" ht="26.25" hidden="1" x14ac:dyDescent="0.25">
      <c r="A219" s="123"/>
      <c r="B219" s="135" t="s">
        <v>447</v>
      </c>
      <c r="C219" s="490"/>
      <c r="D219" s="140">
        <f>E219+G219</f>
        <v>0</v>
      </c>
      <c r="E219" s="140"/>
      <c r="F219" s="140"/>
      <c r="G219" s="209"/>
      <c r="H219" s="144">
        <f t="shared" si="136"/>
        <v>0</v>
      </c>
      <c r="I219" s="172"/>
      <c r="J219" s="144"/>
      <c r="K219" s="144"/>
      <c r="L219" s="142">
        <f t="shared" si="204"/>
        <v>0</v>
      </c>
      <c r="M219" s="142">
        <f t="shared" si="205"/>
        <v>0</v>
      </c>
      <c r="N219" s="142">
        <f t="shared" si="205"/>
        <v>0</v>
      </c>
      <c r="O219" s="142">
        <f t="shared" si="205"/>
        <v>0</v>
      </c>
      <c r="P219" s="538"/>
      <c r="Q219" s="554"/>
      <c r="R219" s="555"/>
    </row>
    <row r="220" spans="1:18" hidden="1" x14ac:dyDescent="0.25">
      <c r="A220" s="5" t="s">
        <v>112</v>
      </c>
      <c r="B220" s="29" t="s">
        <v>37</v>
      </c>
      <c r="C220" s="486" t="s">
        <v>50</v>
      </c>
      <c r="D220" s="556">
        <f>E220+G220</f>
        <v>0</v>
      </c>
      <c r="E220" s="140">
        <f>SUM(E222:E223)</f>
        <v>0</v>
      </c>
      <c r="F220" s="140">
        <f t="shared" ref="F220:G220" si="206">SUM(F222:F223)</f>
        <v>0</v>
      </c>
      <c r="G220" s="140">
        <f t="shared" si="206"/>
        <v>0</v>
      </c>
      <c r="H220" s="170">
        <f t="shared" si="136"/>
        <v>0</v>
      </c>
      <c r="I220" s="141">
        <f>SUM(I222:I223)</f>
        <v>0</v>
      </c>
      <c r="J220" s="141">
        <f t="shared" ref="J220:K220" si="207">SUM(J222:J223)</f>
        <v>0</v>
      </c>
      <c r="K220" s="141">
        <f t="shared" si="207"/>
        <v>0</v>
      </c>
      <c r="L220" s="142">
        <f>M220+O220</f>
        <v>0</v>
      </c>
      <c r="M220" s="142">
        <f>E220+I220</f>
        <v>0</v>
      </c>
      <c r="N220" s="142">
        <f>F220+J220</f>
        <v>0</v>
      </c>
      <c r="O220" s="142">
        <f>G220+K220</f>
        <v>0</v>
      </c>
      <c r="P220" s="538"/>
      <c r="Q220" s="109"/>
      <c r="R220" s="35"/>
    </row>
    <row r="221" spans="1:18" hidden="1" x14ac:dyDescent="0.25">
      <c r="A221" s="19"/>
      <c r="B221" s="278" t="s">
        <v>189</v>
      </c>
      <c r="C221" s="488"/>
      <c r="D221" s="557"/>
      <c r="E221" s="143"/>
      <c r="F221" s="252"/>
      <c r="G221" s="143"/>
      <c r="H221" s="210"/>
      <c r="I221" s="210"/>
      <c r="J221" s="148"/>
      <c r="K221" s="148"/>
      <c r="L221" s="149"/>
      <c r="M221" s="149"/>
      <c r="N221" s="149"/>
      <c r="O221" s="149"/>
      <c r="P221" s="538"/>
      <c r="Q221" s="109"/>
      <c r="R221" s="35"/>
    </row>
    <row r="222" spans="1:18" ht="26.25" hidden="1" x14ac:dyDescent="0.25">
      <c r="A222" s="19"/>
      <c r="B222" s="135" t="s">
        <v>454</v>
      </c>
      <c r="C222" s="489"/>
      <c r="D222" s="143">
        <f t="shared" ref="D222" si="208">E222+G222</f>
        <v>0</v>
      </c>
      <c r="E222" s="143"/>
      <c r="F222" s="143"/>
      <c r="G222" s="143"/>
      <c r="H222" s="303">
        <f t="shared" ref="H222:H254" si="209">I222+K222</f>
        <v>0</v>
      </c>
      <c r="I222" s="59"/>
      <c r="J222" s="59"/>
      <c r="K222" s="59"/>
      <c r="L222" s="60">
        <f t="shared" ref="L222:L223" si="210">M222+O222</f>
        <v>0</v>
      </c>
      <c r="M222" s="60">
        <f t="shared" ref="M222:O223" si="211">E222+I222</f>
        <v>0</v>
      </c>
      <c r="N222" s="60">
        <f t="shared" si="211"/>
        <v>0</v>
      </c>
      <c r="O222" s="60"/>
      <c r="P222" s="538"/>
    </row>
    <row r="223" spans="1:18" s="35" customFormat="1" ht="26.25" hidden="1" x14ac:dyDescent="0.25">
      <c r="A223" s="123"/>
      <c r="B223" s="135" t="s">
        <v>447</v>
      </c>
      <c r="C223" s="490"/>
      <c r="D223" s="140">
        <f>E223+G223</f>
        <v>0</v>
      </c>
      <c r="E223" s="140"/>
      <c r="F223" s="140"/>
      <c r="G223" s="209"/>
      <c r="H223" s="144">
        <f t="shared" si="209"/>
        <v>0</v>
      </c>
      <c r="I223" s="172"/>
      <c r="J223" s="144"/>
      <c r="K223" s="144"/>
      <c r="L223" s="142">
        <f t="shared" si="210"/>
        <v>0</v>
      </c>
      <c r="M223" s="142">
        <f t="shared" si="211"/>
        <v>0</v>
      </c>
      <c r="N223" s="142">
        <f t="shared" si="211"/>
        <v>0</v>
      </c>
      <c r="O223" s="142">
        <f t="shared" si="211"/>
        <v>0</v>
      </c>
      <c r="P223" s="538"/>
      <c r="Q223" s="554"/>
      <c r="R223" s="555"/>
    </row>
    <row r="224" spans="1:18" hidden="1" x14ac:dyDescent="0.25">
      <c r="A224" s="5" t="s">
        <v>113</v>
      </c>
      <c r="B224" s="29" t="s">
        <v>35</v>
      </c>
      <c r="C224" s="486" t="s">
        <v>50</v>
      </c>
      <c r="D224" s="169">
        <f>E224+G224</f>
        <v>0</v>
      </c>
      <c r="E224" s="140">
        <f>SUM(E226:E227)</f>
        <v>0</v>
      </c>
      <c r="F224" s="140">
        <f t="shared" ref="F224:G224" si="212">SUM(F226:F227)</f>
        <v>0</v>
      </c>
      <c r="G224" s="140">
        <f t="shared" si="212"/>
        <v>0</v>
      </c>
      <c r="H224" s="170">
        <f t="shared" si="209"/>
        <v>0</v>
      </c>
      <c r="I224" s="141">
        <f>SUM(I226:I227)</f>
        <v>0</v>
      </c>
      <c r="J224" s="141">
        <f t="shared" ref="J224:K224" si="213">SUM(J226:J227)</f>
        <v>0</v>
      </c>
      <c r="K224" s="141">
        <f t="shared" si="213"/>
        <v>0</v>
      </c>
      <c r="L224" s="142">
        <f>M224+O224</f>
        <v>0</v>
      </c>
      <c r="M224" s="142">
        <f>E224+I224</f>
        <v>0</v>
      </c>
      <c r="N224" s="142">
        <f>F224+J224</f>
        <v>0</v>
      </c>
      <c r="O224" s="142">
        <f>G224+K224</f>
        <v>0</v>
      </c>
      <c r="P224" s="538"/>
      <c r="Q224" s="109"/>
      <c r="R224" s="35"/>
    </row>
    <row r="225" spans="1:18" hidden="1" x14ac:dyDescent="0.25">
      <c r="A225" s="131"/>
      <c r="B225" s="278" t="s">
        <v>189</v>
      </c>
      <c r="C225" s="488"/>
      <c r="D225" s="171"/>
      <c r="E225" s="143"/>
      <c r="F225" s="252"/>
      <c r="G225" s="143"/>
      <c r="H225" s="210"/>
      <c r="I225" s="210"/>
      <c r="J225" s="148"/>
      <c r="K225" s="148"/>
      <c r="L225" s="149"/>
      <c r="M225" s="149"/>
      <c r="N225" s="149"/>
      <c r="O225" s="149"/>
      <c r="P225" s="538"/>
      <c r="Q225" s="109"/>
      <c r="R225" s="35"/>
    </row>
    <row r="226" spans="1:18" ht="26.25" hidden="1" x14ac:dyDescent="0.25">
      <c r="A226" s="19"/>
      <c r="B226" s="135" t="s">
        <v>454</v>
      </c>
      <c r="C226" s="489"/>
      <c r="D226" s="143">
        <f t="shared" ref="D226" si="214">E226+G226</f>
        <v>0</v>
      </c>
      <c r="E226" s="143"/>
      <c r="F226" s="143"/>
      <c r="G226" s="143"/>
      <c r="H226" s="303">
        <f t="shared" ref="H226" si="215">I226+K226</f>
        <v>0</v>
      </c>
      <c r="I226" s="59"/>
      <c r="J226" s="59"/>
      <c r="K226" s="59"/>
      <c r="L226" s="60">
        <f t="shared" ref="L226:L227" si="216">M226+O226</f>
        <v>0</v>
      </c>
      <c r="M226" s="60">
        <f t="shared" ref="M226:O227" si="217">E226+I226</f>
        <v>0</v>
      </c>
      <c r="N226" s="60">
        <f t="shared" si="217"/>
        <v>0</v>
      </c>
      <c r="O226" s="60"/>
      <c r="P226" s="538"/>
    </row>
    <row r="227" spans="1:18" s="35" customFormat="1" ht="26.25" hidden="1" x14ac:dyDescent="0.25">
      <c r="A227" s="131"/>
      <c r="B227" s="135" t="s">
        <v>447</v>
      </c>
      <c r="C227" s="490"/>
      <c r="D227" s="140">
        <f>E227+G227</f>
        <v>0</v>
      </c>
      <c r="E227" s="140"/>
      <c r="F227" s="140"/>
      <c r="G227" s="209"/>
      <c r="H227" s="144">
        <f t="shared" si="209"/>
        <v>0</v>
      </c>
      <c r="I227" s="172"/>
      <c r="J227" s="144"/>
      <c r="K227" s="144"/>
      <c r="L227" s="142">
        <f t="shared" si="216"/>
        <v>0</v>
      </c>
      <c r="M227" s="142">
        <f t="shared" si="217"/>
        <v>0</v>
      </c>
      <c r="N227" s="142">
        <f t="shared" si="217"/>
        <v>0</v>
      </c>
      <c r="O227" s="142">
        <f t="shared" si="217"/>
        <v>0</v>
      </c>
      <c r="P227" s="538"/>
      <c r="Q227" s="554"/>
      <c r="R227" s="555"/>
    </row>
    <row r="228" spans="1:18" hidden="1" x14ac:dyDescent="0.25">
      <c r="A228" s="5" t="s">
        <v>161</v>
      </c>
      <c r="B228" s="29" t="s">
        <v>361</v>
      </c>
      <c r="C228" s="486" t="s">
        <v>50</v>
      </c>
      <c r="D228" s="556">
        <f>E228+G228</f>
        <v>0</v>
      </c>
      <c r="E228" s="140">
        <f>SUM(E230:E231)</f>
        <v>0</v>
      </c>
      <c r="F228" s="140">
        <f t="shared" ref="F228:G228" si="218">SUM(F230:F231)</f>
        <v>0</v>
      </c>
      <c r="G228" s="140">
        <f t="shared" si="218"/>
        <v>0</v>
      </c>
      <c r="H228" s="170">
        <f t="shared" si="209"/>
        <v>0</v>
      </c>
      <c r="I228" s="141">
        <f>SUM(I230:I231)</f>
        <v>0</v>
      </c>
      <c r="J228" s="141">
        <f t="shared" ref="J228:K228" si="219">SUM(J230:J231)</f>
        <v>0</v>
      </c>
      <c r="K228" s="141">
        <f t="shared" si="219"/>
        <v>0</v>
      </c>
      <c r="L228" s="142">
        <f>M228+O228</f>
        <v>0</v>
      </c>
      <c r="M228" s="142">
        <f>E228+I228</f>
        <v>0</v>
      </c>
      <c r="N228" s="142">
        <f>F228+J228</f>
        <v>0</v>
      </c>
      <c r="O228" s="142">
        <f>G228+K228</f>
        <v>0</v>
      </c>
      <c r="P228" s="538"/>
      <c r="Q228" s="109"/>
      <c r="R228" s="35"/>
    </row>
    <row r="229" spans="1:18" hidden="1" x14ac:dyDescent="0.25">
      <c r="A229" s="19"/>
      <c r="B229" s="278" t="s">
        <v>189</v>
      </c>
      <c r="C229" s="488"/>
      <c r="D229" s="557"/>
      <c r="E229" s="143"/>
      <c r="F229" s="252"/>
      <c r="G229" s="143"/>
      <c r="H229" s="210"/>
      <c r="I229" s="210"/>
      <c r="J229" s="148"/>
      <c r="K229" s="148"/>
      <c r="L229" s="149"/>
      <c r="M229" s="149"/>
      <c r="N229" s="149"/>
      <c r="O229" s="149"/>
      <c r="P229" s="538"/>
      <c r="Q229" s="109"/>
      <c r="R229" s="35"/>
    </row>
    <row r="230" spans="1:18" ht="26.25" hidden="1" x14ac:dyDescent="0.25">
      <c r="A230" s="19"/>
      <c r="B230" s="135" t="s">
        <v>454</v>
      </c>
      <c r="C230" s="489"/>
      <c r="D230" s="143">
        <f t="shared" ref="D230" si="220">E230+G230</f>
        <v>0</v>
      </c>
      <c r="E230" s="143"/>
      <c r="F230" s="143"/>
      <c r="G230" s="143"/>
      <c r="H230" s="303">
        <f t="shared" ref="H230" si="221">I230+K230</f>
        <v>0</v>
      </c>
      <c r="I230" s="59"/>
      <c r="J230" s="59"/>
      <c r="K230" s="59"/>
      <c r="L230" s="60">
        <f t="shared" ref="L230:L231" si="222">M230+O230</f>
        <v>0</v>
      </c>
      <c r="M230" s="60">
        <f t="shared" ref="M230:O231" si="223">E230+I230</f>
        <v>0</v>
      </c>
      <c r="N230" s="60">
        <f t="shared" si="223"/>
        <v>0</v>
      </c>
      <c r="O230" s="60"/>
      <c r="P230" s="538"/>
    </row>
    <row r="231" spans="1:18" s="35" customFormat="1" ht="26.25" hidden="1" x14ac:dyDescent="0.25">
      <c r="A231" s="123"/>
      <c r="B231" s="135" t="s">
        <v>447</v>
      </c>
      <c r="C231" s="490"/>
      <c r="D231" s="140">
        <f>E231+G231</f>
        <v>0</v>
      </c>
      <c r="E231" s="140"/>
      <c r="F231" s="140"/>
      <c r="G231" s="209"/>
      <c r="H231" s="144">
        <f t="shared" si="209"/>
        <v>0</v>
      </c>
      <c r="I231" s="172"/>
      <c r="J231" s="144"/>
      <c r="K231" s="144"/>
      <c r="L231" s="142">
        <f t="shared" si="222"/>
        <v>0</v>
      </c>
      <c r="M231" s="142">
        <f t="shared" si="223"/>
        <v>0</v>
      </c>
      <c r="N231" s="142">
        <f t="shared" si="223"/>
        <v>0</v>
      </c>
      <c r="O231" s="142">
        <f t="shared" si="223"/>
        <v>0</v>
      </c>
      <c r="P231" s="538"/>
      <c r="Q231" s="554"/>
      <c r="R231" s="555"/>
    </row>
    <row r="232" spans="1:18" hidden="1" x14ac:dyDescent="0.25">
      <c r="A232" s="5" t="s">
        <v>114</v>
      </c>
      <c r="B232" s="17" t="s">
        <v>362</v>
      </c>
      <c r="C232" s="486" t="s">
        <v>50</v>
      </c>
      <c r="D232" s="556">
        <f>E232+G232</f>
        <v>0</v>
      </c>
      <c r="E232" s="140">
        <f>SUM(E234:E235)</f>
        <v>0</v>
      </c>
      <c r="F232" s="140">
        <f t="shared" ref="F232:G232" si="224">SUM(F234:F235)</f>
        <v>0</v>
      </c>
      <c r="G232" s="140">
        <f t="shared" si="224"/>
        <v>0</v>
      </c>
      <c r="H232" s="170">
        <f t="shared" si="209"/>
        <v>0</v>
      </c>
      <c r="I232" s="141">
        <f>SUM(I234:I235)</f>
        <v>0</v>
      </c>
      <c r="J232" s="141">
        <f t="shared" ref="J232:K232" si="225">SUM(J234:J235)</f>
        <v>0</v>
      </c>
      <c r="K232" s="141">
        <f t="shared" si="225"/>
        <v>0</v>
      </c>
      <c r="L232" s="142">
        <f>M232+O232</f>
        <v>0</v>
      </c>
      <c r="M232" s="142">
        <f>E232+I232</f>
        <v>0</v>
      </c>
      <c r="N232" s="142">
        <f>F232+J232</f>
        <v>0</v>
      </c>
      <c r="O232" s="142">
        <f>G232+K232</f>
        <v>0</v>
      </c>
      <c r="P232" s="538"/>
      <c r="Q232" s="109"/>
      <c r="R232" s="35"/>
    </row>
    <row r="233" spans="1:18" hidden="1" x14ac:dyDescent="0.25">
      <c r="A233" s="19"/>
      <c r="B233" s="278" t="s">
        <v>189</v>
      </c>
      <c r="C233" s="488"/>
      <c r="D233" s="557"/>
      <c r="E233" s="143"/>
      <c r="F233" s="252"/>
      <c r="G233" s="143"/>
      <c r="H233" s="210"/>
      <c r="I233" s="210"/>
      <c r="J233" s="148"/>
      <c r="K233" s="148"/>
      <c r="L233" s="149"/>
      <c r="M233" s="149"/>
      <c r="N233" s="149"/>
      <c r="O233" s="149"/>
      <c r="P233" s="538"/>
      <c r="Q233" s="109"/>
      <c r="R233" s="35"/>
    </row>
    <row r="234" spans="1:18" ht="26.25" hidden="1" x14ac:dyDescent="0.25">
      <c r="A234" s="19"/>
      <c r="B234" s="135" t="s">
        <v>454</v>
      </c>
      <c r="C234" s="489"/>
      <c r="D234" s="143">
        <f t="shared" ref="D234" si="226">E234+G234</f>
        <v>0</v>
      </c>
      <c r="E234" s="143"/>
      <c r="F234" s="143"/>
      <c r="G234" s="143"/>
      <c r="H234" s="303">
        <f t="shared" ref="H234" si="227">I234+K234</f>
        <v>0</v>
      </c>
      <c r="I234" s="59"/>
      <c r="J234" s="59"/>
      <c r="K234" s="59"/>
      <c r="L234" s="60">
        <f t="shared" ref="L234:L235" si="228">M234+O234</f>
        <v>0</v>
      </c>
      <c r="M234" s="60">
        <f t="shared" ref="M234:O235" si="229">E234+I234</f>
        <v>0</v>
      </c>
      <c r="N234" s="60">
        <f t="shared" si="229"/>
        <v>0</v>
      </c>
      <c r="O234" s="60"/>
      <c r="P234" s="538"/>
    </row>
    <row r="235" spans="1:18" s="35" customFormat="1" ht="26.25" hidden="1" x14ac:dyDescent="0.25">
      <c r="A235" s="123"/>
      <c r="B235" s="135" t="s">
        <v>447</v>
      </c>
      <c r="C235" s="490"/>
      <c r="D235" s="140">
        <f>E235+G235</f>
        <v>0</v>
      </c>
      <c r="E235" s="140"/>
      <c r="F235" s="140"/>
      <c r="G235" s="209"/>
      <c r="H235" s="144">
        <f t="shared" si="209"/>
        <v>0</v>
      </c>
      <c r="I235" s="172"/>
      <c r="J235" s="144"/>
      <c r="K235" s="144"/>
      <c r="L235" s="142">
        <f t="shared" si="228"/>
        <v>0</v>
      </c>
      <c r="M235" s="142">
        <f t="shared" si="229"/>
        <v>0</v>
      </c>
      <c r="N235" s="142">
        <f t="shared" si="229"/>
        <v>0</v>
      </c>
      <c r="O235" s="142">
        <f t="shared" si="229"/>
        <v>0</v>
      </c>
      <c r="P235" s="538"/>
      <c r="Q235" s="554"/>
      <c r="R235" s="555"/>
    </row>
    <row r="236" spans="1:18" x14ac:dyDescent="0.25">
      <c r="A236" s="5" t="s">
        <v>76</v>
      </c>
      <c r="B236" s="29" t="s">
        <v>48</v>
      </c>
      <c r="C236" s="486" t="s">
        <v>50</v>
      </c>
      <c r="D236" s="556">
        <f>E236+G236</f>
        <v>2.5</v>
      </c>
      <c r="E236" s="140">
        <v>2.5</v>
      </c>
      <c r="F236" s="180">
        <v>2.4</v>
      </c>
      <c r="G236" s="140"/>
      <c r="H236" s="170">
        <f t="shared" si="209"/>
        <v>0</v>
      </c>
      <c r="I236" s="170"/>
      <c r="J236" s="141"/>
      <c r="K236" s="141"/>
      <c r="L236" s="142">
        <f>M236+O236</f>
        <v>2.5</v>
      </c>
      <c r="M236" s="142">
        <f>E236+I236</f>
        <v>2.5</v>
      </c>
      <c r="N236" s="142">
        <f>F236+J236</f>
        <v>2.4</v>
      </c>
      <c r="O236" s="142">
        <f>G236+K236</f>
        <v>0</v>
      </c>
      <c r="P236" s="538"/>
      <c r="Q236" s="109"/>
      <c r="R236" s="35"/>
    </row>
    <row r="237" spans="1:18" s="35" customFormat="1" ht="39" x14ac:dyDescent="0.25">
      <c r="A237" s="19"/>
      <c r="B237" s="139" t="s">
        <v>501</v>
      </c>
      <c r="C237" s="487"/>
      <c r="D237" s="209"/>
      <c r="E237" s="147"/>
      <c r="F237" s="560"/>
      <c r="G237" s="147"/>
      <c r="H237" s="210">
        <f t="shared" si="209"/>
        <v>0</v>
      </c>
      <c r="I237" s="210"/>
      <c r="J237" s="148"/>
      <c r="K237" s="148"/>
      <c r="L237" s="149"/>
      <c r="M237" s="149"/>
      <c r="N237" s="149"/>
      <c r="O237" s="149"/>
      <c r="P237" s="538"/>
      <c r="Q237" s="554"/>
      <c r="R237" s="555"/>
    </row>
    <row r="238" spans="1:18" x14ac:dyDescent="0.25">
      <c r="A238" s="5" t="s">
        <v>77</v>
      </c>
      <c r="B238" s="2" t="s">
        <v>47</v>
      </c>
      <c r="C238" s="486" t="s">
        <v>50</v>
      </c>
      <c r="D238" s="134">
        <f>E238+G238</f>
        <v>24.7</v>
      </c>
      <c r="E238" s="140">
        <v>24.7</v>
      </c>
      <c r="F238" s="140">
        <v>24.3</v>
      </c>
      <c r="G238" s="140">
        <f t="shared" ref="G238" si="230">SUM(G240:G241)</f>
        <v>0</v>
      </c>
      <c r="H238" s="181">
        <f t="shared" si="209"/>
        <v>0</v>
      </c>
      <c r="I238" s="141">
        <f>SUM(I240:I241)</f>
        <v>0</v>
      </c>
      <c r="J238" s="181">
        <f t="shared" ref="J238:K238" si="231">SUM(J240:J241)</f>
        <v>0</v>
      </c>
      <c r="K238" s="141">
        <f t="shared" si="231"/>
        <v>0</v>
      </c>
      <c r="L238" s="142">
        <f>M238+O238</f>
        <v>24.7</v>
      </c>
      <c r="M238" s="182">
        <f>E238+I238</f>
        <v>24.7</v>
      </c>
      <c r="N238" s="142">
        <f>F238+J238</f>
        <v>24.3</v>
      </c>
      <c r="O238" s="142">
        <f>G238+K238</f>
        <v>0</v>
      </c>
      <c r="P238" s="538"/>
      <c r="Q238" s="109"/>
      <c r="R238" s="35"/>
    </row>
    <row r="239" spans="1:18" hidden="1" x14ac:dyDescent="0.25">
      <c r="A239" s="19"/>
      <c r="B239" s="278" t="s">
        <v>189</v>
      </c>
      <c r="C239" s="488"/>
      <c r="D239" s="129"/>
      <c r="E239" s="147"/>
      <c r="F239" s="147"/>
      <c r="G239" s="147"/>
      <c r="H239" s="559"/>
      <c r="I239" s="148"/>
      <c r="J239" s="559"/>
      <c r="K239" s="148"/>
      <c r="L239" s="149"/>
      <c r="M239" s="538"/>
      <c r="N239" s="149"/>
      <c r="O239" s="149"/>
      <c r="P239" s="538"/>
      <c r="Q239" s="109"/>
      <c r="R239" s="35"/>
    </row>
    <row r="240" spans="1:18" ht="26.25" hidden="1" x14ac:dyDescent="0.25">
      <c r="A240" s="19"/>
      <c r="B240" s="135" t="s">
        <v>454</v>
      </c>
      <c r="C240" s="488"/>
      <c r="D240" s="147">
        <f t="shared" ref="D240" si="232">E240+G240</f>
        <v>0</v>
      </c>
      <c r="E240" s="147"/>
      <c r="F240" s="147"/>
      <c r="G240" s="147"/>
      <c r="H240" s="552">
        <f t="shared" ref="H240" si="233">I240+K240</f>
        <v>0</v>
      </c>
      <c r="I240" s="148"/>
      <c r="J240" s="559"/>
      <c r="K240" s="148"/>
      <c r="L240" s="149">
        <f t="shared" ref="L240:L242" si="234">M240+O240</f>
        <v>0</v>
      </c>
      <c r="M240" s="538">
        <f t="shared" ref="M240:O242" si="235">E240+I240</f>
        <v>0</v>
      </c>
      <c r="N240" s="149">
        <f t="shared" si="235"/>
        <v>0</v>
      </c>
      <c r="O240" s="149"/>
      <c r="P240" s="538"/>
    </row>
    <row r="241" spans="1:18" s="35" customFormat="1" ht="39" x14ac:dyDescent="0.25">
      <c r="A241" s="19"/>
      <c r="B241" s="139" t="s">
        <v>501</v>
      </c>
      <c r="C241" s="487"/>
      <c r="D241" s="143">
        <f>E241+G241</f>
        <v>0</v>
      </c>
      <c r="E241" s="143"/>
      <c r="F241" s="143"/>
      <c r="G241" s="143"/>
      <c r="H241" s="238">
        <f t="shared" si="209"/>
        <v>0</v>
      </c>
      <c r="I241" s="144"/>
      <c r="J241" s="238"/>
      <c r="K241" s="144"/>
      <c r="L241" s="145">
        <f t="shared" si="234"/>
        <v>0</v>
      </c>
      <c r="M241" s="239">
        <f t="shared" si="235"/>
        <v>0</v>
      </c>
      <c r="N241" s="145">
        <f t="shared" si="235"/>
        <v>0</v>
      </c>
      <c r="O241" s="145">
        <f t="shared" si="235"/>
        <v>0</v>
      </c>
      <c r="P241" s="538"/>
      <c r="Q241" s="554"/>
      <c r="R241" s="555"/>
    </row>
    <row r="242" spans="1:18" x14ac:dyDescent="0.25">
      <c r="A242" s="5" t="s">
        <v>78</v>
      </c>
      <c r="B242" s="33" t="s">
        <v>63</v>
      </c>
      <c r="C242" s="486" t="s">
        <v>50</v>
      </c>
      <c r="D242" s="134">
        <f>E242+G242</f>
        <v>7.1</v>
      </c>
      <c r="E242" s="140">
        <v>7.1</v>
      </c>
      <c r="F242" s="140">
        <v>7</v>
      </c>
      <c r="G242" s="140">
        <f t="shared" ref="G242" si="236">SUM(G244:G245)</f>
        <v>0</v>
      </c>
      <c r="H242" s="181">
        <f t="shared" si="209"/>
        <v>0</v>
      </c>
      <c r="I242" s="141">
        <f>SUM(I244:I245)</f>
        <v>0</v>
      </c>
      <c r="J242" s="181">
        <f t="shared" ref="J242:K242" si="237">SUM(J244:J245)</f>
        <v>0</v>
      </c>
      <c r="K242" s="141">
        <f t="shared" si="237"/>
        <v>0</v>
      </c>
      <c r="L242" s="142">
        <f t="shared" si="234"/>
        <v>7.1</v>
      </c>
      <c r="M242" s="182">
        <f t="shared" si="235"/>
        <v>7.1</v>
      </c>
      <c r="N242" s="142">
        <f t="shared" si="235"/>
        <v>7</v>
      </c>
      <c r="O242" s="142">
        <f t="shared" si="235"/>
        <v>0</v>
      </c>
      <c r="P242" s="538"/>
      <c r="Q242" s="109"/>
      <c r="R242" s="35"/>
    </row>
    <row r="243" spans="1:18" hidden="1" x14ac:dyDescent="0.25">
      <c r="A243" s="19"/>
      <c r="B243" s="278" t="s">
        <v>189</v>
      </c>
      <c r="C243" s="488"/>
      <c r="D243" s="129"/>
      <c r="E243" s="147"/>
      <c r="F243" s="147"/>
      <c r="G243" s="147"/>
      <c r="H243" s="559"/>
      <c r="I243" s="148"/>
      <c r="J243" s="559"/>
      <c r="K243" s="148"/>
      <c r="L243" s="149"/>
      <c r="M243" s="538"/>
      <c r="N243" s="149"/>
      <c r="O243" s="149"/>
      <c r="P243" s="538"/>
      <c r="Q243" s="109"/>
      <c r="R243" s="35"/>
    </row>
    <row r="244" spans="1:18" ht="26.25" hidden="1" x14ac:dyDescent="0.25">
      <c r="A244" s="19"/>
      <c r="B244" s="135" t="s">
        <v>454</v>
      </c>
      <c r="C244" s="488"/>
      <c r="D244" s="147">
        <f t="shared" ref="D244" si="238">E244+G244</f>
        <v>0</v>
      </c>
      <c r="E244" s="147"/>
      <c r="F244" s="147"/>
      <c r="G244" s="147"/>
      <c r="H244" s="552">
        <f t="shared" ref="H244" si="239">I244+K244</f>
        <v>0</v>
      </c>
      <c r="I244" s="148"/>
      <c r="J244" s="559"/>
      <c r="K244" s="148"/>
      <c r="L244" s="149">
        <f t="shared" ref="L244:L246" si="240">M244+O244</f>
        <v>0</v>
      </c>
      <c r="M244" s="538">
        <f t="shared" ref="M244:O246" si="241">E244+I244</f>
        <v>0</v>
      </c>
      <c r="N244" s="149">
        <f t="shared" si="241"/>
        <v>0</v>
      </c>
      <c r="O244" s="149"/>
      <c r="P244" s="538"/>
    </row>
    <row r="245" spans="1:18" s="35" customFormat="1" ht="39" x14ac:dyDescent="0.25">
      <c r="A245" s="123"/>
      <c r="B245" s="139" t="s">
        <v>501</v>
      </c>
      <c r="C245" s="487"/>
      <c r="D245" s="143">
        <f>E245+G245</f>
        <v>0</v>
      </c>
      <c r="E245" s="143"/>
      <c r="F245" s="143"/>
      <c r="G245" s="143"/>
      <c r="H245" s="238">
        <f t="shared" si="209"/>
        <v>0</v>
      </c>
      <c r="I245" s="144"/>
      <c r="J245" s="238"/>
      <c r="K245" s="144"/>
      <c r="L245" s="145">
        <f t="shared" si="240"/>
        <v>0</v>
      </c>
      <c r="M245" s="239">
        <f t="shared" si="241"/>
        <v>0</v>
      </c>
      <c r="N245" s="145">
        <f t="shared" si="241"/>
        <v>0</v>
      </c>
      <c r="O245" s="145">
        <f t="shared" si="241"/>
        <v>0</v>
      </c>
      <c r="P245" s="538"/>
      <c r="Q245" s="554"/>
      <c r="R245" s="555"/>
    </row>
    <row r="246" spans="1:18" hidden="1" x14ac:dyDescent="0.25">
      <c r="A246" s="5" t="s">
        <v>118</v>
      </c>
      <c r="B246" s="33" t="s">
        <v>49</v>
      </c>
      <c r="C246" s="489" t="s">
        <v>50</v>
      </c>
      <c r="D246" s="561">
        <f>E246+G246</f>
        <v>0</v>
      </c>
      <c r="E246" s="147"/>
      <c r="F246" s="273"/>
      <c r="G246" s="273">
        <f t="shared" ref="G246" si="242">SUM(G248:G249)</f>
        <v>0</v>
      </c>
      <c r="H246" s="210">
        <f t="shared" si="209"/>
        <v>0</v>
      </c>
      <c r="I246" s="148">
        <f>SUM(I248:I249)</f>
        <v>0</v>
      </c>
      <c r="J246" s="148">
        <f t="shared" ref="J246:K246" si="243">SUM(J248:J249)</f>
        <v>0</v>
      </c>
      <c r="K246" s="287">
        <f t="shared" si="243"/>
        <v>0</v>
      </c>
      <c r="L246" s="323">
        <f t="shared" si="240"/>
        <v>0</v>
      </c>
      <c r="M246" s="149">
        <f t="shared" si="241"/>
        <v>0</v>
      </c>
      <c r="N246" s="538">
        <f t="shared" si="241"/>
        <v>0</v>
      </c>
      <c r="O246" s="149">
        <f t="shared" si="241"/>
        <v>0</v>
      </c>
      <c r="P246" s="538"/>
      <c r="Q246" s="109"/>
      <c r="R246" s="35"/>
    </row>
    <row r="247" spans="1:18" hidden="1" x14ac:dyDescent="0.25">
      <c r="A247" s="19"/>
      <c r="B247" s="278" t="s">
        <v>189</v>
      </c>
      <c r="C247" s="489"/>
      <c r="D247" s="561"/>
      <c r="E247" s="147"/>
      <c r="F247" s="273"/>
      <c r="G247" s="178"/>
      <c r="H247" s="210"/>
      <c r="I247" s="210"/>
      <c r="J247" s="148"/>
      <c r="K247" s="287"/>
      <c r="L247" s="323"/>
      <c r="M247" s="149"/>
      <c r="N247" s="538"/>
      <c r="O247" s="149"/>
      <c r="P247" s="538"/>
      <c r="Q247" s="109"/>
      <c r="R247" s="35"/>
    </row>
    <row r="248" spans="1:18" ht="26.25" hidden="1" x14ac:dyDescent="0.25">
      <c r="A248" s="19"/>
      <c r="B248" s="135" t="s">
        <v>454</v>
      </c>
      <c r="C248" s="489"/>
      <c r="D248" s="209">
        <f t="shared" ref="D248" si="244">E248+G248</f>
        <v>0</v>
      </c>
      <c r="E248" s="147"/>
      <c r="F248" s="273"/>
      <c r="G248" s="178"/>
      <c r="H248" s="59"/>
      <c r="I248" s="59"/>
      <c r="J248" s="59"/>
      <c r="K248" s="321"/>
      <c r="L248" s="323">
        <f t="shared" ref="L248:L250" si="245">M248+O248</f>
        <v>0</v>
      </c>
      <c r="M248" s="149">
        <f t="shared" ref="M248:O250" si="246">E248+I248</f>
        <v>0</v>
      </c>
      <c r="N248" s="538">
        <f t="shared" si="246"/>
        <v>0</v>
      </c>
      <c r="O248" s="149"/>
      <c r="P248" s="538"/>
    </row>
    <row r="249" spans="1:18" s="35" customFormat="1" ht="26.25" hidden="1" x14ac:dyDescent="0.25">
      <c r="A249" s="123"/>
      <c r="B249" s="139" t="s">
        <v>447</v>
      </c>
      <c r="C249" s="490"/>
      <c r="D249" s="209">
        <f>E249+G249</f>
        <v>0</v>
      </c>
      <c r="E249" s="147"/>
      <c r="F249" s="273"/>
      <c r="G249" s="560"/>
      <c r="H249" s="148">
        <f t="shared" si="209"/>
        <v>0</v>
      </c>
      <c r="I249" s="210"/>
      <c r="J249" s="148"/>
      <c r="K249" s="287"/>
      <c r="L249" s="323">
        <f t="shared" si="245"/>
        <v>0</v>
      </c>
      <c r="M249" s="149">
        <f t="shared" si="246"/>
        <v>0</v>
      </c>
      <c r="N249" s="538">
        <f t="shared" si="246"/>
        <v>0</v>
      </c>
      <c r="O249" s="149">
        <f t="shared" si="246"/>
        <v>0</v>
      </c>
      <c r="P249" s="538"/>
      <c r="Q249" s="554"/>
      <c r="R249" s="555"/>
    </row>
    <row r="250" spans="1:18" s="35" customFormat="1" x14ac:dyDescent="0.25">
      <c r="A250" s="127" t="s">
        <v>79</v>
      </c>
      <c r="B250" s="26" t="s">
        <v>163</v>
      </c>
      <c r="C250" s="403" t="s">
        <v>50</v>
      </c>
      <c r="D250" s="134">
        <f>E250+G250</f>
        <v>429.3</v>
      </c>
      <c r="E250" s="560">
        <v>429.3</v>
      </c>
      <c r="F250" s="140">
        <v>357</v>
      </c>
      <c r="G250" s="560">
        <f t="shared" ref="G250" si="247">G253+G254+G252</f>
        <v>0</v>
      </c>
      <c r="H250" s="141">
        <f t="shared" si="209"/>
        <v>0</v>
      </c>
      <c r="I250" s="559">
        <f>I253+I254+I252</f>
        <v>0</v>
      </c>
      <c r="J250" s="141">
        <f t="shared" ref="J250:K250" si="248">J253+J254+J252</f>
        <v>0</v>
      </c>
      <c r="K250" s="559">
        <f t="shared" si="248"/>
        <v>0</v>
      </c>
      <c r="L250" s="142">
        <f t="shared" si="245"/>
        <v>429.3</v>
      </c>
      <c r="M250" s="538">
        <f>E250+I250</f>
        <v>429.3</v>
      </c>
      <c r="N250" s="142">
        <f t="shared" si="246"/>
        <v>357</v>
      </c>
      <c r="O250" s="142">
        <f t="shared" si="246"/>
        <v>0</v>
      </c>
      <c r="P250" s="538"/>
      <c r="Q250" s="2"/>
      <c r="R250" s="2"/>
    </row>
    <row r="251" spans="1:18" s="35" customFormat="1" hidden="1" x14ac:dyDescent="0.25">
      <c r="A251" s="131"/>
      <c r="B251" s="132" t="s">
        <v>189</v>
      </c>
      <c r="C251" s="403"/>
      <c r="D251" s="147"/>
      <c r="E251" s="560"/>
      <c r="F251" s="147"/>
      <c r="G251" s="560"/>
      <c r="H251" s="148"/>
      <c r="I251" s="559"/>
      <c r="J251" s="148"/>
      <c r="K251" s="559"/>
      <c r="L251" s="149"/>
      <c r="M251" s="538"/>
      <c r="N251" s="149"/>
      <c r="O251" s="149"/>
      <c r="P251" s="538"/>
      <c r="Q251" s="2"/>
      <c r="R251" s="2"/>
    </row>
    <row r="252" spans="1:18" s="35" customFormat="1" ht="26.25" hidden="1" x14ac:dyDescent="0.25">
      <c r="A252" s="131"/>
      <c r="B252" s="135" t="s">
        <v>454</v>
      </c>
      <c r="C252" s="403"/>
      <c r="D252" s="147">
        <f>E252+G252</f>
        <v>0</v>
      </c>
      <c r="E252" s="560"/>
      <c r="F252" s="147"/>
      <c r="G252" s="560"/>
      <c r="H252" s="148">
        <f t="shared" ref="H252" si="249">I252+K252</f>
        <v>0</v>
      </c>
      <c r="I252" s="559"/>
      <c r="J252" s="148"/>
      <c r="K252" s="559"/>
      <c r="L252" s="149">
        <f t="shared" ref="L252:L253" si="250">M252+O252</f>
        <v>0</v>
      </c>
      <c r="M252" s="538">
        <f t="shared" ref="M252:O254" si="251">E252+I252</f>
        <v>0</v>
      </c>
      <c r="N252" s="149">
        <f t="shared" si="251"/>
        <v>0</v>
      </c>
      <c r="O252" s="149"/>
      <c r="P252" s="538"/>
      <c r="Q252" s="2"/>
      <c r="R252" s="2"/>
    </row>
    <row r="253" spans="1:18" s="35" customFormat="1" ht="26.25" hidden="1" x14ac:dyDescent="0.25">
      <c r="A253" s="131"/>
      <c r="B253" s="136" t="s">
        <v>447</v>
      </c>
      <c r="C253" s="403"/>
      <c r="D253" s="147">
        <f>E253+G253</f>
        <v>0</v>
      </c>
      <c r="E253" s="560"/>
      <c r="F253" s="147"/>
      <c r="G253" s="560"/>
      <c r="H253" s="148">
        <f t="shared" si="209"/>
        <v>0</v>
      </c>
      <c r="I253" s="559"/>
      <c r="J253" s="148"/>
      <c r="K253" s="559"/>
      <c r="L253" s="149">
        <f t="shared" si="250"/>
        <v>0</v>
      </c>
      <c r="M253" s="538">
        <f t="shared" si="251"/>
        <v>0</v>
      </c>
      <c r="N253" s="149">
        <f t="shared" si="251"/>
        <v>0</v>
      </c>
      <c r="O253" s="149"/>
      <c r="P253" s="538"/>
      <c r="Q253" s="2"/>
      <c r="R253" s="2"/>
    </row>
    <row r="254" spans="1:18" ht="24" customHeight="1" x14ac:dyDescent="0.25">
      <c r="A254" s="138"/>
      <c r="B254" s="562" t="s">
        <v>478</v>
      </c>
      <c r="C254" s="410"/>
      <c r="D254" s="147">
        <f>E254+G254</f>
        <v>0</v>
      </c>
      <c r="E254" s="560"/>
      <c r="F254" s="147"/>
      <c r="G254" s="560"/>
      <c r="H254" s="148">
        <f t="shared" si="209"/>
        <v>0</v>
      </c>
      <c r="I254" s="559"/>
      <c r="J254" s="148"/>
      <c r="K254" s="559"/>
      <c r="L254" s="149">
        <f>M254+O254</f>
        <v>0</v>
      </c>
      <c r="M254" s="538">
        <f>E254+I254</f>
        <v>0</v>
      </c>
      <c r="N254" s="149">
        <f t="shared" si="251"/>
        <v>0</v>
      </c>
      <c r="O254" s="149">
        <f t="shared" si="251"/>
        <v>0</v>
      </c>
      <c r="P254" s="538"/>
    </row>
    <row r="255" spans="1:18" x14ac:dyDescent="0.25">
      <c r="A255" s="397" t="s">
        <v>80</v>
      </c>
      <c r="B255" s="78" t="s">
        <v>172</v>
      </c>
      <c r="C255" s="285"/>
      <c r="D255" s="21">
        <f t="shared" ref="D255:K255" si="252">D104+D113+D117+D122+D127+D131+D135+D140+D144+D149+D153+D158+D162+D166+D170+D174+D178+D187+D195+D199+D204+D208+D212+D216+D220+D224+D228+D232+D236+D238+D242+D246+D250+D183+D191</f>
        <v>1478.8</v>
      </c>
      <c r="E255" s="21">
        <f t="shared" si="252"/>
        <v>678.8</v>
      </c>
      <c r="F255" s="21">
        <f t="shared" si="252"/>
        <v>394.8</v>
      </c>
      <c r="G255" s="21">
        <f t="shared" si="252"/>
        <v>800</v>
      </c>
      <c r="H255" s="21">
        <f t="shared" si="252"/>
        <v>280</v>
      </c>
      <c r="I255" s="21">
        <f t="shared" si="252"/>
        <v>0</v>
      </c>
      <c r="J255" s="21">
        <f t="shared" si="252"/>
        <v>0</v>
      </c>
      <c r="K255" s="21">
        <f t="shared" si="252"/>
        <v>280</v>
      </c>
      <c r="L255" s="21">
        <f t="shared" ref="L255" si="253">M255+O255</f>
        <v>1758.8</v>
      </c>
      <c r="M255" s="21">
        <f>M104+M113+M117+M122+M127+M131+M135+M140+M144+M149+M153+M158+M162+M166+M170+M174+M178+M187+M195+M199+M204+M208+M212+M216+M220+M224+M228+M232+M236+M238+M242+M246+M250+M183+M191</f>
        <v>678.8</v>
      </c>
      <c r="N255" s="21">
        <f>N104+N113+N117+N122+N127+N131+N135+N140+N144+N149+N153+N158+N162+N166+N170+N174+N178+N187+N195+N199+N204+N208+N212+N216+N220+N224+N228+N232+N236+N238+N242+N246+N250+N183+N191</f>
        <v>394.8</v>
      </c>
      <c r="O255" s="21">
        <f>O104+O113+O117+O122+O127+O131+O135+O140+O144+O149+O153+O158+O162+O166+O170+O174+O178+O187+O195+O199+O204+O208+O212+O216+O220+O224+O228+O232+O236+O238+O242+O246+O250+O183+O191</f>
        <v>1080</v>
      </c>
      <c r="P255" s="108"/>
    </row>
    <row r="256" spans="1:18" hidden="1" x14ac:dyDescent="0.25">
      <c r="A256" s="5"/>
      <c r="B256" s="435" t="s">
        <v>176</v>
      </c>
      <c r="C256" s="436"/>
      <c r="D256" s="436"/>
      <c r="E256" s="436"/>
      <c r="F256" s="436"/>
      <c r="G256" s="436"/>
      <c r="H256" s="436"/>
      <c r="I256" s="436"/>
      <c r="J256" s="436"/>
      <c r="K256" s="436"/>
      <c r="L256" s="436"/>
      <c r="M256" s="436"/>
      <c r="N256" s="436"/>
      <c r="O256" s="437"/>
      <c r="P256" s="537"/>
      <c r="Q256" s="109"/>
      <c r="R256" s="35"/>
    </row>
    <row r="257" spans="1:21" hidden="1" x14ac:dyDescent="0.25">
      <c r="A257" s="127"/>
      <c r="B257" s="33" t="s">
        <v>20</v>
      </c>
      <c r="C257" s="347" t="s">
        <v>25</v>
      </c>
      <c r="D257" s="177">
        <f t="shared" ref="D257" si="254">E257+G257</f>
        <v>0</v>
      </c>
      <c r="E257" s="140">
        <f>E259+E260</f>
        <v>0</v>
      </c>
      <c r="F257" s="140">
        <f t="shared" ref="F257:G257" si="255">F259+F260</f>
        <v>0</v>
      </c>
      <c r="G257" s="140">
        <f t="shared" si="255"/>
        <v>0</v>
      </c>
      <c r="H257" s="141">
        <f>I257+K257</f>
        <v>0</v>
      </c>
      <c r="I257" s="141">
        <f>I259+I260</f>
        <v>0</v>
      </c>
      <c r="J257" s="141">
        <f t="shared" ref="J257:K257" si="256">J259+J260</f>
        <v>0</v>
      </c>
      <c r="K257" s="141">
        <f t="shared" si="256"/>
        <v>0</v>
      </c>
      <c r="L257" s="142">
        <f>M257+O257</f>
        <v>0</v>
      </c>
      <c r="M257" s="142">
        <f>E257+I257</f>
        <v>0</v>
      </c>
      <c r="N257" s="142">
        <f>F257+J257</f>
        <v>0</v>
      </c>
      <c r="O257" s="142">
        <f>G257+K257</f>
        <v>0</v>
      </c>
      <c r="P257" s="538"/>
      <c r="Q257" s="109"/>
      <c r="R257" s="35"/>
    </row>
    <row r="258" spans="1:21" hidden="1" x14ac:dyDescent="0.25">
      <c r="A258" s="131"/>
      <c r="B258" s="132" t="s">
        <v>189</v>
      </c>
      <c r="C258" s="279"/>
      <c r="D258" s="273"/>
      <c r="E258" s="147"/>
      <c r="F258" s="147"/>
      <c r="G258" s="147"/>
      <c r="H258" s="148"/>
      <c r="I258" s="148"/>
      <c r="J258" s="148"/>
      <c r="K258" s="148"/>
      <c r="L258" s="149"/>
      <c r="M258" s="149"/>
      <c r="N258" s="149"/>
      <c r="O258" s="149"/>
      <c r="P258" s="538"/>
      <c r="Q258" s="109"/>
      <c r="R258" s="35"/>
    </row>
    <row r="259" spans="1:21" ht="26.25" hidden="1" x14ac:dyDescent="0.25">
      <c r="A259" s="131"/>
      <c r="B259" s="135" t="s">
        <v>410</v>
      </c>
      <c r="C259" s="348"/>
      <c r="D259" s="177">
        <f t="shared" ref="D259:D260" si="257">E259+G259</f>
        <v>0</v>
      </c>
      <c r="E259" s="58"/>
      <c r="F259" s="58"/>
      <c r="G259" s="58"/>
      <c r="H259" s="141">
        <f>I259+K259</f>
        <v>0</v>
      </c>
      <c r="I259" s="59"/>
      <c r="J259" s="59"/>
      <c r="K259" s="59"/>
      <c r="L259" s="142">
        <f>M259+O259</f>
        <v>0</v>
      </c>
      <c r="M259" s="142">
        <f t="shared" ref="M259:O260" si="258">E259+I259</f>
        <v>0</v>
      </c>
      <c r="N259" s="142">
        <f t="shared" si="258"/>
        <v>0</v>
      </c>
      <c r="O259" s="142">
        <f t="shared" si="258"/>
        <v>0</v>
      </c>
      <c r="P259" s="538"/>
      <c r="Q259" s="109"/>
      <c r="R259" s="35"/>
    </row>
    <row r="260" spans="1:21" ht="39" hidden="1" x14ac:dyDescent="0.25">
      <c r="A260" s="138"/>
      <c r="B260" s="346" t="s">
        <v>411</v>
      </c>
      <c r="C260" s="349"/>
      <c r="D260" s="277">
        <f t="shared" si="257"/>
        <v>0</v>
      </c>
      <c r="E260" s="58"/>
      <c r="F260" s="58"/>
      <c r="G260" s="58"/>
      <c r="H260" s="59">
        <f>I260+K260</f>
        <v>0</v>
      </c>
      <c r="I260" s="59"/>
      <c r="J260" s="59"/>
      <c r="K260" s="59"/>
      <c r="L260" s="60">
        <f>M260+O260</f>
        <v>0</v>
      </c>
      <c r="M260" s="60">
        <f t="shared" si="258"/>
        <v>0</v>
      </c>
      <c r="N260" s="60">
        <f t="shared" si="258"/>
        <v>0</v>
      </c>
      <c r="O260" s="60">
        <f t="shared" si="258"/>
        <v>0</v>
      </c>
      <c r="P260" s="538"/>
      <c r="Q260" s="109"/>
      <c r="R260" s="35"/>
    </row>
    <row r="261" spans="1:21" hidden="1" x14ac:dyDescent="0.25">
      <c r="A261" s="123"/>
      <c r="B261" s="78" t="s">
        <v>173</v>
      </c>
      <c r="C261" s="285"/>
      <c r="D261" s="77">
        <f>D257</f>
        <v>0</v>
      </c>
      <c r="E261" s="77">
        <f t="shared" ref="E261:O261" si="259">E257</f>
        <v>0</v>
      </c>
      <c r="F261" s="77">
        <f t="shared" si="259"/>
        <v>0</v>
      </c>
      <c r="G261" s="77">
        <f t="shared" si="259"/>
        <v>0</v>
      </c>
      <c r="H261" s="176">
        <f t="shared" si="259"/>
        <v>0</v>
      </c>
      <c r="I261" s="176">
        <f t="shared" si="259"/>
        <v>0</v>
      </c>
      <c r="J261" s="176">
        <f t="shared" si="259"/>
        <v>0</v>
      </c>
      <c r="K261" s="176">
        <f t="shared" si="259"/>
        <v>0</v>
      </c>
      <c r="L261" s="78">
        <f t="shared" si="259"/>
        <v>0</v>
      </c>
      <c r="M261" s="78">
        <f t="shared" si="259"/>
        <v>0</v>
      </c>
      <c r="N261" s="78">
        <f t="shared" si="259"/>
        <v>0</v>
      </c>
      <c r="O261" s="78">
        <f t="shared" si="259"/>
        <v>0</v>
      </c>
      <c r="P261" s="108"/>
      <c r="Q261" s="109"/>
    </row>
    <row r="262" spans="1:21" x14ac:dyDescent="0.25">
      <c r="A262" s="5" t="s">
        <v>81</v>
      </c>
      <c r="B262" s="483" t="s">
        <v>64</v>
      </c>
      <c r="C262" s="484"/>
      <c r="D262" s="484"/>
      <c r="E262" s="484"/>
      <c r="F262" s="484"/>
      <c r="G262" s="484"/>
      <c r="H262" s="484"/>
      <c r="I262" s="484"/>
      <c r="J262" s="484"/>
      <c r="K262" s="484"/>
      <c r="L262" s="484"/>
      <c r="M262" s="484"/>
      <c r="N262" s="484"/>
      <c r="O262" s="485"/>
      <c r="P262" s="537"/>
    </row>
    <row r="263" spans="1:21" x14ac:dyDescent="0.25">
      <c r="A263" s="5" t="s">
        <v>82</v>
      </c>
      <c r="B263" s="17" t="s">
        <v>20</v>
      </c>
      <c r="C263" s="411"/>
      <c r="D263" s="177">
        <f>SUM(D265:D268)</f>
        <v>83</v>
      </c>
      <c r="E263" s="140">
        <f t="shared" ref="E263:G263" si="260">SUM(E265:E268)</f>
        <v>0</v>
      </c>
      <c r="F263" s="140">
        <f t="shared" si="260"/>
        <v>0</v>
      </c>
      <c r="G263" s="140">
        <f t="shared" si="260"/>
        <v>83</v>
      </c>
      <c r="H263" s="141">
        <f>SUM(H265:H268)</f>
        <v>320.3</v>
      </c>
      <c r="I263" s="141">
        <f t="shared" ref="I263:K263" si="261">SUM(I265:I268)</f>
        <v>2</v>
      </c>
      <c r="J263" s="141">
        <f t="shared" si="261"/>
        <v>1.9</v>
      </c>
      <c r="K263" s="141">
        <f t="shared" si="261"/>
        <v>318.3</v>
      </c>
      <c r="L263" s="322">
        <f>SUM(L265:L268)</f>
        <v>403.3</v>
      </c>
      <c r="M263" s="322">
        <f t="shared" ref="M263:U263" si="262">SUM(M265:M268)</f>
        <v>2</v>
      </c>
      <c r="N263" s="322">
        <f t="shared" si="262"/>
        <v>1.9</v>
      </c>
      <c r="O263" s="322">
        <f t="shared" si="262"/>
        <v>401.3</v>
      </c>
      <c r="P263" s="322">
        <f t="shared" si="262"/>
        <v>0</v>
      </c>
      <c r="Q263" s="322">
        <f t="shared" si="262"/>
        <v>0</v>
      </c>
      <c r="R263" s="322">
        <f t="shared" si="262"/>
        <v>0</v>
      </c>
      <c r="S263" s="322">
        <f t="shared" si="262"/>
        <v>0</v>
      </c>
      <c r="T263" s="322">
        <f t="shared" si="262"/>
        <v>0</v>
      </c>
      <c r="U263" s="322">
        <f t="shared" si="262"/>
        <v>0</v>
      </c>
    </row>
    <row r="264" spans="1:21" x14ac:dyDescent="0.25">
      <c r="A264" s="19"/>
      <c r="B264" s="325" t="s">
        <v>189</v>
      </c>
      <c r="C264" s="405"/>
      <c r="D264" s="273">
        <f t="shared" ref="D264:D267" si="263">E264+G264</f>
        <v>0</v>
      </c>
      <c r="E264" s="147"/>
      <c r="F264" s="147"/>
      <c r="G264" s="147"/>
      <c r="H264" s="148">
        <f>I264+K264</f>
        <v>0</v>
      </c>
      <c r="I264" s="148"/>
      <c r="J264" s="148"/>
      <c r="K264" s="287"/>
      <c r="L264" s="323"/>
      <c r="M264" s="149"/>
      <c r="N264" s="538"/>
      <c r="O264" s="149"/>
      <c r="P264" s="538"/>
    </row>
    <row r="265" spans="1:21" ht="40.5" customHeight="1" x14ac:dyDescent="0.25">
      <c r="A265" s="19"/>
      <c r="B265" s="326" t="s">
        <v>459</v>
      </c>
      <c r="C265" s="328" t="s">
        <v>30</v>
      </c>
      <c r="D265" s="58">
        <f t="shared" si="263"/>
        <v>83</v>
      </c>
      <c r="E265" s="58"/>
      <c r="F265" s="58"/>
      <c r="G265" s="58">
        <v>83</v>
      </c>
      <c r="H265" s="59">
        <f>I265+K265</f>
        <v>220.3</v>
      </c>
      <c r="I265" s="59">
        <v>2</v>
      </c>
      <c r="J265" s="59">
        <v>1.9</v>
      </c>
      <c r="K265" s="321">
        <v>218.3</v>
      </c>
      <c r="L265" s="563">
        <f t="shared" ref="L265:L320" si="264">M265+O265</f>
        <v>303.3</v>
      </c>
      <c r="M265" s="60">
        <f t="shared" ref="M265:O280" si="265">E265+I265</f>
        <v>2</v>
      </c>
      <c r="N265" s="564">
        <f t="shared" si="265"/>
        <v>1.9</v>
      </c>
      <c r="O265" s="60">
        <f t="shared" si="265"/>
        <v>301.3</v>
      </c>
      <c r="P265" s="538"/>
    </row>
    <row r="266" spans="1:21" ht="26.25" hidden="1" x14ac:dyDescent="0.25">
      <c r="A266" s="19"/>
      <c r="B266" s="326" t="s">
        <v>410</v>
      </c>
      <c r="C266" s="328"/>
      <c r="D266" s="273">
        <f t="shared" si="263"/>
        <v>0</v>
      </c>
      <c r="E266" s="252"/>
      <c r="F266" s="143"/>
      <c r="G266" s="252"/>
      <c r="H266" s="144">
        <f t="shared" ref="H266:H321" si="266">I266+K266</f>
        <v>0</v>
      </c>
      <c r="I266" s="144"/>
      <c r="J266" s="144"/>
      <c r="K266" s="256"/>
      <c r="L266" s="323">
        <f t="shared" si="264"/>
        <v>0</v>
      </c>
      <c r="M266" s="145">
        <f t="shared" si="265"/>
        <v>0</v>
      </c>
      <c r="N266" s="538">
        <f t="shared" si="265"/>
        <v>0</v>
      </c>
      <c r="O266" s="145">
        <f t="shared" si="265"/>
        <v>0</v>
      </c>
      <c r="P266" s="538"/>
    </row>
    <row r="267" spans="1:21" ht="26.25" x14ac:dyDescent="0.25">
      <c r="A267" s="123"/>
      <c r="B267" s="326" t="s">
        <v>298</v>
      </c>
      <c r="C267" s="328" t="s">
        <v>30</v>
      </c>
      <c r="D267" s="277">
        <f t="shared" si="263"/>
        <v>0</v>
      </c>
      <c r="E267" s="345"/>
      <c r="F267" s="58"/>
      <c r="G267" s="277"/>
      <c r="H267" s="144">
        <f t="shared" si="266"/>
        <v>100</v>
      </c>
      <c r="I267" s="144"/>
      <c r="J267" s="144"/>
      <c r="K267" s="256">
        <v>100</v>
      </c>
      <c r="L267" s="323">
        <f t="shared" si="264"/>
        <v>100</v>
      </c>
      <c r="M267" s="145">
        <f t="shared" si="265"/>
        <v>0</v>
      </c>
      <c r="N267" s="538">
        <f t="shared" si="265"/>
        <v>0</v>
      </c>
      <c r="O267" s="145">
        <f t="shared" si="265"/>
        <v>100</v>
      </c>
      <c r="P267" s="538"/>
    </row>
    <row r="268" spans="1:21" hidden="1" x14ac:dyDescent="0.25">
      <c r="A268" s="131"/>
      <c r="B268" s="562"/>
      <c r="C268" s="405" t="s">
        <v>30</v>
      </c>
      <c r="D268" s="277"/>
      <c r="E268" s="180"/>
      <c r="F268" s="140"/>
      <c r="G268" s="180"/>
      <c r="H268" s="144">
        <f t="shared" si="266"/>
        <v>0</v>
      </c>
      <c r="I268" s="212"/>
      <c r="J268" s="148"/>
      <c r="K268" s="212"/>
      <c r="L268" s="323">
        <f t="shared" si="264"/>
        <v>0</v>
      </c>
      <c r="M268" s="145">
        <f t="shared" si="265"/>
        <v>0</v>
      </c>
      <c r="N268" s="538">
        <f t="shared" si="265"/>
        <v>0</v>
      </c>
      <c r="O268" s="145">
        <f t="shared" si="265"/>
        <v>0</v>
      </c>
      <c r="P268" s="538"/>
    </row>
    <row r="269" spans="1:21" hidden="1" x14ac:dyDescent="0.25">
      <c r="A269" s="19" t="s">
        <v>122</v>
      </c>
      <c r="B269" s="26" t="s">
        <v>7</v>
      </c>
      <c r="C269" s="403" t="s">
        <v>30</v>
      </c>
      <c r="D269" s="147">
        <f t="shared" ref="D269:D320" si="267">E269+G269</f>
        <v>0</v>
      </c>
      <c r="E269" s="180"/>
      <c r="F269" s="140"/>
      <c r="G269" s="180"/>
      <c r="H269" s="141">
        <f t="shared" si="266"/>
        <v>0</v>
      </c>
      <c r="I269" s="181"/>
      <c r="J269" s="141"/>
      <c r="K269" s="181">
        <f t="shared" ref="K269" si="268">K271+K272</f>
        <v>0</v>
      </c>
      <c r="L269" s="149">
        <f t="shared" si="264"/>
        <v>0</v>
      </c>
      <c r="M269" s="182">
        <f t="shared" si="265"/>
        <v>0</v>
      </c>
      <c r="N269" s="142">
        <f t="shared" si="265"/>
        <v>0</v>
      </c>
      <c r="O269" s="174">
        <f t="shared" si="265"/>
        <v>0</v>
      </c>
      <c r="P269" s="538"/>
      <c r="Q269" s="109"/>
      <c r="R269" s="35"/>
    </row>
    <row r="270" spans="1:21" hidden="1" x14ac:dyDescent="0.25">
      <c r="A270" s="19"/>
      <c r="B270" s="132" t="s">
        <v>189</v>
      </c>
      <c r="C270" s="403"/>
      <c r="D270" s="147"/>
      <c r="E270" s="560"/>
      <c r="F270" s="147"/>
      <c r="G270" s="560"/>
      <c r="H270" s="148"/>
      <c r="I270" s="559"/>
      <c r="J270" s="148"/>
      <c r="K270" s="559"/>
      <c r="L270" s="149"/>
      <c r="M270" s="538"/>
      <c r="N270" s="149"/>
      <c r="O270" s="215"/>
      <c r="P270" s="538"/>
      <c r="Q270" s="109"/>
      <c r="R270" s="35"/>
    </row>
    <row r="271" spans="1:21" ht="26.25" hidden="1" x14ac:dyDescent="0.25">
      <c r="A271" s="19"/>
      <c r="B271" s="135" t="s">
        <v>454</v>
      </c>
      <c r="C271" s="410"/>
      <c r="D271" s="143">
        <f t="shared" si="267"/>
        <v>0</v>
      </c>
      <c r="E271" s="252"/>
      <c r="F271" s="143"/>
      <c r="G271" s="252"/>
      <c r="H271" s="144">
        <f t="shared" si="266"/>
        <v>0</v>
      </c>
      <c r="I271" s="238"/>
      <c r="J271" s="144"/>
      <c r="K271" s="238"/>
      <c r="L271" s="145">
        <f t="shared" si="264"/>
        <v>0</v>
      </c>
      <c r="M271" s="239">
        <f t="shared" si="265"/>
        <v>0</v>
      </c>
      <c r="N271" s="145">
        <f t="shared" si="265"/>
        <v>0</v>
      </c>
      <c r="O271" s="175">
        <f t="shared" si="265"/>
        <v>0</v>
      </c>
      <c r="P271" s="538"/>
      <c r="Q271" s="109"/>
      <c r="R271" s="35"/>
    </row>
    <row r="272" spans="1:21" s="35" customFormat="1" ht="25.5" hidden="1" x14ac:dyDescent="0.25">
      <c r="A272" s="123"/>
      <c r="B272" s="254" t="s">
        <v>360</v>
      </c>
      <c r="C272" s="403"/>
      <c r="D272" s="147">
        <f t="shared" si="267"/>
        <v>0</v>
      </c>
      <c r="E272" s="560"/>
      <c r="F272" s="147"/>
      <c r="G272" s="560"/>
      <c r="H272" s="148">
        <f t="shared" si="266"/>
        <v>0</v>
      </c>
      <c r="I272" s="559"/>
      <c r="J272" s="148"/>
      <c r="K272" s="559"/>
      <c r="L272" s="149">
        <f t="shared" si="264"/>
        <v>0</v>
      </c>
      <c r="M272" s="538">
        <f t="shared" si="265"/>
        <v>0</v>
      </c>
      <c r="N272" s="149">
        <f t="shared" si="265"/>
        <v>0</v>
      </c>
      <c r="O272" s="215">
        <f t="shared" si="265"/>
        <v>0</v>
      </c>
      <c r="P272" s="538"/>
      <c r="Q272" s="554"/>
      <c r="R272" s="555"/>
    </row>
    <row r="273" spans="1:18" ht="17.25" hidden="1" customHeight="1" x14ac:dyDescent="0.25">
      <c r="A273" s="5" t="s">
        <v>123</v>
      </c>
      <c r="B273" s="33" t="s">
        <v>10</v>
      </c>
      <c r="C273" s="411" t="s">
        <v>30</v>
      </c>
      <c r="D273" s="180">
        <f t="shared" si="267"/>
        <v>0</v>
      </c>
      <c r="E273" s="140"/>
      <c r="F273" s="180"/>
      <c r="G273" s="140">
        <f>G275+G276</f>
        <v>0</v>
      </c>
      <c r="H273" s="181">
        <f t="shared" si="266"/>
        <v>0</v>
      </c>
      <c r="I273" s="141"/>
      <c r="J273" s="181"/>
      <c r="K273" s="255">
        <f>K275+K276</f>
        <v>0</v>
      </c>
      <c r="L273" s="322">
        <f t="shared" si="264"/>
        <v>0</v>
      </c>
      <c r="M273" s="142">
        <f t="shared" si="265"/>
        <v>0</v>
      </c>
      <c r="N273" s="182">
        <f t="shared" si="265"/>
        <v>0</v>
      </c>
      <c r="O273" s="142">
        <f t="shared" si="265"/>
        <v>0</v>
      </c>
      <c r="P273" s="538"/>
      <c r="Q273" s="109"/>
      <c r="R273" s="35"/>
    </row>
    <row r="274" spans="1:18" ht="17.25" hidden="1" customHeight="1" x14ac:dyDescent="0.25">
      <c r="A274" s="19"/>
      <c r="B274" s="132" t="s">
        <v>189</v>
      </c>
      <c r="C274" s="404"/>
      <c r="D274" s="560"/>
      <c r="E274" s="147"/>
      <c r="F274" s="560"/>
      <c r="G274" s="147"/>
      <c r="H274" s="559"/>
      <c r="I274" s="148"/>
      <c r="J274" s="559"/>
      <c r="K274" s="287"/>
      <c r="L274" s="323"/>
      <c r="M274" s="149"/>
      <c r="N274" s="538"/>
      <c r="O274" s="149"/>
      <c r="P274" s="538"/>
      <c r="Q274" s="109"/>
      <c r="R274" s="35"/>
    </row>
    <row r="275" spans="1:18" ht="26.25" hidden="1" x14ac:dyDescent="0.25">
      <c r="A275" s="19"/>
      <c r="B275" s="135" t="s">
        <v>454</v>
      </c>
      <c r="C275" s="405"/>
      <c r="D275" s="558">
        <f>E275+G275</f>
        <v>0</v>
      </c>
      <c r="E275" s="143"/>
      <c r="F275" s="252"/>
      <c r="G275" s="143"/>
      <c r="H275" s="238">
        <f t="shared" si="266"/>
        <v>0</v>
      </c>
      <c r="I275" s="144"/>
      <c r="J275" s="238"/>
      <c r="K275" s="256"/>
      <c r="L275" s="324">
        <f t="shared" si="264"/>
        <v>0</v>
      </c>
      <c r="M275" s="145">
        <f t="shared" si="265"/>
        <v>0</v>
      </c>
      <c r="N275" s="239">
        <f t="shared" si="265"/>
        <v>0</v>
      </c>
      <c r="O275" s="145">
        <f t="shared" si="265"/>
        <v>0</v>
      </c>
      <c r="P275" s="538"/>
      <c r="Q275" s="109"/>
      <c r="R275" s="35"/>
    </row>
    <row r="276" spans="1:18" s="35" customFormat="1" ht="25.5" hidden="1" x14ac:dyDescent="0.25">
      <c r="A276" s="123"/>
      <c r="B276" s="407" t="s">
        <v>360</v>
      </c>
      <c r="C276" s="565" t="s">
        <v>30</v>
      </c>
      <c r="D276" s="147">
        <f t="shared" si="267"/>
        <v>0</v>
      </c>
      <c r="E276" s="273"/>
      <c r="F276" s="147"/>
      <c r="G276" s="209"/>
      <c r="H276" s="148">
        <f t="shared" si="266"/>
        <v>0</v>
      </c>
      <c r="I276" s="210"/>
      <c r="J276" s="148"/>
      <c r="K276" s="287"/>
      <c r="L276" s="149">
        <f t="shared" si="264"/>
        <v>0</v>
      </c>
      <c r="M276" s="149">
        <f t="shared" si="265"/>
        <v>0</v>
      </c>
      <c r="N276" s="149">
        <f t="shared" si="265"/>
        <v>0</v>
      </c>
      <c r="O276" s="149">
        <f t="shared" si="265"/>
        <v>0</v>
      </c>
      <c r="P276" s="538"/>
      <c r="Q276" s="554"/>
      <c r="R276" s="555"/>
    </row>
    <row r="277" spans="1:18" hidden="1" x14ac:dyDescent="0.25">
      <c r="A277" s="5" t="s">
        <v>124</v>
      </c>
      <c r="B277" s="33" t="s">
        <v>11</v>
      </c>
      <c r="C277" s="402" t="s">
        <v>30</v>
      </c>
      <c r="D277" s="140">
        <f t="shared" si="267"/>
        <v>0</v>
      </c>
      <c r="E277" s="180"/>
      <c r="F277" s="140"/>
      <c r="G277" s="180">
        <f>G279+G280</f>
        <v>0</v>
      </c>
      <c r="H277" s="141">
        <f t="shared" si="266"/>
        <v>0</v>
      </c>
      <c r="I277" s="181"/>
      <c r="J277" s="141"/>
      <c r="K277" s="181">
        <f>K279+K280</f>
        <v>0</v>
      </c>
      <c r="L277" s="142">
        <f t="shared" si="264"/>
        <v>0</v>
      </c>
      <c r="M277" s="182">
        <f t="shared" si="265"/>
        <v>0</v>
      </c>
      <c r="N277" s="142">
        <f t="shared" si="265"/>
        <v>0</v>
      </c>
      <c r="O277" s="174">
        <f t="shared" si="265"/>
        <v>0</v>
      </c>
      <c r="P277" s="538"/>
      <c r="Q277" s="109"/>
      <c r="R277" s="35"/>
    </row>
    <row r="278" spans="1:18" hidden="1" x14ac:dyDescent="0.25">
      <c r="A278" s="19"/>
      <c r="B278" s="132" t="s">
        <v>189</v>
      </c>
      <c r="C278" s="403"/>
      <c r="D278" s="147"/>
      <c r="E278" s="560"/>
      <c r="F278" s="147"/>
      <c r="G278" s="560"/>
      <c r="H278" s="148"/>
      <c r="I278" s="559"/>
      <c r="J278" s="148"/>
      <c r="K278" s="559"/>
      <c r="L278" s="149"/>
      <c r="M278" s="538"/>
      <c r="N278" s="149"/>
      <c r="O278" s="215"/>
      <c r="P278" s="538"/>
      <c r="Q278" s="109"/>
      <c r="R278" s="35"/>
    </row>
    <row r="279" spans="1:18" ht="26.25" hidden="1" x14ac:dyDescent="0.25">
      <c r="A279" s="19"/>
      <c r="B279" s="135" t="s">
        <v>454</v>
      </c>
      <c r="C279" s="410"/>
      <c r="D279" s="8">
        <f>E279+G279</f>
        <v>0</v>
      </c>
      <c r="E279" s="252"/>
      <c r="F279" s="143"/>
      <c r="G279" s="252"/>
      <c r="H279" s="144">
        <f t="shared" si="266"/>
        <v>0</v>
      </c>
      <c r="I279" s="238"/>
      <c r="J279" s="144"/>
      <c r="K279" s="238"/>
      <c r="L279" s="145">
        <f t="shared" si="264"/>
        <v>0</v>
      </c>
      <c r="M279" s="239">
        <f t="shared" si="265"/>
        <v>0</v>
      </c>
      <c r="N279" s="145">
        <f t="shared" si="265"/>
        <v>0</v>
      </c>
      <c r="O279" s="175">
        <f t="shared" si="265"/>
        <v>0</v>
      </c>
      <c r="P279" s="538"/>
      <c r="Q279" s="109"/>
      <c r="R279" s="35"/>
    </row>
    <row r="280" spans="1:18" s="35" customFormat="1" ht="25.5" hidden="1" x14ac:dyDescent="0.25">
      <c r="A280" s="123"/>
      <c r="B280" s="407" t="s">
        <v>360</v>
      </c>
      <c r="C280" s="565" t="s">
        <v>30</v>
      </c>
      <c r="D280" s="147">
        <f t="shared" si="267"/>
        <v>0</v>
      </c>
      <c r="E280" s="273"/>
      <c r="F280" s="147"/>
      <c r="G280" s="209"/>
      <c r="H280" s="148">
        <f t="shared" si="266"/>
        <v>0</v>
      </c>
      <c r="I280" s="210"/>
      <c r="J280" s="148"/>
      <c r="K280" s="287"/>
      <c r="L280" s="149">
        <f t="shared" si="264"/>
        <v>0</v>
      </c>
      <c r="M280" s="149">
        <f t="shared" si="265"/>
        <v>0</v>
      </c>
      <c r="N280" s="149">
        <f t="shared" si="265"/>
        <v>0</v>
      </c>
      <c r="O280" s="149">
        <f t="shared" si="265"/>
        <v>0</v>
      </c>
      <c r="P280" s="538"/>
      <c r="Q280" s="554"/>
      <c r="R280" s="555"/>
    </row>
    <row r="281" spans="1:18" hidden="1" x14ac:dyDescent="0.25">
      <c r="A281" s="5" t="s">
        <v>125</v>
      </c>
      <c r="B281" s="33" t="s">
        <v>15</v>
      </c>
      <c r="C281" s="402" t="s">
        <v>30</v>
      </c>
      <c r="D281" s="140">
        <f t="shared" si="267"/>
        <v>0</v>
      </c>
      <c r="E281" s="180"/>
      <c r="F281" s="140"/>
      <c r="G281" s="180"/>
      <c r="H281" s="141">
        <f t="shared" si="266"/>
        <v>0</v>
      </c>
      <c r="I281" s="181"/>
      <c r="J281" s="141"/>
      <c r="K281" s="181">
        <f>K283+K284</f>
        <v>0</v>
      </c>
      <c r="L281" s="142">
        <f t="shared" si="264"/>
        <v>0</v>
      </c>
      <c r="M281" s="142">
        <f t="shared" ref="M281:O332" si="269">E281+I281</f>
        <v>0</v>
      </c>
      <c r="N281" s="182">
        <f t="shared" si="269"/>
        <v>0</v>
      </c>
      <c r="O281" s="142">
        <f t="shared" si="269"/>
        <v>0</v>
      </c>
      <c r="P281" s="538"/>
      <c r="Q281" s="109"/>
      <c r="R281" s="35"/>
    </row>
    <row r="282" spans="1:18" hidden="1" x14ac:dyDescent="0.25">
      <c r="A282" s="19"/>
      <c r="B282" s="132" t="s">
        <v>189</v>
      </c>
      <c r="C282" s="403"/>
      <c r="D282" s="147"/>
      <c r="E282" s="560"/>
      <c r="F282" s="147"/>
      <c r="G282" s="560"/>
      <c r="H282" s="148"/>
      <c r="I282" s="559"/>
      <c r="J282" s="148"/>
      <c r="K282" s="559"/>
      <c r="L282" s="149"/>
      <c r="M282" s="149"/>
      <c r="N282" s="538"/>
      <c r="O282" s="149"/>
      <c r="P282" s="538"/>
      <c r="Q282" s="109"/>
      <c r="R282" s="35"/>
    </row>
    <row r="283" spans="1:18" ht="26.25" hidden="1" x14ac:dyDescent="0.25">
      <c r="A283" s="19"/>
      <c r="B283" s="135" t="s">
        <v>454</v>
      </c>
      <c r="C283" s="410"/>
      <c r="D283" s="143">
        <f t="shared" si="267"/>
        <v>0</v>
      </c>
      <c r="E283" s="252"/>
      <c r="F283" s="143"/>
      <c r="G283" s="252"/>
      <c r="H283" s="144">
        <f t="shared" si="266"/>
        <v>0</v>
      </c>
      <c r="I283" s="238"/>
      <c r="J283" s="144"/>
      <c r="K283" s="238"/>
      <c r="L283" s="145">
        <f t="shared" si="264"/>
        <v>0</v>
      </c>
      <c r="M283" s="145">
        <f t="shared" si="269"/>
        <v>0</v>
      </c>
      <c r="N283" s="239">
        <f t="shared" si="269"/>
        <v>0</v>
      </c>
      <c r="O283" s="145">
        <f t="shared" si="269"/>
        <v>0</v>
      </c>
      <c r="P283" s="538"/>
      <c r="Q283" s="109"/>
      <c r="R283" s="35"/>
    </row>
    <row r="284" spans="1:18" s="35" customFormat="1" ht="25.5" hidden="1" x14ac:dyDescent="0.25">
      <c r="A284" s="123"/>
      <c r="B284" s="254" t="s">
        <v>360</v>
      </c>
      <c r="C284" s="403"/>
      <c r="D284" s="147">
        <f t="shared" si="267"/>
        <v>0</v>
      </c>
      <c r="E284" s="560"/>
      <c r="F284" s="147"/>
      <c r="G284" s="560"/>
      <c r="H284" s="148">
        <f t="shared" si="266"/>
        <v>0</v>
      </c>
      <c r="I284" s="559"/>
      <c r="J284" s="148"/>
      <c r="K284" s="559"/>
      <c r="L284" s="323">
        <f t="shared" si="264"/>
        <v>0</v>
      </c>
      <c r="M284" s="149">
        <f t="shared" si="269"/>
        <v>0</v>
      </c>
      <c r="N284" s="538">
        <f t="shared" si="269"/>
        <v>0</v>
      </c>
      <c r="O284" s="149">
        <f t="shared" si="269"/>
        <v>0</v>
      </c>
      <c r="P284" s="538"/>
      <c r="Q284" s="554"/>
      <c r="R284" s="555"/>
    </row>
    <row r="285" spans="1:18" s="35" customFormat="1" hidden="1" x14ac:dyDescent="0.25">
      <c r="A285" s="5" t="s">
        <v>126</v>
      </c>
      <c r="B285" s="33" t="s">
        <v>16</v>
      </c>
      <c r="C285" s="402" t="s">
        <v>30</v>
      </c>
      <c r="D285" s="140">
        <f t="shared" si="267"/>
        <v>0</v>
      </c>
      <c r="E285" s="560"/>
      <c r="F285" s="147"/>
      <c r="G285" s="560"/>
      <c r="H285" s="141">
        <f t="shared" si="266"/>
        <v>0</v>
      </c>
      <c r="I285" s="559"/>
      <c r="J285" s="148"/>
      <c r="K285" s="559"/>
      <c r="L285" s="142">
        <f t="shared" si="264"/>
        <v>0</v>
      </c>
      <c r="M285" s="142">
        <f t="shared" si="269"/>
        <v>0</v>
      </c>
      <c r="N285" s="182">
        <f t="shared" si="269"/>
        <v>0</v>
      </c>
      <c r="O285" s="142">
        <f t="shared" si="269"/>
        <v>0</v>
      </c>
      <c r="P285" s="538"/>
      <c r="Q285" s="554"/>
      <c r="R285" s="555"/>
    </row>
    <row r="286" spans="1:18" s="35" customFormat="1" ht="26.25" hidden="1" x14ac:dyDescent="0.25">
      <c r="A286" s="123"/>
      <c r="B286" s="135" t="s">
        <v>454</v>
      </c>
      <c r="C286" s="403"/>
      <c r="D286" s="147"/>
      <c r="E286" s="560"/>
      <c r="F286" s="147"/>
      <c r="G286" s="560"/>
      <c r="H286" s="148"/>
      <c r="I286" s="559"/>
      <c r="J286" s="148"/>
      <c r="K286" s="559"/>
      <c r="L286" s="145"/>
      <c r="M286" s="145"/>
      <c r="N286" s="145"/>
      <c r="O286" s="145"/>
      <c r="P286" s="538"/>
      <c r="Q286" s="554"/>
      <c r="R286" s="555"/>
    </row>
    <row r="287" spans="1:18" hidden="1" x14ac:dyDescent="0.25">
      <c r="A287" s="5" t="s">
        <v>127</v>
      </c>
      <c r="B287" s="33" t="s">
        <v>27</v>
      </c>
      <c r="C287" s="402" t="s">
        <v>30</v>
      </c>
      <c r="D287" s="140">
        <f t="shared" si="267"/>
        <v>0</v>
      </c>
      <c r="E287" s="180"/>
      <c r="F287" s="140"/>
      <c r="G287" s="180">
        <f>G289+G290</f>
        <v>0</v>
      </c>
      <c r="H287" s="141">
        <f t="shared" si="266"/>
        <v>0</v>
      </c>
      <c r="I287" s="181"/>
      <c r="J287" s="141"/>
      <c r="K287" s="181">
        <f>K289+K290</f>
        <v>0</v>
      </c>
      <c r="L287" s="142">
        <f t="shared" si="264"/>
        <v>0</v>
      </c>
      <c r="M287" s="182">
        <f t="shared" si="269"/>
        <v>0</v>
      </c>
      <c r="N287" s="142">
        <f t="shared" si="269"/>
        <v>0</v>
      </c>
      <c r="O287" s="174">
        <f t="shared" si="269"/>
        <v>0</v>
      </c>
      <c r="P287" s="538"/>
      <c r="Q287" s="109"/>
      <c r="R287" s="35"/>
    </row>
    <row r="288" spans="1:18" hidden="1" x14ac:dyDescent="0.25">
      <c r="A288" s="19"/>
      <c r="B288" s="132" t="s">
        <v>189</v>
      </c>
      <c r="C288" s="403"/>
      <c r="D288" s="147"/>
      <c r="E288" s="560"/>
      <c r="F288" s="147"/>
      <c r="G288" s="560"/>
      <c r="H288" s="148"/>
      <c r="I288" s="559"/>
      <c r="J288" s="148"/>
      <c r="K288" s="559"/>
      <c r="L288" s="149"/>
      <c r="M288" s="538"/>
      <c r="N288" s="149"/>
      <c r="O288" s="215"/>
      <c r="P288" s="538"/>
      <c r="Q288" s="109"/>
      <c r="R288" s="35"/>
    </row>
    <row r="289" spans="1:18" ht="26.25" hidden="1" x14ac:dyDescent="0.25">
      <c r="A289" s="19"/>
      <c r="B289" s="135" t="s">
        <v>454</v>
      </c>
      <c r="C289" s="410"/>
      <c r="D289" s="8">
        <f>E289+G289</f>
        <v>0</v>
      </c>
      <c r="E289" s="252"/>
      <c r="F289" s="143"/>
      <c r="G289" s="252"/>
      <c r="H289" s="144">
        <f t="shared" si="266"/>
        <v>0</v>
      </c>
      <c r="I289" s="238"/>
      <c r="J289" s="144"/>
      <c r="K289" s="238"/>
      <c r="L289" s="145">
        <f t="shared" si="264"/>
        <v>0</v>
      </c>
      <c r="M289" s="239">
        <f t="shared" si="269"/>
        <v>0</v>
      </c>
      <c r="N289" s="145">
        <f t="shared" si="269"/>
        <v>0</v>
      </c>
      <c r="O289" s="175">
        <f t="shared" si="269"/>
        <v>0</v>
      </c>
      <c r="P289" s="538"/>
      <c r="Q289" s="109"/>
      <c r="R289" s="35"/>
    </row>
    <row r="290" spans="1:18" s="35" customFormat="1" ht="25.5" hidden="1" x14ac:dyDescent="0.25">
      <c r="A290" s="123"/>
      <c r="B290" s="407" t="s">
        <v>360</v>
      </c>
      <c r="C290" s="565" t="s">
        <v>30</v>
      </c>
      <c r="D290" s="147">
        <f t="shared" si="267"/>
        <v>0</v>
      </c>
      <c r="E290" s="273"/>
      <c r="F290" s="147"/>
      <c r="G290" s="209"/>
      <c r="H290" s="148">
        <f t="shared" si="266"/>
        <v>0</v>
      </c>
      <c r="I290" s="210"/>
      <c r="J290" s="148"/>
      <c r="K290" s="287"/>
      <c r="L290" s="149">
        <f t="shared" si="264"/>
        <v>0</v>
      </c>
      <c r="M290" s="149">
        <f t="shared" si="269"/>
        <v>0</v>
      </c>
      <c r="N290" s="149">
        <f t="shared" si="269"/>
        <v>0</v>
      </c>
      <c r="O290" s="149">
        <f t="shared" si="269"/>
        <v>0</v>
      </c>
      <c r="P290" s="538"/>
      <c r="Q290" s="554"/>
      <c r="R290" s="555"/>
    </row>
    <row r="291" spans="1:18" hidden="1" x14ac:dyDescent="0.25">
      <c r="A291" s="5" t="s">
        <v>128</v>
      </c>
      <c r="B291" s="33" t="s">
        <v>56</v>
      </c>
      <c r="C291" s="411" t="s">
        <v>30</v>
      </c>
      <c r="D291" s="140">
        <f t="shared" si="267"/>
        <v>0</v>
      </c>
      <c r="E291" s="560"/>
      <c r="F291" s="140"/>
      <c r="G291" s="560">
        <f>G293+G294</f>
        <v>0</v>
      </c>
      <c r="H291" s="141">
        <f t="shared" si="266"/>
        <v>0</v>
      </c>
      <c r="I291" s="141"/>
      <c r="J291" s="559"/>
      <c r="K291" s="255">
        <f>K293+K294</f>
        <v>0</v>
      </c>
      <c r="L291" s="323">
        <f t="shared" si="264"/>
        <v>0</v>
      </c>
      <c r="M291" s="142">
        <f t="shared" si="269"/>
        <v>0</v>
      </c>
      <c r="N291" s="538">
        <f t="shared" si="269"/>
        <v>0</v>
      </c>
      <c r="O291" s="142">
        <f t="shared" si="269"/>
        <v>0</v>
      </c>
      <c r="P291" s="538"/>
      <c r="Q291" s="109"/>
      <c r="R291" s="35"/>
    </row>
    <row r="292" spans="1:18" hidden="1" x14ac:dyDescent="0.25">
      <c r="A292" s="19"/>
      <c r="B292" s="132" t="s">
        <v>189</v>
      </c>
      <c r="C292" s="404"/>
      <c r="D292" s="147"/>
      <c r="E292" s="560"/>
      <c r="F292" s="147"/>
      <c r="G292" s="560"/>
      <c r="H292" s="148"/>
      <c r="I292" s="148"/>
      <c r="J292" s="559"/>
      <c r="K292" s="287"/>
      <c r="L292" s="323"/>
      <c r="M292" s="149"/>
      <c r="N292" s="538"/>
      <c r="O292" s="149"/>
      <c r="P292" s="538"/>
      <c r="Q292" s="109"/>
      <c r="R292" s="35"/>
    </row>
    <row r="293" spans="1:18" ht="26.25" hidden="1" x14ac:dyDescent="0.25">
      <c r="A293" s="19"/>
      <c r="B293" s="135" t="s">
        <v>454</v>
      </c>
      <c r="C293" s="405"/>
      <c r="D293" s="8">
        <f>E293+G293</f>
        <v>0</v>
      </c>
      <c r="E293" s="560"/>
      <c r="F293" s="143"/>
      <c r="G293" s="560"/>
      <c r="H293" s="144">
        <f t="shared" si="266"/>
        <v>0</v>
      </c>
      <c r="I293" s="144"/>
      <c r="J293" s="559"/>
      <c r="K293" s="256"/>
      <c r="L293" s="323">
        <f t="shared" si="264"/>
        <v>0</v>
      </c>
      <c r="M293" s="145">
        <f t="shared" si="269"/>
        <v>0</v>
      </c>
      <c r="N293" s="538">
        <f t="shared" si="269"/>
        <v>0</v>
      </c>
      <c r="O293" s="145">
        <f t="shared" si="269"/>
        <v>0</v>
      </c>
      <c r="P293" s="538"/>
      <c r="Q293" s="109"/>
      <c r="R293" s="35"/>
    </row>
    <row r="294" spans="1:18" s="35" customFormat="1" ht="25.5" hidden="1" x14ac:dyDescent="0.25">
      <c r="A294" s="123"/>
      <c r="B294" s="407" t="s">
        <v>360</v>
      </c>
      <c r="C294" s="565" t="s">
        <v>30</v>
      </c>
      <c r="D294" s="147">
        <f t="shared" si="267"/>
        <v>0</v>
      </c>
      <c r="E294" s="273"/>
      <c r="F294" s="147"/>
      <c r="G294" s="209"/>
      <c r="H294" s="148">
        <f t="shared" si="266"/>
        <v>0</v>
      </c>
      <c r="I294" s="210"/>
      <c r="J294" s="148"/>
      <c r="K294" s="287"/>
      <c r="L294" s="149">
        <f t="shared" si="264"/>
        <v>0</v>
      </c>
      <c r="M294" s="149">
        <f t="shared" si="269"/>
        <v>0</v>
      </c>
      <c r="N294" s="149">
        <f t="shared" si="269"/>
        <v>0</v>
      </c>
      <c r="O294" s="149">
        <f t="shared" si="269"/>
        <v>0</v>
      </c>
      <c r="P294" s="538"/>
      <c r="Q294" s="554"/>
      <c r="R294" s="555"/>
    </row>
    <row r="295" spans="1:18" hidden="1" x14ac:dyDescent="0.25">
      <c r="A295" s="5" t="s">
        <v>129</v>
      </c>
      <c r="B295" s="33" t="s">
        <v>57</v>
      </c>
      <c r="C295" s="411" t="s">
        <v>30</v>
      </c>
      <c r="D295" s="180">
        <f t="shared" si="267"/>
        <v>0</v>
      </c>
      <c r="E295" s="140"/>
      <c r="F295" s="180"/>
      <c r="G295" s="140">
        <f>G297+G298</f>
        <v>0</v>
      </c>
      <c r="H295" s="181">
        <f t="shared" si="266"/>
        <v>0</v>
      </c>
      <c r="I295" s="141"/>
      <c r="J295" s="181"/>
      <c r="K295" s="255">
        <f>K297+K298</f>
        <v>0</v>
      </c>
      <c r="L295" s="322">
        <f t="shared" si="264"/>
        <v>0</v>
      </c>
      <c r="M295" s="142">
        <f t="shared" si="269"/>
        <v>0</v>
      </c>
      <c r="N295" s="182">
        <f t="shared" si="269"/>
        <v>0</v>
      </c>
      <c r="O295" s="142">
        <f t="shared" si="269"/>
        <v>0</v>
      </c>
      <c r="P295" s="538"/>
      <c r="Q295" s="109"/>
      <c r="R295" s="35"/>
    </row>
    <row r="296" spans="1:18" hidden="1" x14ac:dyDescent="0.25">
      <c r="A296" s="19"/>
      <c r="B296" s="132" t="s">
        <v>189</v>
      </c>
      <c r="C296" s="404"/>
      <c r="D296" s="560"/>
      <c r="E296" s="147"/>
      <c r="F296" s="560"/>
      <c r="G296" s="147"/>
      <c r="H296" s="559"/>
      <c r="I296" s="148"/>
      <c r="J296" s="559"/>
      <c r="K296" s="287"/>
      <c r="L296" s="323"/>
      <c r="M296" s="149"/>
      <c r="N296" s="538"/>
      <c r="O296" s="149"/>
      <c r="P296" s="538"/>
      <c r="Q296" s="109"/>
      <c r="R296" s="35"/>
    </row>
    <row r="297" spans="1:18" ht="26.25" hidden="1" x14ac:dyDescent="0.25">
      <c r="A297" s="19"/>
      <c r="B297" s="135" t="s">
        <v>454</v>
      </c>
      <c r="C297" s="405"/>
      <c r="D297" s="558">
        <f>E297+G297</f>
        <v>0</v>
      </c>
      <c r="E297" s="143"/>
      <c r="F297" s="252"/>
      <c r="G297" s="143"/>
      <c r="H297" s="238">
        <f t="shared" si="266"/>
        <v>0</v>
      </c>
      <c r="I297" s="144"/>
      <c r="J297" s="238"/>
      <c r="K297" s="256"/>
      <c r="L297" s="324">
        <f t="shared" si="264"/>
        <v>0</v>
      </c>
      <c r="M297" s="145">
        <f t="shared" si="269"/>
        <v>0</v>
      </c>
      <c r="N297" s="239">
        <f t="shared" si="269"/>
        <v>0</v>
      </c>
      <c r="O297" s="145">
        <f t="shared" si="269"/>
        <v>0</v>
      </c>
      <c r="P297" s="538"/>
      <c r="Q297" s="109"/>
      <c r="R297" s="35"/>
    </row>
    <row r="298" spans="1:18" s="35" customFormat="1" ht="25.5" hidden="1" x14ac:dyDescent="0.25">
      <c r="A298" s="123"/>
      <c r="B298" s="254" t="s">
        <v>360</v>
      </c>
      <c r="C298" s="404" t="s">
        <v>30</v>
      </c>
      <c r="D298" s="560">
        <f t="shared" si="267"/>
        <v>0</v>
      </c>
      <c r="E298" s="147"/>
      <c r="F298" s="560"/>
      <c r="G298" s="147"/>
      <c r="H298" s="559">
        <f t="shared" si="266"/>
        <v>0</v>
      </c>
      <c r="I298" s="148"/>
      <c r="J298" s="559"/>
      <c r="K298" s="287"/>
      <c r="L298" s="323">
        <f t="shared" si="264"/>
        <v>0</v>
      </c>
      <c r="M298" s="149">
        <f t="shared" si="269"/>
        <v>0</v>
      </c>
      <c r="N298" s="538">
        <f t="shared" si="269"/>
        <v>0</v>
      </c>
      <c r="O298" s="149">
        <f t="shared" si="269"/>
        <v>0</v>
      </c>
      <c r="P298" s="538"/>
      <c r="Q298" s="554"/>
      <c r="R298" s="555"/>
    </row>
    <row r="299" spans="1:18" hidden="1" x14ac:dyDescent="0.25">
      <c r="A299" s="5" t="s">
        <v>130</v>
      </c>
      <c r="B299" s="33" t="s">
        <v>366</v>
      </c>
      <c r="C299" s="404" t="s">
        <v>30</v>
      </c>
      <c r="D299" s="560">
        <f t="shared" si="267"/>
        <v>0</v>
      </c>
      <c r="E299" s="147"/>
      <c r="F299" s="560"/>
      <c r="G299" s="147">
        <f>G301+G302</f>
        <v>0</v>
      </c>
      <c r="H299" s="559">
        <f t="shared" si="266"/>
        <v>0</v>
      </c>
      <c r="I299" s="148"/>
      <c r="J299" s="559"/>
      <c r="K299" s="287">
        <f>K301+K302</f>
        <v>0</v>
      </c>
      <c r="L299" s="323">
        <f t="shared" si="264"/>
        <v>0</v>
      </c>
      <c r="M299" s="149">
        <f t="shared" si="269"/>
        <v>0</v>
      </c>
      <c r="N299" s="538">
        <f t="shared" si="269"/>
        <v>0</v>
      </c>
      <c r="O299" s="149">
        <f t="shared" si="269"/>
        <v>0</v>
      </c>
      <c r="P299" s="538"/>
      <c r="Q299" s="109"/>
      <c r="R299" s="35"/>
    </row>
    <row r="300" spans="1:18" hidden="1" x14ac:dyDescent="0.25">
      <c r="A300" s="19"/>
      <c r="B300" s="132" t="s">
        <v>189</v>
      </c>
      <c r="C300" s="404"/>
      <c r="D300" s="560"/>
      <c r="E300" s="147"/>
      <c r="F300" s="560"/>
      <c r="G300" s="147"/>
      <c r="H300" s="559"/>
      <c r="I300" s="148"/>
      <c r="J300" s="559"/>
      <c r="K300" s="287"/>
      <c r="L300" s="323"/>
      <c r="M300" s="149"/>
      <c r="N300" s="538"/>
      <c r="O300" s="149"/>
      <c r="P300" s="538"/>
      <c r="Q300" s="109"/>
      <c r="R300" s="35"/>
    </row>
    <row r="301" spans="1:18" ht="26.25" hidden="1" x14ac:dyDescent="0.25">
      <c r="A301" s="19"/>
      <c r="B301" s="135" t="s">
        <v>454</v>
      </c>
      <c r="C301" s="404"/>
      <c r="D301" s="68">
        <f>E301+G301</f>
        <v>0</v>
      </c>
      <c r="E301" s="147"/>
      <c r="F301" s="560"/>
      <c r="G301" s="147"/>
      <c r="H301" s="559">
        <f t="shared" si="266"/>
        <v>0</v>
      </c>
      <c r="I301" s="148"/>
      <c r="J301" s="559"/>
      <c r="K301" s="287"/>
      <c r="L301" s="323">
        <f t="shared" si="264"/>
        <v>0</v>
      </c>
      <c r="M301" s="149">
        <f t="shared" si="269"/>
        <v>0</v>
      </c>
      <c r="N301" s="538">
        <f t="shared" si="269"/>
        <v>0</v>
      </c>
      <c r="O301" s="149">
        <f t="shared" si="269"/>
        <v>0</v>
      </c>
      <c r="P301" s="538"/>
      <c r="Q301" s="109"/>
      <c r="R301" s="35"/>
    </row>
    <row r="302" spans="1:18" s="35" customFormat="1" ht="25.5" hidden="1" x14ac:dyDescent="0.25">
      <c r="A302" s="123"/>
      <c r="B302" s="254" t="s">
        <v>360</v>
      </c>
      <c r="C302" s="404" t="s">
        <v>30</v>
      </c>
      <c r="D302" s="560">
        <f t="shared" si="267"/>
        <v>0</v>
      </c>
      <c r="E302" s="147"/>
      <c r="F302" s="560"/>
      <c r="G302" s="147"/>
      <c r="H302" s="559">
        <f t="shared" si="266"/>
        <v>0</v>
      </c>
      <c r="I302" s="148"/>
      <c r="J302" s="559"/>
      <c r="K302" s="287"/>
      <c r="L302" s="323">
        <f t="shared" si="264"/>
        <v>0</v>
      </c>
      <c r="M302" s="149">
        <f t="shared" si="269"/>
        <v>0</v>
      </c>
      <c r="N302" s="538">
        <f t="shared" si="269"/>
        <v>0</v>
      </c>
      <c r="O302" s="149">
        <f t="shared" si="269"/>
        <v>0</v>
      </c>
      <c r="P302" s="538"/>
      <c r="Q302" s="554"/>
      <c r="R302" s="555"/>
    </row>
    <row r="303" spans="1:18" s="35" customFormat="1" ht="25.5" hidden="1" x14ac:dyDescent="0.25">
      <c r="A303" s="123"/>
      <c r="B303" s="254" t="s">
        <v>360</v>
      </c>
      <c r="C303" s="404" t="s">
        <v>30</v>
      </c>
      <c r="D303" s="560">
        <f t="shared" si="267"/>
        <v>0</v>
      </c>
      <c r="E303" s="147"/>
      <c r="F303" s="560"/>
      <c r="G303" s="147"/>
      <c r="H303" s="559">
        <f t="shared" si="266"/>
        <v>0</v>
      </c>
      <c r="I303" s="148"/>
      <c r="J303" s="559"/>
      <c r="K303" s="287"/>
      <c r="L303" s="323">
        <f t="shared" si="264"/>
        <v>0</v>
      </c>
      <c r="M303" s="149">
        <f t="shared" si="269"/>
        <v>0</v>
      </c>
      <c r="N303" s="538">
        <f t="shared" si="269"/>
        <v>0</v>
      </c>
      <c r="O303" s="149">
        <f t="shared" si="269"/>
        <v>0</v>
      </c>
      <c r="P303" s="538"/>
      <c r="Q303" s="554"/>
      <c r="R303" s="555"/>
    </row>
    <row r="304" spans="1:18" hidden="1" x14ac:dyDescent="0.25">
      <c r="A304" s="5" t="s">
        <v>131</v>
      </c>
      <c r="B304" s="33" t="s">
        <v>65</v>
      </c>
      <c r="C304" s="404" t="s">
        <v>30</v>
      </c>
      <c r="D304" s="560">
        <f t="shared" si="267"/>
        <v>0</v>
      </c>
      <c r="E304" s="147"/>
      <c r="F304" s="560"/>
      <c r="G304" s="147">
        <f>G306+G307</f>
        <v>0</v>
      </c>
      <c r="H304" s="559">
        <f t="shared" si="266"/>
        <v>0</v>
      </c>
      <c r="I304" s="148"/>
      <c r="J304" s="559"/>
      <c r="K304" s="287">
        <f>K306+K307</f>
        <v>0</v>
      </c>
      <c r="L304" s="323">
        <f t="shared" si="264"/>
        <v>0</v>
      </c>
      <c r="M304" s="149">
        <f t="shared" si="269"/>
        <v>0</v>
      </c>
      <c r="N304" s="538">
        <f t="shared" si="269"/>
        <v>0</v>
      </c>
      <c r="O304" s="149">
        <f t="shared" si="269"/>
        <v>0</v>
      </c>
      <c r="P304" s="538"/>
      <c r="Q304" s="109"/>
      <c r="R304" s="35"/>
    </row>
    <row r="305" spans="1:18" hidden="1" x14ac:dyDescent="0.25">
      <c r="A305" s="19"/>
      <c r="B305" s="132" t="s">
        <v>189</v>
      </c>
      <c r="C305" s="404"/>
      <c r="D305" s="560"/>
      <c r="E305" s="147"/>
      <c r="F305" s="560"/>
      <c r="G305" s="147"/>
      <c r="H305" s="559"/>
      <c r="I305" s="148"/>
      <c r="J305" s="559"/>
      <c r="K305" s="287"/>
      <c r="L305" s="323"/>
      <c r="M305" s="149"/>
      <c r="N305" s="538"/>
      <c r="O305" s="149"/>
      <c r="P305" s="538"/>
      <c r="Q305" s="109"/>
      <c r="R305" s="35"/>
    </row>
    <row r="306" spans="1:18" ht="26.25" hidden="1" x14ac:dyDescent="0.25">
      <c r="A306" s="19"/>
      <c r="B306" s="135" t="s">
        <v>454</v>
      </c>
      <c r="C306" s="404"/>
      <c r="D306" s="68">
        <f>E306+G306</f>
        <v>0</v>
      </c>
      <c r="E306" s="147"/>
      <c r="F306" s="560"/>
      <c r="G306" s="147"/>
      <c r="H306" s="559">
        <f t="shared" si="266"/>
        <v>0</v>
      </c>
      <c r="I306" s="148"/>
      <c r="J306" s="559"/>
      <c r="K306" s="287"/>
      <c r="L306" s="323">
        <f t="shared" si="264"/>
        <v>0</v>
      </c>
      <c r="M306" s="149">
        <f t="shared" si="269"/>
        <v>0</v>
      </c>
      <c r="N306" s="538">
        <f t="shared" si="269"/>
        <v>0</v>
      </c>
      <c r="O306" s="149">
        <f t="shared" si="269"/>
        <v>0</v>
      </c>
      <c r="P306" s="538"/>
      <c r="Q306" s="109"/>
      <c r="R306" s="35"/>
    </row>
    <row r="307" spans="1:18" s="35" customFormat="1" ht="25.5" hidden="1" x14ac:dyDescent="0.25">
      <c r="A307" s="123"/>
      <c r="B307" s="254" t="s">
        <v>360</v>
      </c>
      <c r="C307" s="404" t="s">
        <v>30</v>
      </c>
      <c r="D307" s="560">
        <f t="shared" si="267"/>
        <v>0</v>
      </c>
      <c r="E307" s="147"/>
      <c r="F307" s="560"/>
      <c r="G307" s="147"/>
      <c r="H307" s="559">
        <f t="shared" si="266"/>
        <v>0</v>
      </c>
      <c r="I307" s="148"/>
      <c r="J307" s="559"/>
      <c r="K307" s="287"/>
      <c r="L307" s="323">
        <f t="shared" si="264"/>
        <v>0</v>
      </c>
      <c r="M307" s="149">
        <f t="shared" si="269"/>
        <v>0</v>
      </c>
      <c r="N307" s="538">
        <f t="shared" si="269"/>
        <v>0</v>
      </c>
      <c r="O307" s="149">
        <f t="shared" si="269"/>
        <v>0</v>
      </c>
      <c r="P307" s="538"/>
      <c r="Q307" s="554"/>
      <c r="R307" s="555"/>
    </row>
    <row r="308" spans="1:18" hidden="1" x14ac:dyDescent="0.25">
      <c r="A308" s="5" t="s">
        <v>132</v>
      </c>
      <c r="B308" s="33" t="s">
        <v>150</v>
      </c>
      <c r="C308" s="411" t="s">
        <v>30</v>
      </c>
      <c r="D308" s="180">
        <f t="shared" si="267"/>
        <v>0</v>
      </c>
      <c r="E308" s="140"/>
      <c r="F308" s="180"/>
      <c r="G308" s="140">
        <f>G310+G311</f>
        <v>0</v>
      </c>
      <c r="H308" s="181">
        <f t="shared" si="266"/>
        <v>0</v>
      </c>
      <c r="I308" s="141"/>
      <c r="J308" s="181"/>
      <c r="K308" s="255">
        <f>K310+K311</f>
        <v>0</v>
      </c>
      <c r="L308" s="322">
        <f t="shared" si="264"/>
        <v>0</v>
      </c>
      <c r="M308" s="142">
        <f t="shared" si="269"/>
        <v>0</v>
      </c>
      <c r="N308" s="182">
        <f t="shared" si="269"/>
        <v>0</v>
      </c>
      <c r="O308" s="142">
        <f t="shared" si="269"/>
        <v>0</v>
      </c>
      <c r="P308" s="538"/>
      <c r="Q308" s="109"/>
      <c r="R308" s="35"/>
    </row>
    <row r="309" spans="1:18" hidden="1" x14ac:dyDescent="0.25">
      <c r="A309" s="19"/>
      <c r="B309" s="132" t="s">
        <v>189</v>
      </c>
      <c r="C309" s="404"/>
      <c r="D309" s="560"/>
      <c r="E309" s="147"/>
      <c r="F309" s="560"/>
      <c r="G309" s="147"/>
      <c r="H309" s="559"/>
      <c r="I309" s="148"/>
      <c r="J309" s="559"/>
      <c r="K309" s="287"/>
      <c r="L309" s="323"/>
      <c r="M309" s="149"/>
      <c r="N309" s="538"/>
      <c r="O309" s="149"/>
      <c r="P309" s="538"/>
      <c r="Q309" s="109"/>
      <c r="R309" s="35"/>
    </row>
    <row r="310" spans="1:18" ht="26.25" hidden="1" x14ac:dyDescent="0.25">
      <c r="A310" s="19"/>
      <c r="B310" s="135" t="s">
        <v>454</v>
      </c>
      <c r="C310" s="405"/>
      <c r="D310" s="558">
        <f>E310+G310</f>
        <v>0</v>
      </c>
      <c r="E310" s="143"/>
      <c r="F310" s="252"/>
      <c r="G310" s="143"/>
      <c r="H310" s="238">
        <f t="shared" si="266"/>
        <v>0</v>
      </c>
      <c r="I310" s="144"/>
      <c r="J310" s="238"/>
      <c r="K310" s="256"/>
      <c r="L310" s="324">
        <f t="shared" si="264"/>
        <v>0</v>
      </c>
      <c r="M310" s="145">
        <f t="shared" si="269"/>
        <v>0</v>
      </c>
      <c r="N310" s="239">
        <f t="shared" si="269"/>
        <v>0</v>
      </c>
      <c r="O310" s="145">
        <f t="shared" si="269"/>
        <v>0</v>
      </c>
      <c r="P310" s="538"/>
      <c r="Q310" s="109"/>
      <c r="R310" s="35"/>
    </row>
    <row r="311" spans="1:18" s="35" customFormat="1" ht="25.5" hidden="1" x14ac:dyDescent="0.25">
      <c r="A311" s="123"/>
      <c r="B311" s="254" t="s">
        <v>360</v>
      </c>
      <c r="C311" s="404" t="s">
        <v>30</v>
      </c>
      <c r="D311" s="560">
        <f t="shared" si="267"/>
        <v>0</v>
      </c>
      <c r="E311" s="147"/>
      <c r="F311" s="560"/>
      <c r="G311" s="147"/>
      <c r="H311" s="559">
        <f t="shared" si="266"/>
        <v>0</v>
      </c>
      <c r="I311" s="148"/>
      <c r="J311" s="559"/>
      <c r="K311" s="287"/>
      <c r="L311" s="323">
        <f t="shared" si="264"/>
        <v>0</v>
      </c>
      <c r="M311" s="149">
        <f t="shared" si="269"/>
        <v>0</v>
      </c>
      <c r="N311" s="538">
        <f t="shared" si="269"/>
        <v>0</v>
      </c>
      <c r="O311" s="149">
        <f t="shared" si="269"/>
        <v>0</v>
      </c>
      <c r="P311" s="538"/>
      <c r="Q311" s="554"/>
      <c r="R311" s="555"/>
    </row>
    <row r="312" spans="1:18" hidden="1" x14ac:dyDescent="0.25">
      <c r="A312" s="5" t="s">
        <v>133</v>
      </c>
      <c r="B312" s="33" t="s">
        <v>28</v>
      </c>
      <c r="C312" s="404" t="s">
        <v>30</v>
      </c>
      <c r="D312" s="560">
        <f t="shared" si="267"/>
        <v>0</v>
      </c>
      <c r="E312" s="147"/>
      <c r="F312" s="560"/>
      <c r="G312" s="147">
        <f>G314+G315</f>
        <v>0</v>
      </c>
      <c r="H312" s="559">
        <f t="shared" si="266"/>
        <v>0</v>
      </c>
      <c r="I312" s="148"/>
      <c r="J312" s="559"/>
      <c r="K312" s="287">
        <f>K314+K315</f>
        <v>0</v>
      </c>
      <c r="L312" s="323">
        <f t="shared" si="264"/>
        <v>0</v>
      </c>
      <c r="M312" s="149">
        <f t="shared" si="269"/>
        <v>0</v>
      </c>
      <c r="N312" s="538">
        <f t="shared" si="269"/>
        <v>0</v>
      </c>
      <c r="O312" s="149">
        <f t="shared" si="269"/>
        <v>0</v>
      </c>
      <c r="P312" s="538"/>
      <c r="Q312" s="109"/>
      <c r="R312" s="35"/>
    </row>
    <row r="313" spans="1:18" hidden="1" x14ac:dyDescent="0.25">
      <c r="A313" s="19"/>
      <c r="B313" s="132" t="s">
        <v>189</v>
      </c>
      <c r="C313" s="404"/>
      <c r="D313" s="560"/>
      <c r="E313" s="147"/>
      <c r="F313" s="560"/>
      <c r="G313" s="147"/>
      <c r="H313" s="559"/>
      <c r="I313" s="148"/>
      <c r="J313" s="559"/>
      <c r="K313" s="287"/>
      <c r="L313" s="323"/>
      <c r="M313" s="149"/>
      <c r="N313" s="538"/>
      <c r="O313" s="149"/>
      <c r="P313" s="538"/>
      <c r="Q313" s="109"/>
      <c r="R313" s="35"/>
    </row>
    <row r="314" spans="1:18" ht="26.25" hidden="1" x14ac:dyDescent="0.25">
      <c r="A314" s="19"/>
      <c r="B314" s="135" t="s">
        <v>454</v>
      </c>
      <c r="C314" s="404"/>
      <c r="D314" s="68">
        <f>E314+G314</f>
        <v>0</v>
      </c>
      <c r="E314" s="147"/>
      <c r="F314" s="560"/>
      <c r="G314" s="147"/>
      <c r="H314" s="559">
        <f t="shared" si="266"/>
        <v>0</v>
      </c>
      <c r="I314" s="148"/>
      <c r="J314" s="559"/>
      <c r="K314" s="287"/>
      <c r="L314" s="323">
        <f t="shared" si="264"/>
        <v>0</v>
      </c>
      <c r="M314" s="149">
        <f t="shared" si="269"/>
        <v>0</v>
      </c>
      <c r="N314" s="538">
        <f t="shared" si="269"/>
        <v>0</v>
      </c>
      <c r="O314" s="149">
        <f t="shared" si="269"/>
        <v>0</v>
      </c>
      <c r="P314" s="538"/>
      <c r="Q314" s="109"/>
      <c r="R314" s="35"/>
    </row>
    <row r="315" spans="1:18" s="35" customFormat="1" ht="25.5" hidden="1" x14ac:dyDescent="0.25">
      <c r="A315" s="123"/>
      <c r="B315" s="254" t="s">
        <v>360</v>
      </c>
      <c r="C315" s="404" t="s">
        <v>30</v>
      </c>
      <c r="D315" s="560">
        <f t="shared" si="267"/>
        <v>0</v>
      </c>
      <c r="E315" s="147"/>
      <c r="F315" s="560"/>
      <c r="G315" s="147"/>
      <c r="H315" s="559">
        <f t="shared" si="266"/>
        <v>0</v>
      </c>
      <c r="I315" s="148"/>
      <c r="J315" s="559"/>
      <c r="K315" s="287"/>
      <c r="L315" s="323">
        <f t="shared" si="264"/>
        <v>0</v>
      </c>
      <c r="M315" s="149">
        <f t="shared" si="269"/>
        <v>0</v>
      </c>
      <c r="N315" s="538">
        <f t="shared" si="269"/>
        <v>0</v>
      </c>
      <c r="O315" s="149">
        <f t="shared" si="269"/>
        <v>0</v>
      </c>
      <c r="P315" s="538"/>
      <c r="Q315" s="554"/>
      <c r="R315" s="555"/>
    </row>
    <row r="316" spans="1:18" hidden="1" x14ac:dyDescent="0.25">
      <c r="A316" s="5" t="s">
        <v>134</v>
      </c>
      <c r="B316" s="33" t="s">
        <v>29</v>
      </c>
      <c r="C316" s="411" t="s">
        <v>30</v>
      </c>
      <c r="D316" s="180">
        <f t="shared" si="267"/>
        <v>0</v>
      </c>
      <c r="E316" s="140"/>
      <c r="F316" s="180"/>
      <c r="G316" s="140">
        <f>G318+G319</f>
        <v>0</v>
      </c>
      <c r="H316" s="181">
        <f t="shared" si="266"/>
        <v>0</v>
      </c>
      <c r="I316" s="141"/>
      <c r="J316" s="181"/>
      <c r="K316" s="255">
        <f>K318+K319</f>
        <v>0</v>
      </c>
      <c r="L316" s="322">
        <f t="shared" si="264"/>
        <v>0</v>
      </c>
      <c r="M316" s="142">
        <f t="shared" si="269"/>
        <v>0</v>
      </c>
      <c r="N316" s="182">
        <f t="shared" si="269"/>
        <v>0</v>
      </c>
      <c r="O316" s="142">
        <f t="shared" si="269"/>
        <v>0</v>
      </c>
      <c r="P316" s="538"/>
      <c r="Q316" s="109"/>
      <c r="R316" s="35"/>
    </row>
    <row r="317" spans="1:18" hidden="1" x14ac:dyDescent="0.25">
      <c r="A317" s="19"/>
      <c r="B317" s="132" t="s">
        <v>189</v>
      </c>
      <c r="C317" s="404"/>
      <c r="D317" s="560"/>
      <c r="E317" s="147"/>
      <c r="F317" s="560"/>
      <c r="G317" s="147"/>
      <c r="H317" s="559"/>
      <c r="I317" s="148"/>
      <c r="J317" s="559"/>
      <c r="K317" s="287"/>
      <c r="L317" s="323"/>
      <c r="M317" s="149"/>
      <c r="N317" s="538"/>
      <c r="O317" s="149"/>
      <c r="P317" s="538"/>
      <c r="Q317" s="109"/>
      <c r="R317" s="35"/>
    </row>
    <row r="318" spans="1:18" ht="26.25" hidden="1" x14ac:dyDescent="0.25">
      <c r="A318" s="19"/>
      <c r="B318" s="135" t="s">
        <v>454</v>
      </c>
      <c r="C318" s="405"/>
      <c r="D318" s="558">
        <f>E318+G318</f>
        <v>0</v>
      </c>
      <c r="E318" s="143"/>
      <c r="F318" s="252"/>
      <c r="G318" s="143"/>
      <c r="H318" s="238">
        <f t="shared" si="266"/>
        <v>0</v>
      </c>
      <c r="I318" s="144"/>
      <c r="J318" s="238"/>
      <c r="K318" s="256"/>
      <c r="L318" s="324">
        <f t="shared" si="264"/>
        <v>0</v>
      </c>
      <c r="M318" s="145">
        <f t="shared" si="269"/>
        <v>0</v>
      </c>
      <c r="N318" s="239">
        <f t="shared" si="269"/>
        <v>0</v>
      </c>
      <c r="O318" s="145">
        <f t="shared" si="269"/>
        <v>0</v>
      </c>
      <c r="P318" s="538"/>
      <c r="Q318" s="109"/>
      <c r="R318" s="35"/>
    </row>
    <row r="319" spans="1:18" s="35" customFormat="1" ht="25.5" hidden="1" x14ac:dyDescent="0.25">
      <c r="A319" s="123"/>
      <c r="B319" s="407" t="s">
        <v>360</v>
      </c>
      <c r="C319" s="566" t="s">
        <v>30</v>
      </c>
      <c r="D319" s="147">
        <f t="shared" si="267"/>
        <v>0</v>
      </c>
      <c r="E319" s="273"/>
      <c r="F319" s="147"/>
      <c r="G319" s="209"/>
      <c r="H319" s="144">
        <f t="shared" si="266"/>
        <v>0</v>
      </c>
      <c r="I319" s="144"/>
      <c r="J319" s="144"/>
      <c r="K319" s="256"/>
      <c r="L319" s="145">
        <f t="shared" si="264"/>
        <v>0</v>
      </c>
      <c r="M319" s="145">
        <f t="shared" si="269"/>
        <v>0</v>
      </c>
      <c r="N319" s="145">
        <f t="shared" si="269"/>
        <v>0</v>
      </c>
      <c r="O319" s="145">
        <f t="shared" si="269"/>
        <v>0</v>
      </c>
      <c r="P319" s="538"/>
      <c r="Q319" s="554"/>
      <c r="R319" s="555"/>
    </row>
    <row r="320" spans="1:18" hidden="1" x14ac:dyDescent="0.25">
      <c r="A320" s="5" t="s">
        <v>135</v>
      </c>
      <c r="B320" s="29" t="s">
        <v>62</v>
      </c>
      <c r="C320" s="493" t="s">
        <v>30</v>
      </c>
      <c r="D320" s="140">
        <f t="shared" si="267"/>
        <v>0</v>
      </c>
      <c r="E320" s="177"/>
      <c r="F320" s="140"/>
      <c r="G320" s="169"/>
      <c r="H320" s="141">
        <f t="shared" si="266"/>
        <v>0</v>
      </c>
      <c r="I320" s="170"/>
      <c r="J320" s="141"/>
      <c r="K320" s="255"/>
      <c r="L320" s="142">
        <f t="shared" si="264"/>
        <v>0</v>
      </c>
      <c r="M320" s="142">
        <f t="shared" si="269"/>
        <v>0</v>
      </c>
      <c r="N320" s="142">
        <f t="shared" si="269"/>
        <v>0</v>
      </c>
      <c r="O320" s="142">
        <f t="shared" si="269"/>
        <v>0</v>
      </c>
      <c r="P320" s="538"/>
      <c r="Q320" s="109"/>
      <c r="R320" s="35"/>
    </row>
    <row r="321" spans="1:18" ht="26.25" hidden="1" x14ac:dyDescent="0.25">
      <c r="A321" s="123"/>
      <c r="B321" s="135" t="s">
        <v>454</v>
      </c>
      <c r="C321" s="490"/>
      <c r="D321" s="143" t="s">
        <v>168</v>
      </c>
      <c r="E321" s="178"/>
      <c r="F321" s="143"/>
      <c r="G321" s="171"/>
      <c r="H321" s="144">
        <f t="shared" si="266"/>
        <v>0</v>
      </c>
      <c r="I321" s="172"/>
      <c r="J321" s="144"/>
      <c r="K321" s="256"/>
      <c r="L321" s="145"/>
      <c r="M321" s="145"/>
      <c r="N321" s="145"/>
      <c r="O321" s="145"/>
      <c r="P321" s="538"/>
      <c r="Q321" s="109"/>
      <c r="R321" s="35"/>
    </row>
    <row r="322" spans="1:18" x14ac:dyDescent="0.25">
      <c r="A322" s="316" t="s">
        <v>83</v>
      </c>
      <c r="B322" s="21" t="s">
        <v>174</v>
      </c>
      <c r="C322" s="179"/>
      <c r="D322" s="21">
        <f t="shared" ref="D322:O322" si="270">D263+D269+D273+D277+D281+D285+D287+D291+D295+D299+D304+D308+D312+D316+D320</f>
        <v>83</v>
      </c>
      <c r="E322" s="21">
        <f t="shared" si="270"/>
        <v>0</v>
      </c>
      <c r="F322" s="21">
        <f t="shared" si="270"/>
        <v>0</v>
      </c>
      <c r="G322" s="21">
        <f t="shared" si="270"/>
        <v>83</v>
      </c>
      <c r="H322" s="21">
        <f t="shared" si="270"/>
        <v>320.3</v>
      </c>
      <c r="I322" s="21">
        <f t="shared" si="270"/>
        <v>2</v>
      </c>
      <c r="J322" s="21">
        <f t="shared" si="270"/>
        <v>1.9</v>
      </c>
      <c r="K322" s="376">
        <f t="shared" si="270"/>
        <v>318.3</v>
      </c>
      <c r="L322" s="21">
        <f t="shared" si="270"/>
        <v>403.3</v>
      </c>
      <c r="M322" s="21">
        <f t="shared" si="270"/>
        <v>2</v>
      </c>
      <c r="N322" s="21">
        <f t="shared" si="270"/>
        <v>1.9</v>
      </c>
      <c r="O322" s="21">
        <f t="shared" si="270"/>
        <v>401.3</v>
      </c>
      <c r="P322" s="108"/>
    </row>
    <row r="323" spans="1:18" ht="15.95" customHeight="1" x14ac:dyDescent="0.25">
      <c r="A323" s="19" t="s">
        <v>84</v>
      </c>
      <c r="B323" s="435" t="s">
        <v>66</v>
      </c>
      <c r="C323" s="484"/>
      <c r="D323" s="484"/>
      <c r="E323" s="484"/>
      <c r="F323" s="484"/>
      <c r="G323" s="484"/>
      <c r="H323" s="484"/>
      <c r="I323" s="484"/>
      <c r="J323" s="484"/>
      <c r="K323" s="484"/>
      <c r="L323" s="484"/>
      <c r="M323" s="484"/>
      <c r="N323" s="484"/>
      <c r="O323" s="485"/>
      <c r="P323" s="537"/>
    </row>
    <row r="324" spans="1:18" ht="15.75" customHeight="1" x14ac:dyDescent="0.25">
      <c r="A324" s="5" t="s">
        <v>85</v>
      </c>
      <c r="B324" s="17" t="s">
        <v>20</v>
      </c>
      <c r="C324" s="567" t="s">
        <v>24</v>
      </c>
      <c r="D324" s="140">
        <f>E324+G324</f>
        <v>0</v>
      </c>
      <c r="E324" s="140">
        <f>E326+E327</f>
        <v>0</v>
      </c>
      <c r="F324" s="140">
        <f>F326+F327</f>
        <v>0</v>
      </c>
      <c r="G324" s="180">
        <f>G326+G327</f>
        <v>0</v>
      </c>
      <c r="H324" s="141">
        <f>I324+K324</f>
        <v>36.5</v>
      </c>
      <c r="I324" s="181">
        <v>1.1000000000000001</v>
      </c>
      <c r="J324" s="141">
        <v>1</v>
      </c>
      <c r="K324" s="181">
        <v>35.4</v>
      </c>
      <c r="L324" s="142">
        <f>M324+O324</f>
        <v>36.5</v>
      </c>
      <c r="M324" s="182">
        <f t="shared" ref="M324:O329" si="271">E324+I324</f>
        <v>1.1000000000000001</v>
      </c>
      <c r="N324" s="142">
        <f t="shared" si="271"/>
        <v>1</v>
      </c>
      <c r="O324" s="174">
        <f t="shared" si="271"/>
        <v>35.4</v>
      </c>
      <c r="P324" s="538"/>
    </row>
    <row r="325" spans="1:18" ht="19.5" hidden="1" customHeight="1" x14ac:dyDescent="0.25">
      <c r="A325" s="19"/>
      <c r="B325" s="325" t="s">
        <v>189</v>
      </c>
      <c r="C325" s="568"/>
      <c r="D325" s="147"/>
      <c r="E325" s="147"/>
      <c r="F325" s="147"/>
      <c r="G325" s="211"/>
      <c r="H325" s="148"/>
      <c r="I325" s="212"/>
      <c r="J325" s="148"/>
      <c r="K325" s="212"/>
      <c r="L325" s="149"/>
      <c r="M325" s="213"/>
      <c r="N325" s="149"/>
      <c r="O325" s="215"/>
      <c r="P325" s="538"/>
    </row>
    <row r="326" spans="1:18" ht="39" hidden="1" customHeight="1" x14ac:dyDescent="0.25">
      <c r="A326" s="19"/>
      <c r="B326" s="326" t="s">
        <v>367</v>
      </c>
      <c r="C326" s="568" t="s">
        <v>24</v>
      </c>
      <c r="D326" s="147">
        <f>E326+G326</f>
        <v>0</v>
      </c>
      <c r="E326" s="147"/>
      <c r="F326" s="147"/>
      <c r="G326" s="211"/>
      <c r="H326" s="148">
        <f>I326+K326</f>
        <v>0</v>
      </c>
      <c r="I326" s="212"/>
      <c r="J326" s="148"/>
      <c r="K326" s="212"/>
      <c r="L326" s="149">
        <f>M326+O326</f>
        <v>0</v>
      </c>
      <c r="M326" s="213">
        <f t="shared" si="271"/>
        <v>0</v>
      </c>
      <c r="N326" s="149">
        <f t="shared" si="271"/>
        <v>0</v>
      </c>
      <c r="O326" s="215">
        <f t="shared" si="271"/>
        <v>0</v>
      </c>
      <c r="P326" s="538"/>
    </row>
    <row r="327" spans="1:18" ht="26.25" hidden="1" x14ac:dyDescent="0.25">
      <c r="A327" s="123"/>
      <c r="B327" s="569" t="s">
        <v>410</v>
      </c>
      <c r="C327" s="570"/>
      <c r="D327" s="147">
        <f>E327+G327</f>
        <v>0</v>
      </c>
      <c r="E327" s="147"/>
      <c r="F327" s="147"/>
      <c r="G327" s="211"/>
      <c r="H327" s="148">
        <f>I327+K327</f>
        <v>0</v>
      </c>
      <c r="I327" s="212"/>
      <c r="J327" s="148"/>
      <c r="K327" s="212"/>
      <c r="L327" s="149">
        <f>M327+O327</f>
        <v>0</v>
      </c>
      <c r="M327" s="213">
        <f t="shared" si="271"/>
        <v>0</v>
      </c>
      <c r="N327" s="149">
        <f t="shared" si="271"/>
        <v>0</v>
      </c>
      <c r="O327" s="215">
        <f t="shared" si="271"/>
        <v>0</v>
      </c>
      <c r="P327" s="538"/>
    </row>
    <row r="328" spans="1:18" ht="37.5" customHeight="1" x14ac:dyDescent="0.25">
      <c r="A328" s="123"/>
      <c r="B328" s="550" t="s">
        <v>459</v>
      </c>
      <c r="C328" s="571"/>
      <c r="D328" s="143"/>
      <c r="E328" s="143"/>
      <c r="F328" s="143"/>
      <c r="G328" s="252"/>
      <c r="H328" s="144">
        <f>I328+K328</f>
        <v>0</v>
      </c>
      <c r="I328" s="238"/>
      <c r="J328" s="144"/>
      <c r="K328" s="238"/>
      <c r="L328" s="145">
        <f>D328+H328</f>
        <v>0</v>
      </c>
      <c r="M328" s="239">
        <f>E328+I328</f>
        <v>0</v>
      </c>
      <c r="N328" s="145">
        <f t="shared" si="271"/>
        <v>0</v>
      </c>
      <c r="O328" s="175">
        <f t="shared" si="271"/>
        <v>0</v>
      </c>
      <c r="P328" s="538"/>
    </row>
    <row r="329" spans="1:18" s="35" customFormat="1" hidden="1" x14ac:dyDescent="0.25">
      <c r="A329" s="5" t="s">
        <v>159</v>
      </c>
      <c r="B329" s="26" t="s">
        <v>51</v>
      </c>
      <c r="C329" s="477" t="s">
        <v>24</v>
      </c>
      <c r="D329" s="129">
        <f>E329+G329</f>
        <v>0</v>
      </c>
      <c r="E329" s="560"/>
      <c r="F329" s="147"/>
      <c r="G329" s="560"/>
      <c r="H329" s="148">
        <f>I329+K329</f>
        <v>0</v>
      </c>
      <c r="I329" s="559"/>
      <c r="J329" s="148"/>
      <c r="K329" s="559"/>
      <c r="L329" s="149">
        <f>M329+O329</f>
        <v>0</v>
      </c>
      <c r="M329" s="538">
        <f t="shared" si="271"/>
        <v>0</v>
      </c>
      <c r="N329" s="149">
        <f t="shared" si="271"/>
        <v>0</v>
      </c>
      <c r="O329" s="215">
        <f t="shared" si="271"/>
        <v>0</v>
      </c>
      <c r="P329" s="538"/>
      <c r="Q329" s="2"/>
      <c r="R329" s="2"/>
    </row>
    <row r="330" spans="1:18" s="35" customFormat="1" ht="26.25" hidden="1" x14ac:dyDescent="0.25">
      <c r="A330" s="123"/>
      <c r="B330" s="135" t="s">
        <v>454</v>
      </c>
      <c r="C330" s="477"/>
      <c r="D330" s="147"/>
      <c r="E330" s="147"/>
      <c r="F330" s="147"/>
      <c r="G330" s="560"/>
      <c r="H330" s="148"/>
      <c r="I330" s="559"/>
      <c r="J330" s="148"/>
      <c r="K330" s="559"/>
      <c r="L330" s="149"/>
      <c r="M330" s="538"/>
      <c r="N330" s="149"/>
      <c r="O330" s="215"/>
      <c r="P330" s="538"/>
      <c r="Q330" s="2"/>
      <c r="R330" s="2"/>
    </row>
    <row r="331" spans="1:18" s="35" customFormat="1" hidden="1" x14ac:dyDescent="0.25">
      <c r="A331" s="5" t="s">
        <v>138</v>
      </c>
      <c r="B331" s="29" t="s">
        <v>52</v>
      </c>
      <c r="C331" s="491" t="s">
        <v>24</v>
      </c>
      <c r="D331" s="140">
        <f>E331+G331</f>
        <v>0</v>
      </c>
      <c r="E331" s="140">
        <f>E333+E334</f>
        <v>0</v>
      </c>
      <c r="F331" s="140">
        <f t="shared" ref="F331:O331" si="272">F333+F334</f>
        <v>0</v>
      </c>
      <c r="G331" s="169">
        <f t="shared" si="272"/>
        <v>0</v>
      </c>
      <c r="H331" s="141">
        <f t="shared" si="272"/>
        <v>0</v>
      </c>
      <c r="I331" s="170">
        <f t="shared" si="272"/>
        <v>0</v>
      </c>
      <c r="J331" s="141">
        <f t="shared" si="272"/>
        <v>0</v>
      </c>
      <c r="K331" s="141">
        <f t="shared" si="272"/>
        <v>0</v>
      </c>
      <c r="L331" s="142">
        <f t="shared" si="272"/>
        <v>0</v>
      </c>
      <c r="M331" s="142">
        <f t="shared" si="272"/>
        <v>0</v>
      </c>
      <c r="N331" s="142">
        <f t="shared" si="272"/>
        <v>0</v>
      </c>
      <c r="O331" s="142">
        <f t="shared" si="272"/>
        <v>0</v>
      </c>
      <c r="P331" s="538"/>
      <c r="Q331" s="2"/>
      <c r="R331" s="2"/>
    </row>
    <row r="332" spans="1:18" s="35" customFormat="1" ht="15" hidden="1" customHeight="1" x14ac:dyDescent="0.25">
      <c r="A332" s="19"/>
      <c r="B332" s="132" t="s">
        <v>189</v>
      </c>
      <c r="C332" s="492"/>
      <c r="D332" s="147"/>
      <c r="E332" s="147"/>
      <c r="F332" s="147"/>
      <c r="G332" s="209"/>
      <c r="H332" s="144"/>
      <c r="I332" s="210"/>
      <c r="J332" s="148"/>
      <c r="K332" s="148"/>
      <c r="L332" s="149"/>
      <c r="M332" s="149"/>
      <c r="N332" s="149"/>
      <c r="O332" s="149"/>
      <c r="P332" s="538"/>
      <c r="Q332" s="2"/>
      <c r="R332" s="2"/>
    </row>
    <row r="333" spans="1:18" s="35" customFormat="1" ht="26.25" hidden="1" x14ac:dyDescent="0.25">
      <c r="A333" s="19"/>
      <c r="B333" s="135" t="s">
        <v>454</v>
      </c>
      <c r="C333" s="492"/>
      <c r="D333" s="58">
        <f>E333+G333</f>
        <v>0</v>
      </c>
      <c r="E333" s="58"/>
      <c r="F333" s="58"/>
      <c r="G333" s="58"/>
      <c r="H333" s="59">
        <f>I333+K333</f>
        <v>0</v>
      </c>
      <c r="I333" s="59"/>
      <c r="J333" s="59"/>
      <c r="K333" s="59"/>
      <c r="L333" s="60">
        <f>M333+O333</f>
        <v>0</v>
      </c>
      <c r="M333" s="60">
        <f t="shared" ref="M333:O340" si="273">E333+I333</f>
        <v>0</v>
      </c>
      <c r="N333" s="60">
        <f t="shared" si="273"/>
        <v>0</v>
      </c>
      <c r="O333" s="60">
        <f t="shared" si="273"/>
        <v>0</v>
      </c>
      <c r="P333" s="538"/>
      <c r="Q333" s="2"/>
      <c r="R333" s="2"/>
    </row>
    <row r="334" spans="1:18" s="35" customFormat="1" ht="17.25" hidden="1" customHeight="1" x14ac:dyDescent="0.25">
      <c r="A334" s="123"/>
      <c r="B334" s="280" t="s">
        <v>410</v>
      </c>
      <c r="C334" s="477"/>
      <c r="D334" s="129">
        <f>E334+G334</f>
        <v>0</v>
      </c>
      <c r="E334" s="147"/>
      <c r="F334" s="147"/>
      <c r="G334" s="147"/>
      <c r="H334" s="148">
        <f>I334+K334</f>
        <v>0</v>
      </c>
      <c r="I334" s="148"/>
      <c r="J334" s="148"/>
      <c r="K334" s="148"/>
      <c r="L334" s="149">
        <f>M334+O334</f>
        <v>0</v>
      </c>
      <c r="M334" s="149">
        <f t="shared" si="273"/>
        <v>0</v>
      </c>
      <c r="N334" s="149">
        <f t="shared" si="273"/>
        <v>0</v>
      </c>
      <c r="O334" s="149">
        <f t="shared" si="273"/>
        <v>0</v>
      </c>
      <c r="P334" s="538"/>
      <c r="Q334" s="2"/>
      <c r="R334" s="2"/>
    </row>
    <row r="335" spans="1:18" s="35" customFormat="1" x14ac:dyDescent="0.25">
      <c r="A335" s="127" t="s">
        <v>86</v>
      </c>
      <c r="B335" s="33" t="s">
        <v>67</v>
      </c>
      <c r="C335" s="408" t="s">
        <v>24</v>
      </c>
      <c r="D335" s="140">
        <f>E335+G335</f>
        <v>32</v>
      </c>
      <c r="E335" s="560">
        <v>32</v>
      </c>
      <c r="F335" s="140">
        <v>27.7</v>
      </c>
      <c r="G335" s="560">
        <f t="shared" ref="G335" si="274">SUM(G337:G339)</f>
        <v>0</v>
      </c>
      <c r="H335" s="141">
        <f>I335+K335</f>
        <v>0</v>
      </c>
      <c r="I335" s="559">
        <f>SUM(I337:I339)</f>
        <v>0</v>
      </c>
      <c r="J335" s="141">
        <f t="shared" ref="J335:K335" si="275">SUM(J337:J339)</f>
        <v>0</v>
      </c>
      <c r="K335" s="559">
        <f t="shared" si="275"/>
        <v>0</v>
      </c>
      <c r="L335" s="142">
        <f>M335+O335</f>
        <v>32</v>
      </c>
      <c r="M335" s="142">
        <f t="shared" si="273"/>
        <v>32</v>
      </c>
      <c r="N335" s="538">
        <f t="shared" si="273"/>
        <v>27.7</v>
      </c>
      <c r="O335" s="142">
        <f t="shared" si="273"/>
        <v>0</v>
      </c>
      <c r="P335" s="538"/>
      <c r="Q335" s="2"/>
      <c r="R335" s="2"/>
    </row>
    <row r="336" spans="1:18" s="35" customFormat="1" hidden="1" x14ac:dyDescent="0.25">
      <c r="A336" s="131"/>
      <c r="B336" s="132" t="s">
        <v>189</v>
      </c>
      <c r="C336" s="409"/>
      <c r="D336" s="147"/>
      <c r="E336" s="560"/>
      <c r="F336" s="147"/>
      <c r="G336" s="560"/>
      <c r="H336" s="148"/>
      <c r="I336" s="559"/>
      <c r="J336" s="148"/>
      <c r="K336" s="559"/>
      <c r="L336" s="149"/>
      <c r="M336" s="149"/>
      <c r="N336" s="215"/>
      <c r="O336" s="149"/>
      <c r="P336" s="538"/>
      <c r="Q336" s="2"/>
      <c r="R336" s="2"/>
    </row>
    <row r="337" spans="1:21" s="35" customFormat="1" ht="26.25" hidden="1" x14ac:dyDescent="0.25">
      <c r="A337" s="131"/>
      <c r="B337" s="135" t="s">
        <v>454</v>
      </c>
      <c r="C337" s="409"/>
      <c r="D337" s="147">
        <f>E337+G337</f>
        <v>0</v>
      </c>
      <c r="E337" s="68"/>
      <c r="F337" s="129"/>
      <c r="G337" s="68"/>
      <c r="H337" s="148">
        <f>I337+K337</f>
        <v>0</v>
      </c>
      <c r="I337" s="559"/>
      <c r="J337" s="148"/>
      <c r="K337" s="559"/>
      <c r="L337" s="149">
        <f>M337+O337</f>
        <v>0</v>
      </c>
      <c r="M337" s="149">
        <f>E337+I337</f>
        <v>0</v>
      </c>
      <c r="N337" s="215">
        <f t="shared" ref="N337:O337" si="276">F337+J337</f>
        <v>0</v>
      </c>
      <c r="O337" s="149">
        <f t="shared" si="276"/>
        <v>0</v>
      </c>
      <c r="P337" s="538"/>
      <c r="Q337" s="2"/>
      <c r="R337" s="2"/>
    </row>
    <row r="338" spans="1:21" s="35" customFormat="1" ht="25.5" hidden="1" x14ac:dyDescent="0.25">
      <c r="A338" s="131"/>
      <c r="B338" s="214" t="s">
        <v>360</v>
      </c>
      <c r="C338" s="409" t="s">
        <v>24</v>
      </c>
      <c r="D338" s="147">
        <f>E338+G338</f>
        <v>0</v>
      </c>
      <c r="E338" s="560"/>
      <c r="F338" s="147"/>
      <c r="G338" s="560"/>
      <c r="H338" s="148">
        <f>I338+K338</f>
        <v>0</v>
      </c>
      <c r="I338" s="559"/>
      <c r="J338" s="148"/>
      <c r="K338" s="559"/>
      <c r="L338" s="149">
        <f>M338+O338</f>
        <v>0</v>
      </c>
      <c r="M338" s="149">
        <f t="shared" si="273"/>
        <v>0</v>
      </c>
      <c r="N338" s="215">
        <f t="shared" si="273"/>
        <v>0</v>
      </c>
      <c r="O338" s="149">
        <f t="shared" si="273"/>
        <v>0</v>
      </c>
      <c r="P338" s="538"/>
      <c r="Q338" s="2"/>
      <c r="R338" s="2"/>
    </row>
    <row r="339" spans="1:21" s="35" customFormat="1" ht="26.25" x14ac:dyDescent="0.25">
      <c r="A339" s="138"/>
      <c r="B339" s="562" t="s">
        <v>331</v>
      </c>
      <c r="C339" s="377"/>
      <c r="D339" s="143">
        <f>E339+G339</f>
        <v>0</v>
      </c>
      <c r="E339" s="252"/>
      <c r="F339" s="143"/>
      <c r="G339" s="252"/>
      <c r="H339" s="144">
        <f>I339+K339</f>
        <v>0</v>
      </c>
      <c r="I339" s="238"/>
      <c r="J339" s="144"/>
      <c r="K339" s="238"/>
      <c r="L339" s="145">
        <f>M339+O339</f>
        <v>0</v>
      </c>
      <c r="M339" s="145">
        <f>E339+I339</f>
        <v>0</v>
      </c>
      <c r="N339" s="175">
        <f t="shared" si="273"/>
        <v>0</v>
      </c>
      <c r="O339" s="145">
        <f t="shared" si="273"/>
        <v>0</v>
      </c>
      <c r="P339" s="538"/>
      <c r="Q339" s="2"/>
      <c r="R339" s="2"/>
    </row>
    <row r="340" spans="1:21" s="35" customFormat="1" hidden="1" x14ac:dyDescent="0.25">
      <c r="A340" s="19" t="s">
        <v>178</v>
      </c>
      <c r="B340" s="2" t="s">
        <v>162</v>
      </c>
      <c r="C340" s="395" t="s">
        <v>24</v>
      </c>
      <c r="D340" s="147">
        <f>E340+G340</f>
        <v>0</v>
      </c>
      <c r="E340" s="147"/>
      <c r="F340" s="560"/>
      <c r="G340" s="209"/>
      <c r="H340" s="148">
        <f>I340+K340</f>
        <v>0</v>
      </c>
      <c r="I340" s="210"/>
      <c r="J340" s="559"/>
      <c r="K340" s="148"/>
      <c r="L340" s="149">
        <f>M340+O340</f>
        <v>0</v>
      </c>
      <c r="M340" s="149">
        <f t="shared" ref="M340" si="277">E340+I340</f>
        <v>0</v>
      </c>
      <c r="N340" s="149">
        <f t="shared" si="273"/>
        <v>0</v>
      </c>
      <c r="O340" s="149">
        <f t="shared" si="273"/>
        <v>0</v>
      </c>
      <c r="P340" s="538"/>
      <c r="Q340" s="2"/>
      <c r="R340" s="2"/>
    </row>
    <row r="341" spans="1:21" s="35" customFormat="1" ht="26.25" hidden="1" x14ac:dyDescent="0.25">
      <c r="A341" s="123"/>
      <c r="B341" s="550" t="s">
        <v>454</v>
      </c>
      <c r="C341" s="393"/>
      <c r="D341" s="171"/>
      <c r="E341" s="143"/>
      <c r="F341" s="252"/>
      <c r="G341" s="171"/>
      <c r="H341" s="144"/>
      <c r="I341" s="172"/>
      <c r="J341" s="238"/>
      <c r="K341" s="144"/>
      <c r="L341" s="239"/>
      <c r="M341" s="145"/>
      <c r="N341" s="239"/>
      <c r="O341" s="145"/>
      <c r="P341" s="538"/>
      <c r="Q341" s="2"/>
      <c r="R341" s="2"/>
    </row>
    <row r="342" spans="1:21" s="35" customFormat="1" hidden="1" x14ac:dyDescent="0.25">
      <c r="A342" s="127" t="s">
        <v>179</v>
      </c>
      <c r="B342" s="29" t="s">
        <v>458</v>
      </c>
      <c r="C342" s="398" t="s">
        <v>24</v>
      </c>
      <c r="D342" s="140">
        <f>E342+G342</f>
        <v>0</v>
      </c>
      <c r="E342" s="140"/>
      <c r="F342" s="180"/>
      <c r="G342" s="169"/>
      <c r="H342" s="141">
        <f>I342+K342</f>
        <v>0</v>
      </c>
      <c r="I342" s="170"/>
      <c r="J342" s="181"/>
      <c r="K342" s="141"/>
      <c r="L342" s="142">
        <f>M342+O342</f>
        <v>0</v>
      </c>
      <c r="M342" s="142">
        <f t="shared" ref="M342:O342" si="278">E342+I342</f>
        <v>0</v>
      </c>
      <c r="N342" s="142">
        <f t="shared" si="278"/>
        <v>0</v>
      </c>
      <c r="O342" s="142">
        <f t="shared" si="278"/>
        <v>0</v>
      </c>
      <c r="P342" s="538"/>
      <c r="Q342" s="2"/>
      <c r="R342" s="2"/>
    </row>
    <row r="343" spans="1:21" s="35" customFormat="1" ht="26.25" hidden="1" x14ac:dyDescent="0.25">
      <c r="A343" s="138"/>
      <c r="B343" s="139" t="s">
        <v>454</v>
      </c>
      <c r="C343" s="399"/>
      <c r="D343" s="171"/>
      <c r="E343" s="143"/>
      <c r="F343" s="252"/>
      <c r="G343" s="171"/>
      <c r="H343" s="144"/>
      <c r="I343" s="172"/>
      <c r="J343" s="238"/>
      <c r="K343" s="144"/>
      <c r="L343" s="239"/>
      <c r="M343" s="145"/>
      <c r="N343" s="239"/>
      <c r="O343" s="145"/>
      <c r="P343" s="538"/>
      <c r="Q343" s="2"/>
      <c r="R343" s="2"/>
    </row>
    <row r="344" spans="1:21" ht="15.75" customHeight="1" x14ac:dyDescent="0.25">
      <c r="A344" s="316" t="s">
        <v>87</v>
      </c>
      <c r="B344" s="75" t="s">
        <v>175</v>
      </c>
      <c r="C344" s="350"/>
      <c r="D344" s="21">
        <f t="shared" ref="D344:K344" si="279">D335+D324+D329+D331+D340+D342</f>
        <v>32</v>
      </c>
      <c r="E344" s="21">
        <f t="shared" si="279"/>
        <v>32</v>
      </c>
      <c r="F344" s="21">
        <f t="shared" si="279"/>
        <v>27.7</v>
      </c>
      <c r="G344" s="21">
        <f t="shared" si="279"/>
        <v>0</v>
      </c>
      <c r="H344" s="21">
        <f t="shared" si="279"/>
        <v>36.5</v>
      </c>
      <c r="I344" s="21">
        <f t="shared" si="279"/>
        <v>1.1000000000000001</v>
      </c>
      <c r="J344" s="21">
        <f t="shared" si="279"/>
        <v>1</v>
      </c>
      <c r="K344" s="21">
        <f t="shared" si="279"/>
        <v>35.4</v>
      </c>
      <c r="L344" s="21">
        <f t="shared" ref="L344" si="280">M344+O344</f>
        <v>68.5</v>
      </c>
      <c r="M344" s="21">
        <f>M335+M324+M329+M331+M340+M342</f>
        <v>33.1</v>
      </c>
      <c r="N344" s="21">
        <f>N335+N324+N329+N331+N340+N342</f>
        <v>28.7</v>
      </c>
      <c r="O344" s="21">
        <f>O335+O324+O329+O331+O340+O342</f>
        <v>35.4</v>
      </c>
      <c r="P344" s="108"/>
    </row>
    <row r="345" spans="1:21" x14ac:dyDescent="0.25">
      <c r="A345" s="396" t="s">
        <v>88</v>
      </c>
      <c r="B345" s="572" t="s">
        <v>167</v>
      </c>
      <c r="C345" s="289"/>
      <c r="D345" s="27">
        <f>D348+D349+D350+D351+D353+D352+D354+D355+D356+D357+D358+D361+D362+D347+D359+D360</f>
        <v>2064</v>
      </c>
      <c r="E345" s="21">
        <f t="shared" ref="E345:O345" si="281">E348+E349+E350+E351+E353+E352+E354+E355+E356+E357+E358+E361+E362+E347+E359+E360</f>
        <v>712.5</v>
      </c>
      <c r="F345" s="21">
        <f t="shared" si="281"/>
        <v>423.8</v>
      </c>
      <c r="G345" s="21">
        <f t="shared" si="281"/>
        <v>1351.5</v>
      </c>
      <c r="H345" s="21">
        <f t="shared" si="281"/>
        <v>3097.7999999999997</v>
      </c>
      <c r="I345" s="21">
        <f t="shared" si="281"/>
        <v>902</v>
      </c>
      <c r="J345" s="21">
        <f t="shared" si="281"/>
        <v>23</v>
      </c>
      <c r="K345" s="21">
        <f t="shared" si="281"/>
        <v>2195.7999999999997</v>
      </c>
      <c r="L345" s="21">
        <f t="shared" si="281"/>
        <v>5161.8</v>
      </c>
      <c r="M345" s="21">
        <f t="shared" si="281"/>
        <v>1614.5</v>
      </c>
      <c r="N345" s="21">
        <f t="shared" si="281"/>
        <v>446.79999999999995</v>
      </c>
      <c r="O345" s="21">
        <f t="shared" si="281"/>
        <v>3547.3</v>
      </c>
      <c r="P345" s="108">
        <f t="shared" ref="P345:U345" si="282">P348+P349+P350+P351+P353+P352+P354+P355+P356+P357+P358+P361+P362</f>
        <v>0</v>
      </c>
      <c r="Q345" s="108">
        <f t="shared" si="282"/>
        <v>0</v>
      </c>
      <c r="R345" s="108">
        <f t="shared" si="282"/>
        <v>0</v>
      </c>
      <c r="S345" s="108">
        <f t="shared" si="282"/>
        <v>0</v>
      </c>
      <c r="T345" s="108">
        <f t="shared" si="282"/>
        <v>0</v>
      </c>
      <c r="U345" s="108">
        <f t="shared" si="282"/>
        <v>0</v>
      </c>
    </row>
    <row r="346" spans="1:21" x14ac:dyDescent="0.25">
      <c r="A346" s="573"/>
      <c r="B346" s="574" t="s">
        <v>197</v>
      </c>
      <c r="C346" s="351"/>
      <c r="D346" s="250"/>
      <c r="E346" s="183"/>
      <c r="F346" s="183"/>
      <c r="G346" s="183"/>
      <c r="H346" s="184"/>
      <c r="I346" s="184"/>
      <c r="J346" s="184"/>
      <c r="K346" s="184"/>
      <c r="L346" s="361"/>
      <c r="M346" s="361"/>
      <c r="N346" s="361"/>
      <c r="O346" s="361"/>
      <c r="P346" s="575"/>
      <c r="Q346" s="35"/>
      <c r="R346" s="35"/>
    </row>
    <row r="347" spans="1:21" ht="26.25" hidden="1" x14ac:dyDescent="0.25">
      <c r="A347" s="573"/>
      <c r="B347" s="576" t="s">
        <v>330</v>
      </c>
      <c r="C347" s="351"/>
      <c r="D347" s="251">
        <f t="shared" ref="D347" si="283">E347+G347</f>
        <v>0</v>
      </c>
      <c r="E347" s="185">
        <f>E107+E119+E124+E137+E146+E155+E180+E201</f>
        <v>0</v>
      </c>
      <c r="F347" s="185">
        <f>F107+F119+F124+F137+F146+F155+F180+F201</f>
        <v>0</v>
      </c>
      <c r="G347" s="185"/>
      <c r="H347" s="186">
        <f t="shared" ref="H347:H350" si="284">I347+K347</f>
        <v>0</v>
      </c>
      <c r="I347" s="184">
        <f>I107+I119+I124+I137+I146+I155+I180+I201</f>
        <v>0</v>
      </c>
      <c r="J347" s="184">
        <f>J107+J119+J124+J137+J146+J155+J180+J201</f>
        <v>0</v>
      </c>
      <c r="K347" s="184"/>
      <c r="L347" s="361">
        <f>M347</f>
        <v>0</v>
      </c>
      <c r="M347" s="361">
        <f>M107+M119+M124+M137+M146+M180+M201+M155</f>
        <v>0</v>
      </c>
      <c r="N347" s="361">
        <f>N107+N119+N124+N137+N146+N180+N201+N155</f>
        <v>0</v>
      </c>
      <c r="O347" s="361"/>
      <c r="P347" s="575"/>
      <c r="Q347" s="35"/>
      <c r="R347" s="35"/>
    </row>
    <row r="348" spans="1:21" ht="25.5" x14ac:dyDescent="0.25">
      <c r="A348" s="573"/>
      <c r="B348" s="577" t="s">
        <v>298</v>
      </c>
      <c r="C348" s="351"/>
      <c r="D348" s="251">
        <f>E348+G348</f>
        <v>800</v>
      </c>
      <c r="E348" s="185">
        <f>E28+E95+E109+E267</f>
        <v>0</v>
      </c>
      <c r="F348" s="185">
        <f>F28+F95+F109+F267</f>
        <v>0</v>
      </c>
      <c r="G348" s="185">
        <f>G28+G95+G109+G267</f>
        <v>800</v>
      </c>
      <c r="H348" s="186">
        <f t="shared" si="284"/>
        <v>380</v>
      </c>
      <c r="I348" s="184">
        <f>I28+I95+I109+I267</f>
        <v>0</v>
      </c>
      <c r="J348" s="184">
        <f>J28+J95+J109+J267</f>
        <v>0</v>
      </c>
      <c r="K348" s="184">
        <f>K28+K95+K109+K267</f>
        <v>380</v>
      </c>
      <c r="L348" s="362">
        <f t="shared" ref="L348:L359" si="285">M348+O348</f>
        <v>1180</v>
      </c>
      <c r="M348" s="362">
        <f>M28+M95+M109+M267</f>
        <v>0</v>
      </c>
      <c r="N348" s="362">
        <f>N28+N95+N109+N267</f>
        <v>0</v>
      </c>
      <c r="O348" s="362">
        <f>O28+O95+O109+O267</f>
        <v>1180</v>
      </c>
    </row>
    <row r="349" spans="1:21" ht="38.25" customHeight="1" x14ac:dyDescent="0.25">
      <c r="A349" s="573"/>
      <c r="B349" s="577" t="s">
        <v>297</v>
      </c>
      <c r="C349" s="351"/>
      <c r="D349" s="251">
        <f>D82+D83+D26</f>
        <v>0</v>
      </c>
      <c r="E349" s="185">
        <f>E82+E83+E26</f>
        <v>0</v>
      </c>
      <c r="F349" s="185">
        <f t="shared" ref="F349:G349" si="286">F82+F83+F26</f>
        <v>0</v>
      </c>
      <c r="G349" s="185">
        <f t="shared" si="286"/>
        <v>0</v>
      </c>
      <c r="H349" s="186">
        <f>H82+H83+H32</f>
        <v>2440.5</v>
      </c>
      <c r="I349" s="186">
        <f t="shared" ref="I349:K349" si="287">I82+I83+I32</f>
        <v>878.4</v>
      </c>
      <c r="J349" s="186">
        <f t="shared" si="287"/>
        <v>0</v>
      </c>
      <c r="K349" s="186">
        <f t="shared" si="287"/>
        <v>1562.1</v>
      </c>
      <c r="L349" s="361">
        <f>L82+L83+L32</f>
        <v>2440.5</v>
      </c>
      <c r="M349" s="361">
        <f t="shared" ref="M349:O349" si="288">M82+M83+M32</f>
        <v>878.4</v>
      </c>
      <c r="N349" s="361">
        <f t="shared" si="288"/>
        <v>0</v>
      </c>
      <c r="O349" s="361">
        <f t="shared" si="288"/>
        <v>1562.1</v>
      </c>
      <c r="P349" s="109"/>
    </row>
    <row r="350" spans="1:21" ht="37.5" customHeight="1" x14ac:dyDescent="0.25">
      <c r="A350" s="573"/>
      <c r="B350" s="576" t="s">
        <v>459</v>
      </c>
      <c r="C350" s="351"/>
      <c r="D350" s="251">
        <f>E350+G350</f>
        <v>553.20000000000005</v>
      </c>
      <c r="E350" s="251">
        <f>E84+E85+E86+E324</f>
        <v>1.7</v>
      </c>
      <c r="F350" s="251">
        <f t="shared" ref="F350:G350" si="289">F84+F85+F86+F263+F324</f>
        <v>1.3</v>
      </c>
      <c r="G350" s="251">
        <f t="shared" si="289"/>
        <v>551.5</v>
      </c>
      <c r="H350" s="186">
        <f t="shared" si="284"/>
        <v>257.10000000000002</v>
      </c>
      <c r="I350" s="186">
        <f>I84+I85+I86+I324+I265</f>
        <v>3.4000000000000004</v>
      </c>
      <c r="J350" s="186">
        <f t="shared" ref="J350:K350" si="290">J84+J85+J86+J324+J265</f>
        <v>3.0999999999999996</v>
      </c>
      <c r="K350" s="186">
        <f t="shared" si="290"/>
        <v>253.70000000000002</v>
      </c>
      <c r="L350" s="362">
        <f t="shared" si="285"/>
        <v>810.30000000000007</v>
      </c>
      <c r="M350" s="362">
        <f>M84+M85+M86+M324+M265</f>
        <v>5.0999999999999996</v>
      </c>
      <c r="N350" s="362">
        <f t="shared" ref="N350:O350" si="291">N84+N85+N86+N324+N265</f>
        <v>4.4000000000000004</v>
      </c>
      <c r="O350" s="362">
        <f t="shared" si="291"/>
        <v>805.2</v>
      </c>
      <c r="P350" s="362">
        <f t="shared" ref="P350:U350" si="292">P84+P85+P86+P263+P324</f>
        <v>0</v>
      </c>
      <c r="Q350" s="362">
        <f t="shared" si="292"/>
        <v>0</v>
      </c>
      <c r="R350" s="362">
        <f t="shared" si="292"/>
        <v>0</v>
      </c>
      <c r="S350" s="362">
        <f t="shared" si="292"/>
        <v>0</v>
      </c>
      <c r="T350" s="362">
        <f t="shared" si="292"/>
        <v>0</v>
      </c>
      <c r="U350" s="362">
        <f t="shared" si="292"/>
        <v>0</v>
      </c>
    </row>
    <row r="351" spans="1:21" ht="23.25" customHeight="1" x14ac:dyDescent="0.25">
      <c r="A351" s="573"/>
      <c r="B351" s="576" t="s">
        <v>478</v>
      </c>
      <c r="C351" s="351"/>
      <c r="D351" s="251">
        <f>E351+G351</f>
        <v>429.3</v>
      </c>
      <c r="E351" s="185">
        <f>E250+E106</f>
        <v>429.3</v>
      </c>
      <c r="F351" s="185">
        <f>F250+F106</f>
        <v>357</v>
      </c>
      <c r="G351" s="185">
        <f>G250+G106</f>
        <v>0</v>
      </c>
      <c r="H351" s="186">
        <f>I351+K351</f>
        <v>0</v>
      </c>
      <c r="I351" s="186">
        <f>I250+I106</f>
        <v>0</v>
      </c>
      <c r="J351" s="186">
        <f>J250+J106</f>
        <v>0</v>
      </c>
      <c r="K351" s="186">
        <f>K250+K106</f>
        <v>0</v>
      </c>
      <c r="L351" s="362">
        <f t="shared" si="285"/>
        <v>429.3</v>
      </c>
      <c r="M351" s="362">
        <f>M250+M106</f>
        <v>429.3</v>
      </c>
      <c r="N351" s="362">
        <f>N250+N106</f>
        <v>357</v>
      </c>
      <c r="O351" s="362">
        <f>O250+O106</f>
        <v>0</v>
      </c>
      <c r="P351" s="109"/>
      <c r="Q351" s="109"/>
      <c r="R351" s="109"/>
    </row>
    <row r="352" spans="1:21" ht="26.25" hidden="1" customHeight="1" x14ac:dyDescent="0.25">
      <c r="A352" s="573"/>
      <c r="B352" s="576" t="s">
        <v>330</v>
      </c>
      <c r="C352" s="351"/>
      <c r="D352" s="241">
        <f t="shared" ref="D352:D362" si="293">E352+G352</f>
        <v>0</v>
      </c>
      <c r="E352" s="185"/>
      <c r="F352" s="185"/>
      <c r="G352" s="185"/>
      <c r="H352" s="257">
        <f t="shared" ref="H352:H359" si="294">I352+K352</f>
        <v>0</v>
      </c>
      <c r="I352" s="186"/>
      <c r="J352" s="186"/>
      <c r="K352" s="186"/>
      <c r="L352" s="362">
        <f t="shared" si="285"/>
        <v>0</v>
      </c>
      <c r="M352" s="362"/>
      <c r="N352" s="362"/>
      <c r="O352" s="362"/>
      <c r="P352" s="109"/>
    </row>
    <row r="353" spans="1:19" ht="26.25" x14ac:dyDescent="0.25">
      <c r="A353" s="573"/>
      <c r="B353" s="576" t="s">
        <v>331</v>
      </c>
      <c r="C353" s="351"/>
      <c r="D353" s="241">
        <f t="shared" si="293"/>
        <v>32</v>
      </c>
      <c r="E353" s="251">
        <f>E335</f>
        <v>32</v>
      </c>
      <c r="F353" s="251">
        <f t="shared" ref="F353:G353" si="295">F335</f>
        <v>27.7</v>
      </c>
      <c r="G353" s="251">
        <f t="shared" si="295"/>
        <v>0</v>
      </c>
      <c r="H353" s="257">
        <f t="shared" si="294"/>
        <v>0</v>
      </c>
      <c r="I353" s="186">
        <f>I335</f>
        <v>0</v>
      </c>
      <c r="J353" s="186">
        <f t="shared" ref="J353:K353" si="296">J335</f>
        <v>0</v>
      </c>
      <c r="K353" s="186">
        <f t="shared" si="296"/>
        <v>0</v>
      </c>
      <c r="L353" s="362">
        <f t="shared" si="285"/>
        <v>32</v>
      </c>
      <c r="M353" s="362">
        <f>M335</f>
        <v>32</v>
      </c>
      <c r="N353" s="362">
        <f t="shared" ref="N353:O353" si="297">N335</f>
        <v>27.7</v>
      </c>
      <c r="O353" s="362">
        <f t="shared" si="297"/>
        <v>0</v>
      </c>
      <c r="P353" s="109"/>
      <c r="Q353" s="109"/>
      <c r="R353" s="109"/>
    </row>
    <row r="354" spans="1:19" ht="39" x14ac:dyDescent="0.25">
      <c r="A354" s="573"/>
      <c r="B354" s="576" t="s">
        <v>501</v>
      </c>
      <c r="C354" s="351"/>
      <c r="D354" s="241">
        <f t="shared" si="293"/>
        <v>34.299999999999997</v>
      </c>
      <c r="E354" s="251">
        <f>E108+E116+E121+E126+E130+E134+E139+E143+E148+E152+E157+E161+E165+E169+E173+E177+E182+E186+E190+E194+E198+E203+E207+E211+E215+E219+E223+E227+E231+E235+E236+E238+E242+E246+E253</f>
        <v>34.299999999999997</v>
      </c>
      <c r="F354" s="251">
        <f>F108+F116+F121+F126+F130+F134+F139+F143+F148+F152+F157+F161+F165+F169+F173+F177+F182+F186+F190+F194+F198+F203+F207+F211+F215+F219+F223+F227+F231+F235+F236+F238+F242+F246+F253</f>
        <v>33.700000000000003</v>
      </c>
      <c r="G354" s="251">
        <f>G108+G116+G121+G126+G130+G134+G139+G143+G148+G152+G157+G161+G165+G169+G173+G177+G182+G186+G190+G194+G198+G203+G207+G211+G215+G219+G223+G227+G231+G235+G236+G238+G242+G246+G253</f>
        <v>0</v>
      </c>
      <c r="H354" s="257">
        <f t="shared" si="294"/>
        <v>0</v>
      </c>
      <c r="I354" s="186">
        <f>I108+I116+I121+I126+I130+I134+I139+I143+I148+I152+I157+I161+I165+I169+I173+I177+I182+I186+I190+I194+I198+I203+I207+I211+I215+I219+I223+I227+I231+I235+I236+I238+I242+I246+I253</f>
        <v>0</v>
      </c>
      <c r="J354" s="186">
        <f>J108+J116+J121+J126+J130+J134+J139+J143+J148+J152+J157+J161+J165+J169+J173+J177+J182+J186+J190+J194+J198+J203+J207+J211+J215+J219+J223+J227+J231+J235+J236+J238+J242+J246+J253</f>
        <v>0</v>
      </c>
      <c r="K354" s="186">
        <f>K108+K116+K121+K126+K130+K134+K139+K143+K148+K152+K157+K161+K165+K169+K173+K177+K182+K186+K190+K194+K198+K203+K207+K211+K215+K219+K223+K227+K231+K235+K236+K238+K242+K246+K253</f>
        <v>0</v>
      </c>
      <c r="L354" s="362">
        <f t="shared" si="285"/>
        <v>34.299999999999997</v>
      </c>
      <c r="M354" s="362">
        <f>M108+M116+M121+M126+M130+M134+M139+M143+M148+M152+M157+M161+M165+M169+M173+M177+M182+M186+M190+M194+M198+M203+M207+M211+M215+M219+M223+M227+M231+M235+M236+M238+M242+M246+M253</f>
        <v>34.299999999999997</v>
      </c>
      <c r="N354" s="362">
        <f>N108+N116+N121+N126+N130+N134+N139+N143+N148+N152+N157+N161+N165+N169+N173+N177+N182+N186+N190+N194+N198+N203+N207+N211+N215+N219+N223+N227+N231+N235+N236+N238+N242+N246+N253</f>
        <v>33.700000000000003</v>
      </c>
      <c r="O354" s="362">
        <f>O108+O116+O121+O126+O130+O134+O139+O143+O148+O152+O157+O161+O165+O169+O173+O177+O182+O186+O190+O194+O198+O203+O207+O211+O215+O219+O223+O227+O231+O235+O236+O238+O242+O246+O253</f>
        <v>0</v>
      </c>
      <c r="P354" s="109"/>
      <c r="Q354" s="109"/>
      <c r="R354" s="109"/>
    </row>
    <row r="355" spans="1:19" ht="26.25" hidden="1" x14ac:dyDescent="0.25">
      <c r="A355" s="573"/>
      <c r="B355" s="576" t="s">
        <v>454</v>
      </c>
      <c r="C355" s="351"/>
      <c r="D355" s="241">
        <f t="shared" si="293"/>
        <v>0</v>
      </c>
      <c r="E355" s="251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51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51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57">
        <f t="shared" si="294"/>
        <v>0</v>
      </c>
      <c r="I355" s="257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57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57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62">
        <f t="shared" si="285"/>
        <v>0</v>
      </c>
      <c r="M355" s="362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62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62">
        <f>P355+R355</f>
        <v>0</v>
      </c>
      <c r="P355" s="109"/>
      <c r="Q355" s="109"/>
      <c r="R355" s="109"/>
    </row>
    <row r="356" spans="1:19" ht="37.5" hidden="1" customHeight="1" x14ac:dyDescent="0.25">
      <c r="A356" s="573"/>
      <c r="B356" s="576" t="s">
        <v>367</v>
      </c>
      <c r="C356" s="351"/>
      <c r="D356" s="241">
        <f t="shared" si="293"/>
        <v>0</v>
      </c>
      <c r="E356" s="251">
        <f>E326</f>
        <v>0</v>
      </c>
      <c r="F356" s="251">
        <f>F326</f>
        <v>0</v>
      </c>
      <c r="G356" s="251">
        <f>G326</f>
        <v>0</v>
      </c>
      <c r="H356" s="257">
        <f t="shared" si="294"/>
        <v>0</v>
      </c>
      <c r="I356" s="257">
        <f>I326</f>
        <v>0</v>
      </c>
      <c r="J356" s="257">
        <f>J326</f>
        <v>0</v>
      </c>
      <c r="K356" s="257">
        <f>K326</f>
        <v>0</v>
      </c>
      <c r="L356" s="362">
        <f t="shared" si="285"/>
        <v>0</v>
      </c>
      <c r="M356" s="362">
        <f>M326</f>
        <v>0</v>
      </c>
      <c r="N356" s="362">
        <f>N326</f>
        <v>0</v>
      </c>
      <c r="O356" s="362">
        <f>O326</f>
        <v>0</v>
      </c>
    </row>
    <row r="357" spans="1:19" ht="19.5" hidden="1" customHeight="1" x14ac:dyDescent="0.25">
      <c r="A357" s="573"/>
      <c r="B357" s="576" t="s">
        <v>430</v>
      </c>
      <c r="C357" s="351"/>
      <c r="D357" s="241">
        <f t="shared" si="293"/>
        <v>0</v>
      </c>
      <c r="E357" s="251">
        <f>E112</f>
        <v>0</v>
      </c>
      <c r="F357" s="251">
        <f>F112</f>
        <v>0</v>
      </c>
      <c r="G357" s="251">
        <f>G112</f>
        <v>0</v>
      </c>
      <c r="H357" s="257">
        <f t="shared" si="294"/>
        <v>0</v>
      </c>
      <c r="I357" s="257">
        <f>I112</f>
        <v>0</v>
      </c>
      <c r="J357" s="257">
        <f>J112</f>
        <v>0</v>
      </c>
      <c r="K357" s="257">
        <f>K112</f>
        <v>0</v>
      </c>
      <c r="L357" s="362">
        <f t="shared" si="285"/>
        <v>0</v>
      </c>
      <c r="M357" s="362">
        <f>M112</f>
        <v>0</v>
      </c>
      <c r="N357" s="362">
        <f>N112</f>
        <v>0</v>
      </c>
      <c r="O357" s="362">
        <f>O112</f>
        <v>0</v>
      </c>
    </row>
    <row r="358" spans="1:19" ht="26.25" x14ac:dyDescent="0.25">
      <c r="A358" s="573"/>
      <c r="B358" s="576" t="s">
        <v>532</v>
      </c>
      <c r="C358" s="351"/>
      <c r="D358" s="241">
        <f t="shared" si="293"/>
        <v>0</v>
      </c>
      <c r="E358" s="251">
        <f>E31</f>
        <v>0</v>
      </c>
      <c r="F358" s="251">
        <f>F31</f>
        <v>0</v>
      </c>
      <c r="G358" s="251">
        <f>G31</f>
        <v>0</v>
      </c>
      <c r="H358" s="257">
        <f t="shared" si="294"/>
        <v>20.2</v>
      </c>
      <c r="I358" s="257">
        <f>I31</f>
        <v>20.2</v>
      </c>
      <c r="J358" s="257">
        <f>J31</f>
        <v>19.899999999999999</v>
      </c>
      <c r="K358" s="257">
        <f>K31</f>
        <v>0</v>
      </c>
      <c r="L358" s="362">
        <f t="shared" si="285"/>
        <v>20.2</v>
      </c>
      <c r="M358" s="362">
        <f>M31</f>
        <v>20.2</v>
      </c>
      <c r="N358" s="362">
        <f>N31</f>
        <v>19.899999999999999</v>
      </c>
      <c r="O358" s="362">
        <f>O31</f>
        <v>0</v>
      </c>
    </row>
    <row r="359" spans="1:19" ht="25.5" hidden="1" x14ac:dyDescent="0.25">
      <c r="A359" s="573"/>
      <c r="B359" s="577" t="s">
        <v>462</v>
      </c>
      <c r="C359" s="351"/>
      <c r="D359" s="241">
        <f t="shared" si="293"/>
        <v>0</v>
      </c>
      <c r="E359" s="251">
        <f>E111</f>
        <v>0</v>
      </c>
      <c r="F359" s="251">
        <f>F111</f>
        <v>0</v>
      </c>
      <c r="G359" s="251">
        <f>G111</f>
        <v>0</v>
      </c>
      <c r="H359" s="257">
        <f t="shared" si="294"/>
        <v>0</v>
      </c>
      <c r="I359" s="257">
        <f>I111</f>
        <v>0</v>
      </c>
      <c r="J359" s="257">
        <f>J111</f>
        <v>0</v>
      </c>
      <c r="K359" s="257">
        <f>K111</f>
        <v>0</v>
      </c>
      <c r="L359" s="362">
        <f t="shared" si="285"/>
        <v>0</v>
      </c>
      <c r="M359" s="362">
        <f>M111</f>
        <v>0</v>
      </c>
      <c r="N359" s="362"/>
      <c r="O359" s="362">
        <f>O33</f>
        <v>0</v>
      </c>
    </row>
    <row r="360" spans="1:19" ht="25.5" hidden="1" x14ac:dyDescent="0.25">
      <c r="A360" s="573"/>
      <c r="B360" s="577" t="s">
        <v>464</v>
      </c>
      <c r="C360" s="351"/>
      <c r="D360" s="241">
        <f t="shared" si="293"/>
        <v>0</v>
      </c>
      <c r="E360" s="251">
        <f t="shared" ref="E360:O360" si="298">E87</f>
        <v>0</v>
      </c>
      <c r="F360" s="251">
        <f t="shared" si="298"/>
        <v>0</v>
      </c>
      <c r="G360" s="251">
        <f t="shared" si="298"/>
        <v>0</v>
      </c>
      <c r="H360" s="257">
        <f t="shared" si="298"/>
        <v>0</v>
      </c>
      <c r="I360" s="257">
        <f t="shared" si="298"/>
        <v>0</v>
      </c>
      <c r="J360" s="257">
        <f t="shared" si="298"/>
        <v>0</v>
      </c>
      <c r="K360" s="257">
        <f t="shared" si="298"/>
        <v>0</v>
      </c>
      <c r="L360" s="362">
        <f t="shared" si="298"/>
        <v>0</v>
      </c>
      <c r="M360" s="362">
        <f t="shared" si="298"/>
        <v>0</v>
      </c>
      <c r="N360" s="362">
        <f t="shared" si="298"/>
        <v>0</v>
      </c>
      <c r="O360" s="362">
        <f t="shared" si="298"/>
        <v>0</v>
      </c>
    </row>
    <row r="361" spans="1:19" ht="26.25" x14ac:dyDescent="0.25">
      <c r="A361" s="573"/>
      <c r="B361" s="576" t="s">
        <v>410</v>
      </c>
      <c r="C361" s="351"/>
      <c r="D361" s="241">
        <f>E361+G361</f>
        <v>215.2</v>
      </c>
      <c r="E361" s="251">
        <f>E30+E110+E96+E88+E89+E259+E266+E334</f>
        <v>215.2</v>
      </c>
      <c r="F361" s="251">
        <f>F30+F110+F96+F88+F89+F259+F266+F334</f>
        <v>4.0999999999999996</v>
      </c>
      <c r="G361" s="251">
        <f>G30+G110+G96+G88+G89+G259+G266+G334</f>
        <v>0</v>
      </c>
      <c r="H361" s="257">
        <f t="shared" ref="H361:H362" si="299">I361+K361</f>
        <v>0</v>
      </c>
      <c r="I361" s="257">
        <f>I30+I110+I96+I88+I89+I259+I266+I334</f>
        <v>0</v>
      </c>
      <c r="J361" s="257">
        <f t="shared" ref="J361:K361" si="300">J30+J110+J96+J88+J89+J259+J266+J334</f>
        <v>0</v>
      </c>
      <c r="K361" s="257">
        <f t="shared" si="300"/>
        <v>0</v>
      </c>
      <c r="L361" s="362">
        <f t="shared" ref="L361:L362" si="301">M361+O361</f>
        <v>215.2</v>
      </c>
      <c r="M361" s="362">
        <f>M30+M110+M96+M88+M89+M259+M266+M334</f>
        <v>215.2</v>
      </c>
      <c r="N361" s="362">
        <f t="shared" ref="N361:O361" si="302">N30+N110+N96+N88+N89+N259+N266+N334</f>
        <v>4.0999999999999996</v>
      </c>
      <c r="O361" s="362">
        <f t="shared" si="302"/>
        <v>0</v>
      </c>
    </row>
    <row r="362" spans="1:19" ht="27" hidden="1" customHeight="1" x14ac:dyDescent="0.25">
      <c r="A362" s="578"/>
      <c r="B362" s="579" t="s">
        <v>533</v>
      </c>
      <c r="C362" s="290"/>
      <c r="D362" s="244">
        <f t="shared" si="293"/>
        <v>0</v>
      </c>
      <c r="E362" s="358">
        <f>E97+E90+E260+E264</f>
        <v>0</v>
      </c>
      <c r="F362" s="358">
        <f>F97+F90+F260+F264</f>
        <v>0</v>
      </c>
      <c r="G362" s="358">
        <f>G97+G90+G260+G264</f>
        <v>0</v>
      </c>
      <c r="H362" s="359">
        <f t="shared" si="299"/>
        <v>0</v>
      </c>
      <c r="I362" s="359">
        <f>I268</f>
        <v>0</v>
      </c>
      <c r="J362" s="359">
        <f t="shared" ref="J362:K362" si="303">J268</f>
        <v>0</v>
      </c>
      <c r="K362" s="359">
        <f t="shared" si="303"/>
        <v>0</v>
      </c>
      <c r="L362" s="360">
        <f t="shared" si="301"/>
        <v>0</v>
      </c>
      <c r="M362" s="360">
        <f>M268</f>
        <v>0</v>
      </c>
      <c r="N362" s="360">
        <f t="shared" ref="N362:O362" si="304">N268</f>
        <v>0</v>
      </c>
      <c r="O362" s="360">
        <f t="shared" si="304"/>
        <v>0</v>
      </c>
    </row>
    <row r="363" spans="1:19" x14ac:dyDescent="0.25">
      <c r="A363" s="531"/>
      <c r="B363" s="105"/>
      <c r="C363" s="187"/>
      <c r="D363" s="105"/>
      <c r="E363" s="105"/>
      <c r="F363" s="188"/>
      <c r="G363" s="188"/>
      <c r="H363" s="188"/>
      <c r="I363" s="188"/>
      <c r="J363" s="188"/>
      <c r="K363" s="105"/>
      <c r="L363" s="188"/>
      <c r="M363" s="188"/>
      <c r="N363" s="188"/>
      <c r="O363" s="17"/>
      <c r="R363" s="61" t="s">
        <v>286</v>
      </c>
      <c r="S363" s="62">
        <f>SUMIF(C25:C342,1,L25:L342)</f>
        <v>0</v>
      </c>
    </row>
    <row r="364" spans="1:19" x14ac:dyDescent="0.25">
      <c r="C364" s="189"/>
      <c r="R364" s="61" t="s">
        <v>287</v>
      </c>
      <c r="S364" s="62">
        <f>SUMIF(C25:C342,2,L25:L342)</f>
        <v>0</v>
      </c>
    </row>
    <row r="365" spans="1:19" x14ac:dyDescent="0.25">
      <c r="C365" s="189"/>
      <c r="R365" s="61" t="s">
        <v>288</v>
      </c>
      <c r="S365" s="62">
        <f>SUMIF(C25:C342,3,L25:L342)</f>
        <v>0</v>
      </c>
    </row>
    <row r="366" spans="1:19" x14ac:dyDescent="0.25">
      <c r="C366" s="189"/>
      <c r="R366" s="61" t="s">
        <v>414</v>
      </c>
      <c r="S366" s="62">
        <f>SUMIF(C25:C342,4,L25:L342)</f>
        <v>2278.5</v>
      </c>
    </row>
    <row r="367" spans="1:19" x14ac:dyDescent="0.25">
      <c r="C367" s="189"/>
      <c r="R367" s="61" t="s">
        <v>292</v>
      </c>
      <c r="S367" s="62">
        <f>SUMIF(C25:C342,5,L25:L342)</f>
        <v>560</v>
      </c>
    </row>
    <row r="368" spans="1:19" x14ac:dyDescent="0.25">
      <c r="C368" s="189"/>
      <c r="R368" s="61" t="s">
        <v>290</v>
      </c>
      <c r="S368" s="62">
        <f>SUMIF(C25:C342,6,L25:L342)</f>
        <v>92.699999999999989</v>
      </c>
    </row>
    <row r="369" spans="3:19" x14ac:dyDescent="0.25">
      <c r="C369" s="189"/>
      <c r="R369" s="61" t="s">
        <v>291</v>
      </c>
      <c r="S369" s="62">
        <f>SUMIF(C25:C342,7,L25:L342)</f>
        <v>0</v>
      </c>
    </row>
    <row r="370" spans="3:19" x14ac:dyDescent="0.25">
      <c r="C370" s="189"/>
      <c r="R370" s="61" t="s">
        <v>293</v>
      </c>
      <c r="S370" s="62">
        <f>SUMIF(C25:C342,8,L25:L342)</f>
        <v>403.3</v>
      </c>
    </row>
    <row r="371" spans="3:19" x14ac:dyDescent="0.25">
      <c r="C371" s="189"/>
      <c r="R371" s="61" t="s">
        <v>294</v>
      </c>
      <c r="S371" s="62">
        <f>SUMIF(C25:C342,9,L25:L342)</f>
        <v>1758.8</v>
      </c>
    </row>
    <row r="372" spans="3:19" x14ac:dyDescent="0.25">
      <c r="C372" s="189"/>
      <c r="R372" s="61" t="s">
        <v>295</v>
      </c>
      <c r="S372" s="62">
        <f>SUMIF(C25:C342,10,L25:L342)</f>
        <v>68.5</v>
      </c>
    </row>
    <row r="373" spans="3:19" x14ac:dyDescent="0.25">
      <c r="C373" s="189"/>
      <c r="R373" s="61"/>
      <c r="S373" s="62"/>
    </row>
    <row r="374" spans="3:19" x14ac:dyDescent="0.25">
      <c r="C374" s="189"/>
      <c r="R374" s="66" t="s">
        <v>167</v>
      </c>
      <c r="S374" s="67">
        <f>SUM(S363:S372)</f>
        <v>5161.8</v>
      </c>
    </row>
    <row r="375" spans="3:19" x14ac:dyDescent="0.25">
      <c r="C375" s="189"/>
      <c r="R375" s="109"/>
      <c r="S375" s="35">
        <f>L345-S374</f>
        <v>0</v>
      </c>
    </row>
    <row r="376" spans="3:19" x14ac:dyDescent="0.25">
      <c r="C376" s="189"/>
    </row>
    <row r="377" spans="3:19" x14ac:dyDescent="0.25">
      <c r="C377" s="189"/>
    </row>
    <row r="378" spans="3:19" x14ac:dyDescent="0.25">
      <c r="C378" s="189"/>
    </row>
    <row r="379" spans="3:19" x14ac:dyDescent="0.25">
      <c r="C379" s="189"/>
    </row>
    <row r="380" spans="3:19" x14ac:dyDescent="0.25">
      <c r="C380" s="189"/>
    </row>
    <row r="381" spans="3:19" x14ac:dyDescent="0.25">
      <c r="C381" s="189"/>
    </row>
    <row r="382" spans="3:19" x14ac:dyDescent="0.25">
      <c r="C382" s="189"/>
    </row>
    <row r="383" spans="3:19" x14ac:dyDescent="0.25">
      <c r="C383" s="189"/>
    </row>
    <row r="384" spans="3:19" x14ac:dyDescent="0.25">
      <c r="C384" s="189"/>
    </row>
    <row r="385" spans="3:3" x14ac:dyDescent="0.25">
      <c r="C385" s="189"/>
    </row>
    <row r="386" spans="3:3" x14ac:dyDescent="0.25">
      <c r="C386" s="189"/>
    </row>
    <row r="387" spans="3:3" x14ac:dyDescent="0.25">
      <c r="C387" s="189"/>
    </row>
    <row r="388" spans="3:3" x14ac:dyDescent="0.25">
      <c r="C388" s="189"/>
    </row>
    <row r="389" spans="3:3" x14ac:dyDescent="0.25">
      <c r="C389" s="189"/>
    </row>
    <row r="390" spans="3:3" x14ac:dyDescent="0.25">
      <c r="C390" s="189"/>
    </row>
    <row r="391" spans="3:3" x14ac:dyDescent="0.25">
      <c r="C391" s="189"/>
    </row>
    <row r="392" spans="3:3" x14ac:dyDescent="0.25">
      <c r="C392" s="189"/>
    </row>
    <row r="393" spans="3:3" x14ac:dyDescent="0.25">
      <c r="C393" s="189"/>
    </row>
    <row r="394" spans="3:3" x14ac:dyDescent="0.25">
      <c r="C394" s="189"/>
    </row>
    <row r="395" spans="3:3" x14ac:dyDescent="0.25">
      <c r="C395" s="189"/>
    </row>
    <row r="396" spans="3:3" x14ac:dyDescent="0.25">
      <c r="C396" s="189"/>
    </row>
    <row r="397" spans="3:3" x14ac:dyDescent="0.25">
      <c r="C397" s="189"/>
    </row>
    <row r="398" spans="3:3" x14ac:dyDescent="0.25">
      <c r="C398" s="189"/>
    </row>
    <row r="399" spans="3:3" x14ac:dyDescent="0.25">
      <c r="C399" s="189"/>
    </row>
    <row r="400" spans="3:3" x14ac:dyDescent="0.25">
      <c r="C400" s="189"/>
    </row>
    <row r="401" spans="3:3" x14ac:dyDescent="0.25">
      <c r="C401" s="189"/>
    </row>
    <row r="402" spans="3:3" x14ac:dyDescent="0.25">
      <c r="C402" s="189"/>
    </row>
    <row r="403" spans="3:3" x14ac:dyDescent="0.25">
      <c r="C403" s="189"/>
    </row>
    <row r="404" spans="3:3" x14ac:dyDescent="0.25">
      <c r="C404" s="189"/>
    </row>
    <row r="405" spans="3:3" x14ac:dyDescent="0.25">
      <c r="C405" s="189"/>
    </row>
    <row r="406" spans="3:3" x14ac:dyDescent="0.25">
      <c r="C406" s="189"/>
    </row>
    <row r="407" spans="3:3" x14ac:dyDescent="0.25">
      <c r="C407" s="189"/>
    </row>
    <row r="408" spans="3:3" x14ac:dyDescent="0.25">
      <c r="C408" s="189"/>
    </row>
    <row r="409" spans="3:3" x14ac:dyDescent="0.25">
      <c r="C409" s="189"/>
    </row>
    <row r="410" spans="3:3" x14ac:dyDescent="0.25">
      <c r="C410" s="189"/>
    </row>
    <row r="411" spans="3:3" x14ac:dyDescent="0.25">
      <c r="C411" s="189"/>
    </row>
    <row r="412" spans="3:3" x14ac:dyDescent="0.25">
      <c r="C412" s="189"/>
    </row>
    <row r="413" spans="3:3" x14ac:dyDescent="0.25">
      <c r="C413" s="189"/>
    </row>
    <row r="414" spans="3:3" x14ac:dyDescent="0.25">
      <c r="C414" s="189"/>
    </row>
    <row r="415" spans="3:3" x14ac:dyDescent="0.25">
      <c r="C415" s="189"/>
    </row>
    <row r="416" spans="3:3" x14ac:dyDescent="0.25">
      <c r="C416" s="189"/>
    </row>
    <row r="417" spans="3:3" x14ac:dyDescent="0.25">
      <c r="C417" s="189"/>
    </row>
    <row r="418" spans="3:3" x14ac:dyDescent="0.25">
      <c r="C418" s="189"/>
    </row>
    <row r="419" spans="3:3" x14ac:dyDescent="0.25">
      <c r="C419" s="189"/>
    </row>
    <row r="420" spans="3:3" x14ac:dyDescent="0.25">
      <c r="C420" s="189"/>
    </row>
    <row r="421" spans="3:3" x14ac:dyDescent="0.25">
      <c r="C421" s="189"/>
    </row>
    <row r="422" spans="3:3" x14ac:dyDescent="0.25">
      <c r="C422" s="189"/>
    </row>
    <row r="423" spans="3:3" x14ac:dyDescent="0.25">
      <c r="C423" s="189"/>
    </row>
    <row r="424" spans="3:3" x14ac:dyDescent="0.25">
      <c r="C424" s="189"/>
    </row>
    <row r="425" spans="3:3" x14ac:dyDescent="0.25">
      <c r="C425" s="189"/>
    </row>
    <row r="426" spans="3:3" x14ac:dyDescent="0.25">
      <c r="C426" s="189"/>
    </row>
    <row r="427" spans="3:3" x14ac:dyDescent="0.25">
      <c r="C427" s="189"/>
    </row>
    <row r="428" spans="3:3" x14ac:dyDescent="0.25">
      <c r="C428" s="189"/>
    </row>
    <row r="429" spans="3:3" x14ac:dyDescent="0.25">
      <c r="C429" s="189"/>
    </row>
    <row r="430" spans="3:3" x14ac:dyDescent="0.25">
      <c r="C430" s="189"/>
    </row>
    <row r="431" spans="3:3" x14ac:dyDescent="0.25">
      <c r="C431" s="189"/>
    </row>
    <row r="432" spans="3:3" x14ac:dyDescent="0.25">
      <c r="C432" s="189"/>
    </row>
    <row r="433" spans="3:3" x14ac:dyDescent="0.25">
      <c r="C433" s="189"/>
    </row>
    <row r="434" spans="3:3" x14ac:dyDescent="0.25">
      <c r="C434" s="189"/>
    </row>
    <row r="435" spans="3:3" x14ac:dyDescent="0.25">
      <c r="C435" s="189"/>
    </row>
    <row r="436" spans="3:3" x14ac:dyDescent="0.25">
      <c r="C436" s="189"/>
    </row>
    <row r="437" spans="3:3" x14ac:dyDescent="0.25">
      <c r="C437" s="189"/>
    </row>
    <row r="438" spans="3:3" x14ac:dyDescent="0.25">
      <c r="C438" s="189"/>
    </row>
    <row r="439" spans="3:3" x14ac:dyDescent="0.25">
      <c r="C439" s="189"/>
    </row>
    <row r="440" spans="3:3" x14ac:dyDescent="0.25">
      <c r="C440" s="189"/>
    </row>
    <row r="441" spans="3:3" x14ac:dyDescent="0.25">
      <c r="C441" s="189"/>
    </row>
    <row r="442" spans="3:3" x14ac:dyDescent="0.25">
      <c r="C442" s="189"/>
    </row>
    <row r="443" spans="3:3" x14ac:dyDescent="0.25">
      <c r="C443" s="189"/>
    </row>
    <row r="444" spans="3:3" x14ac:dyDescent="0.25">
      <c r="C444" s="189"/>
    </row>
    <row r="445" spans="3:3" x14ac:dyDescent="0.25">
      <c r="C445" s="189"/>
    </row>
    <row r="446" spans="3:3" x14ac:dyDescent="0.25">
      <c r="C446" s="189"/>
    </row>
    <row r="447" spans="3:3" x14ac:dyDescent="0.25">
      <c r="C447" s="189"/>
    </row>
    <row r="448" spans="3:3" x14ac:dyDescent="0.25">
      <c r="C448" s="189"/>
    </row>
    <row r="449" spans="3:3" x14ac:dyDescent="0.25">
      <c r="C449" s="189"/>
    </row>
    <row r="450" spans="3:3" x14ac:dyDescent="0.25">
      <c r="C450" s="189"/>
    </row>
    <row r="451" spans="3:3" x14ac:dyDescent="0.25">
      <c r="C451" s="189"/>
    </row>
    <row r="452" spans="3:3" x14ac:dyDescent="0.25">
      <c r="C452" s="189"/>
    </row>
    <row r="453" spans="3:3" x14ac:dyDescent="0.25">
      <c r="C453" s="189"/>
    </row>
    <row r="454" spans="3:3" x14ac:dyDescent="0.25">
      <c r="C454" s="189"/>
    </row>
    <row r="455" spans="3:3" x14ac:dyDescent="0.25">
      <c r="C455" s="189"/>
    </row>
    <row r="456" spans="3:3" x14ac:dyDescent="0.25">
      <c r="C456" s="189"/>
    </row>
    <row r="457" spans="3:3" x14ac:dyDescent="0.25">
      <c r="C457" s="189"/>
    </row>
    <row r="458" spans="3:3" x14ac:dyDescent="0.25">
      <c r="C458" s="189"/>
    </row>
    <row r="459" spans="3:3" x14ac:dyDescent="0.25">
      <c r="C459" s="189"/>
    </row>
    <row r="460" spans="3:3" x14ac:dyDescent="0.25">
      <c r="C460" s="189"/>
    </row>
    <row r="461" spans="3:3" x14ac:dyDescent="0.25">
      <c r="C461" s="189"/>
    </row>
    <row r="462" spans="3:3" x14ac:dyDescent="0.25">
      <c r="C462" s="189"/>
    </row>
    <row r="463" spans="3:3" x14ac:dyDescent="0.25">
      <c r="C463" s="189"/>
    </row>
    <row r="464" spans="3:3" x14ac:dyDescent="0.25">
      <c r="C464" s="189"/>
    </row>
    <row r="465" spans="3:3" x14ac:dyDescent="0.25">
      <c r="C465" s="189"/>
    </row>
    <row r="466" spans="3:3" x14ac:dyDescent="0.25">
      <c r="C466" s="189"/>
    </row>
    <row r="467" spans="3:3" x14ac:dyDescent="0.25">
      <c r="C467" s="189"/>
    </row>
    <row r="468" spans="3:3" x14ac:dyDescent="0.25">
      <c r="C468" s="189"/>
    </row>
    <row r="469" spans="3:3" x14ac:dyDescent="0.25">
      <c r="C469" s="189"/>
    </row>
    <row r="470" spans="3:3" x14ac:dyDescent="0.25">
      <c r="C470" s="189"/>
    </row>
    <row r="471" spans="3:3" x14ac:dyDescent="0.25">
      <c r="C471" s="189"/>
    </row>
    <row r="472" spans="3:3" x14ac:dyDescent="0.25">
      <c r="C472" s="189"/>
    </row>
    <row r="473" spans="3:3" x14ac:dyDescent="0.25">
      <c r="C473" s="189"/>
    </row>
    <row r="474" spans="3:3" x14ac:dyDescent="0.25">
      <c r="C474" s="189"/>
    </row>
    <row r="475" spans="3:3" x14ac:dyDescent="0.25">
      <c r="C475" s="189"/>
    </row>
    <row r="476" spans="3:3" x14ac:dyDescent="0.25">
      <c r="C476" s="189"/>
    </row>
    <row r="477" spans="3:3" x14ac:dyDescent="0.25">
      <c r="C477" s="189"/>
    </row>
    <row r="478" spans="3:3" x14ac:dyDescent="0.25">
      <c r="C478" s="189"/>
    </row>
    <row r="479" spans="3:3" x14ac:dyDescent="0.25">
      <c r="C479" s="189"/>
    </row>
    <row r="480" spans="3:3" x14ac:dyDescent="0.25">
      <c r="C480" s="189"/>
    </row>
    <row r="481" spans="3:3" x14ac:dyDescent="0.25">
      <c r="C481" s="189"/>
    </row>
    <row r="482" spans="3:3" x14ac:dyDescent="0.25">
      <c r="C482" s="189"/>
    </row>
    <row r="483" spans="3:3" x14ac:dyDescent="0.25">
      <c r="C483" s="189"/>
    </row>
    <row r="484" spans="3:3" x14ac:dyDescent="0.25">
      <c r="C484" s="189"/>
    </row>
    <row r="485" spans="3:3" x14ac:dyDescent="0.25">
      <c r="C485" s="189"/>
    </row>
    <row r="486" spans="3:3" x14ac:dyDescent="0.25">
      <c r="C486" s="189"/>
    </row>
    <row r="487" spans="3:3" x14ac:dyDescent="0.25">
      <c r="C487" s="189"/>
    </row>
    <row r="488" spans="3:3" x14ac:dyDescent="0.25">
      <c r="C488" s="189"/>
    </row>
    <row r="489" spans="3:3" x14ac:dyDescent="0.25">
      <c r="C489" s="189"/>
    </row>
    <row r="490" spans="3:3" x14ac:dyDescent="0.25">
      <c r="C490" s="189"/>
    </row>
    <row r="491" spans="3:3" x14ac:dyDescent="0.25">
      <c r="C491" s="189"/>
    </row>
    <row r="492" spans="3:3" x14ac:dyDescent="0.25">
      <c r="C492" s="189"/>
    </row>
    <row r="493" spans="3:3" x14ac:dyDescent="0.25">
      <c r="C493" s="189"/>
    </row>
    <row r="494" spans="3:3" x14ac:dyDescent="0.25">
      <c r="C494" s="189"/>
    </row>
    <row r="495" spans="3:3" x14ac:dyDescent="0.25">
      <c r="C495" s="189"/>
    </row>
    <row r="496" spans="3:3" x14ac:dyDescent="0.25">
      <c r="C496" s="189"/>
    </row>
    <row r="497" spans="3:3" x14ac:dyDescent="0.25">
      <c r="C497" s="189"/>
    </row>
    <row r="498" spans="3:3" x14ac:dyDescent="0.25">
      <c r="C498" s="189"/>
    </row>
    <row r="499" spans="3:3" x14ac:dyDescent="0.25">
      <c r="C499" s="189"/>
    </row>
    <row r="500" spans="3:3" x14ac:dyDescent="0.25">
      <c r="C500" s="189"/>
    </row>
    <row r="501" spans="3:3" x14ac:dyDescent="0.25">
      <c r="C501" s="189"/>
    </row>
    <row r="502" spans="3:3" x14ac:dyDescent="0.25">
      <c r="C502" s="189"/>
    </row>
    <row r="503" spans="3:3" x14ac:dyDescent="0.25">
      <c r="C503" s="189"/>
    </row>
    <row r="504" spans="3:3" x14ac:dyDescent="0.25">
      <c r="C504" s="189"/>
    </row>
    <row r="505" spans="3:3" x14ac:dyDescent="0.25">
      <c r="C505" s="189"/>
    </row>
    <row r="506" spans="3:3" x14ac:dyDescent="0.25">
      <c r="C506" s="189"/>
    </row>
    <row r="507" spans="3:3" x14ac:dyDescent="0.25">
      <c r="C507" s="189"/>
    </row>
    <row r="508" spans="3:3" x14ac:dyDescent="0.25">
      <c r="C508" s="189"/>
    </row>
    <row r="509" spans="3:3" x14ac:dyDescent="0.25">
      <c r="C509" s="189"/>
    </row>
    <row r="510" spans="3:3" x14ac:dyDescent="0.25">
      <c r="C510" s="189"/>
    </row>
    <row r="511" spans="3:3" x14ac:dyDescent="0.25">
      <c r="C511" s="189"/>
    </row>
    <row r="512" spans="3:3" x14ac:dyDescent="0.25">
      <c r="C512" s="189"/>
    </row>
    <row r="513" spans="3:3" x14ac:dyDescent="0.25">
      <c r="C513" s="189"/>
    </row>
    <row r="514" spans="3:3" x14ac:dyDescent="0.25">
      <c r="C514" s="189"/>
    </row>
    <row r="515" spans="3:3" x14ac:dyDescent="0.25">
      <c r="C515" s="189"/>
    </row>
    <row r="516" spans="3:3" x14ac:dyDescent="0.25">
      <c r="C516" s="189"/>
    </row>
    <row r="517" spans="3:3" x14ac:dyDescent="0.25">
      <c r="C517" s="189"/>
    </row>
    <row r="518" spans="3:3" x14ac:dyDescent="0.25">
      <c r="C518" s="189"/>
    </row>
    <row r="519" spans="3:3" x14ac:dyDescent="0.25">
      <c r="C519" s="189"/>
    </row>
    <row r="520" spans="3:3" x14ac:dyDescent="0.25">
      <c r="C520" s="189"/>
    </row>
    <row r="521" spans="3:3" x14ac:dyDescent="0.25">
      <c r="C521" s="189"/>
    </row>
    <row r="522" spans="3:3" x14ac:dyDescent="0.25">
      <c r="C522" s="189"/>
    </row>
    <row r="523" spans="3:3" x14ac:dyDescent="0.25">
      <c r="C523" s="189"/>
    </row>
    <row r="524" spans="3:3" x14ac:dyDescent="0.25">
      <c r="C524" s="189"/>
    </row>
    <row r="525" spans="3:3" x14ac:dyDescent="0.25">
      <c r="C525" s="189"/>
    </row>
    <row r="526" spans="3:3" x14ac:dyDescent="0.25">
      <c r="C526" s="189"/>
    </row>
    <row r="527" spans="3:3" x14ac:dyDescent="0.25">
      <c r="C527" s="189"/>
    </row>
    <row r="528" spans="3:3" x14ac:dyDescent="0.25">
      <c r="C528" s="189"/>
    </row>
    <row r="529" spans="3:3" x14ac:dyDescent="0.25">
      <c r="C529" s="189"/>
    </row>
    <row r="530" spans="3:3" x14ac:dyDescent="0.25">
      <c r="C530" s="189"/>
    </row>
    <row r="531" spans="3:3" x14ac:dyDescent="0.25">
      <c r="C531" s="189"/>
    </row>
    <row r="532" spans="3:3" x14ac:dyDescent="0.25">
      <c r="C532" s="189"/>
    </row>
    <row r="533" spans="3:3" x14ac:dyDescent="0.25">
      <c r="C533" s="189"/>
    </row>
    <row r="534" spans="3:3" x14ac:dyDescent="0.25">
      <c r="C534" s="189"/>
    </row>
    <row r="535" spans="3:3" x14ac:dyDescent="0.25">
      <c r="C535" s="189"/>
    </row>
    <row r="536" spans="3:3" x14ac:dyDescent="0.25">
      <c r="C536" s="189"/>
    </row>
    <row r="537" spans="3:3" x14ac:dyDescent="0.25">
      <c r="C537" s="189"/>
    </row>
    <row r="538" spans="3:3" x14ac:dyDescent="0.25">
      <c r="C538" s="189"/>
    </row>
    <row r="539" spans="3:3" x14ac:dyDescent="0.25">
      <c r="C539" s="189"/>
    </row>
    <row r="540" spans="3:3" x14ac:dyDescent="0.25">
      <c r="C540" s="189"/>
    </row>
    <row r="541" spans="3:3" x14ac:dyDescent="0.25">
      <c r="C541" s="189"/>
    </row>
    <row r="542" spans="3:3" x14ac:dyDescent="0.25">
      <c r="C542" s="189"/>
    </row>
    <row r="543" spans="3:3" x14ac:dyDescent="0.25">
      <c r="C543" s="189"/>
    </row>
    <row r="544" spans="3:3" x14ac:dyDescent="0.25">
      <c r="C544" s="189"/>
    </row>
    <row r="545" spans="3:3" x14ac:dyDescent="0.25">
      <c r="C545" s="189"/>
    </row>
    <row r="546" spans="3:3" x14ac:dyDescent="0.25">
      <c r="C546" s="189"/>
    </row>
    <row r="547" spans="3:3" x14ac:dyDescent="0.25">
      <c r="C547" s="189"/>
    </row>
    <row r="548" spans="3:3" x14ac:dyDescent="0.25">
      <c r="C548" s="189"/>
    </row>
    <row r="549" spans="3:3" x14ac:dyDescent="0.25">
      <c r="C549" s="189"/>
    </row>
    <row r="550" spans="3:3" x14ac:dyDescent="0.25">
      <c r="C550" s="189"/>
    </row>
    <row r="551" spans="3:3" x14ac:dyDescent="0.25">
      <c r="C551" s="189"/>
    </row>
    <row r="552" spans="3:3" x14ac:dyDescent="0.25">
      <c r="C552" s="189"/>
    </row>
    <row r="553" spans="3:3" x14ac:dyDescent="0.25">
      <c r="C553" s="189"/>
    </row>
    <row r="554" spans="3:3" x14ac:dyDescent="0.25">
      <c r="C554" s="189"/>
    </row>
    <row r="555" spans="3:3" x14ac:dyDescent="0.25">
      <c r="C555" s="189"/>
    </row>
    <row r="556" spans="3:3" x14ac:dyDescent="0.25">
      <c r="C556" s="189"/>
    </row>
    <row r="557" spans="3:3" x14ac:dyDescent="0.25">
      <c r="C557" s="189"/>
    </row>
    <row r="558" spans="3:3" x14ac:dyDescent="0.25">
      <c r="C558" s="189"/>
    </row>
    <row r="559" spans="3:3" x14ac:dyDescent="0.25">
      <c r="C559" s="189"/>
    </row>
    <row r="560" spans="3:3" x14ac:dyDescent="0.25">
      <c r="C560" s="189"/>
    </row>
    <row r="561" spans="3:3" x14ac:dyDescent="0.25">
      <c r="C561" s="189"/>
    </row>
    <row r="562" spans="3:3" x14ac:dyDescent="0.25">
      <c r="C562" s="189"/>
    </row>
    <row r="563" spans="3:3" x14ac:dyDescent="0.25">
      <c r="C563" s="189"/>
    </row>
    <row r="564" spans="3:3" x14ac:dyDescent="0.25">
      <c r="C564" s="189"/>
    </row>
    <row r="565" spans="3:3" x14ac:dyDescent="0.25">
      <c r="C565" s="189"/>
    </row>
    <row r="566" spans="3:3" x14ac:dyDescent="0.25">
      <c r="C566" s="189"/>
    </row>
    <row r="567" spans="3:3" x14ac:dyDescent="0.25">
      <c r="C567" s="189"/>
    </row>
    <row r="568" spans="3:3" x14ac:dyDescent="0.25">
      <c r="C568" s="189"/>
    </row>
    <row r="569" spans="3:3" x14ac:dyDescent="0.25">
      <c r="C569" s="189"/>
    </row>
    <row r="570" spans="3:3" x14ac:dyDescent="0.25">
      <c r="C570" s="189"/>
    </row>
    <row r="571" spans="3:3" x14ac:dyDescent="0.25">
      <c r="C571" s="189"/>
    </row>
    <row r="572" spans="3:3" x14ac:dyDescent="0.25">
      <c r="C572" s="189"/>
    </row>
    <row r="573" spans="3:3" x14ac:dyDescent="0.25">
      <c r="C573" s="189"/>
    </row>
    <row r="574" spans="3:3" x14ac:dyDescent="0.25">
      <c r="C574" s="189"/>
    </row>
    <row r="575" spans="3:3" x14ac:dyDescent="0.25">
      <c r="C575" s="189"/>
    </row>
    <row r="576" spans="3:3" x14ac:dyDescent="0.25">
      <c r="C576" s="189"/>
    </row>
    <row r="577" spans="3:3" x14ac:dyDescent="0.25">
      <c r="C577" s="189"/>
    </row>
    <row r="578" spans="3:3" x14ac:dyDescent="0.25">
      <c r="C578" s="189"/>
    </row>
    <row r="579" spans="3:3" x14ac:dyDescent="0.25">
      <c r="C579" s="189"/>
    </row>
    <row r="580" spans="3:3" x14ac:dyDescent="0.25">
      <c r="C580" s="189"/>
    </row>
    <row r="581" spans="3:3" x14ac:dyDescent="0.25">
      <c r="C581" s="189"/>
    </row>
    <row r="582" spans="3:3" x14ac:dyDescent="0.25">
      <c r="C582" s="189"/>
    </row>
    <row r="583" spans="3:3" x14ac:dyDescent="0.25">
      <c r="C583" s="189"/>
    </row>
    <row r="584" spans="3:3" x14ac:dyDescent="0.25">
      <c r="C584" s="189"/>
    </row>
    <row r="585" spans="3:3" x14ac:dyDescent="0.25">
      <c r="C585" s="189"/>
    </row>
    <row r="586" spans="3:3" x14ac:dyDescent="0.25">
      <c r="C586" s="189"/>
    </row>
    <row r="587" spans="3:3" x14ac:dyDescent="0.25">
      <c r="C587" s="189"/>
    </row>
    <row r="588" spans="3:3" x14ac:dyDescent="0.25">
      <c r="C588" s="189"/>
    </row>
    <row r="589" spans="3:3" x14ac:dyDescent="0.25">
      <c r="C589" s="189"/>
    </row>
    <row r="590" spans="3:3" x14ac:dyDescent="0.25">
      <c r="C590" s="189"/>
    </row>
    <row r="591" spans="3:3" x14ac:dyDescent="0.25">
      <c r="C591" s="189"/>
    </row>
    <row r="592" spans="3:3" x14ac:dyDescent="0.25">
      <c r="C592" s="189"/>
    </row>
    <row r="593" spans="3:3" x14ac:dyDescent="0.25">
      <c r="C593" s="189"/>
    </row>
    <row r="594" spans="3:3" x14ac:dyDescent="0.25">
      <c r="C594" s="189"/>
    </row>
    <row r="595" spans="3:3" x14ac:dyDescent="0.25">
      <c r="C595" s="189"/>
    </row>
    <row r="596" spans="3:3" x14ac:dyDescent="0.25">
      <c r="C596" s="189"/>
    </row>
    <row r="597" spans="3:3" x14ac:dyDescent="0.25">
      <c r="C597" s="189"/>
    </row>
    <row r="598" spans="3:3" x14ac:dyDescent="0.25">
      <c r="C598" s="189"/>
    </row>
    <row r="599" spans="3:3" x14ac:dyDescent="0.25">
      <c r="C599" s="189"/>
    </row>
    <row r="600" spans="3:3" x14ac:dyDescent="0.25">
      <c r="C600" s="189"/>
    </row>
    <row r="601" spans="3:3" x14ac:dyDescent="0.25">
      <c r="C601" s="189"/>
    </row>
    <row r="602" spans="3:3" x14ac:dyDescent="0.25">
      <c r="C602" s="189"/>
    </row>
    <row r="603" spans="3:3" x14ac:dyDescent="0.25">
      <c r="C603" s="189"/>
    </row>
    <row r="604" spans="3:3" x14ac:dyDescent="0.25">
      <c r="C604" s="189"/>
    </row>
    <row r="605" spans="3:3" x14ac:dyDescent="0.25">
      <c r="C605" s="189"/>
    </row>
    <row r="606" spans="3:3" x14ac:dyDescent="0.25">
      <c r="C606" s="189"/>
    </row>
    <row r="607" spans="3:3" x14ac:dyDescent="0.25">
      <c r="C607" s="189"/>
    </row>
    <row r="608" spans="3:3" x14ac:dyDescent="0.25">
      <c r="C608" s="189"/>
    </row>
    <row r="609" spans="3:3" x14ac:dyDescent="0.25">
      <c r="C609" s="189"/>
    </row>
    <row r="610" spans="3:3" x14ac:dyDescent="0.25">
      <c r="C610" s="189"/>
    </row>
    <row r="611" spans="3:3" x14ac:dyDescent="0.25">
      <c r="C611" s="189"/>
    </row>
    <row r="612" spans="3:3" x14ac:dyDescent="0.25">
      <c r="C612" s="189"/>
    </row>
    <row r="613" spans="3:3" x14ac:dyDescent="0.25">
      <c r="C613" s="189"/>
    </row>
    <row r="614" spans="3:3" x14ac:dyDescent="0.25">
      <c r="C614" s="189"/>
    </row>
    <row r="615" spans="3:3" x14ac:dyDescent="0.25">
      <c r="C615" s="189"/>
    </row>
    <row r="616" spans="3:3" x14ac:dyDescent="0.25">
      <c r="C616" s="189"/>
    </row>
    <row r="617" spans="3:3" x14ac:dyDescent="0.25">
      <c r="C617" s="189"/>
    </row>
    <row r="618" spans="3:3" x14ac:dyDescent="0.25">
      <c r="C618" s="189"/>
    </row>
    <row r="619" spans="3:3" x14ac:dyDescent="0.25">
      <c r="C619" s="189"/>
    </row>
    <row r="620" spans="3:3" x14ac:dyDescent="0.25">
      <c r="C620" s="189"/>
    </row>
    <row r="621" spans="3:3" x14ac:dyDescent="0.25">
      <c r="C621" s="189"/>
    </row>
    <row r="622" spans="3:3" x14ac:dyDescent="0.25">
      <c r="C622" s="189"/>
    </row>
    <row r="623" spans="3:3" x14ac:dyDescent="0.25">
      <c r="C623" s="189"/>
    </row>
    <row r="624" spans="3:3" x14ac:dyDescent="0.25">
      <c r="C624" s="189"/>
    </row>
    <row r="625" spans="3:3" x14ac:dyDescent="0.25">
      <c r="C625" s="189"/>
    </row>
    <row r="626" spans="3:3" x14ac:dyDescent="0.25">
      <c r="C626" s="189"/>
    </row>
    <row r="627" spans="3:3" x14ac:dyDescent="0.25">
      <c r="C627" s="189"/>
    </row>
    <row r="628" spans="3:3" x14ac:dyDescent="0.25">
      <c r="C628" s="189"/>
    </row>
    <row r="629" spans="3:3" x14ac:dyDescent="0.25">
      <c r="C629" s="189"/>
    </row>
    <row r="630" spans="3:3" x14ac:dyDescent="0.25">
      <c r="C630" s="189"/>
    </row>
    <row r="631" spans="3:3" x14ac:dyDescent="0.25">
      <c r="C631" s="189"/>
    </row>
    <row r="632" spans="3:3" x14ac:dyDescent="0.25">
      <c r="C632" s="189"/>
    </row>
    <row r="633" spans="3:3" x14ac:dyDescent="0.25">
      <c r="C633" s="189"/>
    </row>
    <row r="634" spans="3:3" x14ac:dyDescent="0.25">
      <c r="C634" s="189"/>
    </row>
    <row r="635" spans="3:3" x14ac:dyDescent="0.25">
      <c r="C635" s="189"/>
    </row>
    <row r="636" spans="3:3" x14ac:dyDescent="0.25">
      <c r="C636" s="189"/>
    </row>
    <row r="637" spans="3:3" x14ac:dyDescent="0.25">
      <c r="C637" s="189"/>
    </row>
    <row r="638" spans="3:3" x14ac:dyDescent="0.25">
      <c r="C638" s="189"/>
    </row>
    <row r="639" spans="3:3" x14ac:dyDescent="0.25">
      <c r="C639" s="189"/>
    </row>
    <row r="640" spans="3:3" x14ac:dyDescent="0.25">
      <c r="C640" s="189"/>
    </row>
    <row r="641" spans="3:3" x14ac:dyDescent="0.25">
      <c r="C641" s="189"/>
    </row>
    <row r="642" spans="3:3" x14ac:dyDescent="0.25">
      <c r="C642" s="189"/>
    </row>
    <row r="643" spans="3:3" x14ac:dyDescent="0.25">
      <c r="C643" s="189"/>
    </row>
    <row r="644" spans="3:3" x14ac:dyDescent="0.25">
      <c r="C644" s="189"/>
    </row>
    <row r="645" spans="3:3" x14ac:dyDescent="0.25">
      <c r="C645" s="189"/>
    </row>
    <row r="646" spans="3:3" x14ac:dyDescent="0.25">
      <c r="C646" s="189"/>
    </row>
    <row r="647" spans="3:3" x14ac:dyDescent="0.25">
      <c r="C647" s="189"/>
    </row>
    <row r="648" spans="3:3" x14ac:dyDescent="0.25">
      <c r="C648" s="189"/>
    </row>
    <row r="649" spans="3:3" x14ac:dyDescent="0.25">
      <c r="C649" s="189"/>
    </row>
    <row r="650" spans="3:3" x14ac:dyDescent="0.25">
      <c r="C650" s="189"/>
    </row>
    <row r="651" spans="3:3" x14ac:dyDescent="0.25">
      <c r="C651" s="189"/>
    </row>
    <row r="652" spans="3:3" x14ac:dyDescent="0.25">
      <c r="C652" s="189"/>
    </row>
    <row r="653" spans="3:3" x14ac:dyDescent="0.25">
      <c r="C653" s="189"/>
    </row>
    <row r="654" spans="3:3" x14ac:dyDescent="0.25">
      <c r="C654" s="189"/>
    </row>
    <row r="655" spans="3:3" x14ac:dyDescent="0.25">
      <c r="C655" s="189"/>
    </row>
    <row r="656" spans="3:3" x14ac:dyDescent="0.25">
      <c r="C656" s="189"/>
    </row>
    <row r="657" spans="3:3" x14ac:dyDescent="0.25">
      <c r="C657" s="189"/>
    </row>
    <row r="658" spans="3:3" x14ac:dyDescent="0.25">
      <c r="C658" s="189"/>
    </row>
    <row r="659" spans="3:3" x14ac:dyDescent="0.25">
      <c r="C659" s="189"/>
    </row>
    <row r="660" spans="3:3" x14ac:dyDescent="0.25">
      <c r="C660" s="189"/>
    </row>
    <row r="661" spans="3:3" x14ac:dyDescent="0.25">
      <c r="C661" s="189"/>
    </row>
    <row r="662" spans="3:3" x14ac:dyDescent="0.25">
      <c r="C662" s="189"/>
    </row>
    <row r="663" spans="3:3" x14ac:dyDescent="0.25">
      <c r="C663" s="189"/>
    </row>
    <row r="664" spans="3:3" x14ac:dyDescent="0.25">
      <c r="C664" s="189"/>
    </row>
    <row r="665" spans="3:3" x14ac:dyDescent="0.25">
      <c r="C665" s="189"/>
    </row>
    <row r="666" spans="3:3" x14ac:dyDescent="0.25">
      <c r="C666" s="189"/>
    </row>
    <row r="667" spans="3:3" x14ac:dyDescent="0.25">
      <c r="C667" s="189"/>
    </row>
    <row r="668" spans="3:3" x14ac:dyDescent="0.25">
      <c r="C668" s="189"/>
    </row>
    <row r="669" spans="3:3" x14ac:dyDescent="0.25">
      <c r="C669" s="189"/>
    </row>
    <row r="670" spans="3:3" x14ac:dyDescent="0.25">
      <c r="C670" s="189"/>
    </row>
    <row r="671" spans="3:3" x14ac:dyDescent="0.25">
      <c r="C671" s="189"/>
    </row>
    <row r="672" spans="3:3" x14ac:dyDescent="0.25">
      <c r="C672" s="189"/>
    </row>
    <row r="673" spans="3:3" x14ac:dyDescent="0.25">
      <c r="C673" s="189"/>
    </row>
    <row r="674" spans="3:3" x14ac:dyDescent="0.25">
      <c r="C674" s="189"/>
    </row>
    <row r="675" spans="3:3" x14ac:dyDescent="0.25">
      <c r="C675" s="189"/>
    </row>
    <row r="676" spans="3:3" x14ac:dyDescent="0.25">
      <c r="C676" s="189"/>
    </row>
    <row r="677" spans="3:3" x14ac:dyDescent="0.25">
      <c r="C677" s="189"/>
    </row>
    <row r="678" spans="3:3" x14ac:dyDescent="0.25">
      <c r="C678" s="189"/>
    </row>
    <row r="679" spans="3:3" x14ac:dyDescent="0.25">
      <c r="C679" s="189"/>
    </row>
    <row r="680" spans="3:3" x14ac:dyDescent="0.25">
      <c r="C680" s="189"/>
    </row>
    <row r="681" spans="3:3" x14ac:dyDescent="0.25">
      <c r="C681" s="189"/>
    </row>
    <row r="682" spans="3:3" x14ac:dyDescent="0.25">
      <c r="C682" s="189"/>
    </row>
    <row r="683" spans="3:3" x14ac:dyDescent="0.25">
      <c r="C683" s="189"/>
    </row>
    <row r="684" spans="3:3" x14ac:dyDescent="0.25">
      <c r="C684" s="189"/>
    </row>
    <row r="685" spans="3:3" x14ac:dyDescent="0.25">
      <c r="C685" s="189"/>
    </row>
    <row r="686" spans="3:3" x14ac:dyDescent="0.25">
      <c r="C686" s="189"/>
    </row>
    <row r="687" spans="3:3" x14ac:dyDescent="0.25">
      <c r="C687" s="189"/>
    </row>
    <row r="688" spans="3:3" x14ac:dyDescent="0.25">
      <c r="C688" s="189"/>
    </row>
    <row r="689" spans="3:3" x14ac:dyDescent="0.25">
      <c r="C689" s="189"/>
    </row>
    <row r="690" spans="3:3" x14ac:dyDescent="0.25">
      <c r="C690" s="189"/>
    </row>
    <row r="691" spans="3:3" x14ac:dyDescent="0.25">
      <c r="C691" s="189"/>
    </row>
    <row r="692" spans="3:3" x14ac:dyDescent="0.25">
      <c r="C692" s="189"/>
    </row>
    <row r="693" spans="3:3" x14ac:dyDescent="0.25">
      <c r="C693" s="189"/>
    </row>
    <row r="694" spans="3:3" x14ac:dyDescent="0.25">
      <c r="C694" s="189"/>
    </row>
    <row r="695" spans="3:3" x14ac:dyDescent="0.25">
      <c r="C695" s="189"/>
    </row>
    <row r="696" spans="3:3" x14ac:dyDescent="0.25">
      <c r="C696" s="189"/>
    </row>
    <row r="697" spans="3:3" x14ac:dyDescent="0.25">
      <c r="C697" s="189"/>
    </row>
    <row r="698" spans="3:3" x14ac:dyDescent="0.25">
      <c r="C698" s="189"/>
    </row>
    <row r="699" spans="3:3" x14ac:dyDescent="0.25">
      <c r="C699" s="189"/>
    </row>
    <row r="700" spans="3:3" x14ac:dyDescent="0.25">
      <c r="C700" s="189"/>
    </row>
    <row r="701" spans="3:3" x14ac:dyDescent="0.25">
      <c r="C701" s="189"/>
    </row>
    <row r="702" spans="3:3" x14ac:dyDescent="0.25">
      <c r="C702" s="189"/>
    </row>
    <row r="703" spans="3:3" x14ac:dyDescent="0.25">
      <c r="C703" s="189"/>
    </row>
    <row r="704" spans="3:3" x14ac:dyDescent="0.25">
      <c r="C704" s="189"/>
    </row>
    <row r="705" spans="3:3" x14ac:dyDescent="0.25">
      <c r="C705" s="189"/>
    </row>
    <row r="706" spans="3:3" x14ac:dyDescent="0.25">
      <c r="C706" s="189"/>
    </row>
    <row r="707" spans="3:3" x14ac:dyDescent="0.25">
      <c r="C707" s="189"/>
    </row>
    <row r="708" spans="3:3" x14ac:dyDescent="0.25">
      <c r="C708" s="189"/>
    </row>
    <row r="709" spans="3:3" x14ac:dyDescent="0.25">
      <c r="C709" s="189"/>
    </row>
    <row r="710" spans="3:3" x14ac:dyDescent="0.25">
      <c r="C710" s="189"/>
    </row>
    <row r="711" spans="3:3" x14ac:dyDescent="0.25">
      <c r="C711" s="189"/>
    </row>
    <row r="712" spans="3:3" x14ac:dyDescent="0.25">
      <c r="C712" s="189"/>
    </row>
    <row r="713" spans="3:3" x14ac:dyDescent="0.25">
      <c r="C713" s="189"/>
    </row>
    <row r="714" spans="3:3" x14ac:dyDescent="0.25">
      <c r="C714" s="189"/>
    </row>
    <row r="715" spans="3:3" x14ac:dyDescent="0.25">
      <c r="C715" s="189"/>
    </row>
    <row r="716" spans="3:3" x14ac:dyDescent="0.25">
      <c r="C716" s="189"/>
    </row>
    <row r="717" spans="3:3" x14ac:dyDescent="0.25">
      <c r="C717" s="189"/>
    </row>
    <row r="718" spans="3:3" x14ac:dyDescent="0.25">
      <c r="C718" s="189"/>
    </row>
    <row r="719" spans="3:3" x14ac:dyDescent="0.25">
      <c r="C719" s="189"/>
    </row>
    <row r="720" spans="3:3" x14ac:dyDescent="0.25">
      <c r="C720" s="189"/>
    </row>
    <row r="721" spans="3:3" x14ac:dyDescent="0.25">
      <c r="C721" s="189"/>
    </row>
    <row r="722" spans="3:3" x14ac:dyDescent="0.25">
      <c r="C722" s="189"/>
    </row>
    <row r="723" spans="3:3" x14ac:dyDescent="0.25">
      <c r="C723" s="189"/>
    </row>
    <row r="724" spans="3:3" x14ac:dyDescent="0.25">
      <c r="C724" s="189"/>
    </row>
    <row r="725" spans="3:3" x14ac:dyDescent="0.25">
      <c r="C725" s="189"/>
    </row>
    <row r="726" spans="3:3" x14ac:dyDescent="0.25">
      <c r="C726" s="189"/>
    </row>
    <row r="727" spans="3:3" x14ac:dyDescent="0.25">
      <c r="C727" s="189"/>
    </row>
    <row r="728" spans="3:3" x14ac:dyDescent="0.25">
      <c r="C728" s="189"/>
    </row>
    <row r="729" spans="3:3" x14ac:dyDescent="0.25">
      <c r="C729" s="189"/>
    </row>
    <row r="730" spans="3:3" x14ac:dyDescent="0.25">
      <c r="C730" s="189"/>
    </row>
    <row r="731" spans="3:3" x14ac:dyDescent="0.25">
      <c r="C731" s="189"/>
    </row>
    <row r="732" spans="3:3" x14ac:dyDescent="0.25">
      <c r="C732" s="189"/>
    </row>
    <row r="733" spans="3:3" x14ac:dyDescent="0.25">
      <c r="C733" s="189"/>
    </row>
    <row r="734" spans="3:3" x14ac:dyDescent="0.25">
      <c r="C734" s="189"/>
    </row>
    <row r="735" spans="3:3" x14ac:dyDescent="0.25">
      <c r="C735" s="189"/>
    </row>
    <row r="736" spans="3:3" x14ac:dyDescent="0.25">
      <c r="C736" s="189"/>
    </row>
    <row r="737" spans="3:3" x14ac:dyDescent="0.25">
      <c r="C737" s="189"/>
    </row>
    <row r="738" spans="3:3" x14ac:dyDescent="0.25">
      <c r="C738" s="189"/>
    </row>
    <row r="739" spans="3:3" x14ac:dyDescent="0.25">
      <c r="C739" s="189"/>
    </row>
    <row r="740" spans="3:3" x14ac:dyDescent="0.25">
      <c r="C740" s="189"/>
    </row>
    <row r="741" spans="3:3" x14ac:dyDescent="0.25">
      <c r="C741" s="189"/>
    </row>
    <row r="742" spans="3:3" x14ac:dyDescent="0.25">
      <c r="C742" s="189"/>
    </row>
    <row r="743" spans="3:3" x14ac:dyDescent="0.25">
      <c r="C743" s="189"/>
    </row>
    <row r="744" spans="3:3" x14ac:dyDescent="0.25">
      <c r="C744" s="189"/>
    </row>
    <row r="745" spans="3:3" x14ac:dyDescent="0.25">
      <c r="C745" s="189"/>
    </row>
    <row r="746" spans="3:3" x14ac:dyDescent="0.25">
      <c r="C746" s="189"/>
    </row>
    <row r="747" spans="3:3" x14ac:dyDescent="0.25">
      <c r="C747" s="189"/>
    </row>
    <row r="748" spans="3:3" x14ac:dyDescent="0.25">
      <c r="C748" s="189"/>
    </row>
    <row r="749" spans="3:3" x14ac:dyDescent="0.25">
      <c r="C749" s="189"/>
    </row>
    <row r="750" spans="3:3" x14ac:dyDescent="0.25">
      <c r="C750" s="189"/>
    </row>
    <row r="751" spans="3:3" x14ac:dyDescent="0.25">
      <c r="C751" s="189"/>
    </row>
    <row r="752" spans="3:3" x14ac:dyDescent="0.25">
      <c r="C752" s="189"/>
    </row>
    <row r="753" spans="3:3" x14ac:dyDescent="0.25">
      <c r="C753" s="189"/>
    </row>
    <row r="754" spans="3:3" x14ac:dyDescent="0.25">
      <c r="C754" s="189"/>
    </row>
    <row r="755" spans="3:3" x14ac:dyDescent="0.25">
      <c r="C755" s="189"/>
    </row>
    <row r="756" spans="3:3" x14ac:dyDescent="0.25">
      <c r="C756" s="189"/>
    </row>
    <row r="757" spans="3:3" x14ac:dyDescent="0.25">
      <c r="C757" s="189"/>
    </row>
    <row r="758" spans="3:3" x14ac:dyDescent="0.25">
      <c r="C758" s="189"/>
    </row>
    <row r="759" spans="3:3" x14ac:dyDescent="0.25">
      <c r="C759" s="189"/>
    </row>
    <row r="760" spans="3:3" x14ac:dyDescent="0.25">
      <c r="C760" s="189"/>
    </row>
    <row r="761" spans="3:3" x14ac:dyDescent="0.25">
      <c r="C761" s="189"/>
    </row>
    <row r="762" spans="3:3" x14ac:dyDescent="0.25">
      <c r="C762" s="189"/>
    </row>
    <row r="763" spans="3:3" x14ac:dyDescent="0.25">
      <c r="C763" s="189"/>
    </row>
    <row r="764" spans="3:3" x14ac:dyDescent="0.25">
      <c r="C764" s="189"/>
    </row>
    <row r="765" spans="3:3" x14ac:dyDescent="0.25">
      <c r="C765" s="189"/>
    </row>
    <row r="766" spans="3:3" x14ac:dyDescent="0.25">
      <c r="C766" s="189"/>
    </row>
    <row r="767" spans="3:3" x14ac:dyDescent="0.25">
      <c r="C767" s="189"/>
    </row>
    <row r="768" spans="3:3" x14ac:dyDescent="0.25">
      <c r="C768" s="189"/>
    </row>
    <row r="769" spans="3:3" x14ac:dyDescent="0.25">
      <c r="C769" s="189"/>
    </row>
    <row r="770" spans="3:3" x14ac:dyDescent="0.25">
      <c r="C770" s="189"/>
    </row>
    <row r="771" spans="3:3" x14ac:dyDescent="0.25">
      <c r="C771" s="189"/>
    </row>
    <row r="772" spans="3:3" x14ac:dyDescent="0.25">
      <c r="C772" s="189"/>
    </row>
    <row r="773" spans="3:3" x14ac:dyDescent="0.25">
      <c r="C773" s="189"/>
    </row>
    <row r="774" spans="3:3" x14ac:dyDescent="0.25">
      <c r="C774" s="189"/>
    </row>
    <row r="775" spans="3:3" x14ac:dyDescent="0.25">
      <c r="C775" s="189"/>
    </row>
    <row r="776" spans="3:3" x14ac:dyDescent="0.25">
      <c r="C776" s="189"/>
    </row>
    <row r="777" spans="3:3" x14ac:dyDescent="0.25">
      <c r="C777" s="189"/>
    </row>
    <row r="778" spans="3:3" x14ac:dyDescent="0.25">
      <c r="C778" s="189"/>
    </row>
    <row r="779" spans="3:3" x14ac:dyDescent="0.25">
      <c r="C779" s="189"/>
    </row>
    <row r="780" spans="3:3" x14ac:dyDescent="0.25">
      <c r="C780" s="189"/>
    </row>
    <row r="781" spans="3:3" x14ac:dyDescent="0.25">
      <c r="C781" s="189"/>
    </row>
    <row r="782" spans="3:3" x14ac:dyDescent="0.25">
      <c r="C782" s="189"/>
    </row>
    <row r="783" spans="3:3" x14ac:dyDescent="0.25">
      <c r="C783" s="189"/>
    </row>
    <row r="784" spans="3:3" x14ac:dyDescent="0.25">
      <c r="C784" s="189"/>
    </row>
    <row r="785" spans="3:3" x14ac:dyDescent="0.25">
      <c r="C785" s="189"/>
    </row>
    <row r="786" spans="3:3" x14ac:dyDescent="0.25">
      <c r="C786" s="189"/>
    </row>
    <row r="787" spans="3:3" x14ac:dyDescent="0.25">
      <c r="C787" s="189"/>
    </row>
    <row r="788" spans="3:3" x14ac:dyDescent="0.25">
      <c r="C788" s="189"/>
    </row>
    <row r="789" spans="3:3" x14ac:dyDescent="0.25">
      <c r="C789" s="189"/>
    </row>
    <row r="790" spans="3:3" x14ac:dyDescent="0.25">
      <c r="C790" s="189"/>
    </row>
    <row r="791" spans="3:3" x14ac:dyDescent="0.25">
      <c r="C791" s="189"/>
    </row>
    <row r="792" spans="3:3" x14ac:dyDescent="0.25">
      <c r="C792" s="189"/>
    </row>
    <row r="793" spans="3:3" x14ac:dyDescent="0.25">
      <c r="C793" s="189"/>
    </row>
  </sheetData>
  <mergeCells count="80">
    <mergeCell ref="C320:C321"/>
    <mergeCell ref="B323:O323"/>
    <mergeCell ref="C329:C330"/>
    <mergeCell ref="C331:C334"/>
    <mergeCell ref="C238:C241"/>
    <mergeCell ref="C242:C245"/>
    <mergeCell ref="C246:C249"/>
    <mergeCell ref="B256:O256"/>
    <mergeCell ref="B262:O262"/>
    <mergeCell ref="C178:C182"/>
    <mergeCell ref="C183:C186"/>
    <mergeCell ref="C187:C190"/>
    <mergeCell ref="C191:C194"/>
    <mergeCell ref="C195:C198"/>
    <mergeCell ref="B103:O103"/>
    <mergeCell ref="C158:C161"/>
    <mergeCell ref="C166:C169"/>
    <mergeCell ref="C170:C173"/>
    <mergeCell ref="C174:C177"/>
    <mergeCell ref="B79:O79"/>
    <mergeCell ref="B82:B83"/>
    <mergeCell ref="B84:B86"/>
    <mergeCell ref="B88:B89"/>
    <mergeCell ref="B92:O92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E23:F23"/>
    <mergeCell ref="A22:A24"/>
    <mergeCell ref="B22:B24"/>
    <mergeCell ref="B25:O25"/>
    <mergeCell ref="C199:C203"/>
    <mergeCell ref="C204:C207"/>
    <mergeCell ref="C208:C211"/>
    <mergeCell ref="C212:C215"/>
    <mergeCell ref="C216:C219"/>
    <mergeCell ref="C220:C223"/>
    <mergeCell ref="C224:C227"/>
    <mergeCell ref="C228:C231"/>
    <mergeCell ref="C232:C235"/>
    <mergeCell ref="C236:C237"/>
    <mergeCell ref="B34:B35"/>
    <mergeCell ref="B38:B40"/>
    <mergeCell ref="B42:B45"/>
    <mergeCell ref="B47:B49"/>
    <mergeCell ref="B51:B53"/>
    <mergeCell ref="B55:B57"/>
    <mergeCell ref="B59:B61"/>
    <mergeCell ref="B63:B65"/>
    <mergeCell ref="B67:B69"/>
    <mergeCell ref="B71:B73"/>
    <mergeCell ref="B75:B77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U16" sqref="U1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0"/>
      <c r="C1" s="500" t="s">
        <v>308</v>
      </c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</row>
    <row r="2" spans="1:17" x14ac:dyDescent="0.25">
      <c r="B2" s="100"/>
      <c r="C2" s="500" t="s">
        <v>502</v>
      </c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</row>
    <row r="3" spans="1:17" x14ac:dyDescent="0.25">
      <c r="B3" s="100"/>
      <c r="C3" s="500" t="s">
        <v>514</v>
      </c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</row>
    <row r="4" spans="1:17" x14ac:dyDescent="0.25">
      <c r="B4" s="100"/>
      <c r="C4" s="500" t="s">
        <v>324</v>
      </c>
      <c r="D4" s="500"/>
      <c r="E4" s="500"/>
      <c r="F4" s="500"/>
      <c r="G4" s="500"/>
      <c r="H4" s="500"/>
      <c r="I4" s="500"/>
      <c r="J4" s="500"/>
      <c r="K4" s="500"/>
      <c r="L4" s="500"/>
      <c r="M4" s="500"/>
      <c r="N4" s="500"/>
      <c r="O4" s="500"/>
    </row>
    <row r="5" spans="1:17" hidden="1" x14ac:dyDescent="0.25">
      <c r="B5" s="100"/>
      <c r="C5" s="317" t="s">
        <v>468</v>
      </c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</row>
    <row r="6" spans="1:17" hidden="1" x14ac:dyDescent="0.25">
      <c r="B6" s="100"/>
      <c r="C6" s="317" t="s">
        <v>469</v>
      </c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</row>
    <row r="7" spans="1:17" hidden="1" x14ac:dyDescent="0.25">
      <c r="B7" s="100"/>
      <c r="C7" s="355" t="s">
        <v>468</v>
      </c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</row>
    <row r="8" spans="1:17" hidden="1" x14ac:dyDescent="0.25">
      <c r="B8" s="100"/>
      <c r="C8" s="355" t="s">
        <v>469</v>
      </c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</row>
    <row r="9" spans="1:17" hidden="1" x14ac:dyDescent="0.25">
      <c r="B9" s="100"/>
      <c r="C9" s="355" t="s">
        <v>468</v>
      </c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</row>
    <row r="10" spans="1:17" ht="15" hidden="1" customHeight="1" x14ac:dyDescent="0.25">
      <c r="B10" s="100"/>
      <c r="C10" s="355" t="s">
        <v>469</v>
      </c>
      <c r="D10" s="338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</row>
    <row r="11" spans="1:17" x14ac:dyDescent="0.25">
      <c r="C11" s="101"/>
      <c r="D11" s="102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2"/>
    </row>
    <row r="12" spans="1:17" ht="30.75" customHeight="1" x14ac:dyDescent="0.25">
      <c r="A12" s="418" t="s">
        <v>496</v>
      </c>
      <c r="B12" s="418"/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</row>
    <row r="13" spans="1:17" ht="17.25" customHeight="1" x14ac:dyDescent="0.25">
      <c r="A13" s="54"/>
      <c r="B13" s="54"/>
      <c r="C13" s="54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4" t="s">
        <v>376</v>
      </c>
    </row>
    <row r="14" spans="1:17" x14ac:dyDescent="0.25">
      <c r="A14" s="499" t="s">
        <v>5</v>
      </c>
      <c r="B14" s="421" t="s">
        <v>305</v>
      </c>
      <c r="C14" s="421" t="s">
        <v>53</v>
      </c>
      <c r="D14" s="445" t="s">
        <v>316</v>
      </c>
      <c r="E14" s="455" t="s">
        <v>189</v>
      </c>
      <c r="F14" s="455"/>
      <c r="G14" s="455"/>
      <c r="H14" s="422" t="s">
        <v>318</v>
      </c>
      <c r="I14" s="454" t="s">
        <v>189</v>
      </c>
      <c r="J14" s="454"/>
      <c r="K14" s="454"/>
      <c r="L14" s="438" t="s">
        <v>0</v>
      </c>
      <c r="M14" s="438" t="s">
        <v>189</v>
      </c>
      <c r="N14" s="438"/>
      <c r="O14" s="438"/>
    </row>
    <row r="15" spans="1:17" x14ac:dyDescent="0.25">
      <c r="A15" s="499"/>
      <c r="B15" s="421"/>
      <c r="C15" s="421"/>
      <c r="D15" s="445"/>
      <c r="E15" s="455" t="s">
        <v>1</v>
      </c>
      <c r="F15" s="455"/>
      <c r="G15" s="445" t="s">
        <v>2</v>
      </c>
      <c r="H15" s="422"/>
      <c r="I15" s="454" t="s">
        <v>1</v>
      </c>
      <c r="J15" s="454"/>
      <c r="K15" s="422" t="s">
        <v>2</v>
      </c>
      <c r="L15" s="438"/>
      <c r="M15" s="438" t="s">
        <v>1</v>
      </c>
      <c r="N15" s="438"/>
      <c r="O15" s="421" t="s">
        <v>2</v>
      </c>
      <c r="Q15" s="103"/>
    </row>
    <row r="16" spans="1:17" ht="29.25" customHeight="1" x14ac:dyDescent="0.25">
      <c r="A16" s="499"/>
      <c r="B16" s="421"/>
      <c r="C16" s="421"/>
      <c r="D16" s="445"/>
      <c r="E16" s="120" t="s">
        <v>3</v>
      </c>
      <c r="F16" s="119" t="s">
        <v>4</v>
      </c>
      <c r="G16" s="445"/>
      <c r="H16" s="422"/>
      <c r="I16" s="121" t="s">
        <v>3</v>
      </c>
      <c r="J16" s="117" t="s">
        <v>4</v>
      </c>
      <c r="K16" s="422"/>
      <c r="L16" s="438"/>
      <c r="M16" s="118" t="s">
        <v>3</v>
      </c>
      <c r="N16" s="116" t="s">
        <v>4</v>
      </c>
      <c r="O16" s="421"/>
      <c r="P16" s="61" t="s">
        <v>286</v>
      </c>
      <c r="Q16" s="62"/>
    </row>
    <row r="17" spans="1:17" ht="15.95" customHeight="1" x14ac:dyDescent="0.25">
      <c r="A17" s="13" t="s">
        <v>69</v>
      </c>
      <c r="B17" s="435" t="s">
        <v>58</v>
      </c>
      <c r="C17" s="436"/>
      <c r="D17" s="436"/>
      <c r="E17" s="436"/>
      <c r="F17" s="436"/>
      <c r="G17" s="436"/>
      <c r="H17" s="436"/>
      <c r="I17" s="436"/>
      <c r="J17" s="436"/>
      <c r="K17" s="436"/>
      <c r="L17" s="436"/>
      <c r="M17" s="436"/>
      <c r="N17" s="436"/>
      <c r="O17" s="437"/>
      <c r="P17" s="61" t="s">
        <v>287</v>
      </c>
      <c r="Q17" s="62"/>
    </row>
    <row r="18" spans="1:17" ht="15" customHeight="1" x14ac:dyDescent="0.25">
      <c r="A18" s="13" t="s">
        <v>177</v>
      </c>
      <c r="B18" s="12" t="s">
        <v>20</v>
      </c>
      <c r="C18" s="15" t="s">
        <v>31</v>
      </c>
      <c r="D18" s="16">
        <f>E18+G18</f>
        <v>125.3</v>
      </c>
      <c r="E18" s="16">
        <v>92.5</v>
      </c>
      <c r="F18" s="16"/>
      <c r="G18" s="16">
        <v>32.799999999999997</v>
      </c>
      <c r="H18" s="10">
        <f>I18+K18</f>
        <v>0</v>
      </c>
      <c r="I18" s="10"/>
      <c r="J18" s="10"/>
      <c r="K18" s="10"/>
      <c r="L18" s="12">
        <f>M18+O18</f>
        <v>125.3</v>
      </c>
      <c r="M18" s="12">
        <f>E18+I18</f>
        <v>92.5</v>
      </c>
      <c r="N18" s="12">
        <f>F18+J18</f>
        <v>0</v>
      </c>
      <c r="O18" s="12">
        <f>G18+K18</f>
        <v>32.799999999999997</v>
      </c>
      <c r="P18" s="61" t="s">
        <v>288</v>
      </c>
      <c r="Q18" s="62"/>
    </row>
    <row r="19" spans="1:17" ht="15.95" customHeight="1" x14ac:dyDescent="0.25">
      <c r="A19" s="20" t="s">
        <v>70</v>
      </c>
      <c r="B19" s="21" t="s">
        <v>170</v>
      </c>
      <c r="C19" s="28"/>
      <c r="D19" s="23">
        <f>D18</f>
        <v>125.3</v>
      </c>
      <c r="E19" s="23">
        <f>E18</f>
        <v>92.5</v>
      </c>
      <c r="F19" s="23">
        <f>F18</f>
        <v>0</v>
      </c>
      <c r="G19" s="23">
        <f>G18</f>
        <v>32.799999999999997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125.3</v>
      </c>
      <c r="M19" s="21">
        <f t="shared" si="0"/>
        <v>92.5</v>
      </c>
      <c r="N19" s="21">
        <f t="shared" si="0"/>
        <v>0</v>
      </c>
      <c r="O19" s="21">
        <f t="shared" si="0"/>
        <v>32.799999999999997</v>
      </c>
      <c r="P19" s="61" t="s">
        <v>289</v>
      </c>
      <c r="Q19" s="62"/>
    </row>
    <row r="20" spans="1:17" ht="15.95" customHeight="1" x14ac:dyDescent="0.25">
      <c r="A20" s="13" t="s">
        <v>71</v>
      </c>
      <c r="B20" s="435" t="s">
        <v>61</v>
      </c>
      <c r="C20" s="436"/>
      <c r="D20" s="436"/>
      <c r="E20" s="436"/>
      <c r="F20" s="436"/>
      <c r="G20" s="436"/>
      <c r="H20" s="436"/>
      <c r="I20" s="436"/>
      <c r="J20" s="436"/>
      <c r="K20" s="436"/>
      <c r="L20" s="436"/>
      <c r="M20" s="436"/>
      <c r="N20" s="436"/>
      <c r="O20" s="437"/>
      <c r="P20" s="61" t="s">
        <v>292</v>
      </c>
      <c r="Q20" s="62">
        <f>L18</f>
        <v>125.3</v>
      </c>
    </row>
    <row r="21" spans="1:17" ht="15" customHeight="1" x14ac:dyDescent="0.25">
      <c r="A21" s="13" t="s">
        <v>72</v>
      </c>
      <c r="B21" s="12" t="s">
        <v>20</v>
      </c>
      <c r="C21" s="15" t="s">
        <v>32</v>
      </c>
      <c r="D21" s="16">
        <f>E21+G21</f>
        <v>30.7</v>
      </c>
      <c r="E21" s="16">
        <v>30.7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30.7</v>
      </c>
      <c r="M21" s="12">
        <f>E21+I21</f>
        <v>30.7</v>
      </c>
      <c r="N21" s="12">
        <f>F21+J21</f>
        <v>0</v>
      </c>
      <c r="O21" s="12">
        <f>G21+K21</f>
        <v>0</v>
      </c>
      <c r="P21" s="61" t="s">
        <v>290</v>
      </c>
      <c r="Q21" s="62">
        <f>SUM(I26:I36)</f>
        <v>0</v>
      </c>
    </row>
    <row r="22" spans="1:17" ht="15.95" customHeight="1" x14ac:dyDescent="0.25">
      <c r="A22" s="20" t="s">
        <v>73</v>
      </c>
      <c r="B22" s="21" t="s">
        <v>171</v>
      </c>
      <c r="C22" s="28"/>
      <c r="D22" s="23">
        <f>D21</f>
        <v>30.7</v>
      </c>
      <c r="E22" s="23">
        <f>E21</f>
        <v>30.7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30.7</v>
      </c>
      <c r="M22" s="21">
        <f t="shared" si="1"/>
        <v>30.7</v>
      </c>
      <c r="N22" s="21">
        <f t="shared" si="1"/>
        <v>0</v>
      </c>
      <c r="O22" s="21">
        <f t="shared" si="1"/>
        <v>0</v>
      </c>
      <c r="P22" s="61" t="s">
        <v>291</v>
      </c>
      <c r="Q22" s="62">
        <f>L21</f>
        <v>30.7</v>
      </c>
    </row>
    <row r="23" spans="1:17" ht="15.95" customHeight="1" x14ac:dyDescent="0.25">
      <c r="A23" s="104" t="s">
        <v>74</v>
      </c>
      <c r="B23" s="125" t="s">
        <v>167</v>
      </c>
      <c r="C23" s="126"/>
      <c r="D23" s="44">
        <f>D19+D22</f>
        <v>156</v>
      </c>
      <c r="E23" s="44">
        <f>E19+E22</f>
        <v>123.2</v>
      </c>
      <c r="F23" s="44">
        <f>F19+F22</f>
        <v>0</v>
      </c>
      <c r="G23" s="44">
        <f>G19+G22</f>
        <v>32.799999999999997</v>
      </c>
      <c r="H23" s="45">
        <f t="shared" ref="H23:O23" si="2">H19+H22</f>
        <v>0</v>
      </c>
      <c r="I23" s="45">
        <f t="shared" si="2"/>
        <v>0</v>
      </c>
      <c r="J23" s="45">
        <f t="shared" si="2"/>
        <v>0</v>
      </c>
      <c r="K23" s="45">
        <f t="shared" si="2"/>
        <v>0</v>
      </c>
      <c r="L23" s="46">
        <f t="shared" si="2"/>
        <v>156</v>
      </c>
      <c r="M23" s="46">
        <f t="shared" si="2"/>
        <v>123.2</v>
      </c>
      <c r="N23" s="46">
        <f t="shared" si="2"/>
        <v>0</v>
      </c>
      <c r="O23" s="46">
        <f t="shared" si="2"/>
        <v>32.799999999999997</v>
      </c>
      <c r="P23" s="61" t="s">
        <v>293</v>
      </c>
      <c r="Q23" s="62">
        <f>SUM(I72:I85)</f>
        <v>0</v>
      </c>
    </row>
    <row r="24" spans="1:17" ht="15" customHeight="1" x14ac:dyDescent="0.25">
      <c r="A24" s="89" t="s">
        <v>168</v>
      </c>
      <c r="B24" s="105"/>
      <c r="C24" s="106"/>
      <c r="D24" s="105"/>
      <c r="E24" s="105"/>
      <c r="F24" s="91"/>
      <c r="G24" s="91"/>
      <c r="H24" s="91"/>
      <c r="I24" s="91"/>
      <c r="J24" s="91"/>
      <c r="K24" s="91"/>
      <c r="L24" s="91"/>
      <c r="M24" s="91"/>
      <c r="N24" s="91"/>
      <c r="P24" s="61" t="s">
        <v>294</v>
      </c>
      <c r="Q24" s="62">
        <f>SUM(I43:I69)</f>
        <v>0</v>
      </c>
    </row>
    <row r="25" spans="1:17" x14ac:dyDescent="0.25">
      <c r="A25" s="89"/>
      <c r="B25" s="6"/>
      <c r="C25" s="92"/>
      <c r="D25" s="6"/>
      <c r="E25" s="6"/>
      <c r="F25" s="93"/>
      <c r="G25" s="6"/>
      <c r="H25" s="6"/>
      <c r="I25" s="6"/>
      <c r="J25" s="6"/>
      <c r="K25" s="6"/>
      <c r="L25" s="6"/>
      <c r="M25" s="6"/>
      <c r="N25" s="6"/>
      <c r="P25" s="61" t="s">
        <v>295</v>
      </c>
      <c r="Q25" s="62">
        <f>SUM(I88:I91)</f>
        <v>0</v>
      </c>
    </row>
    <row r="26" spans="1:17" x14ac:dyDescent="0.25">
      <c r="A26" s="6"/>
      <c r="B26" s="6"/>
      <c r="C26" s="49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6" t="s">
        <v>167</v>
      </c>
      <c r="Q26" s="67">
        <f>SUM(Q16:Q25)</f>
        <v>156</v>
      </c>
    </row>
    <row r="27" spans="1:17" x14ac:dyDescent="0.25">
      <c r="A27" s="6"/>
      <c r="B27" s="6"/>
      <c r="C27" s="49"/>
      <c r="D27" s="6"/>
      <c r="E27" s="6"/>
      <c r="F27" s="6"/>
      <c r="G27" s="6"/>
      <c r="H27" s="6"/>
      <c r="I27" s="6"/>
      <c r="J27" s="6" t="s">
        <v>401</v>
      </c>
      <c r="K27" s="6"/>
      <c r="L27" s="6"/>
      <c r="M27" s="6"/>
      <c r="N27" s="6"/>
      <c r="P27" s="68"/>
      <c r="Q27" s="68"/>
    </row>
    <row r="28" spans="1:17" x14ac:dyDescent="0.25">
      <c r="A28" s="6"/>
      <c r="B28" s="6"/>
      <c r="C28" s="49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68"/>
      <c r="Q28" s="68">
        <f>Q26-L23</f>
        <v>0</v>
      </c>
    </row>
    <row r="29" spans="1:17" x14ac:dyDescent="0.25">
      <c r="A29" s="6"/>
      <c r="B29" s="6"/>
      <c r="C29" s="49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49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49"/>
      <c r="D31" s="6"/>
      <c r="E31" s="6"/>
      <c r="F31" s="6"/>
      <c r="G31" s="6" t="s">
        <v>168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49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49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49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49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49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49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49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49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49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49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49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49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49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49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49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49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49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49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49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49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49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49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49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49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49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49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49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49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49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49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49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49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49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49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49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49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49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49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49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49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49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49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49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49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49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49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49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49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49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49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49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49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49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49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49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49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49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49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49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49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49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49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49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49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49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49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49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49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49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49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49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49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49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49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49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49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49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49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49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49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49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49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49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49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49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49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49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49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49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49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49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49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49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49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49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49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49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49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49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49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49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49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49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49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49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0"/>
    </row>
    <row r="138" spans="1:14" x14ac:dyDescent="0.25">
      <c r="C138" s="50"/>
    </row>
    <row r="139" spans="1:14" x14ac:dyDescent="0.25">
      <c r="C139" s="50"/>
    </row>
    <row r="140" spans="1:14" x14ac:dyDescent="0.25">
      <c r="C140" s="50"/>
    </row>
    <row r="141" spans="1:14" x14ac:dyDescent="0.25">
      <c r="C141" s="50"/>
    </row>
    <row r="142" spans="1:14" x14ac:dyDescent="0.25">
      <c r="C142" s="50"/>
    </row>
    <row r="143" spans="1:14" x14ac:dyDescent="0.25">
      <c r="C143" s="50"/>
    </row>
    <row r="144" spans="1:14" x14ac:dyDescent="0.25">
      <c r="C144" s="50"/>
    </row>
    <row r="145" spans="3:3" x14ac:dyDescent="0.25">
      <c r="C145" s="50"/>
    </row>
    <row r="146" spans="3:3" x14ac:dyDescent="0.25">
      <c r="C146" s="50"/>
    </row>
    <row r="147" spans="3:3" x14ac:dyDescent="0.25">
      <c r="C147" s="50"/>
    </row>
    <row r="148" spans="3:3" x14ac:dyDescent="0.25">
      <c r="C148" s="50"/>
    </row>
    <row r="149" spans="3:3" x14ac:dyDescent="0.25">
      <c r="C149" s="50"/>
    </row>
    <row r="150" spans="3:3" x14ac:dyDescent="0.25">
      <c r="C150" s="50"/>
    </row>
    <row r="151" spans="3:3" x14ac:dyDescent="0.25">
      <c r="C151" s="50"/>
    </row>
    <row r="152" spans="3:3" x14ac:dyDescent="0.25">
      <c r="C152" s="50"/>
    </row>
    <row r="153" spans="3:3" x14ac:dyDescent="0.25">
      <c r="C153" s="50"/>
    </row>
    <row r="154" spans="3:3" x14ac:dyDescent="0.25">
      <c r="C154" s="50"/>
    </row>
    <row r="155" spans="3:3" x14ac:dyDescent="0.25">
      <c r="C155" s="50"/>
    </row>
    <row r="156" spans="3:3" x14ac:dyDescent="0.25">
      <c r="C156" s="50"/>
    </row>
    <row r="157" spans="3:3" x14ac:dyDescent="0.25">
      <c r="C157" s="50"/>
    </row>
    <row r="158" spans="3:3" x14ac:dyDescent="0.25">
      <c r="C158" s="50"/>
    </row>
    <row r="159" spans="3:3" x14ac:dyDescent="0.25">
      <c r="C159" s="50"/>
    </row>
    <row r="160" spans="3:3" x14ac:dyDescent="0.25">
      <c r="C160" s="50"/>
    </row>
    <row r="161" spans="3:3" x14ac:dyDescent="0.25">
      <c r="C161" s="50"/>
    </row>
    <row r="162" spans="3:3" x14ac:dyDescent="0.25">
      <c r="C162" s="50"/>
    </row>
    <row r="163" spans="3:3" x14ac:dyDescent="0.25">
      <c r="C163" s="50"/>
    </row>
    <row r="164" spans="3:3" x14ac:dyDescent="0.25">
      <c r="C164" s="50"/>
    </row>
    <row r="165" spans="3:3" x14ac:dyDescent="0.25">
      <c r="C165" s="50"/>
    </row>
    <row r="166" spans="3:3" x14ac:dyDescent="0.25">
      <c r="C166" s="50"/>
    </row>
    <row r="167" spans="3:3" x14ac:dyDescent="0.25">
      <c r="C167" s="50"/>
    </row>
    <row r="168" spans="3:3" x14ac:dyDescent="0.25">
      <c r="C168" s="50"/>
    </row>
    <row r="169" spans="3:3" x14ac:dyDescent="0.25">
      <c r="C169" s="50"/>
    </row>
    <row r="170" spans="3:3" x14ac:dyDescent="0.25">
      <c r="C170" s="50"/>
    </row>
    <row r="171" spans="3:3" x14ac:dyDescent="0.25">
      <c r="C171" s="50"/>
    </row>
    <row r="172" spans="3:3" x14ac:dyDescent="0.25">
      <c r="C172" s="50"/>
    </row>
    <row r="173" spans="3:3" x14ac:dyDescent="0.25">
      <c r="C173" s="50"/>
    </row>
    <row r="174" spans="3:3" x14ac:dyDescent="0.25">
      <c r="C174" s="50"/>
    </row>
    <row r="175" spans="3:3" x14ac:dyDescent="0.25">
      <c r="C175" s="50"/>
    </row>
    <row r="176" spans="3:3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zoomScaleNormal="10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456" t="s">
        <v>308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</row>
    <row r="2" spans="1:15" x14ac:dyDescent="0.25">
      <c r="B2" s="456" t="s">
        <v>502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</row>
    <row r="3" spans="1:15" x14ac:dyDescent="0.25">
      <c r="B3" s="456" t="s">
        <v>514</v>
      </c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</row>
    <row r="4" spans="1:15" x14ac:dyDescent="0.25">
      <c r="B4" s="456" t="s">
        <v>325</v>
      </c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</row>
    <row r="5" spans="1:15" ht="13.5" customHeight="1" x14ac:dyDescent="0.25">
      <c r="B5" s="457" t="s">
        <v>525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5" ht="15" customHeight="1" x14ac:dyDescent="0.25">
      <c r="B6" s="457" t="s">
        <v>516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5" ht="17.25" hidden="1" customHeight="1" x14ac:dyDescent="0.25">
      <c r="A7" s="246"/>
      <c r="B7" s="457" t="s">
        <v>380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5" hidden="1" x14ac:dyDescent="0.25">
      <c r="A8" s="246"/>
      <c r="B8" s="457" t="s">
        <v>381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5" ht="15" hidden="1" customHeight="1" x14ac:dyDescent="0.25">
      <c r="A9" s="246"/>
      <c r="B9" s="457" t="s">
        <v>382</v>
      </c>
      <c r="C9" s="457"/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</row>
    <row r="10" spans="1:15" hidden="1" x14ac:dyDescent="0.25">
      <c r="A10" s="246"/>
      <c r="B10" s="457" t="s">
        <v>383</v>
      </c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</row>
    <row r="11" spans="1:15" hidden="1" x14ac:dyDescent="0.25">
      <c r="A11" s="246"/>
      <c r="B11" s="457" t="s">
        <v>398</v>
      </c>
      <c r="C11" s="457"/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  <c r="O11" s="457"/>
    </row>
    <row r="12" spans="1:15" hidden="1" x14ac:dyDescent="0.25">
      <c r="A12" s="246"/>
      <c r="B12" s="457" t="s">
        <v>389</v>
      </c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1:15" hidden="1" x14ac:dyDescent="0.25">
      <c r="A13" s="246"/>
      <c r="B13" s="457" t="s">
        <v>397</v>
      </c>
      <c r="C13" s="457"/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</row>
    <row r="14" spans="1:15" hidden="1" x14ac:dyDescent="0.25">
      <c r="A14" s="246"/>
      <c r="B14" s="457" t="s">
        <v>395</v>
      </c>
      <c r="C14" s="457"/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</row>
    <row r="15" spans="1:15" hidden="1" x14ac:dyDescent="0.25">
      <c r="A15" s="246"/>
      <c r="B15" s="457" t="s">
        <v>396</v>
      </c>
      <c r="C15" s="457"/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457"/>
      <c r="O15" s="457"/>
    </row>
    <row r="16" spans="1:15" hidden="1" x14ac:dyDescent="0.25">
      <c r="A16" s="246"/>
      <c r="B16" s="457" t="s">
        <v>403</v>
      </c>
      <c r="C16" s="457"/>
      <c r="D16" s="457"/>
      <c r="E16" s="457"/>
      <c r="F16" s="457"/>
      <c r="G16" s="457"/>
      <c r="H16" s="457"/>
      <c r="I16" s="457"/>
      <c r="J16" s="457"/>
      <c r="K16" s="457"/>
      <c r="L16" s="457"/>
      <c r="M16" s="457"/>
      <c r="N16" s="457"/>
      <c r="O16" s="457"/>
    </row>
    <row r="17" spans="1:15" hidden="1" x14ac:dyDescent="0.25">
      <c r="A17" s="246"/>
      <c r="B17" s="457" t="s">
        <v>402</v>
      </c>
      <c r="C17" s="457"/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  <c r="O17" s="457"/>
    </row>
    <row r="18" spans="1:15" hidden="1" x14ac:dyDescent="0.25">
      <c r="A18" s="246"/>
      <c r="B18" s="457" t="s">
        <v>405</v>
      </c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  <c r="O18" s="457"/>
    </row>
    <row r="19" spans="1:15" hidden="1" x14ac:dyDescent="0.25">
      <c r="A19" s="246"/>
      <c r="B19" s="457" t="s">
        <v>412</v>
      </c>
      <c r="C19" s="457"/>
      <c r="D19" s="457"/>
      <c r="E19" s="457"/>
      <c r="F19" s="457"/>
      <c r="G19" s="457"/>
      <c r="H19" s="457"/>
      <c r="I19" s="457"/>
      <c r="J19" s="457"/>
      <c r="K19" s="457"/>
      <c r="L19" s="457"/>
      <c r="M19" s="457"/>
      <c r="N19" s="457"/>
      <c r="O19" s="457"/>
    </row>
    <row r="20" spans="1:15" hidden="1" x14ac:dyDescent="0.25">
      <c r="A20" s="246"/>
      <c r="B20" s="457" t="s">
        <v>413</v>
      </c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</row>
    <row r="21" spans="1:15" ht="15" hidden="1" customHeight="1" x14ac:dyDescent="0.25">
      <c r="A21" s="246"/>
      <c r="B21" s="457" t="s">
        <v>527</v>
      </c>
      <c r="C21" s="457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</row>
    <row r="22" spans="1:15" ht="15" hidden="1" customHeight="1" x14ac:dyDescent="0.25">
      <c r="A22" s="246"/>
      <c r="B22" s="457" t="s">
        <v>466</v>
      </c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</row>
    <row r="23" spans="1:15" ht="15" hidden="1" customHeight="1" x14ac:dyDescent="0.25">
      <c r="A23" s="246"/>
      <c r="B23" s="457" t="s">
        <v>527</v>
      </c>
      <c r="C23" s="457"/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</row>
    <row r="24" spans="1:15" ht="15" hidden="1" customHeight="1" x14ac:dyDescent="0.25">
      <c r="A24" s="246"/>
      <c r="B24" s="457" t="s">
        <v>466</v>
      </c>
      <c r="C24" s="457"/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</row>
    <row r="25" spans="1:15" ht="15" hidden="1" customHeight="1" x14ac:dyDescent="0.25">
      <c r="A25" s="246"/>
      <c r="B25" s="457" t="s">
        <v>527</v>
      </c>
      <c r="C25" s="457"/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</row>
    <row r="26" spans="1:15" ht="15" hidden="1" customHeight="1" x14ac:dyDescent="0.25">
      <c r="A26" s="246"/>
      <c r="B26" s="457" t="s">
        <v>466</v>
      </c>
      <c r="C26" s="457"/>
      <c r="D26" s="457"/>
      <c r="E26" s="457"/>
      <c r="F26" s="457"/>
      <c r="G26" s="457"/>
      <c r="H26" s="457"/>
      <c r="I26" s="457"/>
      <c r="J26" s="457"/>
      <c r="K26" s="457"/>
      <c r="L26" s="457"/>
      <c r="M26" s="457"/>
      <c r="N26" s="457"/>
      <c r="O26" s="457"/>
    </row>
    <row r="27" spans="1:15" ht="15" hidden="1" customHeight="1" x14ac:dyDescent="0.25">
      <c r="A27" s="246"/>
      <c r="B27" s="457" t="s">
        <v>527</v>
      </c>
      <c r="C27" s="457"/>
      <c r="D27" s="457"/>
      <c r="E27" s="457"/>
      <c r="F27" s="457"/>
      <c r="G27" s="457"/>
      <c r="H27" s="457"/>
      <c r="I27" s="457"/>
      <c r="J27" s="457"/>
      <c r="K27" s="457"/>
      <c r="L27" s="457"/>
      <c r="M27" s="457"/>
      <c r="N27" s="457"/>
      <c r="O27" s="457"/>
    </row>
    <row r="28" spans="1:15" ht="15" hidden="1" customHeight="1" x14ac:dyDescent="0.25">
      <c r="A28" s="246"/>
      <c r="B28" s="457" t="s">
        <v>466</v>
      </c>
      <c r="C28" s="457"/>
      <c r="D28" s="457"/>
      <c r="E28" s="457"/>
      <c r="F28" s="457"/>
      <c r="G28" s="457"/>
      <c r="H28" s="457"/>
      <c r="I28" s="457"/>
      <c r="J28" s="457"/>
      <c r="K28" s="457"/>
      <c r="L28" s="457"/>
      <c r="M28" s="457"/>
      <c r="N28" s="457"/>
      <c r="O28" s="457"/>
    </row>
    <row r="29" spans="1:15" ht="15" hidden="1" customHeight="1" x14ac:dyDescent="0.25">
      <c r="A29" s="246"/>
      <c r="B29" s="457" t="s">
        <v>527</v>
      </c>
      <c r="C29" s="457"/>
      <c r="D29" s="457"/>
      <c r="E29" s="457"/>
      <c r="F29" s="457"/>
      <c r="G29" s="457"/>
      <c r="H29" s="457"/>
      <c r="I29" s="457"/>
      <c r="J29" s="457"/>
      <c r="K29" s="457"/>
      <c r="L29" s="457"/>
      <c r="M29" s="457"/>
      <c r="N29" s="457"/>
      <c r="O29" s="457"/>
    </row>
    <row r="30" spans="1:15" ht="15" hidden="1" customHeight="1" x14ac:dyDescent="0.25">
      <c r="A30" s="246"/>
      <c r="B30" s="457" t="s">
        <v>466</v>
      </c>
      <c r="C30" s="457"/>
      <c r="D30" s="457"/>
      <c r="E30" s="457"/>
      <c r="F30" s="457"/>
      <c r="G30" s="457"/>
      <c r="H30" s="457"/>
      <c r="I30" s="457"/>
      <c r="J30" s="457"/>
      <c r="K30" s="457"/>
      <c r="L30" s="457"/>
      <c r="M30" s="457"/>
      <c r="N30" s="457"/>
      <c r="O30" s="457"/>
    </row>
    <row r="31" spans="1:15" ht="12" customHeight="1" x14ac:dyDescent="0.25">
      <c r="B31" s="52"/>
      <c r="C31" s="52"/>
      <c r="D31" s="52"/>
      <c r="E31" s="52"/>
      <c r="F31" s="52"/>
      <c r="G31" s="52"/>
      <c r="H31" s="53"/>
      <c r="I31" s="53"/>
      <c r="J31" s="53"/>
      <c r="K31" s="53"/>
      <c r="L31" s="52"/>
      <c r="M31" s="52"/>
      <c r="N31" s="52"/>
      <c r="O31" s="52"/>
    </row>
    <row r="32" spans="1:15" ht="29.25" customHeight="1" x14ac:dyDescent="0.25">
      <c r="A32" s="418" t="s">
        <v>497</v>
      </c>
      <c r="B32" s="418"/>
      <c r="C32" s="418"/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</row>
    <row r="33" spans="1:18" ht="12" customHeight="1" x14ac:dyDescent="0.25">
      <c r="B33" s="385"/>
      <c r="C33" s="385"/>
      <c r="D33" s="385"/>
      <c r="E33" s="385"/>
      <c r="F33" s="385"/>
      <c r="G33" s="385"/>
      <c r="H33" s="534"/>
      <c r="I33" s="534"/>
      <c r="J33" s="534"/>
      <c r="K33" s="534"/>
      <c r="L33" s="385"/>
      <c r="M33" s="385"/>
      <c r="N33" s="385"/>
      <c r="O33" s="4" t="s">
        <v>376</v>
      </c>
    </row>
    <row r="34" spans="1:18" ht="15" customHeight="1" x14ac:dyDescent="0.25">
      <c r="A34" s="423" t="s">
        <v>5</v>
      </c>
      <c r="B34" s="426" t="s">
        <v>305</v>
      </c>
      <c r="C34" s="426" t="s">
        <v>53</v>
      </c>
      <c r="D34" s="439" t="s">
        <v>316</v>
      </c>
      <c r="E34" s="443" t="s">
        <v>189</v>
      </c>
      <c r="F34" s="443"/>
      <c r="G34" s="444"/>
      <c r="H34" s="429" t="s">
        <v>318</v>
      </c>
      <c r="I34" s="432" t="s">
        <v>189</v>
      </c>
      <c r="J34" s="433"/>
      <c r="K34" s="434"/>
      <c r="L34" s="438" t="s">
        <v>0</v>
      </c>
      <c r="M34" s="447" t="s">
        <v>189</v>
      </c>
      <c r="N34" s="448"/>
      <c r="O34" s="449"/>
    </row>
    <row r="35" spans="1:18" x14ac:dyDescent="0.25">
      <c r="A35" s="424"/>
      <c r="B35" s="427"/>
      <c r="C35" s="427"/>
      <c r="D35" s="440"/>
      <c r="E35" s="444" t="s">
        <v>1</v>
      </c>
      <c r="F35" s="455"/>
      <c r="G35" s="445" t="s">
        <v>2</v>
      </c>
      <c r="H35" s="430"/>
      <c r="I35" s="454" t="s">
        <v>1</v>
      </c>
      <c r="J35" s="454"/>
      <c r="K35" s="422" t="s">
        <v>2</v>
      </c>
      <c r="L35" s="438"/>
      <c r="M35" s="438" t="s">
        <v>1</v>
      </c>
      <c r="N35" s="438"/>
      <c r="O35" s="421" t="s">
        <v>2</v>
      </c>
    </row>
    <row r="36" spans="1:18" ht="30" customHeight="1" x14ac:dyDescent="0.25">
      <c r="A36" s="425"/>
      <c r="B36" s="428"/>
      <c r="C36" s="428"/>
      <c r="D36" s="441"/>
      <c r="E36" s="55" t="s">
        <v>3</v>
      </c>
      <c r="F36" s="381" t="s">
        <v>4</v>
      </c>
      <c r="G36" s="439"/>
      <c r="H36" s="431"/>
      <c r="I36" s="56" t="s">
        <v>3</v>
      </c>
      <c r="J36" s="388" t="s">
        <v>4</v>
      </c>
      <c r="K36" s="429"/>
      <c r="L36" s="478"/>
      <c r="M36" s="400" t="s">
        <v>3</v>
      </c>
      <c r="N36" s="387" t="s">
        <v>4</v>
      </c>
      <c r="O36" s="426"/>
    </row>
    <row r="37" spans="1:18" ht="15.95" customHeight="1" x14ac:dyDescent="0.25">
      <c r="A37" s="5" t="s">
        <v>69</v>
      </c>
      <c r="B37" s="435" t="s">
        <v>6</v>
      </c>
      <c r="C37" s="436"/>
      <c r="D37" s="436"/>
      <c r="E37" s="436"/>
      <c r="F37" s="436"/>
      <c r="G37" s="436"/>
      <c r="H37" s="436"/>
      <c r="I37" s="436"/>
      <c r="J37" s="436"/>
      <c r="K37" s="436"/>
      <c r="L37" s="436"/>
      <c r="M37" s="436"/>
      <c r="N37" s="436"/>
      <c r="O37" s="437"/>
      <c r="R37" s="68" t="s">
        <v>429</v>
      </c>
    </row>
    <row r="38" spans="1:18" ht="15" customHeight="1" x14ac:dyDescent="0.25">
      <c r="A38" s="5" t="s">
        <v>177</v>
      </c>
      <c r="B38" s="26" t="s">
        <v>20</v>
      </c>
      <c r="C38" s="7" t="s">
        <v>9</v>
      </c>
      <c r="D38" s="8">
        <f>E38+G38</f>
        <v>22.8</v>
      </c>
      <c r="E38" s="8">
        <v>22.8</v>
      </c>
      <c r="F38" s="8"/>
      <c r="G38" s="8"/>
      <c r="H38" s="9">
        <f>I38+K38</f>
        <v>0</v>
      </c>
      <c r="I38" s="9"/>
      <c r="J38" s="9"/>
      <c r="K38" s="9"/>
      <c r="L38" s="11">
        <f>M38+O38</f>
        <v>22.8</v>
      </c>
      <c r="M38" s="11">
        <f>E38+I38</f>
        <v>22.8</v>
      </c>
      <c r="N38" s="11">
        <f>F38+J38</f>
        <v>0</v>
      </c>
      <c r="O38" s="11">
        <f>G38+K38</f>
        <v>0</v>
      </c>
      <c r="Q38" s="2">
        <f>'[1]2 pr._pajamos pagal rūšis'!L20-'[1]9 pr._įstaigų pajamos'!L38</f>
        <v>0</v>
      </c>
      <c r="R38" s="68">
        <f>'[1]2 pr._pajamos pagal rūšis'!L20-'[1]9 pr._įstaigų pajamos'!L38</f>
        <v>0</v>
      </c>
    </row>
    <row r="39" spans="1:18" x14ac:dyDescent="0.25">
      <c r="A39" s="13" t="s">
        <v>70</v>
      </c>
      <c r="B39" s="57" t="s">
        <v>304</v>
      </c>
      <c r="C39" s="15" t="s">
        <v>9</v>
      </c>
      <c r="D39" s="58">
        <f t="shared" ref="D39:D48" si="0">E39+G39</f>
        <v>4</v>
      </c>
      <c r="E39" s="58">
        <v>4</v>
      </c>
      <c r="F39" s="58"/>
      <c r="G39" s="58"/>
      <c r="H39" s="59">
        <f t="shared" ref="H39:H48" si="1">I39+K39</f>
        <v>0</v>
      </c>
      <c r="I39" s="59"/>
      <c r="J39" s="59"/>
      <c r="K39" s="59"/>
      <c r="L39" s="60">
        <f t="shared" ref="L39:L49" si="2">M39+O39</f>
        <v>4</v>
      </c>
      <c r="M39" s="60">
        <f t="shared" ref="M39:O48" si="3">E39+I39</f>
        <v>4</v>
      </c>
      <c r="N39" s="60">
        <f t="shared" si="3"/>
        <v>0</v>
      </c>
      <c r="O39" s="60">
        <f t="shared" si="3"/>
        <v>0</v>
      </c>
      <c r="P39" s="580"/>
      <c r="Q39" s="581"/>
      <c r="R39" s="68">
        <f>'[1]2 pr._pajamos pagal rūšis'!L21-'[1]9 pr._įstaigų pajamos'!L39</f>
        <v>0</v>
      </c>
    </row>
    <row r="40" spans="1:18" ht="15" customHeight="1" x14ac:dyDescent="0.25">
      <c r="A40" s="5" t="s">
        <v>71</v>
      </c>
      <c r="B40" s="33" t="s">
        <v>10</v>
      </c>
      <c r="C40" s="15" t="s">
        <v>9</v>
      </c>
      <c r="D40" s="16">
        <f t="shared" si="0"/>
        <v>0.3</v>
      </c>
      <c r="E40" s="16">
        <v>0.3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0.3</v>
      </c>
      <c r="M40" s="12">
        <f t="shared" si="3"/>
        <v>0.3</v>
      </c>
      <c r="N40" s="12">
        <f t="shared" si="3"/>
        <v>0</v>
      </c>
      <c r="O40" s="12">
        <f t="shared" si="3"/>
        <v>0</v>
      </c>
      <c r="R40" s="68">
        <f>'[1]2 pr._pajamos pagal rūšis'!L22-'[1]9 pr._įstaigų pajamos'!L40</f>
        <v>0</v>
      </c>
    </row>
    <row r="41" spans="1:18" ht="15" customHeight="1" x14ac:dyDescent="0.25">
      <c r="A41" s="5" t="s">
        <v>72</v>
      </c>
      <c r="B41" s="33" t="s">
        <v>11</v>
      </c>
      <c r="C41" s="15" t="s">
        <v>9</v>
      </c>
      <c r="D41" s="16">
        <f t="shared" si="0"/>
        <v>0.5</v>
      </c>
      <c r="E41" s="16">
        <v>0.5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0.5</v>
      </c>
      <c r="M41" s="12">
        <f t="shared" si="3"/>
        <v>0.5</v>
      </c>
      <c r="N41" s="12">
        <f t="shared" si="3"/>
        <v>0</v>
      </c>
      <c r="O41" s="12">
        <f t="shared" si="3"/>
        <v>0</v>
      </c>
      <c r="R41" s="68">
        <f>'[1]2 pr._pajamos pagal rūšis'!L23-'[1]9 pr._įstaigų pajamos'!L41</f>
        <v>0</v>
      </c>
    </row>
    <row r="42" spans="1:18" ht="15" customHeight="1" x14ac:dyDescent="0.25">
      <c r="A42" s="5" t="s">
        <v>73</v>
      </c>
      <c r="B42" s="33" t="s">
        <v>12</v>
      </c>
      <c r="C42" s="15" t="s">
        <v>9</v>
      </c>
      <c r="D42" s="16">
        <f t="shared" si="0"/>
        <v>1.9</v>
      </c>
      <c r="E42" s="16">
        <v>1.9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1.9</v>
      </c>
      <c r="M42" s="12">
        <f t="shared" si="3"/>
        <v>1.9</v>
      </c>
      <c r="N42" s="12">
        <f t="shared" si="3"/>
        <v>0</v>
      </c>
      <c r="O42" s="12">
        <f t="shared" si="3"/>
        <v>0</v>
      </c>
      <c r="R42" s="68">
        <f>'[1]2 pr._pajamos pagal rūšis'!L24-'[1]9 pr._įstaigų pajamos'!L42</f>
        <v>0</v>
      </c>
    </row>
    <row r="43" spans="1:18" ht="15" customHeight="1" x14ac:dyDescent="0.25">
      <c r="A43" s="13" t="s">
        <v>74</v>
      </c>
      <c r="B43" s="12" t="s">
        <v>14</v>
      </c>
      <c r="C43" s="15" t="s">
        <v>9</v>
      </c>
      <c r="D43" s="16">
        <f t="shared" si="0"/>
        <v>2</v>
      </c>
      <c r="E43" s="16">
        <v>2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2</v>
      </c>
      <c r="M43" s="12">
        <f t="shared" si="3"/>
        <v>2</v>
      </c>
      <c r="N43" s="12">
        <f t="shared" si="3"/>
        <v>0</v>
      </c>
      <c r="O43" s="12">
        <f t="shared" si="3"/>
        <v>0</v>
      </c>
      <c r="R43" s="68">
        <f>'[1]2 pr._pajamos pagal rūšis'!L26-'[1]9 pr._įstaigų pajamos'!L43</f>
        <v>0</v>
      </c>
    </row>
    <row r="44" spans="1:18" ht="15" customHeight="1" x14ac:dyDescent="0.25">
      <c r="A44" s="13" t="s">
        <v>75</v>
      </c>
      <c r="B44" s="26" t="s">
        <v>15</v>
      </c>
      <c r="C44" s="15" t="s">
        <v>9</v>
      </c>
      <c r="D44" s="16">
        <f t="shared" si="0"/>
        <v>0.1</v>
      </c>
      <c r="E44" s="16">
        <v>0.1</v>
      </c>
      <c r="F44" s="16"/>
      <c r="G44" s="16"/>
      <c r="H44" s="10">
        <f t="shared" si="1"/>
        <v>0</v>
      </c>
      <c r="I44" s="10"/>
      <c r="J44" s="10"/>
      <c r="K44" s="10"/>
      <c r="L44" s="12">
        <f t="shared" si="2"/>
        <v>0.1</v>
      </c>
      <c r="M44" s="12">
        <f t="shared" si="3"/>
        <v>0.1</v>
      </c>
      <c r="N44" s="12">
        <f t="shared" si="3"/>
        <v>0</v>
      </c>
      <c r="O44" s="12">
        <f t="shared" si="3"/>
        <v>0</v>
      </c>
      <c r="R44" s="68">
        <f>'[1]2 pr._pajamos pagal rūšis'!L27-'[1]9 pr._įstaigų pajamos'!L44</f>
        <v>0</v>
      </c>
    </row>
    <row r="45" spans="1:18" ht="15" customHeight="1" x14ac:dyDescent="0.25">
      <c r="A45" s="5" t="s">
        <v>76</v>
      </c>
      <c r="B45" s="33" t="s">
        <v>16</v>
      </c>
      <c r="C45" s="15" t="s">
        <v>9</v>
      </c>
      <c r="D45" s="16">
        <f t="shared" si="0"/>
        <v>2.5</v>
      </c>
      <c r="E45" s="16">
        <v>2.5</v>
      </c>
      <c r="F45" s="16"/>
      <c r="G45" s="16"/>
      <c r="H45" s="10">
        <f t="shared" si="1"/>
        <v>0</v>
      </c>
      <c r="I45" s="10"/>
      <c r="J45" s="10"/>
      <c r="K45" s="10"/>
      <c r="L45" s="12">
        <f t="shared" si="2"/>
        <v>2.5</v>
      </c>
      <c r="M45" s="12">
        <f t="shared" si="3"/>
        <v>2.5</v>
      </c>
      <c r="N45" s="12">
        <f t="shared" si="3"/>
        <v>0</v>
      </c>
      <c r="O45" s="12">
        <f t="shared" si="3"/>
        <v>0</v>
      </c>
      <c r="R45" s="68">
        <f>'[1]2 pr._pajamos pagal rūšis'!L28-'[1]9 pr._įstaigų pajamos'!L45</f>
        <v>0</v>
      </c>
    </row>
    <row r="46" spans="1:18" ht="15" customHeight="1" x14ac:dyDescent="0.25">
      <c r="A46" s="5" t="s">
        <v>77</v>
      </c>
      <c r="B46" s="33" t="s">
        <v>17</v>
      </c>
      <c r="C46" s="15" t="s">
        <v>9</v>
      </c>
      <c r="D46" s="16">
        <f t="shared" si="0"/>
        <v>0.5</v>
      </c>
      <c r="E46" s="16">
        <v>0.5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0.5</v>
      </c>
      <c r="M46" s="12">
        <f t="shared" si="3"/>
        <v>0.5</v>
      </c>
      <c r="N46" s="12">
        <f t="shared" si="3"/>
        <v>0</v>
      </c>
      <c r="O46" s="12">
        <f t="shared" si="3"/>
        <v>0</v>
      </c>
      <c r="R46" s="68">
        <f>'[1]2 pr._pajamos pagal rūšis'!L29-'[1]9 pr._įstaigų pajamos'!L46</f>
        <v>0</v>
      </c>
    </row>
    <row r="47" spans="1:18" ht="15" customHeight="1" x14ac:dyDescent="0.25">
      <c r="A47" s="5" t="s">
        <v>78</v>
      </c>
      <c r="B47" s="33" t="s">
        <v>18</v>
      </c>
      <c r="C47" s="15" t="s">
        <v>9</v>
      </c>
      <c r="D47" s="16">
        <f t="shared" si="0"/>
        <v>0.2</v>
      </c>
      <c r="E47" s="16">
        <v>0.2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0.2</v>
      </c>
      <c r="M47" s="12">
        <f t="shared" si="3"/>
        <v>0.2</v>
      </c>
      <c r="N47" s="12">
        <f t="shared" si="3"/>
        <v>0</v>
      </c>
      <c r="O47" s="12">
        <f t="shared" si="3"/>
        <v>0</v>
      </c>
      <c r="R47" s="68">
        <f>'[1]2 pr._pajamos pagal rūšis'!L30-'[1]9 pr._įstaigų pajamos'!L47</f>
        <v>0</v>
      </c>
    </row>
    <row r="48" spans="1:18" ht="15" customHeight="1" x14ac:dyDescent="0.25">
      <c r="A48" s="13" t="s">
        <v>79</v>
      </c>
      <c r="B48" s="33" t="s">
        <v>165</v>
      </c>
      <c r="C48" s="291" t="s">
        <v>21</v>
      </c>
      <c r="D48" s="16">
        <f t="shared" si="0"/>
        <v>1.5</v>
      </c>
      <c r="E48" s="16">
        <v>1.5</v>
      </c>
      <c r="F48" s="16"/>
      <c r="G48" s="16"/>
      <c r="H48" s="10">
        <f t="shared" si="1"/>
        <v>0</v>
      </c>
      <c r="I48" s="10"/>
      <c r="J48" s="10"/>
      <c r="K48" s="10"/>
      <c r="L48" s="12">
        <f t="shared" si="2"/>
        <v>1.5</v>
      </c>
      <c r="M48" s="12">
        <f t="shared" si="3"/>
        <v>1.5</v>
      </c>
      <c r="N48" s="12">
        <f t="shared" si="3"/>
        <v>0</v>
      </c>
      <c r="O48" s="12">
        <f t="shared" si="3"/>
        <v>0</v>
      </c>
      <c r="R48" s="68">
        <f>'[1]2 pr._pajamos pagal rūšis'!L31-'[1]9 pr._įstaigų pajamos'!L48</f>
        <v>0</v>
      </c>
    </row>
    <row r="49" spans="1:18" ht="15.95" customHeight="1" x14ac:dyDescent="0.25">
      <c r="A49" s="83" t="s">
        <v>80</v>
      </c>
      <c r="B49" s="41" t="s">
        <v>169</v>
      </c>
      <c r="C49" s="63"/>
      <c r="D49" s="64">
        <f t="shared" ref="D49:O49" si="4">SUM(D38:D48)</f>
        <v>36.300000000000004</v>
      </c>
      <c r="E49" s="64">
        <f t="shared" si="4"/>
        <v>36.300000000000004</v>
      </c>
      <c r="F49" s="64">
        <f t="shared" si="4"/>
        <v>0</v>
      </c>
      <c r="G49" s="64">
        <f t="shared" si="4"/>
        <v>0</v>
      </c>
      <c r="H49" s="65">
        <f t="shared" si="4"/>
        <v>0</v>
      </c>
      <c r="I49" s="65">
        <f t="shared" si="4"/>
        <v>0</v>
      </c>
      <c r="J49" s="65">
        <f t="shared" si="4"/>
        <v>0</v>
      </c>
      <c r="K49" s="65">
        <f t="shared" si="4"/>
        <v>0</v>
      </c>
      <c r="L49" s="21">
        <f t="shared" si="2"/>
        <v>36.300000000000004</v>
      </c>
      <c r="M49" s="41">
        <f t="shared" si="4"/>
        <v>36.300000000000004</v>
      </c>
      <c r="N49" s="41">
        <f t="shared" si="4"/>
        <v>0</v>
      </c>
      <c r="O49" s="41">
        <f t="shared" si="4"/>
        <v>0</v>
      </c>
      <c r="R49" s="68">
        <f>'[1]2 pr._pajamos pagal rūšis'!L32-'[1]9 pr._įstaigų pajamos'!L49</f>
        <v>0</v>
      </c>
    </row>
    <row r="50" spans="1:18" ht="15.95" customHeight="1" x14ac:dyDescent="0.25">
      <c r="A50" s="5" t="s">
        <v>81</v>
      </c>
      <c r="B50" s="435" t="s">
        <v>58</v>
      </c>
      <c r="C50" s="436"/>
      <c r="D50" s="436"/>
      <c r="E50" s="436"/>
      <c r="F50" s="436"/>
      <c r="G50" s="436"/>
      <c r="H50" s="436"/>
      <c r="I50" s="436"/>
      <c r="J50" s="436"/>
      <c r="K50" s="436"/>
      <c r="L50" s="436"/>
      <c r="M50" s="436"/>
      <c r="N50" s="436"/>
      <c r="O50" s="437"/>
      <c r="R50" s="68">
        <f>'[1]2 pr._pajamos pagal rūšis'!L33-'[1]9 pr._įstaigų pajamos'!L50</f>
        <v>0</v>
      </c>
    </row>
    <row r="51" spans="1:18" ht="15" customHeight="1" x14ac:dyDescent="0.25">
      <c r="A51" s="5" t="s">
        <v>82</v>
      </c>
      <c r="B51" s="26" t="s">
        <v>7</v>
      </c>
      <c r="C51" s="7" t="s">
        <v>22</v>
      </c>
      <c r="D51" s="8">
        <f>E51+G51</f>
        <v>0.1</v>
      </c>
      <c r="E51" s="8">
        <v>0.1</v>
      </c>
      <c r="F51" s="8"/>
      <c r="G51" s="8"/>
      <c r="H51" s="9">
        <f t="shared" ref="H51:H61" si="5">I51+K51</f>
        <v>0</v>
      </c>
      <c r="I51" s="9"/>
      <c r="J51" s="9"/>
      <c r="K51" s="9"/>
      <c r="L51" s="11">
        <f t="shared" ref="L51:L62" si="6">M51+O51</f>
        <v>0.1</v>
      </c>
      <c r="M51" s="11">
        <f t="shared" ref="M51:O61" si="7">E51+I51</f>
        <v>0.1</v>
      </c>
      <c r="N51" s="11">
        <f t="shared" si="7"/>
        <v>0</v>
      </c>
      <c r="O51" s="11">
        <f t="shared" si="7"/>
        <v>0</v>
      </c>
      <c r="R51" s="68">
        <f>'[1]2 pr._pajamos pagal rūšis'!L34-'[1]9 pr._įstaigų pajamos'!L51</f>
        <v>0</v>
      </c>
    </row>
    <row r="52" spans="1:18" ht="15" customHeight="1" x14ac:dyDescent="0.25">
      <c r="A52" s="5" t="s">
        <v>83</v>
      </c>
      <c r="B52" s="33" t="s">
        <v>10</v>
      </c>
      <c r="C52" s="15" t="s">
        <v>22</v>
      </c>
      <c r="D52" s="16">
        <f t="shared" ref="D52:D61" si="8">E52+G52</f>
        <v>1.2</v>
      </c>
      <c r="E52" s="16">
        <v>1.2</v>
      </c>
      <c r="F52" s="16"/>
      <c r="G52" s="16"/>
      <c r="H52" s="10">
        <f t="shared" si="5"/>
        <v>0</v>
      </c>
      <c r="I52" s="10"/>
      <c r="J52" s="10"/>
      <c r="K52" s="10"/>
      <c r="L52" s="12">
        <f t="shared" si="6"/>
        <v>1.2</v>
      </c>
      <c r="M52" s="12">
        <f t="shared" si="7"/>
        <v>1.2</v>
      </c>
      <c r="N52" s="12">
        <f t="shared" si="7"/>
        <v>0</v>
      </c>
      <c r="O52" s="12">
        <f t="shared" si="7"/>
        <v>0</v>
      </c>
      <c r="R52" s="68">
        <f>'[1]2 pr._pajamos pagal rūšis'!L35-'[1]9 pr._įstaigų pajamos'!L52</f>
        <v>0</v>
      </c>
    </row>
    <row r="53" spans="1:18" ht="15" customHeight="1" x14ac:dyDescent="0.25">
      <c r="A53" s="5" t="s">
        <v>84</v>
      </c>
      <c r="B53" s="33" t="s">
        <v>11</v>
      </c>
      <c r="C53" s="15" t="s">
        <v>22</v>
      </c>
      <c r="D53" s="16">
        <f t="shared" si="8"/>
        <v>13.600000000000001</v>
      </c>
      <c r="E53" s="16">
        <v>10.4</v>
      </c>
      <c r="F53" s="16"/>
      <c r="G53" s="16">
        <v>3.2</v>
      </c>
      <c r="H53" s="10">
        <f t="shared" si="5"/>
        <v>0</v>
      </c>
      <c r="I53" s="10"/>
      <c r="J53" s="10"/>
      <c r="K53" s="10"/>
      <c r="L53" s="12">
        <f t="shared" si="6"/>
        <v>13.600000000000001</v>
      </c>
      <c r="M53" s="12">
        <f t="shared" si="7"/>
        <v>10.4</v>
      </c>
      <c r="N53" s="12">
        <f t="shared" si="7"/>
        <v>0</v>
      </c>
      <c r="O53" s="12">
        <f t="shared" si="7"/>
        <v>3.2</v>
      </c>
      <c r="R53" s="68">
        <f>'[1]2 pr._pajamos pagal rūšis'!L36-'[1]9 pr._įstaigų pajamos'!L53</f>
        <v>0</v>
      </c>
    </row>
    <row r="54" spans="1:18" ht="15" customHeight="1" x14ac:dyDescent="0.25">
      <c r="A54" s="5" t="s">
        <v>85</v>
      </c>
      <c r="B54" s="33" t="s">
        <v>12</v>
      </c>
      <c r="C54" s="15" t="s">
        <v>22</v>
      </c>
      <c r="D54" s="16">
        <f t="shared" si="8"/>
        <v>0.9</v>
      </c>
      <c r="E54" s="16">
        <v>0.9</v>
      </c>
      <c r="F54" s="16"/>
      <c r="G54" s="16"/>
      <c r="H54" s="10">
        <f t="shared" si="5"/>
        <v>0</v>
      </c>
      <c r="I54" s="10"/>
      <c r="J54" s="10"/>
      <c r="K54" s="10"/>
      <c r="L54" s="12">
        <f t="shared" si="6"/>
        <v>0.9</v>
      </c>
      <c r="M54" s="12">
        <f t="shared" si="7"/>
        <v>0.9</v>
      </c>
      <c r="N54" s="12">
        <f t="shared" si="7"/>
        <v>0</v>
      </c>
      <c r="O54" s="12">
        <f t="shared" si="7"/>
        <v>0</v>
      </c>
      <c r="R54" s="68">
        <f>'[1]2 pr._pajamos pagal rūšis'!L37-'[1]9 pr._įstaigų pajamos'!L54</f>
        <v>0</v>
      </c>
    </row>
    <row r="55" spans="1:18" ht="15" customHeight="1" x14ac:dyDescent="0.25">
      <c r="A55" s="13" t="s">
        <v>86</v>
      </c>
      <c r="B55" s="33" t="s">
        <v>13</v>
      </c>
      <c r="C55" s="15" t="s">
        <v>22</v>
      </c>
      <c r="D55" s="16">
        <f t="shared" si="8"/>
        <v>1.1000000000000001</v>
      </c>
      <c r="E55" s="16">
        <v>1.1000000000000001</v>
      </c>
      <c r="F55" s="16"/>
      <c r="G55" s="16"/>
      <c r="H55" s="10">
        <f t="shared" si="5"/>
        <v>0</v>
      </c>
      <c r="I55" s="10"/>
      <c r="J55" s="10"/>
      <c r="K55" s="10"/>
      <c r="L55" s="12">
        <f t="shared" si="6"/>
        <v>1.1000000000000001</v>
      </c>
      <c r="M55" s="12">
        <f t="shared" si="7"/>
        <v>1.1000000000000001</v>
      </c>
      <c r="N55" s="12">
        <f t="shared" si="7"/>
        <v>0</v>
      </c>
      <c r="O55" s="12">
        <f t="shared" si="7"/>
        <v>0</v>
      </c>
      <c r="R55" s="68">
        <f>'[1]2 pr._pajamos pagal rūšis'!L38-'[1]9 pr._įstaigų pajamos'!L55</f>
        <v>0</v>
      </c>
    </row>
    <row r="56" spans="1:18" ht="15" customHeight="1" x14ac:dyDescent="0.25">
      <c r="A56" s="13" t="s">
        <v>87</v>
      </c>
      <c r="B56" s="12" t="s">
        <v>14</v>
      </c>
      <c r="C56" s="15" t="s">
        <v>22</v>
      </c>
      <c r="D56" s="16">
        <f t="shared" si="8"/>
        <v>3</v>
      </c>
      <c r="E56" s="16">
        <v>3</v>
      </c>
      <c r="F56" s="16"/>
      <c r="G56" s="16"/>
      <c r="H56" s="10">
        <f t="shared" si="5"/>
        <v>0</v>
      </c>
      <c r="I56" s="10"/>
      <c r="J56" s="10"/>
      <c r="K56" s="10"/>
      <c r="L56" s="12">
        <f t="shared" si="6"/>
        <v>3</v>
      </c>
      <c r="M56" s="12">
        <f t="shared" si="7"/>
        <v>3</v>
      </c>
      <c r="N56" s="12">
        <f t="shared" si="7"/>
        <v>0</v>
      </c>
      <c r="O56" s="12">
        <f t="shared" si="7"/>
        <v>0</v>
      </c>
      <c r="R56" s="68">
        <f>'[1]2 pr._pajamos pagal rūšis'!L39-'[1]9 pr._įstaigų pajamos'!L56</f>
        <v>0</v>
      </c>
    </row>
    <row r="57" spans="1:18" x14ac:dyDescent="0.25">
      <c r="A57" s="5" t="s">
        <v>88</v>
      </c>
      <c r="B57" s="12" t="s">
        <v>15</v>
      </c>
      <c r="C57" s="15" t="s">
        <v>22</v>
      </c>
      <c r="D57" s="16">
        <f t="shared" si="8"/>
        <v>3</v>
      </c>
      <c r="E57" s="16">
        <v>3</v>
      </c>
      <c r="F57" s="16"/>
      <c r="G57" s="16"/>
      <c r="H57" s="10">
        <f t="shared" si="5"/>
        <v>0</v>
      </c>
      <c r="I57" s="10"/>
      <c r="J57" s="10"/>
      <c r="K57" s="10"/>
      <c r="L57" s="12">
        <f t="shared" si="6"/>
        <v>3</v>
      </c>
      <c r="M57" s="12">
        <f t="shared" si="7"/>
        <v>3</v>
      </c>
      <c r="N57" s="12">
        <f t="shared" si="7"/>
        <v>0</v>
      </c>
      <c r="O57" s="12">
        <f t="shared" si="7"/>
        <v>0</v>
      </c>
      <c r="R57" s="68">
        <f>'[1]2 pr._pajamos pagal rūšis'!L40-'[1]9 pr._įstaigų pajamos'!L57</f>
        <v>0</v>
      </c>
    </row>
    <row r="58" spans="1:18" ht="15" customHeight="1" x14ac:dyDescent="0.25">
      <c r="A58" s="5" t="s">
        <v>89</v>
      </c>
      <c r="B58" s="33" t="s">
        <v>16</v>
      </c>
      <c r="C58" s="15" t="s">
        <v>22</v>
      </c>
      <c r="D58" s="16">
        <f t="shared" si="8"/>
        <v>9.3000000000000007</v>
      </c>
      <c r="E58" s="16">
        <v>3.3</v>
      </c>
      <c r="F58" s="16"/>
      <c r="G58" s="16">
        <v>6</v>
      </c>
      <c r="H58" s="10">
        <f t="shared" si="5"/>
        <v>0</v>
      </c>
      <c r="I58" s="10"/>
      <c r="J58" s="10"/>
      <c r="K58" s="10"/>
      <c r="L58" s="12">
        <f t="shared" si="6"/>
        <v>9.3000000000000007</v>
      </c>
      <c r="M58" s="12">
        <f t="shared" si="7"/>
        <v>3.3</v>
      </c>
      <c r="N58" s="12">
        <f t="shared" si="7"/>
        <v>0</v>
      </c>
      <c r="O58" s="12">
        <f t="shared" si="7"/>
        <v>6</v>
      </c>
      <c r="R58" s="68">
        <f>'[1]2 pr._pajamos pagal rūšis'!L41-'[1]9 pr._įstaigų pajamos'!L58</f>
        <v>0</v>
      </c>
    </row>
    <row r="59" spans="1:18" ht="15" customHeight="1" x14ac:dyDescent="0.25">
      <c r="A59" s="5" t="s">
        <v>90</v>
      </c>
      <c r="B59" s="33" t="s">
        <v>17</v>
      </c>
      <c r="C59" s="15" t="s">
        <v>22</v>
      </c>
      <c r="D59" s="16">
        <f t="shared" si="8"/>
        <v>0.2</v>
      </c>
      <c r="E59" s="16">
        <v>0.2</v>
      </c>
      <c r="F59" s="16"/>
      <c r="G59" s="16"/>
      <c r="H59" s="10">
        <f t="shared" si="5"/>
        <v>0</v>
      </c>
      <c r="I59" s="10"/>
      <c r="J59" s="10"/>
      <c r="K59" s="10"/>
      <c r="L59" s="12">
        <f t="shared" si="6"/>
        <v>0.2</v>
      </c>
      <c r="M59" s="12">
        <f t="shared" si="7"/>
        <v>0.2</v>
      </c>
      <c r="N59" s="12">
        <f t="shared" si="7"/>
        <v>0</v>
      </c>
      <c r="O59" s="12">
        <f t="shared" si="7"/>
        <v>0</v>
      </c>
      <c r="R59" s="68">
        <f>'[1]2 pr._pajamos pagal rūšis'!L42-'[1]9 pr._įstaigų pajamos'!L59</f>
        <v>0</v>
      </c>
    </row>
    <row r="60" spans="1:18" ht="15" customHeight="1" x14ac:dyDescent="0.25">
      <c r="A60" s="5" t="s">
        <v>91</v>
      </c>
      <c r="B60" s="33" t="s">
        <v>18</v>
      </c>
      <c r="C60" s="15" t="s">
        <v>22</v>
      </c>
      <c r="D60" s="16">
        <f t="shared" si="8"/>
        <v>2</v>
      </c>
      <c r="E60" s="16">
        <v>1.3</v>
      </c>
      <c r="F60" s="16"/>
      <c r="G60" s="16">
        <v>0.7</v>
      </c>
      <c r="H60" s="10">
        <f t="shared" si="5"/>
        <v>0</v>
      </c>
      <c r="I60" s="10"/>
      <c r="J60" s="10"/>
      <c r="K60" s="10"/>
      <c r="L60" s="12">
        <f t="shared" si="6"/>
        <v>2</v>
      </c>
      <c r="M60" s="12">
        <f t="shared" si="7"/>
        <v>1.3</v>
      </c>
      <c r="N60" s="12">
        <f t="shared" si="7"/>
        <v>0</v>
      </c>
      <c r="O60" s="12">
        <f t="shared" si="7"/>
        <v>0.7</v>
      </c>
      <c r="R60" s="68">
        <f>'[1]2 pr._pajamos pagal rūšis'!L43-'[1]9 pr._įstaigų pajamos'!L60</f>
        <v>0</v>
      </c>
    </row>
    <row r="61" spans="1:18" ht="15" customHeight="1" x14ac:dyDescent="0.25">
      <c r="A61" s="13" t="s">
        <v>92</v>
      </c>
      <c r="B61" s="33" t="s">
        <v>19</v>
      </c>
      <c r="C61" s="15" t="s">
        <v>22</v>
      </c>
      <c r="D61" s="16">
        <f t="shared" si="8"/>
        <v>0.9</v>
      </c>
      <c r="E61" s="16">
        <v>0.9</v>
      </c>
      <c r="F61" s="16"/>
      <c r="G61" s="16"/>
      <c r="H61" s="10">
        <f t="shared" si="5"/>
        <v>0</v>
      </c>
      <c r="I61" s="10"/>
      <c r="J61" s="10"/>
      <c r="K61" s="10"/>
      <c r="L61" s="12">
        <f t="shared" si="6"/>
        <v>0.9</v>
      </c>
      <c r="M61" s="12">
        <f t="shared" si="7"/>
        <v>0.9</v>
      </c>
      <c r="N61" s="12">
        <f t="shared" si="7"/>
        <v>0</v>
      </c>
      <c r="O61" s="12">
        <f t="shared" si="7"/>
        <v>0</v>
      </c>
      <c r="R61" s="68">
        <f>'[1]2 pr._pajamos pagal rūšis'!L44-'[1]9 pr._įstaigų pajamos'!L61</f>
        <v>0</v>
      </c>
    </row>
    <row r="62" spans="1:18" ht="15.95" customHeight="1" x14ac:dyDescent="0.25">
      <c r="A62" s="83" t="s">
        <v>93</v>
      </c>
      <c r="B62" s="21" t="s">
        <v>170</v>
      </c>
      <c r="C62" s="25"/>
      <c r="D62" s="23">
        <f>SUM(D51:D61)</f>
        <v>35.300000000000004</v>
      </c>
      <c r="E62" s="23">
        <f>SUM(E51:E61)</f>
        <v>25.400000000000002</v>
      </c>
      <c r="F62" s="23">
        <f>SUM(F51:F61)</f>
        <v>0</v>
      </c>
      <c r="G62" s="23">
        <f t="shared" ref="G62:O62" si="9">SUM(G51:G61)</f>
        <v>9.8999999999999986</v>
      </c>
      <c r="H62" s="24">
        <f t="shared" si="9"/>
        <v>0</v>
      </c>
      <c r="I62" s="24">
        <f t="shared" si="9"/>
        <v>0</v>
      </c>
      <c r="J62" s="24">
        <f t="shared" si="9"/>
        <v>0</v>
      </c>
      <c r="K62" s="24">
        <f t="shared" si="9"/>
        <v>0</v>
      </c>
      <c r="L62" s="21">
        <f t="shared" si="6"/>
        <v>35.299999999999997</v>
      </c>
      <c r="M62" s="21">
        <f t="shared" si="9"/>
        <v>25.400000000000002</v>
      </c>
      <c r="N62" s="21">
        <f t="shared" si="9"/>
        <v>0</v>
      </c>
      <c r="O62" s="21">
        <f t="shared" si="9"/>
        <v>9.8999999999999986</v>
      </c>
      <c r="R62" s="68">
        <f>'[1]2 pr._pajamos pagal rūšis'!L45-'[1]9 pr._įstaigų pajamos'!L62</f>
        <v>0</v>
      </c>
    </row>
    <row r="63" spans="1:18" ht="15.95" customHeight="1" x14ac:dyDescent="0.25">
      <c r="A63" s="5" t="s">
        <v>94</v>
      </c>
      <c r="B63" s="435" t="s">
        <v>61</v>
      </c>
      <c r="C63" s="436"/>
      <c r="D63" s="436"/>
      <c r="E63" s="436"/>
      <c r="F63" s="436"/>
      <c r="G63" s="436"/>
      <c r="H63" s="436"/>
      <c r="I63" s="436"/>
      <c r="J63" s="436"/>
      <c r="K63" s="436"/>
      <c r="L63" s="436"/>
      <c r="M63" s="436"/>
      <c r="N63" s="436"/>
      <c r="O63" s="436"/>
      <c r="R63" s="68">
        <f>'[1]2 pr._pajamos pagal rūšis'!L46-'[1]9 pr._įstaigų pajamos'!L63</f>
        <v>0</v>
      </c>
    </row>
    <row r="64" spans="1:18" ht="15" customHeight="1" x14ac:dyDescent="0.25">
      <c r="A64" s="13" t="s">
        <v>95</v>
      </c>
      <c r="B64" s="33" t="s">
        <v>20</v>
      </c>
      <c r="C64" s="15" t="s">
        <v>32</v>
      </c>
      <c r="D64" s="16">
        <f>E64+G64</f>
        <v>98.5</v>
      </c>
      <c r="E64" s="16">
        <v>53.2</v>
      </c>
      <c r="F64" s="16"/>
      <c r="G64" s="16">
        <v>45.3</v>
      </c>
      <c r="H64" s="10">
        <f t="shared" ref="H64:H122" si="10">I64+K64</f>
        <v>0</v>
      </c>
      <c r="I64" s="10"/>
      <c r="J64" s="10"/>
      <c r="K64" s="10"/>
      <c r="L64" s="12">
        <f t="shared" ref="L64:L124" si="11">M64+O64</f>
        <v>98.5</v>
      </c>
      <c r="M64" s="11">
        <f t="shared" ref="M64:O79" si="12">E64+I64</f>
        <v>53.2</v>
      </c>
      <c r="N64" s="12">
        <f t="shared" si="12"/>
        <v>0</v>
      </c>
      <c r="O64" s="11">
        <f t="shared" si="12"/>
        <v>45.3</v>
      </c>
      <c r="R64" s="68">
        <f>'[1]2 pr._pajamos pagal rūšis'!L47-'[1]9 pr._įstaigų pajamos'!L64</f>
        <v>0</v>
      </c>
    </row>
    <row r="65" spans="1:18" ht="15" customHeight="1" x14ac:dyDescent="0.25">
      <c r="A65" s="19" t="s">
        <v>96</v>
      </c>
      <c r="B65" s="29" t="s">
        <v>68</v>
      </c>
      <c r="C65" s="30" t="s">
        <v>32</v>
      </c>
      <c r="D65" s="16">
        <f>E65+G65</f>
        <v>0.5</v>
      </c>
      <c r="E65" s="134">
        <v>0.5</v>
      </c>
      <c r="F65" s="134"/>
      <c r="G65" s="134"/>
      <c r="H65" s="10">
        <f t="shared" si="10"/>
        <v>1</v>
      </c>
      <c r="I65" s="70">
        <v>1</v>
      </c>
      <c r="J65" s="70"/>
      <c r="K65" s="70"/>
      <c r="L65" s="12">
        <f t="shared" si="11"/>
        <v>1.5</v>
      </c>
      <c r="M65" s="11">
        <f t="shared" si="12"/>
        <v>1.5</v>
      </c>
      <c r="N65" s="12">
        <f t="shared" si="12"/>
        <v>0</v>
      </c>
      <c r="O65" s="12">
        <f t="shared" si="12"/>
        <v>0</v>
      </c>
      <c r="R65" s="68">
        <f>'[1]2 pr._pajamos pagal rūšis'!L48-'[1]9 pr._įstaigų pajamos'!L65</f>
        <v>0</v>
      </c>
    </row>
    <row r="66" spans="1:18" ht="15.95" customHeight="1" x14ac:dyDescent="0.25">
      <c r="A66" s="20" t="s">
        <v>97</v>
      </c>
      <c r="B66" s="41" t="s">
        <v>171</v>
      </c>
      <c r="C66" s="69"/>
      <c r="D66" s="23">
        <f>D64+D65</f>
        <v>99</v>
      </c>
      <c r="E66" s="23">
        <f t="shared" ref="E66:O66" si="13">E64+E65</f>
        <v>53.7</v>
      </c>
      <c r="F66" s="23">
        <f t="shared" si="13"/>
        <v>0</v>
      </c>
      <c r="G66" s="23">
        <f t="shared" si="13"/>
        <v>45.3</v>
      </c>
      <c r="H66" s="24">
        <f t="shared" si="13"/>
        <v>1</v>
      </c>
      <c r="I66" s="24">
        <f t="shared" si="13"/>
        <v>1</v>
      </c>
      <c r="J66" s="24">
        <f t="shared" si="13"/>
        <v>0</v>
      </c>
      <c r="K66" s="24">
        <f t="shared" si="13"/>
        <v>0</v>
      </c>
      <c r="L66" s="21">
        <f t="shared" si="11"/>
        <v>100</v>
      </c>
      <c r="M66" s="21">
        <f t="shared" si="13"/>
        <v>54.7</v>
      </c>
      <c r="N66" s="21">
        <f t="shared" si="13"/>
        <v>0</v>
      </c>
      <c r="O66" s="21">
        <f t="shared" si="13"/>
        <v>45.3</v>
      </c>
      <c r="R66" s="68">
        <f>'[1]2 pr._pajamos pagal rūšis'!L49-'[1]9 pr._įstaigų pajamos'!L66</f>
        <v>0</v>
      </c>
    </row>
    <row r="67" spans="1:18" ht="15.95" customHeight="1" x14ac:dyDescent="0.25">
      <c r="A67" s="5" t="s">
        <v>98</v>
      </c>
      <c r="B67" s="435" t="s">
        <v>166</v>
      </c>
      <c r="C67" s="436"/>
      <c r="D67" s="436"/>
      <c r="E67" s="436"/>
      <c r="F67" s="436"/>
      <c r="G67" s="436"/>
      <c r="H67" s="436"/>
      <c r="I67" s="436"/>
      <c r="J67" s="436"/>
      <c r="K67" s="436"/>
      <c r="L67" s="436"/>
      <c r="M67" s="436"/>
      <c r="N67" s="436"/>
      <c r="O67" s="437"/>
      <c r="R67" s="68">
        <f>'[1]2 pr._pajamos pagal rūšis'!L50-'[1]9 pr._įstaigų pajamos'!L67</f>
        <v>0</v>
      </c>
    </row>
    <row r="68" spans="1:18" ht="15.95" customHeight="1" x14ac:dyDescent="0.25">
      <c r="A68" s="13" t="s">
        <v>99</v>
      </c>
      <c r="B68" s="14" t="s">
        <v>54</v>
      </c>
      <c r="C68" s="72" t="s">
        <v>50</v>
      </c>
      <c r="D68" s="8">
        <f t="shared" ref="D68:D100" si="14">E68+G68</f>
        <v>20.100000000000001</v>
      </c>
      <c r="E68" s="8">
        <v>20.100000000000001</v>
      </c>
      <c r="F68" s="8"/>
      <c r="G68" s="8"/>
      <c r="H68" s="9">
        <f t="shared" ref="H68:H69" si="15">I68+K68</f>
        <v>0</v>
      </c>
      <c r="I68" s="9"/>
      <c r="J68" s="9"/>
      <c r="K68" s="9"/>
      <c r="L68" s="11">
        <f t="shared" ref="L68:L69" si="16">M68+O68</f>
        <v>20.100000000000001</v>
      </c>
      <c r="M68" s="11">
        <f t="shared" ref="M68:O83" si="17">E68+I68</f>
        <v>20.100000000000001</v>
      </c>
      <c r="N68" s="11">
        <f t="shared" si="17"/>
        <v>0</v>
      </c>
      <c r="O68" s="11">
        <f t="shared" si="17"/>
        <v>0</v>
      </c>
      <c r="R68" s="68">
        <f>'[1]2 pr._pajamos pagal rūšis'!L51-'[1]9 pr._įstaigų pajamos'!L68</f>
        <v>0</v>
      </c>
    </row>
    <row r="69" spans="1:18" ht="15.95" customHeight="1" x14ac:dyDescent="0.25">
      <c r="A69" s="13" t="s">
        <v>100</v>
      </c>
      <c r="B69" s="12" t="s">
        <v>33</v>
      </c>
      <c r="C69" s="15" t="s">
        <v>50</v>
      </c>
      <c r="D69" s="8">
        <f t="shared" si="14"/>
        <v>0.1</v>
      </c>
      <c r="E69" s="8">
        <v>0.1</v>
      </c>
      <c r="F69" s="8"/>
      <c r="G69" s="8"/>
      <c r="H69" s="9">
        <f t="shared" si="15"/>
        <v>0</v>
      </c>
      <c r="I69" s="9"/>
      <c r="J69" s="9"/>
      <c r="K69" s="9"/>
      <c r="L69" s="11">
        <f t="shared" si="16"/>
        <v>0.1</v>
      </c>
      <c r="M69" s="11">
        <f t="shared" si="17"/>
        <v>0.1</v>
      </c>
      <c r="N69" s="11">
        <f t="shared" si="17"/>
        <v>0</v>
      </c>
      <c r="O69" s="11">
        <f t="shared" si="17"/>
        <v>0</v>
      </c>
      <c r="R69" s="68">
        <f>'[1]2 pr._pajamos pagal rūšis'!L52-'[1]9 pr._įstaigų pajamos'!L69</f>
        <v>0</v>
      </c>
    </row>
    <row r="70" spans="1:18" ht="15" customHeight="1" x14ac:dyDescent="0.25">
      <c r="A70" s="19" t="s">
        <v>101</v>
      </c>
      <c r="B70" s="71" t="s">
        <v>155</v>
      </c>
      <c r="C70" s="72" t="s">
        <v>50</v>
      </c>
      <c r="D70" s="8">
        <f t="shared" si="14"/>
        <v>2.2999999999999998</v>
      </c>
      <c r="E70" s="8">
        <v>2.2999999999999998</v>
      </c>
      <c r="F70" s="8"/>
      <c r="G70" s="8"/>
      <c r="H70" s="9">
        <f t="shared" si="10"/>
        <v>0</v>
      </c>
      <c r="I70" s="9"/>
      <c r="J70" s="9"/>
      <c r="K70" s="9"/>
      <c r="L70" s="11">
        <f t="shared" si="11"/>
        <v>2.2999999999999998</v>
      </c>
      <c r="M70" s="11">
        <f t="shared" si="17"/>
        <v>2.2999999999999998</v>
      </c>
      <c r="N70" s="11">
        <f t="shared" si="12"/>
        <v>0</v>
      </c>
      <c r="O70" s="11">
        <f t="shared" si="17"/>
        <v>0</v>
      </c>
      <c r="R70" s="68">
        <f>'[1]2 pr._pajamos pagal rūšis'!L53-'[1]9 pr._įstaigų pajamos'!L70</f>
        <v>0</v>
      </c>
    </row>
    <row r="71" spans="1:18" ht="15" customHeight="1" x14ac:dyDescent="0.25">
      <c r="A71" s="5" t="s">
        <v>102</v>
      </c>
      <c r="B71" s="29" t="s">
        <v>384</v>
      </c>
      <c r="C71" s="30" t="s">
        <v>50</v>
      </c>
      <c r="D71" s="16">
        <f t="shared" si="14"/>
        <v>5.3</v>
      </c>
      <c r="E71" s="16">
        <v>5.3</v>
      </c>
      <c r="F71" s="16"/>
      <c r="G71" s="16"/>
      <c r="H71" s="10">
        <f t="shared" si="10"/>
        <v>0</v>
      </c>
      <c r="I71" s="10"/>
      <c r="J71" s="10"/>
      <c r="K71" s="10"/>
      <c r="L71" s="12">
        <f t="shared" si="11"/>
        <v>5.3</v>
      </c>
      <c r="M71" s="12">
        <f t="shared" si="17"/>
        <v>5.3</v>
      </c>
      <c r="N71" s="12">
        <f t="shared" si="12"/>
        <v>0</v>
      </c>
      <c r="O71" s="12">
        <f t="shared" si="17"/>
        <v>0</v>
      </c>
      <c r="R71" s="68">
        <f>'[1]2 pr._pajamos pagal rūšis'!L54-'[1]9 pr._įstaigų pajamos'!L71</f>
        <v>0</v>
      </c>
    </row>
    <row r="72" spans="1:18" ht="15" customHeight="1" x14ac:dyDescent="0.25">
      <c r="A72" s="5" t="s">
        <v>103</v>
      </c>
      <c r="B72" s="12" t="s">
        <v>148</v>
      </c>
      <c r="C72" s="30" t="s">
        <v>50</v>
      </c>
      <c r="D72" s="16">
        <f t="shared" si="14"/>
        <v>5.0999999999999996</v>
      </c>
      <c r="E72" s="16">
        <v>5.0999999999999996</v>
      </c>
      <c r="F72" s="16"/>
      <c r="G72" s="16"/>
      <c r="H72" s="10">
        <f t="shared" si="10"/>
        <v>0</v>
      </c>
      <c r="I72" s="10"/>
      <c r="J72" s="10"/>
      <c r="K72" s="10"/>
      <c r="L72" s="12">
        <f t="shared" si="11"/>
        <v>5.0999999999999996</v>
      </c>
      <c r="M72" s="12">
        <f t="shared" si="17"/>
        <v>5.0999999999999996</v>
      </c>
      <c r="N72" s="12">
        <f t="shared" si="12"/>
        <v>0</v>
      </c>
      <c r="O72" s="12">
        <f t="shared" si="17"/>
        <v>0</v>
      </c>
      <c r="R72" s="68">
        <f>'[1]2 pr._pajamos pagal rūšis'!L55-'[1]9 pr._įstaigų pajamos'!L72</f>
        <v>0</v>
      </c>
    </row>
    <row r="73" spans="1:18" ht="15" customHeight="1" x14ac:dyDescent="0.25">
      <c r="A73" s="5" t="s">
        <v>104</v>
      </c>
      <c r="B73" s="31" t="s">
        <v>322</v>
      </c>
      <c r="C73" s="30" t="s">
        <v>50</v>
      </c>
      <c r="D73" s="16">
        <f t="shared" si="14"/>
        <v>10.4</v>
      </c>
      <c r="E73" s="16">
        <v>10.4</v>
      </c>
      <c r="F73" s="16"/>
      <c r="G73" s="16"/>
      <c r="H73" s="10">
        <f t="shared" si="10"/>
        <v>0</v>
      </c>
      <c r="I73" s="10"/>
      <c r="J73" s="10"/>
      <c r="K73" s="10"/>
      <c r="L73" s="12">
        <f t="shared" si="11"/>
        <v>10.4</v>
      </c>
      <c r="M73" s="12">
        <f t="shared" si="17"/>
        <v>10.4</v>
      </c>
      <c r="N73" s="12">
        <f t="shared" si="12"/>
        <v>0</v>
      </c>
      <c r="O73" s="12">
        <f t="shared" si="17"/>
        <v>0</v>
      </c>
      <c r="R73" s="68">
        <f>'[1]2 pr._pajamos pagal rūšis'!L56-'[1]9 pr._įstaigų pajamos'!L73</f>
        <v>0</v>
      </c>
    </row>
    <row r="74" spans="1:18" ht="15" customHeight="1" x14ac:dyDescent="0.25">
      <c r="A74" s="5" t="s">
        <v>105</v>
      </c>
      <c r="B74" s="29" t="s">
        <v>385</v>
      </c>
      <c r="C74" s="15" t="s">
        <v>50</v>
      </c>
      <c r="D74" s="16">
        <f t="shared" si="14"/>
        <v>38.5</v>
      </c>
      <c r="E74" s="16">
        <v>38.5</v>
      </c>
      <c r="F74" s="16">
        <v>27.9</v>
      </c>
      <c r="G74" s="16"/>
      <c r="H74" s="10">
        <f t="shared" si="10"/>
        <v>0</v>
      </c>
      <c r="I74" s="10"/>
      <c r="J74" s="10"/>
      <c r="K74" s="10"/>
      <c r="L74" s="12">
        <f t="shared" si="11"/>
        <v>38.5</v>
      </c>
      <c r="M74" s="12">
        <f t="shared" si="17"/>
        <v>38.5</v>
      </c>
      <c r="N74" s="12">
        <f t="shared" si="12"/>
        <v>27.9</v>
      </c>
      <c r="O74" s="12">
        <f t="shared" si="17"/>
        <v>0</v>
      </c>
      <c r="R74" s="68">
        <f>'[1]2 pr._pajamos pagal rūšis'!L57-'[1]9 pr._įstaigų pajamos'!L74</f>
        <v>0</v>
      </c>
    </row>
    <row r="75" spans="1:18" ht="15" customHeight="1" x14ac:dyDescent="0.25">
      <c r="A75" s="5" t="s">
        <v>106</v>
      </c>
      <c r="B75" s="29" t="s">
        <v>386</v>
      </c>
      <c r="C75" s="15" t="s">
        <v>50</v>
      </c>
      <c r="D75" s="16">
        <f t="shared" si="14"/>
        <v>16.899999999999999</v>
      </c>
      <c r="E75" s="16">
        <v>16.899999999999999</v>
      </c>
      <c r="F75" s="16"/>
      <c r="G75" s="16"/>
      <c r="H75" s="10">
        <f t="shared" si="10"/>
        <v>0</v>
      </c>
      <c r="I75" s="10"/>
      <c r="J75" s="10"/>
      <c r="K75" s="10"/>
      <c r="L75" s="12">
        <f t="shared" si="11"/>
        <v>16.899999999999999</v>
      </c>
      <c r="M75" s="12">
        <f t="shared" si="17"/>
        <v>16.899999999999999</v>
      </c>
      <c r="N75" s="12">
        <f t="shared" si="12"/>
        <v>0</v>
      </c>
      <c r="O75" s="12">
        <f t="shared" si="17"/>
        <v>0</v>
      </c>
      <c r="R75" s="68">
        <f>'[1]2 pr._pajamos pagal rūšis'!L58-'[1]9 pr._įstaigų pajamos'!L75</f>
        <v>0</v>
      </c>
    </row>
    <row r="76" spans="1:18" ht="15" customHeight="1" x14ac:dyDescent="0.25">
      <c r="A76" s="5" t="s">
        <v>107</v>
      </c>
      <c r="B76" s="29" t="s">
        <v>387</v>
      </c>
      <c r="C76" s="30" t="s">
        <v>50</v>
      </c>
      <c r="D76" s="16">
        <f t="shared" si="14"/>
        <v>0.1</v>
      </c>
      <c r="E76" s="16">
        <v>0.1</v>
      </c>
      <c r="F76" s="16"/>
      <c r="G76" s="16"/>
      <c r="H76" s="10">
        <f t="shared" si="10"/>
        <v>0</v>
      </c>
      <c r="I76" s="10"/>
      <c r="J76" s="10"/>
      <c r="K76" s="10"/>
      <c r="L76" s="12">
        <f t="shared" si="11"/>
        <v>0.1</v>
      </c>
      <c r="M76" s="12">
        <f t="shared" si="17"/>
        <v>0.1</v>
      </c>
      <c r="N76" s="12">
        <f t="shared" si="12"/>
        <v>0</v>
      </c>
      <c r="O76" s="12">
        <f t="shared" si="17"/>
        <v>0</v>
      </c>
      <c r="R76" s="68">
        <f>'[1]2 pr._pajamos pagal rūšis'!L59-'[1]9 pr._įstaigų pajamos'!L76</f>
        <v>0</v>
      </c>
    </row>
    <row r="77" spans="1:18" ht="15" customHeight="1" x14ac:dyDescent="0.25">
      <c r="A77" s="5" t="s">
        <v>151</v>
      </c>
      <c r="B77" s="29" t="s">
        <v>363</v>
      </c>
      <c r="C77" s="15" t="s">
        <v>50</v>
      </c>
      <c r="D77" s="16">
        <f t="shared" si="14"/>
        <v>2.8</v>
      </c>
      <c r="E77" s="16">
        <v>2.8</v>
      </c>
      <c r="F77" s="16"/>
      <c r="G77" s="16"/>
      <c r="H77" s="10">
        <f t="shared" si="10"/>
        <v>0</v>
      </c>
      <c r="I77" s="10"/>
      <c r="J77" s="10"/>
      <c r="K77" s="10"/>
      <c r="L77" s="12">
        <f t="shared" si="11"/>
        <v>2.8</v>
      </c>
      <c r="M77" s="12">
        <f t="shared" si="17"/>
        <v>2.8</v>
      </c>
      <c r="N77" s="12">
        <f t="shared" si="12"/>
        <v>0</v>
      </c>
      <c r="O77" s="12">
        <f t="shared" si="17"/>
        <v>0</v>
      </c>
      <c r="R77" s="68">
        <f>'[1]2 pr._pajamos pagal rūšis'!L60-'[1]9 pr._įstaigų pajamos'!L77</f>
        <v>0</v>
      </c>
    </row>
    <row r="78" spans="1:18" ht="15" customHeight="1" x14ac:dyDescent="0.25">
      <c r="A78" s="5" t="s">
        <v>152</v>
      </c>
      <c r="B78" s="164" t="s">
        <v>45</v>
      </c>
      <c r="C78" s="15" t="s">
        <v>50</v>
      </c>
      <c r="D78" s="16">
        <f t="shared" si="14"/>
        <v>0.1</v>
      </c>
      <c r="E78" s="16">
        <v>0.1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0.1</v>
      </c>
      <c r="M78" s="12">
        <f t="shared" si="17"/>
        <v>0.1</v>
      </c>
      <c r="N78" s="12">
        <f t="shared" si="12"/>
        <v>0</v>
      </c>
      <c r="O78" s="12">
        <f t="shared" si="17"/>
        <v>0</v>
      </c>
      <c r="R78" s="68">
        <f>'[1]2 pr._pajamos pagal rūšis'!L61-'[1]9 pr._įstaigų pajamos'!L78</f>
        <v>0</v>
      </c>
    </row>
    <row r="79" spans="1:18" ht="15" customHeight="1" x14ac:dyDescent="0.25">
      <c r="A79" s="5" t="s">
        <v>108</v>
      </c>
      <c r="B79" s="12" t="s">
        <v>42</v>
      </c>
      <c r="C79" s="15" t="s">
        <v>50</v>
      </c>
      <c r="D79" s="16">
        <f t="shared" si="14"/>
        <v>0.1</v>
      </c>
      <c r="E79" s="16">
        <v>0.1</v>
      </c>
      <c r="F79" s="16"/>
      <c r="G79" s="16"/>
      <c r="H79" s="10">
        <f t="shared" si="10"/>
        <v>0</v>
      </c>
      <c r="I79" s="10"/>
      <c r="J79" s="10"/>
      <c r="K79" s="10"/>
      <c r="L79" s="12">
        <f t="shared" si="11"/>
        <v>0.1</v>
      </c>
      <c r="M79" s="12">
        <f t="shared" si="17"/>
        <v>0.1</v>
      </c>
      <c r="N79" s="12">
        <f t="shared" si="12"/>
        <v>0</v>
      </c>
      <c r="O79" s="12">
        <f t="shared" si="17"/>
        <v>0</v>
      </c>
      <c r="R79" s="68">
        <f>'[1]2 pr._pajamos pagal rūšis'!L62-'[1]9 pr._įstaigų pajamos'!L79</f>
        <v>0</v>
      </c>
    </row>
    <row r="80" spans="1:18" ht="15" customHeight="1" x14ac:dyDescent="0.25">
      <c r="A80" s="5" t="s">
        <v>153</v>
      </c>
      <c r="B80" s="29" t="s">
        <v>44</v>
      </c>
      <c r="C80" s="15" t="s">
        <v>50</v>
      </c>
      <c r="D80" s="16">
        <f t="shared" si="14"/>
        <v>6.2</v>
      </c>
      <c r="E80" s="16">
        <v>6.2</v>
      </c>
      <c r="F80" s="16"/>
      <c r="G80" s="16"/>
      <c r="H80" s="10">
        <f t="shared" si="10"/>
        <v>0</v>
      </c>
      <c r="I80" s="10"/>
      <c r="J80" s="10"/>
      <c r="K80" s="10"/>
      <c r="L80" s="12">
        <f t="shared" si="11"/>
        <v>6.2</v>
      </c>
      <c r="M80" s="12">
        <f t="shared" si="17"/>
        <v>6.2</v>
      </c>
      <c r="N80" s="12">
        <f t="shared" si="17"/>
        <v>0</v>
      </c>
      <c r="O80" s="12">
        <f t="shared" si="17"/>
        <v>0</v>
      </c>
      <c r="R80" s="68"/>
    </row>
    <row r="81" spans="1:18" ht="15" customHeight="1" x14ac:dyDescent="0.25">
      <c r="A81" s="5" t="s">
        <v>154</v>
      </c>
      <c r="B81" s="29" t="s">
        <v>160</v>
      </c>
      <c r="C81" s="30" t="s">
        <v>50</v>
      </c>
      <c r="D81" s="16">
        <f t="shared" si="14"/>
        <v>7.1</v>
      </c>
      <c r="E81" s="16">
        <v>7.1</v>
      </c>
      <c r="F81" s="16"/>
      <c r="G81" s="16"/>
      <c r="H81" s="10">
        <f t="shared" si="10"/>
        <v>0</v>
      </c>
      <c r="I81" s="10"/>
      <c r="J81" s="10"/>
      <c r="K81" s="10"/>
      <c r="L81" s="12">
        <f t="shared" si="11"/>
        <v>7.1</v>
      </c>
      <c r="M81" s="12">
        <f t="shared" si="17"/>
        <v>7.1</v>
      </c>
      <c r="N81" s="12">
        <f t="shared" si="17"/>
        <v>0</v>
      </c>
      <c r="O81" s="12">
        <f t="shared" si="17"/>
        <v>0</v>
      </c>
      <c r="R81" s="68">
        <f>'[1]2 pr._pajamos pagal rūšis'!L64-'[1]9 pr._įstaigų pajamos'!L81</f>
        <v>0</v>
      </c>
    </row>
    <row r="82" spans="1:18" ht="15" customHeight="1" x14ac:dyDescent="0.25">
      <c r="A82" s="5" t="s">
        <v>109</v>
      </c>
      <c r="B82" s="29" t="s">
        <v>43</v>
      </c>
      <c r="C82" s="30" t="s">
        <v>50</v>
      </c>
      <c r="D82" s="16">
        <f t="shared" si="14"/>
        <v>0.1</v>
      </c>
      <c r="E82" s="16">
        <v>0.1</v>
      </c>
      <c r="F82" s="16"/>
      <c r="G82" s="16"/>
      <c r="H82" s="10">
        <f t="shared" si="10"/>
        <v>0</v>
      </c>
      <c r="I82" s="10"/>
      <c r="J82" s="10"/>
      <c r="K82" s="10"/>
      <c r="L82" s="12">
        <f t="shared" si="11"/>
        <v>0.1</v>
      </c>
      <c r="M82" s="12">
        <f t="shared" si="17"/>
        <v>0.1</v>
      </c>
      <c r="N82" s="12">
        <f t="shared" si="17"/>
        <v>0</v>
      </c>
      <c r="O82" s="12">
        <f t="shared" si="17"/>
        <v>0</v>
      </c>
      <c r="R82" s="68">
        <f>'[1]2 pr._pajamos pagal rūšis'!L65-'[1]9 pr._įstaigų pajamos'!L82</f>
        <v>0</v>
      </c>
    </row>
    <row r="83" spans="1:18" ht="15" customHeight="1" x14ac:dyDescent="0.25">
      <c r="A83" s="5" t="s">
        <v>110</v>
      </c>
      <c r="B83" s="80" t="s">
        <v>46</v>
      </c>
      <c r="C83" s="30" t="s">
        <v>50</v>
      </c>
      <c r="D83" s="16">
        <f t="shared" si="14"/>
        <v>0.1</v>
      </c>
      <c r="E83" s="16">
        <v>0.1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0.1</v>
      </c>
      <c r="M83" s="12">
        <f t="shared" si="17"/>
        <v>0.1</v>
      </c>
      <c r="N83" s="12">
        <f t="shared" si="17"/>
        <v>0</v>
      </c>
      <c r="O83" s="12">
        <f t="shared" si="17"/>
        <v>0</v>
      </c>
      <c r="R83" s="68">
        <f>'[1]2 pr._pajamos pagal rūšis'!L66-'[1]9 pr._įstaigų pajamos'!L83</f>
        <v>0</v>
      </c>
    </row>
    <row r="84" spans="1:18" ht="15" customHeight="1" x14ac:dyDescent="0.25">
      <c r="A84" s="5" t="s">
        <v>111</v>
      </c>
      <c r="B84" s="29" t="s">
        <v>364</v>
      </c>
      <c r="C84" s="30" t="s">
        <v>50</v>
      </c>
      <c r="D84" s="16">
        <f>E84+G84</f>
        <v>7.2</v>
      </c>
      <c r="E84" s="16">
        <v>7.2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7.2</v>
      </c>
      <c r="M84" s="12">
        <f>E84+I84</f>
        <v>7.2</v>
      </c>
      <c r="N84" s="12">
        <f>F84+J84</f>
        <v>0</v>
      </c>
      <c r="O84" s="12">
        <f>G84+K84</f>
        <v>0</v>
      </c>
      <c r="R84" s="68">
        <f>'[1]2 pr._pajamos pagal rūšis'!L67-'[1]9 pr._įstaigų pajamos'!L84</f>
        <v>0</v>
      </c>
    </row>
    <row r="85" spans="1:18" ht="15" customHeight="1" x14ac:dyDescent="0.25">
      <c r="A85" s="5" t="s">
        <v>112</v>
      </c>
      <c r="B85" s="29" t="s">
        <v>41</v>
      </c>
      <c r="C85" s="30" t="s">
        <v>50</v>
      </c>
      <c r="D85" s="16">
        <f t="shared" si="14"/>
        <v>27.2</v>
      </c>
      <c r="E85" s="16">
        <v>27.2</v>
      </c>
      <c r="F85" s="16"/>
      <c r="G85" s="16"/>
      <c r="H85" s="10">
        <f t="shared" si="10"/>
        <v>0</v>
      </c>
      <c r="I85" s="10"/>
      <c r="J85" s="10"/>
      <c r="K85" s="10"/>
      <c r="L85" s="12">
        <f t="shared" si="11"/>
        <v>27.2</v>
      </c>
      <c r="M85" s="12">
        <f t="shared" ref="M85:O136" si="18">E85+I85</f>
        <v>27.2</v>
      </c>
      <c r="N85" s="12">
        <f t="shared" si="18"/>
        <v>0</v>
      </c>
      <c r="O85" s="12">
        <f t="shared" si="18"/>
        <v>0</v>
      </c>
      <c r="R85" s="68">
        <f>'[1]2 pr._pajamos pagal rūšis'!L68-'[1]9 pr._įstaigų pajamos'!L85</f>
        <v>0</v>
      </c>
    </row>
    <row r="86" spans="1:18" ht="15" customHeight="1" x14ac:dyDescent="0.25">
      <c r="A86" s="5" t="s">
        <v>113</v>
      </c>
      <c r="B86" s="80" t="s">
        <v>365</v>
      </c>
      <c r="C86" s="30" t="s">
        <v>50</v>
      </c>
      <c r="D86" s="16">
        <f>E86+G86</f>
        <v>16.3</v>
      </c>
      <c r="E86" s="16">
        <v>16.3</v>
      </c>
      <c r="F86" s="16"/>
      <c r="G86" s="16"/>
      <c r="H86" s="10">
        <f>I86+K86</f>
        <v>0</v>
      </c>
      <c r="I86" s="10"/>
      <c r="J86" s="10"/>
      <c r="K86" s="10"/>
      <c r="L86" s="12">
        <f>M86+O86</f>
        <v>16.3</v>
      </c>
      <c r="M86" s="12">
        <f>E86+I86</f>
        <v>16.3</v>
      </c>
      <c r="N86" s="12">
        <f>F86+J86</f>
        <v>0</v>
      </c>
      <c r="O86" s="12">
        <f>G86+K86</f>
        <v>0</v>
      </c>
      <c r="R86" s="68">
        <f>'[1]2 pr._pajamos pagal rūšis'!L69-'[1]9 pr._įstaigų pajamos'!L86</f>
        <v>0</v>
      </c>
    </row>
    <row r="87" spans="1:18" ht="15" customHeight="1" x14ac:dyDescent="0.25">
      <c r="A87" s="5" t="s">
        <v>161</v>
      </c>
      <c r="B87" s="80" t="s">
        <v>40</v>
      </c>
      <c r="C87" s="30" t="s">
        <v>50</v>
      </c>
      <c r="D87" s="16">
        <f t="shared" si="14"/>
        <v>21.4</v>
      </c>
      <c r="E87" s="16">
        <v>21.4</v>
      </c>
      <c r="F87" s="16"/>
      <c r="G87" s="16"/>
      <c r="H87" s="10">
        <f t="shared" si="10"/>
        <v>0</v>
      </c>
      <c r="I87" s="10"/>
      <c r="J87" s="10"/>
      <c r="K87" s="10"/>
      <c r="L87" s="12">
        <f t="shared" si="11"/>
        <v>21.4</v>
      </c>
      <c r="M87" s="12">
        <f t="shared" si="18"/>
        <v>21.4</v>
      </c>
      <c r="N87" s="12">
        <f t="shared" si="18"/>
        <v>0</v>
      </c>
      <c r="O87" s="12">
        <f t="shared" si="18"/>
        <v>0</v>
      </c>
      <c r="R87" s="68">
        <f>'[1]2 pr._pajamos pagal rūšis'!L70-'[1]9 pr._įstaigų pajamos'!L87</f>
        <v>0</v>
      </c>
    </row>
    <row r="88" spans="1:18" ht="15" customHeight="1" x14ac:dyDescent="0.25">
      <c r="A88" s="5" t="s">
        <v>114</v>
      </c>
      <c r="B88" s="29" t="s">
        <v>491</v>
      </c>
      <c r="C88" s="30" t="s">
        <v>50</v>
      </c>
      <c r="D88" s="16">
        <f t="shared" si="14"/>
        <v>8.1</v>
      </c>
      <c r="E88" s="16">
        <v>8.1</v>
      </c>
      <c r="F88" s="16"/>
      <c r="G88" s="16"/>
      <c r="H88" s="10">
        <f t="shared" si="10"/>
        <v>0</v>
      </c>
      <c r="I88" s="10"/>
      <c r="J88" s="10"/>
      <c r="K88" s="10"/>
      <c r="L88" s="12">
        <f t="shared" si="11"/>
        <v>8.1</v>
      </c>
      <c r="M88" s="12">
        <f t="shared" si="18"/>
        <v>8.1</v>
      </c>
      <c r="N88" s="12">
        <f t="shared" si="18"/>
        <v>0</v>
      </c>
      <c r="O88" s="12">
        <f t="shared" si="18"/>
        <v>0</v>
      </c>
      <c r="R88" s="68">
        <f>'[1]2 pr._pajamos pagal rūšis'!L71-'[1]9 pr._įstaigų pajamos'!L88</f>
        <v>0</v>
      </c>
    </row>
    <row r="89" spans="1:18" ht="15" customHeight="1" x14ac:dyDescent="0.25">
      <c r="A89" s="5" t="s">
        <v>115</v>
      </c>
      <c r="B89" s="29" t="s">
        <v>149</v>
      </c>
      <c r="C89" s="30" t="s">
        <v>50</v>
      </c>
      <c r="D89" s="16">
        <f t="shared" si="14"/>
        <v>89.2</v>
      </c>
      <c r="E89" s="16">
        <v>89.2</v>
      </c>
      <c r="F89" s="16"/>
      <c r="G89" s="16"/>
      <c r="H89" s="10">
        <f t="shared" si="10"/>
        <v>0</v>
      </c>
      <c r="I89" s="10"/>
      <c r="J89" s="10"/>
      <c r="K89" s="10"/>
      <c r="L89" s="12">
        <f t="shared" si="11"/>
        <v>89.2</v>
      </c>
      <c r="M89" s="12">
        <f t="shared" si="18"/>
        <v>89.2</v>
      </c>
      <c r="N89" s="12">
        <f t="shared" si="18"/>
        <v>0</v>
      </c>
      <c r="O89" s="12">
        <f t="shared" si="18"/>
        <v>0</v>
      </c>
      <c r="R89" s="68">
        <f>'[1]2 pr._pajamos pagal rūšis'!L72-'[1]9 pr._įstaigų pajamos'!L89</f>
        <v>0</v>
      </c>
    </row>
    <row r="90" spans="1:18" ht="15" customHeight="1" x14ac:dyDescent="0.25">
      <c r="A90" s="5" t="s">
        <v>116</v>
      </c>
      <c r="B90" s="29" t="s">
        <v>34</v>
      </c>
      <c r="C90" s="30" t="s">
        <v>50</v>
      </c>
      <c r="D90" s="16">
        <f t="shared" si="14"/>
        <v>44.2</v>
      </c>
      <c r="E90" s="16">
        <v>44.2</v>
      </c>
      <c r="F90" s="16"/>
      <c r="G90" s="16"/>
      <c r="H90" s="10">
        <f t="shared" si="10"/>
        <v>0</v>
      </c>
      <c r="I90" s="10"/>
      <c r="J90" s="10"/>
      <c r="K90" s="10"/>
      <c r="L90" s="12">
        <f t="shared" si="11"/>
        <v>44.2</v>
      </c>
      <c r="M90" s="12">
        <f t="shared" si="18"/>
        <v>44.2</v>
      </c>
      <c r="N90" s="12">
        <f t="shared" si="18"/>
        <v>0</v>
      </c>
      <c r="O90" s="12">
        <f t="shared" si="18"/>
        <v>0</v>
      </c>
      <c r="R90" s="68">
        <f>'[1]2 pr._pajamos pagal rūšis'!L73-'[1]9 pr._įstaigų pajamos'!L90</f>
        <v>0</v>
      </c>
    </row>
    <row r="91" spans="1:18" ht="15" customHeight="1" x14ac:dyDescent="0.25">
      <c r="A91" s="5" t="s">
        <v>117</v>
      </c>
      <c r="B91" s="29" t="s">
        <v>36</v>
      </c>
      <c r="C91" s="30" t="s">
        <v>50</v>
      </c>
      <c r="D91" s="16">
        <f t="shared" si="14"/>
        <v>42.5</v>
      </c>
      <c r="E91" s="16">
        <v>42.5</v>
      </c>
      <c r="F91" s="16"/>
      <c r="G91" s="16"/>
      <c r="H91" s="10">
        <f t="shared" si="10"/>
        <v>0</v>
      </c>
      <c r="I91" s="10"/>
      <c r="J91" s="10"/>
      <c r="K91" s="10"/>
      <c r="L91" s="12">
        <f t="shared" si="11"/>
        <v>42.5</v>
      </c>
      <c r="M91" s="12">
        <f t="shared" si="18"/>
        <v>42.5</v>
      </c>
      <c r="N91" s="12">
        <f t="shared" si="18"/>
        <v>0</v>
      </c>
      <c r="O91" s="12">
        <f t="shared" si="18"/>
        <v>0</v>
      </c>
      <c r="R91" s="68">
        <f>'[1]2 pr._pajamos pagal rūšis'!L74-'[1]9 pr._įstaigų pajamos'!L91</f>
        <v>0</v>
      </c>
    </row>
    <row r="92" spans="1:18" ht="15" customHeight="1" x14ac:dyDescent="0.25">
      <c r="A92" s="5" t="s">
        <v>118</v>
      </c>
      <c r="B92" s="29" t="s">
        <v>38</v>
      </c>
      <c r="C92" s="30" t="s">
        <v>50</v>
      </c>
      <c r="D92" s="16">
        <f t="shared" si="14"/>
        <v>83</v>
      </c>
      <c r="E92" s="16">
        <v>83</v>
      </c>
      <c r="F92" s="16"/>
      <c r="G92" s="16"/>
      <c r="H92" s="10">
        <f t="shared" si="10"/>
        <v>0</v>
      </c>
      <c r="I92" s="10"/>
      <c r="J92" s="10"/>
      <c r="K92" s="10"/>
      <c r="L92" s="12">
        <f t="shared" si="11"/>
        <v>83</v>
      </c>
      <c r="M92" s="12">
        <f t="shared" si="18"/>
        <v>83</v>
      </c>
      <c r="N92" s="12">
        <f t="shared" si="18"/>
        <v>0</v>
      </c>
      <c r="O92" s="12">
        <f t="shared" si="18"/>
        <v>0</v>
      </c>
      <c r="R92" s="68">
        <f>'[1]2 pr._pajamos pagal rūšis'!L75-'[1]9 pr._įstaigų pajamos'!L92</f>
        <v>0</v>
      </c>
    </row>
    <row r="93" spans="1:18" ht="16.5" customHeight="1" x14ac:dyDescent="0.25">
      <c r="A93" s="5" t="s">
        <v>157</v>
      </c>
      <c r="B93" s="12" t="s">
        <v>37</v>
      </c>
      <c r="C93" s="30" t="s">
        <v>50</v>
      </c>
      <c r="D93" s="16">
        <f t="shared" si="14"/>
        <v>44.7</v>
      </c>
      <c r="E93" s="16">
        <v>44.7</v>
      </c>
      <c r="F93" s="16"/>
      <c r="G93" s="16"/>
      <c r="H93" s="10">
        <f t="shared" si="10"/>
        <v>0</v>
      </c>
      <c r="I93" s="10"/>
      <c r="J93" s="10"/>
      <c r="K93" s="10"/>
      <c r="L93" s="12">
        <f t="shared" si="11"/>
        <v>44.7</v>
      </c>
      <c r="M93" s="12">
        <f t="shared" si="18"/>
        <v>44.7</v>
      </c>
      <c r="N93" s="12">
        <f t="shared" si="18"/>
        <v>0</v>
      </c>
      <c r="O93" s="12">
        <f t="shared" si="18"/>
        <v>0</v>
      </c>
      <c r="R93" s="68">
        <f>'[1]2 pr._pajamos pagal rūšis'!L76-'[1]9 pr._įstaigų pajamos'!L93</f>
        <v>0</v>
      </c>
    </row>
    <row r="94" spans="1:18" x14ac:dyDescent="0.25">
      <c r="A94" s="5" t="s">
        <v>119</v>
      </c>
      <c r="B94" s="33" t="s">
        <v>35</v>
      </c>
      <c r="C94" s="15" t="s">
        <v>50</v>
      </c>
      <c r="D94" s="16">
        <f t="shared" si="14"/>
        <v>87.3</v>
      </c>
      <c r="E94" s="16">
        <v>87.3</v>
      </c>
      <c r="F94" s="16"/>
      <c r="G94" s="16"/>
      <c r="H94" s="10">
        <f t="shared" si="10"/>
        <v>0</v>
      </c>
      <c r="I94" s="10"/>
      <c r="J94" s="10"/>
      <c r="K94" s="10"/>
      <c r="L94" s="12">
        <f t="shared" si="11"/>
        <v>87.3</v>
      </c>
      <c r="M94" s="12">
        <f t="shared" si="18"/>
        <v>87.3</v>
      </c>
      <c r="N94" s="12">
        <f t="shared" si="18"/>
        <v>0</v>
      </c>
      <c r="O94" s="12">
        <f t="shared" si="18"/>
        <v>0</v>
      </c>
      <c r="R94" s="68">
        <f>'[1]2 pr._pajamos pagal rūšis'!L77-'[1]9 pr._įstaigų pajamos'!L94</f>
        <v>0</v>
      </c>
    </row>
    <row r="95" spans="1:18" ht="15" customHeight="1" x14ac:dyDescent="0.25">
      <c r="A95" s="13" t="s">
        <v>120</v>
      </c>
      <c r="B95" s="34" t="s">
        <v>39</v>
      </c>
      <c r="C95" s="15" t="s">
        <v>50</v>
      </c>
      <c r="D95" s="16">
        <f t="shared" si="14"/>
        <v>10.9</v>
      </c>
      <c r="E95" s="16">
        <v>10.9</v>
      </c>
      <c r="F95" s="16"/>
      <c r="G95" s="16"/>
      <c r="H95" s="10">
        <f t="shared" si="10"/>
        <v>0</v>
      </c>
      <c r="I95" s="10"/>
      <c r="J95" s="10"/>
      <c r="K95" s="10"/>
      <c r="L95" s="12">
        <f t="shared" si="11"/>
        <v>10.9</v>
      </c>
      <c r="M95" s="12">
        <f t="shared" si="18"/>
        <v>10.9</v>
      </c>
      <c r="N95" s="12">
        <f t="shared" si="18"/>
        <v>0</v>
      </c>
      <c r="O95" s="12">
        <f t="shared" si="18"/>
        <v>0</v>
      </c>
      <c r="R95" s="68">
        <f>'[1]2 pr._pajamos pagal rūšis'!L78-'[1]9 pr._įstaigų pajamos'!L95</f>
        <v>0</v>
      </c>
    </row>
    <row r="96" spans="1:18" ht="15" customHeight="1" x14ac:dyDescent="0.25">
      <c r="A96" s="13" t="s">
        <v>121</v>
      </c>
      <c r="B96" s="33" t="s">
        <v>48</v>
      </c>
      <c r="C96" s="15" t="s">
        <v>50</v>
      </c>
      <c r="D96" s="16">
        <f t="shared" si="14"/>
        <v>3.5</v>
      </c>
      <c r="E96" s="16">
        <v>3.5</v>
      </c>
      <c r="F96" s="16">
        <v>2</v>
      </c>
      <c r="G96" s="16"/>
      <c r="H96" s="10">
        <f t="shared" si="10"/>
        <v>0</v>
      </c>
      <c r="I96" s="10"/>
      <c r="J96" s="10"/>
      <c r="K96" s="10"/>
      <c r="L96" s="12">
        <f t="shared" si="11"/>
        <v>3.5</v>
      </c>
      <c r="M96" s="12">
        <f t="shared" si="18"/>
        <v>3.5</v>
      </c>
      <c r="N96" s="12">
        <f t="shared" si="18"/>
        <v>2</v>
      </c>
      <c r="O96" s="12">
        <f t="shared" si="18"/>
        <v>0</v>
      </c>
      <c r="R96" s="68">
        <f>'[1]2 pr._pajamos pagal rūšis'!L79-'[1]9 pr._įstaigų pajamos'!L96</f>
        <v>0</v>
      </c>
    </row>
    <row r="97" spans="1:18" ht="15" customHeight="1" x14ac:dyDescent="0.25">
      <c r="A97" s="19" t="s">
        <v>122</v>
      </c>
      <c r="B97" s="33" t="s">
        <v>47</v>
      </c>
      <c r="C97" s="15" t="s">
        <v>50</v>
      </c>
      <c r="D97" s="16">
        <f t="shared" si="14"/>
        <v>53.1</v>
      </c>
      <c r="E97" s="16">
        <v>53.1</v>
      </c>
      <c r="F97" s="16">
        <v>39.1</v>
      </c>
      <c r="G97" s="16"/>
      <c r="H97" s="10">
        <f t="shared" si="10"/>
        <v>0</v>
      </c>
      <c r="I97" s="10"/>
      <c r="J97" s="10"/>
      <c r="K97" s="10"/>
      <c r="L97" s="12">
        <f t="shared" si="11"/>
        <v>53.1</v>
      </c>
      <c r="M97" s="12">
        <f t="shared" si="18"/>
        <v>53.1</v>
      </c>
      <c r="N97" s="12">
        <f t="shared" si="18"/>
        <v>39.1</v>
      </c>
      <c r="O97" s="12">
        <f t="shared" si="18"/>
        <v>0</v>
      </c>
      <c r="R97" s="68">
        <f>'[1]2 pr._pajamos pagal rūšis'!L80-'[1]9 pr._įstaigų pajamos'!L97</f>
        <v>0</v>
      </c>
    </row>
    <row r="98" spans="1:18" ht="15" customHeight="1" x14ac:dyDescent="0.25">
      <c r="A98" s="274" t="s">
        <v>123</v>
      </c>
      <c r="B98" s="33" t="s">
        <v>63</v>
      </c>
      <c r="C98" s="15" t="s">
        <v>50</v>
      </c>
      <c r="D98" s="16">
        <f t="shared" si="14"/>
        <v>13.9</v>
      </c>
      <c r="E98" s="16">
        <v>13.9</v>
      </c>
      <c r="F98" s="16">
        <v>4.5999999999999996</v>
      </c>
      <c r="G98" s="16"/>
      <c r="H98" s="10">
        <f t="shared" si="10"/>
        <v>0</v>
      </c>
      <c r="I98" s="10"/>
      <c r="J98" s="10"/>
      <c r="K98" s="10"/>
      <c r="L98" s="12">
        <f t="shared" si="11"/>
        <v>13.9</v>
      </c>
      <c r="M98" s="12">
        <f t="shared" si="18"/>
        <v>13.9</v>
      </c>
      <c r="N98" s="12">
        <f t="shared" si="18"/>
        <v>4.5999999999999996</v>
      </c>
      <c r="O98" s="12">
        <f t="shared" si="18"/>
        <v>0</v>
      </c>
      <c r="R98" s="68">
        <f>'[1]2 pr._pajamos pagal rūšis'!L81-'[1]9 pr._įstaigų pajamos'!L98</f>
        <v>0</v>
      </c>
    </row>
    <row r="99" spans="1:18" ht="15" customHeight="1" x14ac:dyDescent="0.25">
      <c r="A99" s="5" t="s">
        <v>124</v>
      </c>
      <c r="B99" s="33" t="s">
        <v>49</v>
      </c>
      <c r="C99" s="15" t="s">
        <v>50</v>
      </c>
      <c r="D99" s="16">
        <f t="shared" si="14"/>
        <v>30</v>
      </c>
      <c r="E99" s="16">
        <v>30</v>
      </c>
      <c r="F99" s="16"/>
      <c r="G99" s="16"/>
      <c r="H99" s="10">
        <f t="shared" si="10"/>
        <v>0</v>
      </c>
      <c r="I99" s="10"/>
      <c r="J99" s="10"/>
      <c r="K99" s="10"/>
      <c r="L99" s="12">
        <f t="shared" si="11"/>
        <v>30</v>
      </c>
      <c r="M99" s="12">
        <f t="shared" si="18"/>
        <v>30</v>
      </c>
      <c r="N99" s="12">
        <f t="shared" si="18"/>
        <v>0</v>
      </c>
      <c r="O99" s="12">
        <f t="shared" si="18"/>
        <v>0</v>
      </c>
      <c r="R99" s="68">
        <f>'[1]2 pr._pajamos pagal rūšis'!L82-'[1]9 pr._įstaigų pajamos'!L99</f>
        <v>0</v>
      </c>
    </row>
    <row r="100" spans="1:18" s="35" customFormat="1" ht="15" customHeight="1" x14ac:dyDescent="0.25">
      <c r="A100" s="5" t="s">
        <v>125</v>
      </c>
      <c r="B100" s="33" t="s">
        <v>163</v>
      </c>
      <c r="C100" s="15" t="s">
        <v>50</v>
      </c>
      <c r="D100" s="16">
        <f t="shared" si="14"/>
        <v>9.8000000000000007</v>
      </c>
      <c r="E100" s="16">
        <v>9.8000000000000007</v>
      </c>
      <c r="F100" s="16"/>
      <c r="G100" s="16"/>
      <c r="H100" s="10">
        <f t="shared" si="10"/>
        <v>0</v>
      </c>
      <c r="I100" s="10"/>
      <c r="J100" s="10"/>
      <c r="K100" s="10"/>
      <c r="L100" s="12">
        <f t="shared" si="11"/>
        <v>9.8000000000000007</v>
      </c>
      <c r="M100" s="12">
        <f t="shared" si="18"/>
        <v>9.8000000000000007</v>
      </c>
      <c r="N100" s="12">
        <f t="shared" si="18"/>
        <v>0</v>
      </c>
      <c r="O100" s="12">
        <f t="shared" si="18"/>
        <v>0</v>
      </c>
      <c r="R100" s="68">
        <f>'[1]2 pr._pajamos pagal rūšis'!L83-'[1]9 pr._įstaigų pajamos'!L100</f>
        <v>0</v>
      </c>
    </row>
    <row r="101" spans="1:18" ht="15.95" customHeight="1" x14ac:dyDescent="0.25">
      <c r="A101" s="276" t="s">
        <v>126</v>
      </c>
      <c r="B101" s="21" t="s">
        <v>172</v>
      </c>
      <c r="C101" s="25"/>
      <c r="D101" s="23">
        <f t="shared" ref="D101:K101" si="19">SUM(D68:D100)</f>
        <v>707.59999999999991</v>
      </c>
      <c r="E101" s="23">
        <f t="shared" si="19"/>
        <v>707.59999999999991</v>
      </c>
      <c r="F101" s="23">
        <f t="shared" si="19"/>
        <v>73.599999999999994</v>
      </c>
      <c r="G101" s="23">
        <f t="shared" si="19"/>
        <v>0</v>
      </c>
      <c r="H101" s="24">
        <f t="shared" si="19"/>
        <v>0</v>
      </c>
      <c r="I101" s="24">
        <f t="shared" si="19"/>
        <v>0</v>
      </c>
      <c r="J101" s="24">
        <f t="shared" si="19"/>
        <v>0</v>
      </c>
      <c r="K101" s="24">
        <f t="shared" si="19"/>
        <v>0</v>
      </c>
      <c r="L101" s="21">
        <f t="shared" si="11"/>
        <v>707.59999999999991</v>
      </c>
      <c r="M101" s="21">
        <f>SUM(M68:M100)</f>
        <v>707.59999999999991</v>
      </c>
      <c r="N101" s="21">
        <f>SUM(N68:N100)</f>
        <v>73.599999999999994</v>
      </c>
      <c r="O101" s="21">
        <f>SUM(O68:O100)</f>
        <v>0</v>
      </c>
      <c r="R101" s="68">
        <f>'[1]2 pr._pajamos pagal rūšis'!L84-'[1]9 pr._įstaigų pajamos'!L101</f>
        <v>0</v>
      </c>
    </row>
    <row r="102" spans="1:18" ht="15.95" customHeight="1" x14ac:dyDescent="0.25">
      <c r="A102" s="5" t="s">
        <v>127</v>
      </c>
      <c r="B102" s="435" t="s">
        <v>64</v>
      </c>
      <c r="C102" s="436"/>
      <c r="D102" s="436"/>
      <c r="E102" s="436"/>
      <c r="F102" s="436"/>
      <c r="G102" s="436"/>
      <c r="H102" s="436"/>
      <c r="I102" s="436"/>
      <c r="J102" s="436"/>
      <c r="K102" s="436"/>
      <c r="L102" s="436"/>
      <c r="M102" s="436"/>
      <c r="N102" s="436"/>
      <c r="O102" s="436"/>
      <c r="R102" s="68">
        <f>'[1]2 pr._pajamos pagal rūšis'!L85-'[1]9 pr._įstaigų pajamos'!L102</f>
        <v>0</v>
      </c>
    </row>
    <row r="103" spans="1:18" ht="15" customHeight="1" x14ac:dyDescent="0.25">
      <c r="A103" s="5" t="s">
        <v>128</v>
      </c>
      <c r="B103" s="29" t="s">
        <v>7</v>
      </c>
      <c r="C103" s="90" t="s">
        <v>30</v>
      </c>
      <c r="D103" s="16">
        <f t="shared" ref="D103:D116" si="20">E103+G103</f>
        <v>0.8</v>
      </c>
      <c r="E103" s="16">
        <v>0.8</v>
      </c>
      <c r="F103" s="16"/>
      <c r="G103" s="16"/>
      <c r="H103" s="10">
        <f t="shared" si="10"/>
        <v>0</v>
      </c>
      <c r="I103" s="10"/>
      <c r="J103" s="10"/>
      <c r="K103" s="10"/>
      <c r="L103" s="12">
        <f t="shared" si="11"/>
        <v>0.8</v>
      </c>
      <c r="M103" s="12">
        <f t="shared" si="18"/>
        <v>0.8</v>
      </c>
      <c r="N103" s="12">
        <f t="shared" si="18"/>
        <v>0</v>
      </c>
      <c r="O103" s="12">
        <f t="shared" si="18"/>
        <v>0</v>
      </c>
      <c r="R103" s="68">
        <f>'[1]2 pr._pajamos pagal rūšis'!L86-'[1]9 pr._įstaigų pajamos'!L103</f>
        <v>0</v>
      </c>
    </row>
    <row r="104" spans="1:18" ht="15" customHeight="1" x14ac:dyDescent="0.25">
      <c r="A104" s="5" t="s">
        <v>129</v>
      </c>
      <c r="B104" s="29" t="s">
        <v>10</v>
      </c>
      <c r="C104" s="90" t="s">
        <v>30</v>
      </c>
      <c r="D104" s="16">
        <f t="shared" si="20"/>
        <v>0.8</v>
      </c>
      <c r="E104" s="16">
        <v>0.8</v>
      </c>
      <c r="F104" s="16"/>
      <c r="G104" s="16"/>
      <c r="H104" s="10">
        <f t="shared" si="10"/>
        <v>0</v>
      </c>
      <c r="I104" s="10"/>
      <c r="J104" s="10"/>
      <c r="K104" s="10"/>
      <c r="L104" s="12">
        <f t="shared" si="11"/>
        <v>0.8</v>
      </c>
      <c r="M104" s="12">
        <f t="shared" si="18"/>
        <v>0.8</v>
      </c>
      <c r="N104" s="12">
        <f t="shared" si="18"/>
        <v>0</v>
      </c>
      <c r="O104" s="12">
        <f t="shared" si="18"/>
        <v>0</v>
      </c>
      <c r="R104" s="68">
        <f>'[1]2 pr._pajamos pagal rūšis'!L87-'[1]9 pr._įstaigų pajamos'!L104</f>
        <v>0</v>
      </c>
    </row>
    <row r="105" spans="1:18" ht="15" customHeight="1" x14ac:dyDescent="0.25">
      <c r="A105" s="5" t="s">
        <v>130</v>
      </c>
      <c r="B105" s="29" t="s">
        <v>11</v>
      </c>
      <c r="C105" s="90" t="s">
        <v>30</v>
      </c>
      <c r="D105" s="16">
        <f t="shared" si="20"/>
        <v>1.2</v>
      </c>
      <c r="E105" s="16">
        <v>1.2</v>
      </c>
      <c r="F105" s="16"/>
      <c r="G105" s="16"/>
      <c r="H105" s="10">
        <f t="shared" si="10"/>
        <v>0</v>
      </c>
      <c r="I105" s="10"/>
      <c r="J105" s="10"/>
      <c r="K105" s="10"/>
      <c r="L105" s="12">
        <f t="shared" si="11"/>
        <v>1.2</v>
      </c>
      <c r="M105" s="12">
        <f t="shared" si="18"/>
        <v>1.2</v>
      </c>
      <c r="N105" s="12">
        <f t="shared" si="18"/>
        <v>0</v>
      </c>
      <c r="O105" s="12">
        <f t="shared" si="18"/>
        <v>0</v>
      </c>
      <c r="R105" s="68">
        <f>'[1]2 pr._pajamos pagal rūšis'!L88-'[1]9 pr._įstaigų pajamos'!L105</f>
        <v>0</v>
      </c>
    </row>
    <row r="106" spans="1:18" ht="15" customHeight="1" x14ac:dyDescent="0.25">
      <c r="A106" s="5" t="s">
        <v>158</v>
      </c>
      <c r="B106" s="29" t="s">
        <v>15</v>
      </c>
      <c r="C106" s="90" t="s">
        <v>30</v>
      </c>
      <c r="D106" s="16">
        <f t="shared" si="20"/>
        <v>0.8</v>
      </c>
      <c r="E106" s="16">
        <v>0.8</v>
      </c>
      <c r="F106" s="16"/>
      <c r="G106" s="16"/>
      <c r="H106" s="10">
        <f t="shared" si="10"/>
        <v>0</v>
      </c>
      <c r="I106" s="10"/>
      <c r="J106" s="10"/>
      <c r="K106" s="10"/>
      <c r="L106" s="12">
        <f t="shared" si="11"/>
        <v>0.8</v>
      </c>
      <c r="M106" s="12">
        <f t="shared" si="18"/>
        <v>0.8</v>
      </c>
      <c r="N106" s="12">
        <f t="shared" si="18"/>
        <v>0</v>
      </c>
      <c r="O106" s="12">
        <f t="shared" si="18"/>
        <v>0</v>
      </c>
      <c r="R106" s="68">
        <f>'[1]2 pr._pajamos pagal rūšis'!L89-'[1]9 pr._įstaigų pajamos'!L106</f>
        <v>0</v>
      </c>
    </row>
    <row r="107" spans="1:18" ht="15" customHeight="1" x14ac:dyDescent="0.25">
      <c r="A107" s="5" t="s">
        <v>131</v>
      </c>
      <c r="B107" s="29" t="s">
        <v>16</v>
      </c>
      <c r="C107" s="90" t="s">
        <v>30</v>
      </c>
      <c r="D107" s="16">
        <f t="shared" si="20"/>
        <v>1.2</v>
      </c>
      <c r="E107" s="16">
        <v>1.2</v>
      </c>
      <c r="F107" s="16"/>
      <c r="G107" s="16"/>
      <c r="H107" s="10">
        <f t="shared" si="10"/>
        <v>0</v>
      </c>
      <c r="I107" s="10"/>
      <c r="J107" s="10"/>
      <c r="K107" s="10"/>
      <c r="L107" s="12">
        <f t="shared" si="11"/>
        <v>1.2</v>
      </c>
      <c r="M107" s="12">
        <f t="shared" si="18"/>
        <v>1.2</v>
      </c>
      <c r="N107" s="12">
        <f t="shared" si="18"/>
        <v>0</v>
      </c>
      <c r="O107" s="12">
        <f t="shared" si="18"/>
        <v>0</v>
      </c>
      <c r="R107" s="68"/>
    </row>
    <row r="108" spans="1:18" ht="15" customHeight="1" x14ac:dyDescent="0.25">
      <c r="A108" s="5" t="s">
        <v>132</v>
      </c>
      <c r="B108" s="29" t="s">
        <v>27</v>
      </c>
      <c r="C108" s="90" t="s">
        <v>30</v>
      </c>
      <c r="D108" s="16">
        <f t="shared" si="20"/>
        <v>15.4</v>
      </c>
      <c r="E108" s="16">
        <v>15.4</v>
      </c>
      <c r="F108" s="16"/>
      <c r="G108" s="16"/>
      <c r="H108" s="10">
        <f t="shared" si="10"/>
        <v>0</v>
      </c>
      <c r="I108" s="10"/>
      <c r="J108" s="10"/>
      <c r="K108" s="10"/>
      <c r="L108" s="12">
        <f t="shared" si="11"/>
        <v>15.4</v>
      </c>
      <c r="M108" s="12">
        <f t="shared" si="18"/>
        <v>15.4</v>
      </c>
      <c r="N108" s="12">
        <f t="shared" si="18"/>
        <v>0</v>
      </c>
      <c r="O108" s="12">
        <f t="shared" si="18"/>
        <v>0</v>
      </c>
      <c r="R108" s="68">
        <f>'[1]2 pr._pajamos pagal rūšis'!L91-'[1]9 pr._įstaigų pajamos'!L108</f>
        <v>0</v>
      </c>
    </row>
    <row r="109" spans="1:18" ht="15" customHeight="1" x14ac:dyDescent="0.25">
      <c r="A109" s="5" t="s">
        <v>133</v>
      </c>
      <c r="B109" s="29" t="s">
        <v>56</v>
      </c>
      <c r="C109" s="90" t="s">
        <v>30</v>
      </c>
      <c r="D109" s="16">
        <f t="shared" si="20"/>
        <v>3.9</v>
      </c>
      <c r="E109" s="16">
        <v>3.9</v>
      </c>
      <c r="F109" s="16"/>
      <c r="G109" s="16"/>
      <c r="H109" s="10">
        <f t="shared" si="10"/>
        <v>0</v>
      </c>
      <c r="I109" s="10"/>
      <c r="J109" s="10"/>
      <c r="K109" s="10"/>
      <c r="L109" s="12">
        <f t="shared" si="11"/>
        <v>3.9</v>
      </c>
      <c r="M109" s="12">
        <f t="shared" si="18"/>
        <v>3.9</v>
      </c>
      <c r="N109" s="12">
        <f t="shared" si="18"/>
        <v>0</v>
      </c>
      <c r="O109" s="12">
        <f t="shared" si="18"/>
        <v>0</v>
      </c>
      <c r="R109" s="68">
        <f>'[1]2 pr._pajamos pagal rūšis'!L92-'[1]9 pr._įstaigų pajamos'!L109</f>
        <v>0</v>
      </c>
    </row>
    <row r="110" spans="1:18" ht="15" customHeight="1" x14ac:dyDescent="0.25">
      <c r="A110" s="5" t="s">
        <v>134</v>
      </c>
      <c r="B110" s="29" t="s">
        <v>57</v>
      </c>
      <c r="C110" s="90" t="s">
        <v>30</v>
      </c>
      <c r="D110" s="16">
        <f t="shared" si="20"/>
        <v>2.4</v>
      </c>
      <c r="E110" s="16">
        <v>2.4</v>
      </c>
      <c r="F110" s="16"/>
      <c r="G110" s="16"/>
      <c r="H110" s="10">
        <f t="shared" si="10"/>
        <v>2</v>
      </c>
      <c r="I110" s="10">
        <v>2</v>
      </c>
      <c r="J110" s="10"/>
      <c r="K110" s="10"/>
      <c r="L110" s="12">
        <f t="shared" si="11"/>
        <v>4.4000000000000004</v>
      </c>
      <c r="M110" s="12">
        <f t="shared" si="18"/>
        <v>4.4000000000000004</v>
      </c>
      <c r="N110" s="12">
        <f t="shared" si="18"/>
        <v>0</v>
      </c>
      <c r="O110" s="12">
        <f t="shared" si="18"/>
        <v>0</v>
      </c>
      <c r="R110" s="68">
        <f>'[1]2 pr._pajamos pagal rūšis'!L93-'[1]9 pr._įstaigų pajamos'!L110</f>
        <v>0</v>
      </c>
    </row>
    <row r="111" spans="1:18" ht="15" customHeight="1" x14ac:dyDescent="0.25">
      <c r="A111" s="13" t="s">
        <v>135</v>
      </c>
      <c r="B111" s="29" t="s">
        <v>366</v>
      </c>
      <c r="C111" s="90" t="s">
        <v>30</v>
      </c>
      <c r="D111" s="16">
        <f t="shared" si="20"/>
        <v>1.1000000000000001</v>
      </c>
      <c r="E111" s="16">
        <v>1.1000000000000001</v>
      </c>
      <c r="F111" s="16"/>
      <c r="G111" s="16"/>
      <c r="H111" s="10">
        <f t="shared" si="10"/>
        <v>0</v>
      </c>
      <c r="I111" s="10"/>
      <c r="J111" s="10"/>
      <c r="K111" s="10"/>
      <c r="L111" s="12">
        <f t="shared" si="11"/>
        <v>1.1000000000000001</v>
      </c>
      <c r="M111" s="12">
        <f t="shared" si="18"/>
        <v>1.1000000000000001</v>
      </c>
      <c r="N111" s="12">
        <f t="shared" si="18"/>
        <v>0</v>
      </c>
      <c r="O111" s="12">
        <f t="shared" si="18"/>
        <v>0</v>
      </c>
      <c r="R111" s="68">
        <f>'[1]2 pr._pajamos pagal rūšis'!L94-'[1]9 pr._įstaigų pajamos'!L111</f>
        <v>0</v>
      </c>
    </row>
    <row r="112" spans="1:18" ht="15" customHeight="1" x14ac:dyDescent="0.25">
      <c r="A112" s="13" t="s">
        <v>136</v>
      </c>
      <c r="B112" s="29" t="s">
        <v>65</v>
      </c>
      <c r="C112" s="90" t="s">
        <v>30</v>
      </c>
      <c r="D112" s="16">
        <f t="shared" si="20"/>
        <v>1.2</v>
      </c>
      <c r="E112" s="16">
        <v>1.2</v>
      </c>
      <c r="F112" s="16"/>
      <c r="G112" s="16"/>
      <c r="H112" s="10">
        <f t="shared" si="10"/>
        <v>0</v>
      </c>
      <c r="I112" s="10"/>
      <c r="J112" s="10"/>
      <c r="K112" s="10"/>
      <c r="L112" s="12">
        <f t="shared" si="11"/>
        <v>1.2</v>
      </c>
      <c r="M112" s="12">
        <f t="shared" si="18"/>
        <v>1.2</v>
      </c>
      <c r="N112" s="12">
        <f t="shared" si="18"/>
        <v>0</v>
      </c>
      <c r="O112" s="12">
        <f t="shared" si="18"/>
        <v>0</v>
      </c>
      <c r="R112" s="68">
        <f>'[1]2 pr._pajamos pagal rūšis'!L95-'[1]9 pr._įstaigų pajamos'!L112</f>
        <v>0</v>
      </c>
    </row>
    <row r="113" spans="1:18" ht="15" customHeight="1" x14ac:dyDescent="0.25">
      <c r="A113" s="274" t="s">
        <v>137</v>
      </c>
      <c r="B113" s="29" t="s">
        <v>150</v>
      </c>
      <c r="C113" s="90" t="s">
        <v>30</v>
      </c>
      <c r="D113" s="16">
        <f t="shared" si="20"/>
        <v>1.1000000000000001</v>
      </c>
      <c r="E113" s="16">
        <v>1.1000000000000001</v>
      </c>
      <c r="F113" s="16"/>
      <c r="G113" s="16"/>
      <c r="H113" s="10">
        <f t="shared" si="10"/>
        <v>0</v>
      </c>
      <c r="I113" s="10"/>
      <c r="J113" s="10"/>
      <c r="K113" s="10"/>
      <c r="L113" s="12">
        <f t="shared" si="11"/>
        <v>1.1000000000000001</v>
      </c>
      <c r="M113" s="12">
        <f t="shared" si="18"/>
        <v>1.1000000000000001</v>
      </c>
      <c r="N113" s="12">
        <f t="shared" si="18"/>
        <v>0</v>
      </c>
      <c r="O113" s="12">
        <f t="shared" si="18"/>
        <v>0</v>
      </c>
      <c r="R113" s="68">
        <f>'[1]2 pr._pajamos pagal rūšis'!L96-'[1]9 pr._įstaigų pajamos'!L113</f>
        <v>0</v>
      </c>
    </row>
    <row r="114" spans="1:18" ht="15" customHeight="1" x14ac:dyDescent="0.25">
      <c r="A114" s="13" t="s">
        <v>159</v>
      </c>
      <c r="B114" s="29" t="s">
        <v>28</v>
      </c>
      <c r="C114" s="90" t="s">
        <v>30</v>
      </c>
      <c r="D114" s="16">
        <f t="shared" si="20"/>
        <v>3.1</v>
      </c>
      <c r="E114" s="16">
        <v>3.1</v>
      </c>
      <c r="F114" s="16"/>
      <c r="G114" s="16"/>
      <c r="H114" s="10">
        <f t="shared" si="10"/>
        <v>0</v>
      </c>
      <c r="I114" s="10"/>
      <c r="J114" s="10"/>
      <c r="K114" s="10"/>
      <c r="L114" s="12">
        <f t="shared" si="11"/>
        <v>3.1</v>
      </c>
      <c r="M114" s="12">
        <f t="shared" si="18"/>
        <v>3.1</v>
      </c>
      <c r="N114" s="12">
        <f t="shared" si="18"/>
        <v>0</v>
      </c>
      <c r="O114" s="12">
        <f t="shared" si="18"/>
        <v>0</v>
      </c>
      <c r="R114" s="68">
        <f>'[1]2 pr._pajamos pagal rūšis'!L97-'[1]9 pr._įstaigų pajamos'!L114</f>
        <v>0</v>
      </c>
    </row>
    <row r="115" spans="1:18" ht="15" customHeight="1" x14ac:dyDescent="0.25">
      <c r="A115" s="13" t="s">
        <v>138</v>
      </c>
      <c r="B115" s="12" t="s">
        <v>29</v>
      </c>
      <c r="C115" s="90" t="s">
        <v>30</v>
      </c>
      <c r="D115" s="16">
        <f t="shared" si="20"/>
        <v>13.5</v>
      </c>
      <c r="E115" s="16">
        <v>13.5</v>
      </c>
      <c r="F115" s="16"/>
      <c r="G115" s="16"/>
      <c r="H115" s="10">
        <f t="shared" si="10"/>
        <v>3</v>
      </c>
      <c r="I115" s="10">
        <v>3</v>
      </c>
      <c r="J115" s="10"/>
      <c r="K115" s="10"/>
      <c r="L115" s="12">
        <f t="shared" si="11"/>
        <v>16.5</v>
      </c>
      <c r="M115" s="12">
        <f t="shared" si="18"/>
        <v>16.5</v>
      </c>
      <c r="N115" s="12">
        <f t="shared" si="18"/>
        <v>0</v>
      </c>
      <c r="O115" s="12">
        <f t="shared" si="18"/>
        <v>0</v>
      </c>
      <c r="R115" s="68">
        <f>'[1]2 pr._pajamos pagal rūšis'!L98-'[1]9 pr._įstaigų pajamos'!L115</f>
        <v>0</v>
      </c>
    </row>
    <row r="116" spans="1:18" ht="15" customHeight="1" x14ac:dyDescent="0.25">
      <c r="A116" s="13" t="s">
        <v>178</v>
      </c>
      <c r="B116" s="71" t="s">
        <v>62</v>
      </c>
      <c r="C116" s="90" t="s">
        <v>30</v>
      </c>
      <c r="D116" s="16">
        <f t="shared" si="20"/>
        <v>10</v>
      </c>
      <c r="E116" s="16">
        <v>10</v>
      </c>
      <c r="F116" s="16"/>
      <c r="G116" s="16"/>
      <c r="H116" s="10">
        <f t="shared" si="10"/>
        <v>0</v>
      </c>
      <c r="I116" s="10"/>
      <c r="J116" s="10"/>
      <c r="K116" s="10"/>
      <c r="L116" s="12">
        <f t="shared" si="11"/>
        <v>10</v>
      </c>
      <c r="M116" s="12">
        <f t="shared" si="18"/>
        <v>10</v>
      </c>
      <c r="N116" s="12">
        <f t="shared" si="18"/>
        <v>0</v>
      </c>
      <c r="O116" s="12">
        <f t="shared" si="18"/>
        <v>0</v>
      </c>
      <c r="R116" s="68">
        <f>'[1]2 pr._pajamos pagal rūšis'!L99-'[1]9 pr._įstaigų pajamos'!L116</f>
        <v>0</v>
      </c>
    </row>
    <row r="117" spans="1:18" ht="15.95" customHeight="1" x14ac:dyDescent="0.25">
      <c r="A117" s="275" t="s">
        <v>179</v>
      </c>
      <c r="B117" s="41" t="s">
        <v>174</v>
      </c>
      <c r="C117" s="74"/>
      <c r="D117" s="64">
        <f t="shared" ref="D117:K117" si="21">SUM(D103:D116)</f>
        <v>56.5</v>
      </c>
      <c r="E117" s="64">
        <f t="shared" si="21"/>
        <v>56.5</v>
      </c>
      <c r="F117" s="64">
        <f t="shared" si="21"/>
        <v>0</v>
      </c>
      <c r="G117" s="64">
        <f t="shared" si="21"/>
        <v>0</v>
      </c>
      <c r="H117" s="65">
        <f t="shared" si="21"/>
        <v>5</v>
      </c>
      <c r="I117" s="65">
        <f t="shared" si="21"/>
        <v>5</v>
      </c>
      <c r="J117" s="65">
        <f t="shared" si="21"/>
        <v>0</v>
      </c>
      <c r="K117" s="65">
        <f t="shared" si="21"/>
        <v>0</v>
      </c>
      <c r="L117" s="21">
        <f t="shared" si="11"/>
        <v>61.5</v>
      </c>
      <c r="M117" s="41">
        <f>SUM(M103:M116)</f>
        <v>61.5</v>
      </c>
      <c r="N117" s="41">
        <f>SUM(N103:N116)</f>
        <v>0</v>
      </c>
      <c r="O117" s="41">
        <f>SUM(O103:O116)</f>
        <v>0</v>
      </c>
      <c r="R117" s="68">
        <f>'[1]2 pr._pajamos pagal rūšis'!L100-'[1]9 pr._įstaigų pajamos'!L117</f>
        <v>0</v>
      </c>
    </row>
    <row r="118" spans="1:18" ht="15.95" customHeight="1" x14ac:dyDescent="0.25">
      <c r="A118" s="13" t="s">
        <v>180</v>
      </c>
      <c r="B118" s="435" t="s">
        <v>66</v>
      </c>
      <c r="C118" s="436"/>
      <c r="D118" s="436"/>
      <c r="E118" s="436"/>
      <c r="F118" s="436"/>
      <c r="G118" s="436"/>
      <c r="H118" s="436"/>
      <c r="I118" s="436"/>
      <c r="J118" s="436"/>
      <c r="K118" s="436"/>
      <c r="L118" s="436"/>
      <c r="M118" s="436"/>
      <c r="N118" s="436"/>
      <c r="O118" s="437"/>
      <c r="R118" s="68">
        <f>'[1]2 pr._pajamos pagal rūšis'!L101-'[1]9 pr._įstaigų pajamos'!L118</f>
        <v>0</v>
      </c>
    </row>
    <row r="119" spans="1:18" ht="15" customHeight="1" x14ac:dyDescent="0.25">
      <c r="A119" s="13" t="s">
        <v>181</v>
      </c>
      <c r="B119" s="11" t="s">
        <v>51</v>
      </c>
      <c r="C119" s="7" t="s">
        <v>24</v>
      </c>
      <c r="D119" s="8">
        <f>E119+G119</f>
        <v>250</v>
      </c>
      <c r="E119" s="39">
        <v>250</v>
      </c>
      <c r="F119" s="39">
        <v>165.8</v>
      </c>
      <c r="G119" s="39"/>
      <c r="H119" s="9">
        <f t="shared" si="10"/>
        <v>0</v>
      </c>
      <c r="I119" s="9"/>
      <c r="J119" s="9"/>
      <c r="K119" s="9"/>
      <c r="L119" s="11">
        <f t="shared" si="11"/>
        <v>250</v>
      </c>
      <c r="M119" s="11">
        <f t="shared" si="18"/>
        <v>250</v>
      </c>
      <c r="N119" s="11">
        <f>F119+J119</f>
        <v>165.8</v>
      </c>
      <c r="O119" s="11">
        <f t="shared" si="18"/>
        <v>0</v>
      </c>
      <c r="R119" s="68">
        <f>'[1]2 pr._pajamos pagal rūšis'!L102-'[1]9 pr._įstaigų pajamos'!L119</f>
        <v>0</v>
      </c>
    </row>
    <row r="120" spans="1:18" ht="15" customHeight="1" x14ac:dyDescent="0.25">
      <c r="A120" s="13" t="s">
        <v>182</v>
      </c>
      <c r="B120" s="12" t="s">
        <v>52</v>
      </c>
      <c r="C120" s="15" t="s">
        <v>24</v>
      </c>
      <c r="D120" s="16">
        <f>E120+G120</f>
        <v>40</v>
      </c>
      <c r="E120" s="16">
        <v>40</v>
      </c>
      <c r="F120" s="16"/>
      <c r="G120" s="16"/>
      <c r="H120" s="10">
        <f t="shared" si="10"/>
        <v>0</v>
      </c>
      <c r="I120" s="10"/>
      <c r="J120" s="10"/>
      <c r="K120" s="10"/>
      <c r="L120" s="12">
        <f t="shared" si="11"/>
        <v>40</v>
      </c>
      <c r="M120" s="12">
        <f t="shared" si="18"/>
        <v>40</v>
      </c>
      <c r="N120" s="12">
        <f t="shared" si="18"/>
        <v>0</v>
      </c>
      <c r="O120" s="12">
        <f t="shared" si="18"/>
        <v>0</v>
      </c>
      <c r="R120" s="68">
        <f>'[1]2 pr._pajamos pagal rūšis'!L103-'[1]9 pr._įstaigų pajamos'!L120</f>
        <v>0</v>
      </c>
    </row>
    <row r="121" spans="1:18" s="35" customFormat="1" ht="16.5" customHeight="1" x14ac:dyDescent="0.25">
      <c r="A121" s="13" t="s">
        <v>183</v>
      </c>
      <c r="B121" s="12" t="s">
        <v>67</v>
      </c>
      <c r="C121" s="30" t="s">
        <v>24</v>
      </c>
      <c r="D121" s="16">
        <f>E121+G121</f>
        <v>1</v>
      </c>
      <c r="E121" s="16">
        <v>1</v>
      </c>
      <c r="F121" s="16"/>
      <c r="G121" s="16"/>
      <c r="H121" s="10">
        <f t="shared" si="10"/>
        <v>0</v>
      </c>
      <c r="I121" s="10"/>
      <c r="J121" s="10"/>
      <c r="K121" s="10"/>
      <c r="L121" s="12">
        <f t="shared" si="11"/>
        <v>1</v>
      </c>
      <c r="M121" s="12">
        <f t="shared" si="18"/>
        <v>1</v>
      </c>
      <c r="N121" s="12">
        <f t="shared" si="18"/>
        <v>0</v>
      </c>
      <c r="O121" s="12">
        <f t="shared" si="18"/>
        <v>0</v>
      </c>
      <c r="R121" s="68">
        <f>'[1]2 pr._pajamos pagal rūšis'!L104-'[1]9 pr._įstaigų pajamos'!L121</f>
        <v>0</v>
      </c>
    </row>
    <row r="122" spans="1:18" ht="15" customHeight="1" x14ac:dyDescent="0.25">
      <c r="A122" s="13" t="s">
        <v>184</v>
      </c>
      <c r="B122" s="12" t="s">
        <v>458</v>
      </c>
      <c r="C122" s="15" t="s">
        <v>24</v>
      </c>
      <c r="D122" s="16">
        <f>E122+G122</f>
        <v>30.1</v>
      </c>
      <c r="E122" s="40">
        <v>30.1</v>
      </c>
      <c r="F122" s="40"/>
      <c r="G122" s="40"/>
      <c r="H122" s="10">
        <f t="shared" si="10"/>
        <v>0</v>
      </c>
      <c r="I122" s="10"/>
      <c r="J122" s="10"/>
      <c r="K122" s="10"/>
      <c r="L122" s="12">
        <f t="shared" si="11"/>
        <v>30.1</v>
      </c>
      <c r="M122" s="12">
        <f t="shared" si="18"/>
        <v>30.1</v>
      </c>
      <c r="N122" s="12">
        <f t="shared" si="18"/>
        <v>0</v>
      </c>
      <c r="O122" s="12">
        <f t="shared" si="18"/>
        <v>0</v>
      </c>
      <c r="R122" s="68">
        <f>'[1]2 pr._pajamos pagal rūšis'!L105-'[1]9 pr._įstaigų pajamos'!L122</f>
        <v>0</v>
      </c>
    </row>
    <row r="123" spans="1:18" ht="15.95" customHeight="1" x14ac:dyDescent="0.25">
      <c r="A123" s="20" t="s">
        <v>185</v>
      </c>
      <c r="B123" s="75" t="s">
        <v>175</v>
      </c>
      <c r="C123" s="76"/>
      <c r="D123" s="77">
        <f t="shared" ref="D123:K123" si="22">SUM(D119:D122)</f>
        <v>321.10000000000002</v>
      </c>
      <c r="E123" s="77">
        <f t="shared" si="22"/>
        <v>321.10000000000002</v>
      </c>
      <c r="F123" s="77">
        <f t="shared" si="22"/>
        <v>165.8</v>
      </c>
      <c r="G123" s="77">
        <f t="shared" si="22"/>
        <v>0</v>
      </c>
      <c r="H123" s="9">
        <f t="shared" si="22"/>
        <v>0</v>
      </c>
      <c r="I123" s="9">
        <f t="shared" si="22"/>
        <v>0</v>
      </c>
      <c r="J123" s="9">
        <f t="shared" si="22"/>
        <v>0</v>
      </c>
      <c r="K123" s="9">
        <f t="shared" si="22"/>
        <v>0</v>
      </c>
      <c r="L123" s="21">
        <f t="shared" si="11"/>
        <v>321.10000000000002</v>
      </c>
      <c r="M123" s="78">
        <f>SUM(M119:M122)</f>
        <v>321.10000000000002</v>
      </c>
      <c r="N123" s="78">
        <f>SUM(N119:N122)</f>
        <v>165.8</v>
      </c>
      <c r="O123" s="78">
        <f>SUM(O119:O122)</f>
        <v>0</v>
      </c>
      <c r="R123" s="68">
        <f>'[1]2 pr._pajamos pagal rūšis'!L106-'[1]9 pr._įstaigų pajamos'!L123</f>
        <v>0</v>
      </c>
    </row>
    <row r="124" spans="1:18" ht="15.95" customHeight="1" x14ac:dyDescent="0.25">
      <c r="A124" s="20" t="s">
        <v>186</v>
      </c>
      <c r="B124" s="42" t="s">
        <v>167</v>
      </c>
      <c r="C124" s="43"/>
      <c r="D124" s="44">
        <f t="shared" ref="D124:K124" si="23">D49+D62+D66+D101+D117+D123</f>
        <v>1255.8</v>
      </c>
      <c r="E124" s="44">
        <f t="shared" si="23"/>
        <v>1200.5999999999999</v>
      </c>
      <c r="F124" s="44">
        <f t="shared" si="23"/>
        <v>239.4</v>
      </c>
      <c r="G124" s="44">
        <f t="shared" si="23"/>
        <v>55.199999999999996</v>
      </c>
      <c r="H124" s="45">
        <f t="shared" si="23"/>
        <v>6</v>
      </c>
      <c r="I124" s="45">
        <f t="shared" si="23"/>
        <v>6</v>
      </c>
      <c r="J124" s="45">
        <f t="shared" si="23"/>
        <v>0</v>
      </c>
      <c r="K124" s="45">
        <f t="shared" si="23"/>
        <v>0</v>
      </c>
      <c r="L124" s="21">
        <f t="shared" si="11"/>
        <v>1261.8</v>
      </c>
      <c r="M124" s="46">
        <f>M49+M62+M66+M101+M117+M123</f>
        <v>1206.5999999999999</v>
      </c>
      <c r="N124" s="46">
        <f>N49+N62+N66+N101+N117+N123</f>
        <v>239.4</v>
      </c>
      <c r="O124" s="46">
        <f>O49+O62+O66+O101+O117+O123</f>
        <v>55.199999999999996</v>
      </c>
      <c r="R124" s="68">
        <f>'[1]2 pr._pajamos pagal rūšis'!L107-'[1]9 pr._įstaigų pajamos'!L124</f>
        <v>0</v>
      </c>
    </row>
    <row r="125" spans="1:18" x14ac:dyDescent="0.25">
      <c r="A125" s="521"/>
      <c r="B125" s="47"/>
      <c r="C125" s="48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</row>
    <row r="126" spans="1:18" x14ac:dyDescent="0.25">
      <c r="C126" s="50"/>
      <c r="P126" s="61" t="s">
        <v>286</v>
      </c>
      <c r="Q126" s="62">
        <f>SUMIF(C38:C121,1,L38:L121)</f>
        <v>34.800000000000004</v>
      </c>
    </row>
    <row r="127" spans="1:18" x14ac:dyDescent="0.25">
      <c r="C127" s="50"/>
      <c r="P127" s="61" t="s">
        <v>287</v>
      </c>
      <c r="Q127" s="62">
        <f>SUMIF(C38:C121,2,L38:L121)</f>
        <v>0</v>
      </c>
    </row>
    <row r="128" spans="1:18" x14ac:dyDescent="0.25">
      <c r="C128" s="50"/>
      <c r="P128" s="61" t="s">
        <v>288</v>
      </c>
      <c r="Q128" s="62">
        <f>SUMIF(C38:C121,3,L38:L121)</f>
        <v>1.5</v>
      </c>
    </row>
    <row r="129" spans="3:17" x14ac:dyDescent="0.25">
      <c r="C129" s="50"/>
      <c r="P129" s="61" t="s">
        <v>289</v>
      </c>
      <c r="Q129" s="62">
        <f>SUMIF(C38:C121,4,L38:L121)</f>
        <v>0</v>
      </c>
    </row>
    <row r="130" spans="3:17" x14ac:dyDescent="0.25">
      <c r="C130" s="50"/>
      <c r="P130" s="61" t="s">
        <v>292</v>
      </c>
      <c r="Q130" s="62">
        <f>SUMIF(C38:C121,5,L38:L121)</f>
        <v>0</v>
      </c>
    </row>
    <row r="131" spans="3:17" x14ac:dyDescent="0.25">
      <c r="C131" s="50"/>
      <c r="P131" s="61" t="s">
        <v>290</v>
      </c>
      <c r="Q131" s="62">
        <f>SUMIF(C38:C121,6,L38:L121)</f>
        <v>35.300000000000004</v>
      </c>
    </row>
    <row r="132" spans="3:17" x14ac:dyDescent="0.25">
      <c r="C132" s="50"/>
      <c r="P132" s="61" t="s">
        <v>291</v>
      </c>
      <c r="Q132" s="62">
        <f>SUMIF(C38:C121,7,L38:L121)</f>
        <v>100</v>
      </c>
    </row>
    <row r="133" spans="3:17" x14ac:dyDescent="0.25">
      <c r="C133" s="50"/>
      <c r="P133" s="61" t="s">
        <v>293</v>
      </c>
      <c r="Q133" s="62">
        <f>SUMIF(C38:C121,8,L38:L121)</f>
        <v>61.5</v>
      </c>
    </row>
    <row r="134" spans="3:17" x14ac:dyDescent="0.25">
      <c r="C134" s="50"/>
      <c r="P134" s="61" t="s">
        <v>294</v>
      </c>
      <c r="Q134" s="62">
        <f>SUMIF(C38:C121,9,L38:L121)</f>
        <v>707.59999999999991</v>
      </c>
    </row>
    <row r="135" spans="3:17" x14ac:dyDescent="0.25">
      <c r="C135" s="50"/>
      <c r="P135" s="61" t="s">
        <v>295</v>
      </c>
      <c r="Q135" s="62">
        <f>SUMIF(C38:C122,10,L38:L122)</f>
        <v>321.10000000000002</v>
      </c>
    </row>
    <row r="136" spans="3:17" x14ac:dyDescent="0.25">
      <c r="C136" s="50"/>
      <c r="P136" s="66" t="s">
        <v>167</v>
      </c>
      <c r="Q136" s="67">
        <f>SUM(Q126:Q135)</f>
        <v>1261.8</v>
      </c>
    </row>
    <row r="137" spans="3:17" x14ac:dyDescent="0.25">
      <c r="C137" s="50"/>
      <c r="P137" s="68"/>
      <c r="Q137" s="68">
        <f>Q136-L124</f>
        <v>0</v>
      </c>
    </row>
    <row r="138" spans="3:17" x14ac:dyDescent="0.25">
      <c r="C138" s="50"/>
      <c r="P138" s="68"/>
      <c r="Q138" s="68"/>
    </row>
    <row r="139" spans="3:17" x14ac:dyDescent="0.25">
      <c r="C139" s="50"/>
      <c r="P139" s="68"/>
      <c r="Q139" s="68"/>
    </row>
    <row r="140" spans="3:17" x14ac:dyDescent="0.25">
      <c r="C140" s="50"/>
    </row>
    <row r="141" spans="3:17" x14ac:dyDescent="0.25">
      <c r="C141" s="50"/>
    </row>
    <row r="142" spans="3:17" x14ac:dyDescent="0.25">
      <c r="C142" s="50"/>
    </row>
    <row r="143" spans="3:17" x14ac:dyDescent="0.25">
      <c r="C143" s="50"/>
    </row>
    <row r="144" spans="3:17" x14ac:dyDescent="0.25">
      <c r="C144" s="50"/>
    </row>
    <row r="145" spans="3:3" x14ac:dyDescent="0.25">
      <c r="C145" s="50"/>
    </row>
    <row r="146" spans="3:3" x14ac:dyDescent="0.25">
      <c r="C146" s="50"/>
    </row>
    <row r="147" spans="3:3" x14ac:dyDescent="0.25">
      <c r="C147" s="50"/>
    </row>
    <row r="148" spans="3:3" x14ac:dyDescent="0.25">
      <c r="C148" s="50"/>
    </row>
    <row r="149" spans="3:3" x14ac:dyDescent="0.25">
      <c r="C149" s="50"/>
    </row>
    <row r="150" spans="3:3" x14ac:dyDescent="0.25">
      <c r="C150" s="50"/>
    </row>
    <row r="151" spans="3:3" x14ac:dyDescent="0.25">
      <c r="C151" s="50"/>
    </row>
    <row r="152" spans="3:3" x14ac:dyDescent="0.25">
      <c r="C152" s="50"/>
    </row>
    <row r="153" spans="3:3" x14ac:dyDescent="0.25">
      <c r="C153" s="50"/>
    </row>
    <row r="154" spans="3:3" x14ac:dyDescent="0.25">
      <c r="C154" s="50"/>
    </row>
    <row r="155" spans="3:3" x14ac:dyDescent="0.25">
      <c r="C155" s="50"/>
    </row>
    <row r="156" spans="3:3" x14ac:dyDescent="0.25">
      <c r="C156" s="50"/>
    </row>
    <row r="157" spans="3:3" x14ac:dyDescent="0.25">
      <c r="C157" s="50"/>
    </row>
    <row r="158" spans="3:3" x14ac:dyDescent="0.25">
      <c r="C158" s="50"/>
    </row>
    <row r="159" spans="3:3" x14ac:dyDescent="0.25">
      <c r="C159" s="50"/>
    </row>
    <row r="160" spans="3:3" x14ac:dyDescent="0.25">
      <c r="C160" s="50"/>
    </row>
    <row r="161" spans="3:3" x14ac:dyDescent="0.25">
      <c r="C161" s="50"/>
    </row>
    <row r="162" spans="3:3" x14ac:dyDescent="0.25">
      <c r="C162" s="50"/>
    </row>
    <row r="163" spans="3:3" x14ac:dyDescent="0.25">
      <c r="C163" s="50"/>
    </row>
    <row r="164" spans="3:3" x14ac:dyDescent="0.25">
      <c r="C164" s="50"/>
    </row>
    <row r="165" spans="3:3" x14ac:dyDescent="0.25">
      <c r="C165" s="50"/>
    </row>
    <row r="166" spans="3:3" x14ac:dyDescent="0.25">
      <c r="C166" s="50"/>
    </row>
    <row r="167" spans="3:3" x14ac:dyDescent="0.25">
      <c r="C167" s="50"/>
    </row>
    <row r="168" spans="3:3" x14ac:dyDescent="0.25">
      <c r="C168" s="50"/>
    </row>
    <row r="169" spans="3:3" x14ac:dyDescent="0.25">
      <c r="C169" s="50"/>
    </row>
    <row r="170" spans="3:3" x14ac:dyDescent="0.25">
      <c r="C170" s="50"/>
    </row>
    <row r="171" spans="3:3" x14ac:dyDescent="0.25">
      <c r="C171" s="50"/>
    </row>
    <row r="172" spans="3:3" x14ac:dyDescent="0.25">
      <c r="C172" s="50"/>
    </row>
    <row r="173" spans="3:3" x14ac:dyDescent="0.25">
      <c r="C173" s="50"/>
    </row>
    <row r="174" spans="3:3" x14ac:dyDescent="0.25">
      <c r="C174" s="50"/>
    </row>
    <row r="175" spans="3:3" x14ac:dyDescent="0.25">
      <c r="C175" s="50"/>
    </row>
    <row r="176" spans="3:3" x14ac:dyDescent="0.25">
      <c r="C176" s="50"/>
    </row>
    <row r="177" spans="3:3" x14ac:dyDescent="0.25">
      <c r="C177" s="50"/>
    </row>
    <row r="178" spans="3:3" x14ac:dyDescent="0.25">
      <c r="C178" s="50"/>
    </row>
    <row r="179" spans="3:3" x14ac:dyDescent="0.25">
      <c r="C179" s="50"/>
    </row>
    <row r="180" spans="3:3" x14ac:dyDescent="0.25">
      <c r="C180" s="50"/>
    </row>
    <row r="181" spans="3:3" x14ac:dyDescent="0.25">
      <c r="C181" s="50"/>
    </row>
    <row r="182" spans="3:3" x14ac:dyDescent="0.25">
      <c r="C182" s="50"/>
    </row>
    <row r="183" spans="3:3" x14ac:dyDescent="0.25">
      <c r="C183" s="50"/>
    </row>
    <row r="184" spans="3:3" x14ac:dyDescent="0.25">
      <c r="C184" s="50"/>
    </row>
    <row r="185" spans="3:3" x14ac:dyDescent="0.25">
      <c r="C185" s="50"/>
    </row>
    <row r="186" spans="3:3" x14ac:dyDescent="0.25">
      <c r="C186" s="50"/>
    </row>
    <row r="187" spans="3:3" x14ac:dyDescent="0.25">
      <c r="C187" s="50"/>
    </row>
    <row r="188" spans="3:3" x14ac:dyDescent="0.25">
      <c r="C188" s="50"/>
    </row>
    <row r="189" spans="3:3" x14ac:dyDescent="0.25">
      <c r="C189" s="50"/>
    </row>
    <row r="190" spans="3:3" x14ac:dyDescent="0.25">
      <c r="C190" s="50"/>
    </row>
    <row r="191" spans="3:3" x14ac:dyDescent="0.25">
      <c r="C191" s="50"/>
    </row>
    <row r="192" spans="3:3" x14ac:dyDescent="0.25">
      <c r="C192" s="50"/>
    </row>
    <row r="193" spans="3:3" x14ac:dyDescent="0.25">
      <c r="C193" s="50"/>
    </row>
    <row r="194" spans="3:3" x14ac:dyDescent="0.25">
      <c r="C194" s="50"/>
    </row>
    <row r="195" spans="3:3" x14ac:dyDescent="0.25">
      <c r="C195" s="50"/>
    </row>
    <row r="196" spans="3:3" x14ac:dyDescent="0.25">
      <c r="C196" s="50"/>
    </row>
    <row r="197" spans="3:3" x14ac:dyDescent="0.25">
      <c r="C197" s="50"/>
    </row>
    <row r="198" spans="3:3" x14ac:dyDescent="0.25">
      <c r="C198" s="50"/>
    </row>
    <row r="199" spans="3:3" x14ac:dyDescent="0.25">
      <c r="C199" s="50"/>
    </row>
    <row r="200" spans="3:3" x14ac:dyDescent="0.25">
      <c r="C200" s="50"/>
    </row>
    <row r="201" spans="3:3" x14ac:dyDescent="0.25">
      <c r="C201" s="50"/>
    </row>
    <row r="202" spans="3:3" x14ac:dyDescent="0.25">
      <c r="C202" s="50"/>
    </row>
    <row r="203" spans="3:3" x14ac:dyDescent="0.25">
      <c r="C203" s="50"/>
    </row>
    <row r="204" spans="3:3" x14ac:dyDescent="0.25">
      <c r="C204" s="50"/>
    </row>
    <row r="205" spans="3:3" x14ac:dyDescent="0.25">
      <c r="C205" s="50"/>
    </row>
    <row r="206" spans="3:3" x14ac:dyDescent="0.25">
      <c r="C206" s="50"/>
    </row>
    <row r="207" spans="3:3" x14ac:dyDescent="0.25">
      <c r="C207" s="50"/>
    </row>
    <row r="208" spans="3:3" x14ac:dyDescent="0.25">
      <c r="C208" s="50"/>
    </row>
    <row r="209" spans="3:3" x14ac:dyDescent="0.25">
      <c r="C209" s="50"/>
    </row>
    <row r="210" spans="3:3" x14ac:dyDescent="0.25">
      <c r="C210" s="50"/>
    </row>
    <row r="211" spans="3:3" x14ac:dyDescent="0.25">
      <c r="C211" s="50"/>
    </row>
    <row r="212" spans="3:3" x14ac:dyDescent="0.25">
      <c r="C212" s="50"/>
    </row>
    <row r="213" spans="3:3" x14ac:dyDescent="0.25">
      <c r="C213" s="50"/>
    </row>
    <row r="214" spans="3:3" x14ac:dyDescent="0.25">
      <c r="C214" s="50"/>
    </row>
    <row r="215" spans="3:3" x14ac:dyDescent="0.25">
      <c r="C215" s="50"/>
    </row>
    <row r="216" spans="3:3" x14ac:dyDescent="0.25">
      <c r="C216" s="50"/>
    </row>
    <row r="217" spans="3:3" x14ac:dyDescent="0.25">
      <c r="C217" s="50"/>
    </row>
    <row r="218" spans="3:3" x14ac:dyDescent="0.25">
      <c r="C218" s="50"/>
    </row>
    <row r="219" spans="3:3" x14ac:dyDescent="0.25">
      <c r="C219" s="50"/>
    </row>
    <row r="220" spans="3:3" x14ac:dyDescent="0.25">
      <c r="C220" s="50"/>
    </row>
    <row r="221" spans="3:3" x14ac:dyDescent="0.25">
      <c r="C221" s="50"/>
    </row>
    <row r="222" spans="3:3" x14ac:dyDescent="0.25">
      <c r="C222" s="50"/>
    </row>
    <row r="223" spans="3:3" x14ac:dyDescent="0.25">
      <c r="C223" s="50"/>
    </row>
    <row r="224" spans="3:3" x14ac:dyDescent="0.25">
      <c r="C224" s="50"/>
    </row>
    <row r="225" spans="3:3" x14ac:dyDescent="0.25">
      <c r="C225" s="50"/>
    </row>
    <row r="226" spans="3:3" x14ac:dyDescent="0.25">
      <c r="C226" s="50"/>
    </row>
    <row r="227" spans="3:3" x14ac:dyDescent="0.25">
      <c r="C227" s="50"/>
    </row>
    <row r="228" spans="3:3" x14ac:dyDescent="0.25">
      <c r="C228" s="50"/>
    </row>
    <row r="229" spans="3:3" x14ac:dyDescent="0.25">
      <c r="C229" s="50"/>
    </row>
    <row r="230" spans="3:3" x14ac:dyDescent="0.25">
      <c r="C230" s="50"/>
    </row>
    <row r="231" spans="3:3" x14ac:dyDescent="0.25">
      <c r="C231" s="50"/>
    </row>
    <row r="232" spans="3:3" x14ac:dyDescent="0.25">
      <c r="C232" s="50"/>
    </row>
    <row r="233" spans="3:3" x14ac:dyDescent="0.25">
      <c r="C233" s="50"/>
    </row>
    <row r="234" spans="3:3" x14ac:dyDescent="0.25">
      <c r="C234" s="50"/>
    </row>
    <row r="235" spans="3:3" x14ac:dyDescent="0.25">
      <c r="C235" s="50"/>
    </row>
    <row r="236" spans="3:3" x14ac:dyDescent="0.25">
      <c r="C236" s="50"/>
    </row>
    <row r="237" spans="3:3" x14ac:dyDescent="0.25">
      <c r="C237" s="50"/>
    </row>
    <row r="238" spans="3:3" x14ac:dyDescent="0.25">
      <c r="C238" s="50"/>
    </row>
    <row r="239" spans="3:3" x14ac:dyDescent="0.25">
      <c r="C239" s="50"/>
    </row>
    <row r="240" spans="3:3" x14ac:dyDescent="0.25">
      <c r="C240" s="50"/>
    </row>
    <row r="241" spans="3:3" x14ac:dyDescent="0.25">
      <c r="C241" s="50"/>
    </row>
    <row r="242" spans="3:3" x14ac:dyDescent="0.25">
      <c r="C242" s="50"/>
    </row>
    <row r="243" spans="3:3" x14ac:dyDescent="0.25">
      <c r="C243" s="50"/>
    </row>
    <row r="244" spans="3:3" x14ac:dyDescent="0.25">
      <c r="C244" s="50"/>
    </row>
    <row r="245" spans="3:3" x14ac:dyDescent="0.25">
      <c r="C245" s="50"/>
    </row>
    <row r="246" spans="3:3" x14ac:dyDescent="0.25">
      <c r="C246" s="50"/>
    </row>
    <row r="247" spans="3:3" x14ac:dyDescent="0.25">
      <c r="C247" s="50"/>
    </row>
    <row r="248" spans="3:3" x14ac:dyDescent="0.25">
      <c r="C248" s="50"/>
    </row>
    <row r="249" spans="3:3" x14ac:dyDescent="0.25">
      <c r="C249" s="50"/>
    </row>
    <row r="250" spans="3:3" x14ac:dyDescent="0.25">
      <c r="C250" s="50"/>
    </row>
    <row r="251" spans="3:3" x14ac:dyDescent="0.25">
      <c r="C251" s="50"/>
    </row>
    <row r="252" spans="3:3" x14ac:dyDescent="0.25">
      <c r="C252" s="50"/>
    </row>
    <row r="253" spans="3:3" x14ac:dyDescent="0.25">
      <c r="C253" s="50"/>
    </row>
    <row r="254" spans="3:3" x14ac:dyDescent="0.25">
      <c r="C254" s="50"/>
    </row>
    <row r="255" spans="3:3" x14ac:dyDescent="0.25">
      <c r="C255" s="50"/>
    </row>
    <row r="256" spans="3:3" x14ac:dyDescent="0.25">
      <c r="C256" s="50"/>
    </row>
    <row r="257" spans="3:3" x14ac:dyDescent="0.25">
      <c r="C257" s="50"/>
    </row>
    <row r="258" spans="3:3" x14ac:dyDescent="0.25">
      <c r="C258" s="50"/>
    </row>
    <row r="259" spans="3:3" x14ac:dyDescent="0.25">
      <c r="C259" s="50"/>
    </row>
    <row r="260" spans="3:3" x14ac:dyDescent="0.25">
      <c r="C260" s="50"/>
    </row>
    <row r="261" spans="3:3" x14ac:dyDescent="0.25">
      <c r="C261" s="50"/>
    </row>
    <row r="262" spans="3:3" x14ac:dyDescent="0.25">
      <c r="C262" s="50"/>
    </row>
    <row r="263" spans="3:3" x14ac:dyDescent="0.25">
      <c r="C263" s="50"/>
    </row>
    <row r="264" spans="3:3" x14ac:dyDescent="0.25">
      <c r="C264" s="50"/>
    </row>
    <row r="265" spans="3:3" x14ac:dyDescent="0.25">
      <c r="C265" s="50"/>
    </row>
    <row r="266" spans="3:3" x14ac:dyDescent="0.25">
      <c r="C266" s="50"/>
    </row>
    <row r="267" spans="3:3" x14ac:dyDescent="0.25">
      <c r="C267" s="50"/>
    </row>
    <row r="268" spans="3:3" x14ac:dyDescent="0.25">
      <c r="C268" s="50"/>
    </row>
    <row r="269" spans="3:3" x14ac:dyDescent="0.25">
      <c r="C269" s="50"/>
    </row>
    <row r="270" spans="3:3" x14ac:dyDescent="0.25">
      <c r="C270" s="50"/>
    </row>
    <row r="271" spans="3:3" x14ac:dyDescent="0.25">
      <c r="C271" s="50"/>
    </row>
    <row r="272" spans="3:3" x14ac:dyDescent="0.25">
      <c r="C272" s="50"/>
    </row>
    <row r="273" spans="3:3" x14ac:dyDescent="0.25">
      <c r="C273" s="50"/>
    </row>
    <row r="274" spans="3:3" x14ac:dyDescent="0.25">
      <c r="C274" s="50"/>
    </row>
    <row r="275" spans="3:3" x14ac:dyDescent="0.25">
      <c r="C275" s="50"/>
    </row>
    <row r="276" spans="3:3" x14ac:dyDescent="0.25">
      <c r="C276" s="50"/>
    </row>
    <row r="277" spans="3:3" x14ac:dyDescent="0.25">
      <c r="C277" s="50"/>
    </row>
    <row r="278" spans="3:3" x14ac:dyDescent="0.25">
      <c r="C278" s="50"/>
    </row>
    <row r="279" spans="3:3" x14ac:dyDescent="0.25">
      <c r="C279" s="50"/>
    </row>
    <row r="280" spans="3:3" x14ac:dyDescent="0.25">
      <c r="C280" s="50"/>
    </row>
    <row r="281" spans="3:3" x14ac:dyDescent="0.25">
      <c r="C281" s="50"/>
    </row>
    <row r="282" spans="3:3" x14ac:dyDescent="0.25">
      <c r="C282" s="50"/>
    </row>
    <row r="283" spans="3:3" x14ac:dyDescent="0.25">
      <c r="C283" s="50"/>
    </row>
    <row r="284" spans="3:3" x14ac:dyDescent="0.25">
      <c r="C284" s="50"/>
    </row>
    <row r="285" spans="3:3" x14ac:dyDescent="0.25">
      <c r="C285" s="50"/>
    </row>
    <row r="286" spans="3:3" x14ac:dyDescent="0.25">
      <c r="C286" s="50"/>
    </row>
    <row r="287" spans="3:3" x14ac:dyDescent="0.25">
      <c r="C287" s="50"/>
    </row>
    <row r="288" spans="3:3" x14ac:dyDescent="0.25">
      <c r="C288" s="50"/>
    </row>
    <row r="289" spans="3:3" x14ac:dyDescent="0.25">
      <c r="C289" s="50"/>
    </row>
    <row r="290" spans="3:3" x14ac:dyDescent="0.25">
      <c r="C290" s="50"/>
    </row>
    <row r="291" spans="3:3" x14ac:dyDescent="0.25">
      <c r="C291" s="50"/>
    </row>
    <row r="292" spans="3:3" x14ac:dyDescent="0.25">
      <c r="C292" s="50"/>
    </row>
    <row r="293" spans="3:3" x14ac:dyDescent="0.25">
      <c r="C293" s="50"/>
    </row>
    <row r="294" spans="3:3" x14ac:dyDescent="0.25">
      <c r="C294" s="50"/>
    </row>
    <row r="295" spans="3:3" x14ac:dyDescent="0.25">
      <c r="C295" s="50"/>
    </row>
    <row r="296" spans="3:3" x14ac:dyDescent="0.25">
      <c r="C296" s="50"/>
    </row>
    <row r="297" spans="3:3" x14ac:dyDescent="0.25">
      <c r="C297" s="50"/>
    </row>
    <row r="298" spans="3:3" x14ac:dyDescent="0.25">
      <c r="C298" s="50"/>
    </row>
    <row r="299" spans="3:3" x14ac:dyDescent="0.25">
      <c r="C299" s="50"/>
    </row>
    <row r="300" spans="3:3" x14ac:dyDescent="0.25">
      <c r="C300" s="50"/>
    </row>
    <row r="301" spans="3:3" x14ac:dyDescent="0.25">
      <c r="C301" s="50"/>
    </row>
    <row r="302" spans="3:3" x14ac:dyDescent="0.25">
      <c r="C302" s="50"/>
    </row>
    <row r="303" spans="3:3" x14ac:dyDescent="0.25">
      <c r="C303" s="50"/>
    </row>
    <row r="304" spans="3:3" x14ac:dyDescent="0.25">
      <c r="C304" s="50"/>
    </row>
    <row r="305" spans="3:3" x14ac:dyDescent="0.25">
      <c r="C305" s="50"/>
    </row>
    <row r="306" spans="3:3" x14ac:dyDescent="0.25">
      <c r="C306" s="50"/>
    </row>
    <row r="307" spans="3:3" x14ac:dyDescent="0.25">
      <c r="C307" s="50"/>
    </row>
    <row r="308" spans="3:3" x14ac:dyDescent="0.25">
      <c r="C308" s="50"/>
    </row>
    <row r="309" spans="3:3" x14ac:dyDescent="0.25">
      <c r="C309" s="50"/>
    </row>
    <row r="310" spans="3:3" x14ac:dyDescent="0.25">
      <c r="C310" s="50"/>
    </row>
    <row r="311" spans="3:3" x14ac:dyDescent="0.25">
      <c r="C311" s="50"/>
    </row>
    <row r="312" spans="3:3" x14ac:dyDescent="0.25">
      <c r="C312" s="50"/>
    </row>
    <row r="313" spans="3:3" x14ac:dyDescent="0.25">
      <c r="C313" s="50"/>
    </row>
    <row r="314" spans="3:3" x14ac:dyDescent="0.25">
      <c r="C314" s="50"/>
    </row>
    <row r="315" spans="3:3" x14ac:dyDescent="0.25">
      <c r="C315" s="50"/>
    </row>
    <row r="316" spans="3:3" x14ac:dyDescent="0.25">
      <c r="C316" s="50"/>
    </row>
    <row r="317" spans="3:3" x14ac:dyDescent="0.25">
      <c r="C317" s="50"/>
    </row>
    <row r="318" spans="3:3" x14ac:dyDescent="0.25">
      <c r="C318" s="50"/>
    </row>
    <row r="319" spans="3:3" x14ac:dyDescent="0.25">
      <c r="C319" s="50"/>
    </row>
    <row r="320" spans="3:3" x14ac:dyDescent="0.25">
      <c r="C320" s="50"/>
    </row>
    <row r="321" spans="3:3" x14ac:dyDescent="0.25">
      <c r="C321" s="50"/>
    </row>
    <row r="322" spans="3:3" x14ac:dyDescent="0.25">
      <c r="C322" s="50"/>
    </row>
    <row r="323" spans="3:3" x14ac:dyDescent="0.25">
      <c r="C323" s="50"/>
    </row>
    <row r="324" spans="3:3" x14ac:dyDescent="0.25">
      <c r="C324" s="50"/>
    </row>
    <row r="325" spans="3:3" x14ac:dyDescent="0.25">
      <c r="C325" s="50"/>
    </row>
    <row r="326" spans="3:3" x14ac:dyDescent="0.25">
      <c r="C326" s="50"/>
    </row>
    <row r="327" spans="3:3" x14ac:dyDescent="0.25">
      <c r="C327" s="50"/>
    </row>
    <row r="328" spans="3:3" x14ac:dyDescent="0.25">
      <c r="C328" s="50"/>
    </row>
    <row r="329" spans="3:3" x14ac:dyDescent="0.25">
      <c r="C329" s="50"/>
    </row>
    <row r="330" spans="3:3" x14ac:dyDescent="0.25">
      <c r="C330" s="50"/>
    </row>
    <row r="331" spans="3:3" x14ac:dyDescent="0.25">
      <c r="C331" s="50"/>
    </row>
    <row r="332" spans="3:3" x14ac:dyDescent="0.25">
      <c r="C332" s="50"/>
    </row>
    <row r="333" spans="3:3" x14ac:dyDescent="0.25">
      <c r="C333" s="50"/>
    </row>
    <row r="334" spans="3:3" x14ac:dyDescent="0.25">
      <c r="C334" s="50"/>
    </row>
    <row r="335" spans="3:3" x14ac:dyDescent="0.25">
      <c r="C335" s="50"/>
    </row>
    <row r="336" spans="3:3" x14ac:dyDescent="0.25">
      <c r="C336" s="50"/>
    </row>
    <row r="337" spans="3:3" x14ac:dyDescent="0.25">
      <c r="C337" s="50"/>
    </row>
    <row r="338" spans="3:3" x14ac:dyDescent="0.25">
      <c r="C338" s="50"/>
    </row>
    <row r="339" spans="3:3" x14ac:dyDescent="0.25">
      <c r="C339" s="50"/>
    </row>
    <row r="340" spans="3:3" x14ac:dyDescent="0.25">
      <c r="C340" s="50"/>
    </row>
    <row r="341" spans="3:3" x14ac:dyDescent="0.25">
      <c r="C341" s="50"/>
    </row>
    <row r="342" spans="3:3" x14ac:dyDescent="0.25">
      <c r="C342" s="50"/>
    </row>
    <row r="343" spans="3:3" x14ac:dyDescent="0.25">
      <c r="C343" s="50"/>
    </row>
    <row r="344" spans="3:3" x14ac:dyDescent="0.25">
      <c r="C344" s="50"/>
    </row>
    <row r="345" spans="3:3" x14ac:dyDescent="0.25">
      <c r="C345" s="50"/>
    </row>
    <row r="346" spans="3:3" x14ac:dyDescent="0.25">
      <c r="C346" s="50"/>
    </row>
    <row r="347" spans="3:3" x14ac:dyDescent="0.25">
      <c r="C347" s="50"/>
    </row>
    <row r="348" spans="3:3" x14ac:dyDescent="0.25">
      <c r="C348" s="50"/>
    </row>
    <row r="349" spans="3:3" x14ac:dyDescent="0.25">
      <c r="C349" s="50"/>
    </row>
    <row r="350" spans="3:3" x14ac:dyDescent="0.25">
      <c r="C350" s="50"/>
    </row>
    <row r="351" spans="3:3" x14ac:dyDescent="0.25">
      <c r="C351" s="50"/>
    </row>
    <row r="352" spans="3:3" x14ac:dyDescent="0.25">
      <c r="C352" s="50"/>
    </row>
    <row r="353" spans="3:3" x14ac:dyDescent="0.25">
      <c r="C353" s="50"/>
    </row>
    <row r="354" spans="3:3" x14ac:dyDescent="0.25">
      <c r="C354" s="50"/>
    </row>
    <row r="355" spans="3:3" x14ac:dyDescent="0.25">
      <c r="C355" s="50"/>
    </row>
    <row r="356" spans="3:3" x14ac:dyDescent="0.25">
      <c r="C356" s="50"/>
    </row>
    <row r="357" spans="3:3" x14ac:dyDescent="0.25">
      <c r="C357" s="50"/>
    </row>
    <row r="358" spans="3:3" x14ac:dyDescent="0.25">
      <c r="C358" s="50"/>
    </row>
    <row r="359" spans="3:3" x14ac:dyDescent="0.25">
      <c r="C359" s="50"/>
    </row>
    <row r="360" spans="3:3" x14ac:dyDescent="0.25">
      <c r="C360" s="50"/>
    </row>
    <row r="361" spans="3:3" x14ac:dyDescent="0.25">
      <c r="C361" s="50"/>
    </row>
    <row r="362" spans="3:3" x14ac:dyDescent="0.25">
      <c r="C362" s="50"/>
    </row>
    <row r="363" spans="3:3" x14ac:dyDescent="0.25">
      <c r="C363" s="50"/>
    </row>
    <row r="364" spans="3:3" x14ac:dyDescent="0.25">
      <c r="C364" s="50"/>
    </row>
    <row r="365" spans="3:3" x14ac:dyDescent="0.25">
      <c r="C365" s="50"/>
    </row>
    <row r="366" spans="3:3" x14ac:dyDescent="0.25">
      <c r="C366" s="50"/>
    </row>
    <row r="367" spans="3:3" x14ac:dyDescent="0.25">
      <c r="C367" s="50"/>
    </row>
    <row r="368" spans="3:3" x14ac:dyDescent="0.25">
      <c r="C368" s="50"/>
    </row>
    <row r="369" spans="3:3" x14ac:dyDescent="0.25">
      <c r="C369" s="50"/>
    </row>
    <row r="370" spans="3:3" x14ac:dyDescent="0.25">
      <c r="C370" s="50"/>
    </row>
    <row r="371" spans="3:3" x14ac:dyDescent="0.25">
      <c r="C371" s="50"/>
    </row>
    <row r="372" spans="3:3" x14ac:dyDescent="0.25">
      <c r="C372" s="50"/>
    </row>
    <row r="373" spans="3:3" x14ac:dyDescent="0.25">
      <c r="C373" s="50"/>
    </row>
    <row r="374" spans="3:3" x14ac:dyDescent="0.25">
      <c r="C374" s="50"/>
    </row>
    <row r="375" spans="3:3" x14ac:dyDescent="0.25">
      <c r="C375" s="50"/>
    </row>
    <row r="376" spans="3:3" x14ac:dyDescent="0.25">
      <c r="C376" s="50"/>
    </row>
    <row r="377" spans="3:3" x14ac:dyDescent="0.25">
      <c r="C377" s="50"/>
    </row>
    <row r="378" spans="3:3" x14ac:dyDescent="0.25">
      <c r="C378" s="50"/>
    </row>
    <row r="379" spans="3:3" x14ac:dyDescent="0.25">
      <c r="C379" s="50"/>
    </row>
    <row r="380" spans="3:3" x14ac:dyDescent="0.25">
      <c r="C380" s="50"/>
    </row>
    <row r="381" spans="3:3" x14ac:dyDescent="0.25">
      <c r="C381" s="50"/>
    </row>
    <row r="382" spans="3:3" x14ac:dyDescent="0.25">
      <c r="C382" s="50"/>
    </row>
    <row r="383" spans="3:3" x14ac:dyDescent="0.25">
      <c r="C383" s="50"/>
    </row>
    <row r="384" spans="3:3" x14ac:dyDescent="0.25">
      <c r="C384" s="50"/>
    </row>
    <row r="385" spans="3:3" x14ac:dyDescent="0.25">
      <c r="C385" s="50"/>
    </row>
    <row r="386" spans="3:3" x14ac:dyDescent="0.25">
      <c r="C386" s="50"/>
    </row>
    <row r="387" spans="3:3" x14ac:dyDescent="0.25">
      <c r="C387" s="50"/>
    </row>
    <row r="388" spans="3:3" x14ac:dyDescent="0.25">
      <c r="C388" s="50"/>
    </row>
    <row r="389" spans="3:3" x14ac:dyDescent="0.25">
      <c r="C389" s="50"/>
    </row>
    <row r="390" spans="3:3" x14ac:dyDescent="0.25">
      <c r="C390" s="50"/>
    </row>
    <row r="391" spans="3:3" x14ac:dyDescent="0.25">
      <c r="C391" s="50"/>
    </row>
    <row r="392" spans="3:3" x14ac:dyDescent="0.25">
      <c r="C392" s="50"/>
    </row>
    <row r="393" spans="3:3" x14ac:dyDescent="0.25">
      <c r="C393" s="50"/>
    </row>
    <row r="394" spans="3:3" x14ac:dyDescent="0.25">
      <c r="C394" s="50"/>
    </row>
    <row r="395" spans="3:3" x14ac:dyDescent="0.25">
      <c r="C395" s="50"/>
    </row>
    <row r="396" spans="3:3" x14ac:dyDescent="0.25">
      <c r="C396" s="50"/>
    </row>
    <row r="397" spans="3:3" x14ac:dyDescent="0.25">
      <c r="C397" s="50"/>
    </row>
    <row r="398" spans="3:3" x14ac:dyDescent="0.25">
      <c r="C398" s="50"/>
    </row>
    <row r="399" spans="3:3" x14ac:dyDescent="0.25">
      <c r="C399" s="50"/>
    </row>
    <row r="400" spans="3:3" x14ac:dyDescent="0.25">
      <c r="C400" s="50"/>
    </row>
    <row r="401" spans="3:3" x14ac:dyDescent="0.25">
      <c r="C401" s="50"/>
    </row>
    <row r="402" spans="3:3" x14ac:dyDescent="0.25">
      <c r="C402" s="50"/>
    </row>
    <row r="403" spans="3:3" x14ac:dyDescent="0.25">
      <c r="C403" s="50"/>
    </row>
    <row r="404" spans="3:3" x14ac:dyDescent="0.25">
      <c r="C404" s="50"/>
    </row>
    <row r="405" spans="3:3" x14ac:dyDescent="0.25">
      <c r="C405" s="50"/>
    </row>
    <row r="406" spans="3:3" x14ac:dyDescent="0.25">
      <c r="C406" s="50"/>
    </row>
    <row r="407" spans="3:3" x14ac:dyDescent="0.25">
      <c r="C407" s="50"/>
    </row>
    <row r="408" spans="3:3" x14ac:dyDescent="0.25">
      <c r="C408" s="50"/>
    </row>
    <row r="409" spans="3:3" x14ac:dyDescent="0.25">
      <c r="C409" s="50"/>
    </row>
    <row r="410" spans="3:3" x14ac:dyDescent="0.25">
      <c r="C410" s="50"/>
    </row>
    <row r="411" spans="3:3" x14ac:dyDescent="0.25">
      <c r="C411" s="50"/>
    </row>
    <row r="412" spans="3:3" x14ac:dyDescent="0.25">
      <c r="C412" s="50"/>
    </row>
    <row r="413" spans="3:3" x14ac:dyDescent="0.25">
      <c r="C413" s="50"/>
    </row>
    <row r="414" spans="3:3" x14ac:dyDescent="0.25">
      <c r="C414" s="50"/>
    </row>
    <row r="415" spans="3:3" x14ac:dyDescent="0.25">
      <c r="C415" s="50"/>
    </row>
    <row r="416" spans="3:3" x14ac:dyDescent="0.25">
      <c r="C416" s="50"/>
    </row>
    <row r="417" spans="3:3" x14ac:dyDescent="0.25">
      <c r="C417" s="50"/>
    </row>
    <row r="418" spans="3:3" x14ac:dyDescent="0.25">
      <c r="C418" s="50"/>
    </row>
    <row r="419" spans="3:3" x14ac:dyDescent="0.25">
      <c r="C419" s="50"/>
    </row>
    <row r="420" spans="3:3" x14ac:dyDescent="0.25">
      <c r="C420" s="50"/>
    </row>
    <row r="421" spans="3:3" x14ac:dyDescent="0.25">
      <c r="C421" s="50"/>
    </row>
    <row r="422" spans="3:3" x14ac:dyDescent="0.25">
      <c r="C422" s="50"/>
    </row>
    <row r="423" spans="3:3" x14ac:dyDescent="0.25">
      <c r="C423" s="50"/>
    </row>
    <row r="424" spans="3:3" x14ac:dyDescent="0.25">
      <c r="C424" s="50"/>
    </row>
    <row r="425" spans="3:3" x14ac:dyDescent="0.25">
      <c r="C425" s="50"/>
    </row>
    <row r="426" spans="3:3" x14ac:dyDescent="0.25">
      <c r="C426" s="50"/>
    </row>
    <row r="427" spans="3:3" x14ac:dyDescent="0.25">
      <c r="C427" s="50"/>
    </row>
    <row r="428" spans="3:3" x14ac:dyDescent="0.25">
      <c r="C428" s="50"/>
    </row>
    <row r="429" spans="3:3" x14ac:dyDescent="0.25">
      <c r="C429" s="50"/>
    </row>
    <row r="430" spans="3:3" x14ac:dyDescent="0.25">
      <c r="C430" s="50"/>
    </row>
    <row r="431" spans="3:3" x14ac:dyDescent="0.25">
      <c r="C431" s="50"/>
    </row>
    <row r="432" spans="3:3" x14ac:dyDescent="0.25">
      <c r="C432" s="50"/>
    </row>
    <row r="433" spans="3:3" x14ac:dyDescent="0.25">
      <c r="C433" s="50"/>
    </row>
    <row r="434" spans="3:3" x14ac:dyDescent="0.25">
      <c r="C434" s="50"/>
    </row>
    <row r="435" spans="3:3" x14ac:dyDescent="0.25">
      <c r="C435" s="50"/>
    </row>
    <row r="436" spans="3:3" x14ac:dyDescent="0.25">
      <c r="C436" s="50"/>
    </row>
    <row r="437" spans="3:3" x14ac:dyDescent="0.25">
      <c r="C437" s="50"/>
    </row>
    <row r="438" spans="3:3" x14ac:dyDescent="0.25">
      <c r="C438" s="50"/>
    </row>
    <row r="439" spans="3:3" x14ac:dyDescent="0.25">
      <c r="C439" s="50"/>
    </row>
    <row r="440" spans="3:3" x14ac:dyDescent="0.25">
      <c r="C440" s="50"/>
    </row>
    <row r="441" spans="3:3" x14ac:dyDescent="0.25">
      <c r="C441" s="50"/>
    </row>
    <row r="442" spans="3:3" x14ac:dyDescent="0.25">
      <c r="C442" s="50"/>
    </row>
    <row r="443" spans="3:3" x14ac:dyDescent="0.25">
      <c r="C443" s="50"/>
    </row>
    <row r="444" spans="3:3" x14ac:dyDescent="0.25">
      <c r="C444" s="50"/>
    </row>
    <row r="445" spans="3:3" x14ac:dyDescent="0.25">
      <c r="C445" s="50"/>
    </row>
    <row r="446" spans="3:3" x14ac:dyDescent="0.25">
      <c r="C446" s="50"/>
    </row>
    <row r="447" spans="3:3" x14ac:dyDescent="0.25">
      <c r="C447" s="50"/>
    </row>
    <row r="448" spans="3:3" x14ac:dyDescent="0.25">
      <c r="C448" s="50"/>
    </row>
    <row r="449" spans="3:3" x14ac:dyDescent="0.25">
      <c r="C449" s="50"/>
    </row>
    <row r="450" spans="3:3" x14ac:dyDescent="0.25">
      <c r="C450" s="50"/>
    </row>
    <row r="451" spans="3:3" x14ac:dyDescent="0.25">
      <c r="C451" s="50"/>
    </row>
    <row r="452" spans="3:3" x14ac:dyDescent="0.25">
      <c r="C452" s="50"/>
    </row>
    <row r="453" spans="3:3" x14ac:dyDescent="0.25">
      <c r="C453" s="50"/>
    </row>
    <row r="454" spans="3:3" x14ac:dyDescent="0.25">
      <c r="C454" s="50"/>
    </row>
    <row r="455" spans="3:3" x14ac:dyDescent="0.25">
      <c r="C455" s="50"/>
    </row>
    <row r="456" spans="3:3" x14ac:dyDescent="0.25">
      <c r="C456" s="50"/>
    </row>
    <row r="457" spans="3:3" x14ac:dyDescent="0.25">
      <c r="C457" s="50"/>
    </row>
    <row r="458" spans="3:3" x14ac:dyDescent="0.25">
      <c r="C458" s="50"/>
    </row>
    <row r="459" spans="3:3" x14ac:dyDescent="0.25">
      <c r="C459" s="50"/>
    </row>
    <row r="460" spans="3:3" x14ac:dyDescent="0.25">
      <c r="C460" s="50"/>
    </row>
    <row r="461" spans="3:3" x14ac:dyDescent="0.25">
      <c r="C461" s="50"/>
    </row>
    <row r="462" spans="3:3" x14ac:dyDescent="0.25">
      <c r="C462" s="50"/>
    </row>
    <row r="463" spans="3:3" x14ac:dyDescent="0.25">
      <c r="C463" s="50"/>
    </row>
    <row r="464" spans="3:3" x14ac:dyDescent="0.25">
      <c r="C464" s="50"/>
    </row>
    <row r="465" spans="3:3" x14ac:dyDescent="0.25">
      <c r="C465" s="50"/>
    </row>
    <row r="466" spans="3:3" x14ac:dyDescent="0.25">
      <c r="C466" s="50"/>
    </row>
    <row r="467" spans="3:3" x14ac:dyDescent="0.25">
      <c r="C467" s="50"/>
    </row>
    <row r="468" spans="3:3" x14ac:dyDescent="0.25">
      <c r="C468" s="50"/>
    </row>
    <row r="469" spans="3:3" x14ac:dyDescent="0.25">
      <c r="C469" s="50"/>
    </row>
    <row r="470" spans="3:3" x14ac:dyDescent="0.25">
      <c r="C470" s="50"/>
    </row>
    <row r="471" spans="3:3" x14ac:dyDescent="0.25">
      <c r="C471" s="50"/>
    </row>
    <row r="472" spans="3:3" x14ac:dyDescent="0.25">
      <c r="C472" s="50"/>
    </row>
    <row r="473" spans="3:3" x14ac:dyDescent="0.25">
      <c r="C473" s="50"/>
    </row>
    <row r="474" spans="3:3" x14ac:dyDescent="0.25">
      <c r="C474" s="50"/>
    </row>
    <row r="475" spans="3:3" x14ac:dyDescent="0.25">
      <c r="C475" s="50"/>
    </row>
    <row r="476" spans="3:3" x14ac:dyDescent="0.25">
      <c r="C476" s="50"/>
    </row>
    <row r="477" spans="3:3" x14ac:dyDescent="0.25">
      <c r="C477" s="50"/>
    </row>
    <row r="478" spans="3:3" x14ac:dyDescent="0.25">
      <c r="C478" s="50"/>
    </row>
    <row r="479" spans="3:3" x14ac:dyDescent="0.25">
      <c r="C479" s="50"/>
    </row>
    <row r="480" spans="3:3" x14ac:dyDescent="0.25">
      <c r="C480" s="50"/>
    </row>
    <row r="481" spans="3:3" x14ac:dyDescent="0.25">
      <c r="C481" s="50"/>
    </row>
    <row r="482" spans="3:3" x14ac:dyDescent="0.25">
      <c r="C482" s="50"/>
    </row>
    <row r="483" spans="3:3" x14ac:dyDescent="0.25">
      <c r="C483" s="50"/>
    </row>
    <row r="484" spans="3:3" x14ac:dyDescent="0.25">
      <c r="C484" s="50"/>
    </row>
    <row r="485" spans="3:3" x14ac:dyDescent="0.25">
      <c r="C485" s="50"/>
    </row>
    <row r="486" spans="3:3" x14ac:dyDescent="0.25">
      <c r="C486" s="50"/>
    </row>
    <row r="487" spans="3:3" x14ac:dyDescent="0.25">
      <c r="C487" s="50"/>
    </row>
    <row r="488" spans="3:3" x14ac:dyDescent="0.25">
      <c r="C488" s="50"/>
    </row>
    <row r="489" spans="3:3" x14ac:dyDescent="0.25">
      <c r="C489" s="50"/>
    </row>
    <row r="490" spans="3:3" x14ac:dyDescent="0.25">
      <c r="C490" s="50"/>
    </row>
    <row r="491" spans="3:3" x14ac:dyDescent="0.25">
      <c r="C491" s="50"/>
    </row>
    <row r="492" spans="3:3" x14ac:dyDescent="0.25">
      <c r="C492" s="50"/>
    </row>
    <row r="493" spans="3:3" x14ac:dyDescent="0.25">
      <c r="C493" s="50"/>
    </row>
    <row r="494" spans="3:3" x14ac:dyDescent="0.25">
      <c r="C494" s="50"/>
    </row>
    <row r="495" spans="3:3" x14ac:dyDescent="0.25">
      <c r="C495" s="50"/>
    </row>
    <row r="496" spans="3:3" x14ac:dyDescent="0.25">
      <c r="C496" s="50"/>
    </row>
    <row r="497" spans="3:3" x14ac:dyDescent="0.25">
      <c r="C497" s="50"/>
    </row>
    <row r="498" spans="3:3" x14ac:dyDescent="0.25">
      <c r="C498" s="50"/>
    </row>
    <row r="499" spans="3:3" x14ac:dyDescent="0.25">
      <c r="C499" s="50"/>
    </row>
    <row r="500" spans="3:3" x14ac:dyDescent="0.25">
      <c r="C500" s="50"/>
    </row>
    <row r="501" spans="3:3" x14ac:dyDescent="0.25">
      <c r="C501" s="50"/>
    </row>
    <row r="502" spans="3:3" x14ac:dyDescent="0.25">
      <c r="C502" s="50"/>
    </row>
    <row r="503" spans="3:3" x14ac:dyDescent="0.25">
      <c r="C503" s="50"/>
    </row>
    <row r="504" spans="3:3" x14ac:dyDescent="0.25">
      <c r="C504" s="50"/>
    </row>
    <row r="505" spans="3:3" x14ac:dyDescent="0.25">
      <c r="C505" s="50"/>
    </row>
    <row r="506" spans="3:3" x14ac:dyDescent="0.25">
      <c r="C506" s="50"/>
    </row>
    <row r="507" spans="3:3" x14ac:dyDescent="0.25">
      <c r="C507" s="50"/>
    </row>
    <row r="508" spans="3:3" x14ac:dyDescent="0.25">
      <c r="C508" s="50"/>
    </row>
    <row r="509" spans="3:3" x14ac:dyDescent="0.25">
      <c r="C509" s="50"/>
    </row>
    <row r="510" spans="3:3" x14ac:dyDescent="0.25">
      <c r="C510" s="50"/>
    </row>
    <row r="511" spans="3:3" x14ac:dyDescent="0.25">
      <c r="C511" s="50"/>
    </row>
    <row r="512" spans="3:3" x14ac:dyDescent="0.25">
      <c r="C512" s="50"/>
    </row>
    <row r="513" spans="3:3" x14ac:dyDescent="0.25">
      <c r="C513" s="50"/>
    </row>
    <row r="514" spans="3:3" x14ac:dyDescent="0.25">
      <c r="C514" s="50"/>
    </row>
    <row r="515" spans="3:3" x14ac:dyDescent="0.25">
      <c r="C515" s="50"/>
    </row>
    <row r="516" spans="3:3" x14ac:dyDescent="0.25">
      <c r="C516" s="50"/>
    </row>
    <row r="517" spans="3:3" x14ac:dyDescent="0.25">
      <c r="C517" s="50"/>
    </row>
    <row r="518" spans="3:3" x14ac:dyDescent="0.25">
      <c r="C518" s="50"/>
    </row>
    <row r="519" spans="3:3" x14ac:dyDescent="0.25">
      <c r="C519" s="50"/>
    </row>
    <row r="520" spans="3:3" x14ac:dyDescent="0.25">
      <c r="C520" s="50"/>
    </row>
    <row r="521" spans="3:3" x14ac:dyDescent="0.25">
      <c r="C521" s="50"/>
    </row>
    <row r="522" spans="3:3" x14ac:dyDescent="0.25">
      <c r="C522" s="50"/>
    </row>
    <row r="523" spans="3:3" x14ac:dyDescent="0.25">
      <c r="C523" s="50"/>
    </row>
    <row r="524" spans="3:3" x14ac:dyDescent="0.25">
      <c r="C524" s="50"/>
    </row>
    <row r="525" spans="3:3" x14ac:dyDescent="0.25">
      <c r="C525" s="50"/>
    </row>
    <row r="526" spans="3:3" x14ac:dyDescent="0.25">
      <c r="C526" s="50"/>
    </row>
    <row r="527" spans="3:3" x14ac:dyDescent="0.25">
      <c r="C527" s="50"/>
    </row>
    <row r="528" spans="3:3" x14ac:dyDescent="0.25">
      <c r="C528" s="50"/>
    </row>
    <row r="529" spans="3:3" x14ac:dyDescent="0.25">
      <c r="C529" s="50"/>
    </row>
    <row r="530" spans="3:3" x14ac:dyDescent="0.25">
      <c r="C530" s="50"/>
    </row>
    <row r="531" spans="3:3" x14ac:dyDescent="0.25">
      <c r="C531" s="50"/>
    </row>
    <row r="532" spans="3:3" x14ac:dyDescent="0.25">
      <c r="C532" s="50"/>
    </row>
    <row r="533" spans="3:3" x14ac:dyDescent="0.25">
      <c r="C533" s="50"/>
    </row>
    <row r="534" spans="3:3" x14ac:dyDescent="0.25">
      <c r="C534" s="50"/>
    </row>
    <row r="535" spans="3:3" x14ac:dyDescent="0.25">
      <c r="C535" s="50"/>
    </row>
    <row r="536" spans="3:3" x14ac:dyDescent="0.25">
      <c r="C536" s="50"/>
    </row>
    <row r="537" spans="3:3" x14ac:dyDescent="0.25">
      <c r="C537" s="50"/>
    </row>
    <row r="538" spans="3:3" x14ac:dyDescent="0.25">
      <c r="C538" s="50"/>
    </row>
    <row r="539" spans="3:3" x14ac:dyDescent="0.25">
      <c r="C539" s="50"/>
    </row>
    <row r="540" spans="3:3" x14ac:dyDescent="0.25">
      <c r="C540" s="50"/>
    </row>
    <row r="541" spans="3:3" x14ac:dyDescent="0.25">
      <c r="C541" s="50"/>
    </row>
    <row r="542" spans="3:3" x14ac:dyDescent="0.25">
      <c r="C542" s="50"/>
    </row>
    <row r="543" spans="3:3" x14ac:dyDescent="0.25">
      <c r="C543" s="50"/>
    </row>
    <row r="544" spans="3:3" x14ac:dyDescent="0.25">
      <c r="C544" s="50"/>
    </row>
    <row r="545" spans="3:3" x14ac:dyDescent="0.25">
      <c r="C545" s="50"/>
    </row>
    <row r="546" spans="3:3" x14ac:dyDescent="0.25">
      <c r="C546" s="50"/>
    </row>
    <row r="547" spans="3:3" x14ac:dyDescent="0.25">
      <c r="C547" s="50"/>
    </row>
    <row r="548" spans="3:3" x14ac:dyDescent="0.25">
      <c r="C548" s="50"/>
    </row>
    <row r="549" spans="3:3" x14ac:dyDescent="0.25">
      <c r="C549" s="50"/>
    </row>
    <row r="550" spans="3:3" x14ac:dyDescent="0.25">
      <c r="C550" s="50"/>
    </row>
    <row r="551" spans="3:3" x14ac:dyDescent="0.25">
      <c r="C551" s="50"/>
    </row>
    <row r="552" spans="3:3" x14ac:dyDescent="0.25">
      <c r="C552" s="50"/>
    </row>
  </sheetData>
  <mergeCells count="52"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  <mergeCell ref="B118:O118"/>
    <mergeCell ref="B63:O63"/>
    <mergeCell ref="B67:O67"/>
    <mergeCell ref="B102:O102"/>
    <mergeCell ref="E34:G34"/>
    <mergeCell ref="K35:K36"/>
    <mergeCell ref="M35:N35"/>
    <mergeCell ref="I35:J35"/>
    <mergeCell ref="B37:O37"/>
    <mergeCell ref="B50:O50"/>
    <mergeCell ref="E35:F35"/>
    <mergeCell ref="O35:O36"/>
    <mergeCell ref="H34:H36"/>
    <mergeCell ref="D34:D36"/>
    <mergeCell ref="G35:G36"/>
    <mergeCell ref="I34:K34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2019-03-04T11:59:03Z</cp:lastPrinted>
  <dcterms:created xsi:type="dcterms:W3CDTF">2007-01-10T08:42:24Z</dcterms:created>
  <dcterms:modified xsi:type="dcterms:W3CDTF">2019-07-03T11:24:51Z</dcterms:modified>
</cp:coreProperties>
</file>