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3500" windowHeight="10920" tabRatio="976" firstSheet="8" activeTab="11"/>
  </bookViews>
  <sheets>
    <sheet name="1 pr._pajamos" sheetId="11" r:id="rId1"/>
    <sheet name="2 pr._pajamos pagal rūšis" sheetId="12" r:id="rId2"/>
    <sheet name="3 pr._asignavimų suvestinė" sheetId="14" r:id="rId3"/>
    <sheet name="4 pr._savarankiškosios f-jos" sheetId="1" r:id="rId4"/>
    <sheet name="5 pr._valstybinės f-jos" sheetId="2" r:id="rId5"/>
    <sheet name="6 pr._ugdymo reikmės" sheetId="3" r:id="rId6"/>
    <sheet name="7 pr._kita dotacija" sheetId="4" r:id="rId7"/>
    <sheet name="8 pr._aplinkos apsaugos s. p." sheetId="6" r:id="rId8"/>
    <sheet name="9 pr._įstaigų pajamos" sheetId="7" r:id="rId9"/>
    <sheet name="10 pr._skolintos lėšos" sheetId="8" r:id="rId10"/>
    <sheet name="11 pr._apyvartinės lėšos" sheetId="15" r:id="rId11"/>
    <sheet name="12 pr._suvestinė pagal progr." sheetId="10" r:id="rId12"/>
  </sheets>
  <externalReferences>
    <externalReference r:id="rId13"/>
  </externalReferences>
  <definedNames>
    <definedName name="_xlnm.Print_Titles" localSheetId="0">'1 pr._pajamos'!$22:$22</definedName>
    <definedName name="_xlnm.Print_Titles" localSheetId="1">'2 pr._pajamos pagal rūšis'!$16:$18</definedName>
    <definedName name="_xlnm.Print_Titles" localSheetId="2">'3 pr._asignavimų suvestinė'!$22:$24</definedName>
    <definedName name="_xlnm.Print_Titles" localSheetId="3">'4 pr._savarankiškosios f-jos'!$22:$24</definedName>
    <definedName name="_xlnm.Print_Titles" localSheetId="6">'7 pr._kita dotacija'!$22:$24</definedName>
    <definedName name="_xlnm.Print_Titles" localSheetId="8">'9 pr._įstaigų pajamos'!$34:$36</definedName>
  </definedNames>
  <calcPr calcId="145621"/>
</workbook>
</file>

<file path=xl/calcChain.xml><?xml version="1.0" encoding="utf-8"?>
<calcChain xmlns="http://schemas.openxmlformats.org/spreadsheetml/2006/main">
  <c r="P45" i="10" l="1"/>
  <c r="P44" i="10"/>
  <c r="P43" i="10"/>
  <c r="P42" i="10"/>
  <c r="P41" i="10"/>
  <c r="P40" i="10"/>
  <c r="P39" i="10"/>
  <c r="P38" i="10"/>
  <c r="P37" i="10"/>
  <c r="P36" i="10"/>
  <c r="P46" i="10" s="1"/>
  <c r="N31" i="10"/>
  <c r="M31" i="10"/>
  <c r="L31" i="10"/>
  <c r="K31" i="10"/>
  <c r="J31" i="10"/>
  <c r="I31" i="10"/>
  <c r="H31" i="10"/>
  <c r="G31" i="10"/>
  <c r="F31" i="10"/>
  <c r="E31" i="10"/>
  <c r="D31" i="10"/>
  <c r="C31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N25" i="10"/>
  <c r="N32" i="10" s="1"/>
  <c r="M25" i="10"/>
  <c r="M32" i="10" s="1"/>
  <c r="L25" i="10"/>
  <c r="L32" i="10" s="1"/>
  <c r="K25" i="10"/>
  <c r="J25" i="10"/>
  <c r="J32" i="10" s="1"/>
  <c r="I25" i="10"/>
  <c r="I32" i="10" s="1"/>
  <c r="H25" i="10"/>
  <c r="H32" i="10" s="1"/>
  <c r="G25" i="10"/>
  <c r="G32" i="10" s="1"/>
  <c r="F25" i="10"/>
  <c r="F32" i="10" s="1"/>
  <c r="E25" i="10"/>
  <c r="E32" i="10" s="1"/>
  <c r="D25" i="10"/>
  <c r="D32" i="10" s="1"/>
  <c r="C25" i="10"/>
  <c r="C32" i="10" s="1"/>
  <c r="Q148" i="15"/>
  <c r="Q147" i="15"/>
  <c r="E145" i="15"/>
  <c r="D145" i="15" s="1"/>
  <c r="M144" i="15"/>
  <c r="I143" i="15"/>
  <c r="I142" i="15"/>
  <c r="E142" i="15"/>
  <c r="M138" i="15"/>
  <c r="K138" i="15"/>
  <c r="J138" i="15"/>
  <c r="I138" i="15"/>
  <c r="H138" i="15" s="1"/>
  <c r="G138" i="15"/>
  <c r="F138" i="15"/>
  <c r="E138" i="15"/>
  <c r="D138" i="15" s="1"/>
  <c r="O137" i="15"/>
  <c r="N137" i="15"/>
  <c r="N138" i="15" s="1"/>
  <c r="M137" i="15"/>
  <c r="L137" i="15" s="1"/>
  <c r="H137" i="15"/>
  <c r="D137" i="15"/>
  <c r="O136" i="15"/>
  <c r="N136" i="15"/>
  <c r="M136" i="15"/>
  <c r="H136" i="15"/>
  <c r="D136" i="15"/>
  <c r="M134" i="15"/>
  <c r="K134" i="15"/>
  <c r="K145" i="15" s="1"/>
  <c r="J134" i="15"/>
  <c r="J145" i="15" s="1"/>
  <c r="I134" i="15"/>
  <c r="H134" i="15" s="1"/>
  <c r="G134" i="15"/>
  <c r="G145" i="15" s="1"/>
  <c r="F134" i="15"/>
  <c r="F145" i="15" s="1"/>
  <c r="E134" i="15"/>
  <c r="D134" i="15" s="1"/>
  <c r="O133" i="15"/>
  <c r="N133" i="15"/>
  <c r="N134" i="15" s="1"/>
  <c r="M133" i="15"/>
  <c r="L133" i="15" s="1"/>
  <c r="H133" i="15"/>
  <c r="D133" i="15"/>
  <c r="O132" i="15"/>
  <c r="N132" i="15"/>
  <c r="M132" i="15"/>
  <c r="H132" i="15"/>
  <c r="D132" i="15"/>
  <c r="M129" i="15"/>
  <c r="K129" i="15"/>
  <c r="K144" i="15" s="1"/>
  <c r="J129" i="15"/>
  <c r="J144" i="15" s="1"/>
  <c r="I129" i="15"/>
  <c r="H129" i="15" s="1"/>
  <c r="G129" i="15"/>
  <c r="G144" i="15" s="1"/>
  <c r="F129" i="15"/>
  <c r="F144" i="15" s="1"/>
  <c r="E129" i="15"/>
  <c r="D129" i="15" s="1"/>
  <c r="O128" i="15"/>
  <c r="N128" i="15"/>
  <c r="N129" i="15" s="1"/>
  <c r="N144" i="15" s="1"/>
  <c r="M128" i="15"/>
  <c r="L128" i="15" s="1"/>
  <c r="H128" i="15"/>
  <c r="D128" i="15"/>
  <c r="O127" i="15"/>
  <c r="N127" i="15"/>
  <c r="M127" i="15"/>
  <c r="H127" i="15"/>
  <c r="D127" i="15"/>
  <c r="K124" i="15"/>
  <c r="K143" i="15" s="1"/>
  <c r="J124" i="15"/>
  <c r="J143" i="15" s="1"/>
  <c r="I124" i="15"/>
  <c r="H124" i="15" s="1"/>
  <c r="G124" i="15"/>
  <c r="G143" i="15" s="1"/>
  <c r="F124" i="15"/>
  <c r="F143" i="15" s="1"/>
  <c r="E124" i="15"/>
  <c r="D124" i="15" s="1"/>
  <c r="O123" i="15"/>
  <c r="N123" i="15"/>
  <c r="N124" i="15" s="1"/>
  <c r="N143" i="15" s="1"/>
  <c r="M123" i="15"/>
  <c r="L123" i="15" s="1"/>
  <c r="H123" i="15"/>
  <c r="D123" i="15"/>
  <c r="O122" i="15"/>
  <c r="N122" i="15"/>
  <c r="M122" i="15"/>
  <c r="H122" i="15"/>
  <c r="D122" i="15"/>
  <c r="M119" i="15"/>
  <c r="K119" i="15"/>
  <c r="J119" i="15"/>
  <c r="I119" i="15"/>
  <c r="H119" i="15" s="1"/>
  <c r="G119" i="15"/>
  <c r="F119" i="15"/>
  <c r="E119" i="15"/>
  <c r="D119" i="15" s="1"/>
  <c r="O118" i="15"/>
  <c r="N118" i="15"/>
  <c r="M118" i="15"/>
  <c r="L118" i="15" s="1"/>
  <c r="H118" i="15"/>
  <c r="D118" i="15"/>
  <c r="O117" i="15"/>
  <c r="L117" i="15" s="1"/>
  <c r="N117" i="15"/>
  <c r="M117" i="15"/>
  <c r="H117" i="15"/>
  <c r="D117" i="15"/>
  <c r="O116" i="15"/>
  <c r="N116" i="15"/>
  <c r="N119" i="15" s="1"/>
  <c r="M116" i="15"/>
  <c r="L116" i="15" s="1"/>
  <c r="H116" i="15"/>
  <c r="D116" i="15"/>
  <c r="K114" i="15"/>
  <c r="H114" i="15" s="1"/>
  <c r="J114" i="15"/>
  <c r="I114" i="15"/>
  <c r="G114" i="15"/>
  <c r="D114" i="15" s="1"/>
  <c r="F114" i="15"/>
  <c r="E114" i="15"/>
  <c r="O113" i="15"/>
  <c r="L113" i="15" s="1"/>
  <c r="N113" i="15"/>
  <c r="M113" i="15"/>
  <c r="H113" i="15"/>
  <c r="D113" i="15"/>
  <c r="O112" i="15"/>
  <c r="N112" i="15"/>
  <c r="M112" i="15"/>
  <c r="L112" i="15" s="1"/>
  <c r="H112" i="15"/>
  <c r="D112" i="15"/>
  <c r="O111" i="15"/>
  <c r="L111" i="15" s="1"/>
  <c r="N111" i="15"/>
  <c r="M111" i="15"/>
  <c r="H111" i="15"/>
  <c r="D111" i="15"/>
  <c r="O110" i="15"/>
  <c r="N110" i="15"/>
  <c r="M110" i="15"/>
  <c r="L110" i="15" s="1"/>
  <c r="H110" i="15"/>
  <c r="D110" i="15"/>
  <c r="O109" i="15"/>
  <c r="L109" i="15" s="1"/>
  <c r="N109" i="15"/>
  <c r="N114" i="15" s="1"/>
  <c r="M109" i="15"/>
  <c r="H109" i="15"/>
  <c r="D109" i="15"/>
  <c r="Q107" i="15"/>
  <c r="P107" i="15"/>
  <c r="O107" i="15"/>
  <c r="K107" i="15"/>
  <c r="H107" i="15" s="1"/>
  <c r="J107" i="15"/>
  <c r="I107" i="15"/>
  <c r="G107" i="15"/>
  <c r="D107" i="15" s="1"/>
  <c r="F107" i="15"/>
  <c r="E107" i="15"/>
  <c r="O106" i="15"/>
  <c r="L106" i="15" s="1"/>
  <c r="N106" i="15"/>
  <c r="M106" i="15"/>
  <c r="H106" i="15"/>
  <c r="D106" i="15"/>
  <c r="O105" i="15"/>
  <c r="N105" i="15"/>
  <c r="M105" i="15"/>
  <c r="L105" i="15" s="1"/>
  <c r="H105" i="15"/>
  <c r="D105" i="15"/>
  <c r="O104" i="15"/>
  <c r="L104" i="15" s="1"/>
  <c r="N104" i="15"/>
  <c r="M104" i="15"/>
  <c r="H104" i="15"/>
  <c r="D104" i="15"/>
  <c r="O103" i="15"/>
  <c r="N103" i="15"/>
  <c r="M103" i="15"/>
  <c r="L103" i="15" s="1"/>
  <c r="H103" i="15"/>
  <c r="D103" i="15"/>
  <c r="O102" i="15"/>
  <c r="L102" i="15" s="1"/>
  <c r="N102" i="15"/>
  <c r="M102" i="15"/>
  <c r="H102" i="15"/>
  <c r="D102" i="15"/>
  <c r="O101" i="15"/>
  <c r="N101" i="15"/>
  <c r="M101" i="15"/>
  <c r="L101" i="15" s="1"/>
  <c r="H101" i="15"/>
  <c r="D101" i="15"/>
  <c r="O100" i="15"/>
  <c r="L100" i="15" s="1"/>
  <c r="N100" i="15"/>
  <c r="M100" i="15"/>
  <c r="H100" i="15"/>
  <c r="D100" i="15"/>
  <c r="O99" i="15"/>
  <c r="N99" i="15"/>
  <c r="M99" i="15"/>
  <c r="L99" i="15" s="1"/>
  <c r="H99" i="15"/>
  <c r="D99" i="15"/>
  <c r="O98" i="15"/>
  <c r="L98" i="15" s="1"/>
  <c r="N98" i="15"/>
  <c r="M98" i="15"/>
  <c r="H98" i="15"/>
  <c r="D98" i="15"/>
  <c r="O97" i="15"/>
  <c r="N97" i="15"/>
  <c r="M97" i="15"/>
  <c r="L97" i="15" s="1"/>
  <c r="H97" i="15"/>
  <c r="D97" i="15"/>
  <c r="O96" i="15"/>
  <c r="L96" i="15" s="1"/>
  <c r="N96" i="15"/>
  <c r="M96" i="15"/>
  <c r="H96" i="15"/>
  <c r="D96" i="15"/>
  <c r="O95" i="15"/>
  <c r="N95" i="15"/>
  <c r="M95" i="15"/>
  <c r="L95" i="15" s="1"/>
  <c r="H95" i="15"/>
  <c r="D95" i="15"/>
  <c r="O94" i="15"/>
  <c r="L94" i="15" s="1"/>
  <c r="N94" i="15"/>
  <c r="M94" i="15"/>
  <c r="H94" i="15"/>
  <c r="D94" i="15"/>
  <c r="O93" i="15"/>
  <c r="N93" i="15"/>
  <c r="M93" i="15"/>
  <c r="L93" i="15" s="1"/>
  <c r="H93" i="15"/>
  <c r="D93" i="15"/>
  <c r="O92" i="15"/>
  <c r="L92" i="15" s="1"/>
  <c r="N92" i="15"/>
  <c r="M92" i="15"/>
  <c r="H92" i="15"/>
  <c r="D92" i="15"/>
  <c r="O91" i="15"/>
  <c r="N91" i="15"/>
  <c r="M91" i="15"/>
  <c r="L91" i="15" s="1"/>
  <c r="H91" i="15"/>
  <c r="D91" i="15"/>
  <c r="O90" i="15"/>
  <c r="L90" i="15" s="1"/>
  <c r="N90" i="15"/>
  <c r="M90" i="15"/>
  <c r="H90" i="15"/>
  <c r="D90" i="15"/>
  <c r="O89" i="15"/>
  <c r="N89" i="15"/>
  <c r="M89" i="15"/>
  <c r="L89" i="15" s="1"/>
  <c r="H89" i="15"/>
  <c r="D89" i="15"/>
  <c r="O88" i="15"/>
  <c r="L88" i="15" s="1"/>
  <c r="N88" i="15"/>
  <c r="M88" i="15"/>
  <c r="H88" i="15"/>
  <c r="D88" i="15"/>
  <c r="O87" i="15"/>
  <c r="N87" i="15"/>
  <c r="M87" i="15"/>
  <c r="L87" i="15" s="1"/>
  <c r="H87" i="15"/>
  <c r="D87" i="15"/>
  <c r="O86" i="15"/>
  <c r="L86" i="15" s="1"/>
  <c r="N86" i="15"/>
  <c r="M86" i="15"/>
  <c r="H86" i="15"/>
  <c r="D86" i="15"/>
  <c r="O85" i="15"/>
  <c r="N85" i="15"/>
  <c r="M85" i="15"/>
  <c r="L85" i="15" s="1"/>
  <c r="H85" i="15"/>
  <c r="D85" i="15"/>
  <c r="O84" i="15"/>
  <c r="L84" i="15" s="1"/>
  <c r="N84" i="15"/>
  <c r="M84" i="15"/>
  <c r="H84" i="15"/>
  <c r="D84" i="15"/>
  <c r="O83" i="15"/>
  <c r="N83" i="15"/>
  <c r="N107" i="15" s="1"/>
  <c r="M83" i="15"/>
  <c r="H83" i="15"/>
  <c r="D83" i="15"/>
  <c r="K81" i="15"/>
  <c r="H81" i="15" s="1"/>
  <c r="J81" i="15"/>
  <c r="I81" i="15"/>
  <c r="G81" i="15"/>
  <c r="D81" i="15" s="1"/>
  <c r="F81" i="15"/>
  <c r="E81" i="15"/>
  <c r="O80" i="15"/>
  <c r="L80" i="15" s="1"/>
  <c r="N80" i="15"/>
  <c r="M80" i="15"/>
  <c r="H80" i="15"/>
  <c r="D80" i="15"/>
  <c r="O79" i="15"/>
  <c r="N79" i="15"/>
  <c r="N81" i="15" s="1"/>
  <c r="M79" i="15"/>
  <c r="H79" i="15"/>
  <c r="D79" i="15"/>
  <c r="O77" i="15"/>
  <c r="K77" i="15"/>
  <c r="H77" i="15" s="1"/>
  <c r="J77" i="15"/>
  <c r="I77" i="15"/>
  <c r="G77" i="15"/>
  <c r="D77" i="15" s="1"/>
  <c r="F77" i="15"/>
  <c r="E77" i="15"/>
  <c r="O76" i="15"/>
  <c r="L76" i="15" s="1"/>
  <c r="N76" i="15"/>
  <c r="M76" i="15"/>
  <c r="H76" i="15"/>
  <c r="D76" i="15"/>
  <c r="O75" i="15"/>
  <c r="N75" i="15"/>
  <c r="M75" i="15"/>
  <c r="L75" i="15" s="1"/>
  <c r="H75" i="15"/>
  <c r="D75" i="15"/>
  <c r="O74" i="15"/>
  <c r="L74" i="15" s="1"/>
  <c r="N74" i="15"/>
  <c r="M74" i="15"/>
  <c r="H74" i="15"/>
  <c r="D74" i="15"/>
  <c r="O73" i="15"/>
  <c r="N73" i="15"/>
  <c r="M73" i="15"/>
  <c r="L73" i="15" s="1"/>
  <c r="H73" i="15"/>
  <c r="D73" i="15"/>
  <c r="O72" i="15"/>
  <c r="L72" i="15" s="1"/>
  <c r="N72" i="15"/>
  <c r="N77" i="15" s="1"/>
  <c r="M72" i="15"/>
  <c r="H72" i="15"/>
  <c r="D72" i="15"/>
  <c r="M70" i="15"/>
  <c r="K70" i="15"/>
  <c r="J70" i="15"/>
  <c r="J142" i="15" s="1"/>
  <c r="I70" i="15"/>
  <c r="H70" i="15" s="1"/>
  <c r="G70" i="15"/>
  <c r="F70" i="15"/>
  <c r="F142" i="15" s="1"/>
  <c r="E70" i="15"/>
  <c r="D70" i="15" s="1"/>
  <c r="O69" i="15"/>
  <c r="N69" i="15"/>
  <c r="M69" i="15"/>
  <c r="L69" i="15" s="1"/>
  <c r="H69" i="15"/>
  <c r="D69" i="15"/>
  <c r="O68" i="15"/>
  <c r="L68" i="15" s="1"/>
  <c r="N68" i="15"/>
  <c r="M68" i="15"/>
  <c r="H68" i="15"/>
  <c r="D68" i="15"/>
  <c r="O67" i="15"/>
  <c r="N67" i="15"/>
  <c r="N70" i="15" s="1"/>
  <c r="M67" i="15"/>
  <c r="L67" i="15" s="1"/>
  <c r="H67" i="15"/>
  <c r="D67" i="15"/>
  <c r="K64" i="15"/>
  <c r="H64" i="15" s="1"/>
  <c r="J64" i="15"/>
  <c r="I64" i="15"/>
  <c r="G64" i="15"/>
  <c r="D64" i="15" s="1"/>
  <c r="F64" i="15"/>
  <c r="E64" i="15"/>
  <c r="O63" i="15"/>
  <c r="L63" i="15" s="1"/>
  <c r="N63" i="15"/>
  <c r="M63" i="15"/>
  <c r="H63" i="15"/>
  <c r="D63" i="15"/>
  <c r="O62" i="15"/>
  <c r="N62" i="15"/>
  <c r="M62" i="15"/>
  <c r="L62" i="15" s="1"/>
  <c r="H62" i="15"/>
  <c r="D62" i="15"/>
  <c r="O61" i="15"/>
  <c r="L61" i="15" s="1"/>
  <c r="N61" i="15"/>
  <c r="M61" i="15"/>
  <c r="H61" i="15"/>
  <c r="D61" i="15"/>
  <c r="O60" i="15"/>
  <c r="N60" i="15"/>
  <c r="M60" i="15"/>
  <c r="L60" i="15" s="1"/>
  <c r="H60" i="15"/>
  <c r="D60" i="15"/>
  <c r="O59" i="15"/>
  <c r="L59" i="15" s="1"/>
  <c r="N59" i="15"/>
  <c r="N64" i="15" s="1"/>
  <c r="M59" i="15"/>
  <c r="H59" i="15"/>
  <c r="D59" i="15"/>
  <c r="K57" i="15"/>
  <c r="J57" i="15"/>
  <c r="I57" i="15"/>
  <c r="H57" i="15" s="1"/>
  <c r="G57" i="15"/>
  <c r="F57" i="15"/>
  <c r="E57" i="15"/>
  <c r="D57" i="15" s="1"/>
  <c r="O56" i="15"/>
  <c r="N56" i="15"/>
  <c r="M56" i="15"/>
  <c r="H56" i="15"/>
  <c r="D56" i="15"/>
  <c r="L56" i="15" s="1"/>
  <c r="O55" i="15"/>
  <c r="N55" i="15"/>
  <c r="M55" i="15"/>
  <c r="L55" i="15"/>
  <c r="H55" i="15"/>
  <c r="D55" i="15"/>
  <c r="O54" i="15"/>
  <c r="N54" i="15"/>
  <c r="M54" i="15"/>
  <c r="H54" i="15"/>
  <c r="D54" i="15"/>
  <c r="L54" i="15" s="1"/>
  <c r="O53" i="15"/>
  <c r="N53" i="15"/>
  <c r="M53" i="15"/>
  <c r="L53" i="15"/>
  <c r="H53" i="15"/>
  <c r="D53" i="15"/>
  <c r="O52" i="15"/>
  <c r="N52" i="15"/>
  <c r="N57" i="15" s="1"/>
  <c r="M52" i="15"/>
  <c r="L52" i="15" s="1"/>
  <c r="H52" i="15"/>
  <c r="D52" i="15"/>
  <c r="O50" i="15"/>
  <c r="K50" i="15"/>
  <c r="J50" i="15"/>
  <c r="I50" i="15"/>
  <c r="H50" i="15"/>
  <c r="G50" i="15"/>
  <c r="F50" i="15"/>
  <c r="E50" i="15"/>
  <c r="D50" i="15"/>
  <c r="O49" i="15"/>
  <c r="N49" i="15"/>
  <c r="N50" i="15" s="1"/>
  <c r="M49" i="15"/>
  <c r="M50" i="15" s="1"/>
  <c r="L50" i="15" s="1"/>
  <c r="L49" i="15"/>
  <c r="H49" i="15"/>
  <c r="D49" i="15"/>
  <c r="K47" i="15"/>
  <c r="J47" i="15"/>
  <c r="I47" i="15"/>
  <c r="H47" i="15" s="1"/>
  <c r="G47" i="15"/>
  <c r="F47" i="15"/>
  <c r="E47" i="15"/>
  <c r="D47" i="15" s="1"/>
  <c r="O46" i="15"/>
  <c r="N46" i="15"/>
  <c r="M46" i="15"/>
  <c r="H46" i="15"/>
  <c r="D46" i="15"/>
  <c r="L46" i="15" s="1"/>
  <c r="O45" i="15"/>
  <c r="N45" i="15"/>
  <c r="M45" i="15"/>
  <c r="L45" i="15"/>
  <c r="H45" i="15"/>
  <c r="D45" i="15"/>
  <c r="O44" i="15"/>
  <c r="N44" i="15"/>
  <c r="N47" i="15" s="1"/>
  <c r="M44" i="15"/>
  <c r="H44" i="15"/>
  <c r="D44" i="15"/>
  <c r="L44" i="15" s="1"/>
  <c r="O43" i="15"/>
  <c r="N43" i="15"/>
  <c r="M43" i="15"/>
  <c r="H43" i="15"/>
  <c r="L43" i="15" s="1"/>
  <c r="D43" i="15"/>
  <c r="O42" i="15"/>
  <c r="N42" i="15"/>
  <c r="M42" i="15"/>
  <c r="H42" i="15"/>
  <c r="D42" i="15"/>
  <c r="O41" i="15"/>
  <c r="N41" i="15"/>
  <c r="M41" i="15"/>
  <c r="L41" i="15"/>
  <c r="H41" i="15"/>
  <c r="D41" i="15"/>
  <c r="O40" i="15"/>
  <c r="N40" i="15"/>
  <c r="M40" i="15"/>
  <c r="H40" i="15"/>
  <c r="D40" i="15"/>
  <c r="O39" i="15"/>
  <c r="N39" i="15"/>
  <c r="M39" i="15"/>
  <c r="L39" i="15"/>
  <c r="H39" i="15"/>
  <c r="D39" i="15"/>
  <c r="O38" i="15"/>
  <c r="N38" i="15"/>
  <c r="M38" i="15"/>
  <c r="H38" i="15"/>
  <c r="D38" i="15"/>
  <c r="L38" i="15" s="1"/>
  <c r="O37" i="15"/>
  <c r="N37" i="15"/>
  <c r="M37" i="15"/>
  <c r="L37" i="15"/>
  <c r="H37" i="15"/>
  <c r="D37" i="15"/>
  <c r="O36" i="15"/>
  <c r="N36" i="15"/>
  <c r="M36" i="15"/>
  <c r="H36" i="15"/>
  <c r="D36" i="15"/>
  <c r="L36" i="15" s="1"/>
  <c r="O35" i="15"/>
  <c r="N35" i="15"/>
  <c r="M35" i="15"/>
  <c r="L35" i="15"/>
  <c r="H35" i="15"/>
  <c r="D35" i="15"/>
  <c r="O34" i="15"/>
  <c r="N34" i="15"/>
  <c r="M34" i="15"/>
  <c r="H34" i="15"/>
  <c r="D34" i="15"/>
  <c r="L34" i="15" s="1"/>
  <c r="O33" i="15"/>
  <c r="N33" i="15"/>
  <c r="M33" i="15"/>
  <c r="M47" i="15" s="1"/>
  <c r="L33" i="15"/>
  <c r="H33" i="15"/>
  <c r="D33" i="15"/>
  <c r="K31" i="15"/>
  <c r="I31" i="15"/>
  <c r="H31" i="15" s="1"/>
  <c r="G31" i="15"/>
  <c r="F31" i="15"/>
  <c r="E31" i="15"/>
  <c r="D31" i="15" s="1"/>
  <c r="O30" i="15"/>
  <c r="N30" i="15"/>
  <c r="M30" i="15"/>
  <c r="H30" i="15"/>
  <c r="D30" i="15"/>
  <c r="L30" i="15" s="1"/>
  <c r="O29" i="15"/>
  <c r="N29" i="15"/>
  <c r="M29" i="15"/>
  <c r="L29" i="15"/>
  <c r="H29" i="15"/>
  <c r="D29" i="15"/>
  <c r="O28" i="15"/>
  <c r="N28" i="15"/>
  <c r="M28" i="15"/>
  <c r="H28" i="15"/>
  <c r="D28" i="15"/>
  <c r="L28" i="15" s="1"/>
  <c r="O27" i="15"/>
  <c r="N27" i="15"/>
  <c r="M27" i="15"/>
  <c r="L27" i="15"/>
  <c r="H27" i="15"/>
  <c r="D27" i="15"/>
  <c r="O26" i="15"/>
  <c r="O31" i="15" s="1"/>
  <c r="M26" i="15"/>
  <c r="M31" i="15" s="1"/>
  <c r="L31" i="15" s="1"/>
  <c r="J26" i="15"/>
  <c r="J31" i="15" s="1"/>
  <c r="H26" i="15"/>
  <c r="G26" i="15"/>
  <c r="F26" i="15"/>
  <c r="D26" i="15"/>
  <c r="L26" i="15" s="1"/>
  <c r="K24" i="15"/>
  <c r="J24" i="15"/>
  <c r="G24" i="15"/>
  <c r="F24" i="15"/>
  <c r="O23" i="15"/>
  <c r="N23" i="15"/>
  <c r="M23" i="15"/>
  <c r="L23" i="15"/>
  <c r="D23" i="15"/>
  <c r="O22" i="15"/>
  <c r="N22" i="15"/>
  <c r="M22" i="15"/>
  <c r="L22" i="15"/>
  <c r="H22" i="15"/>
  <c r="D22" i="15"/>
  <c r="O21" i="15"/>
  <c r="N21" i="15"/>
  <c r="M21" i="15"/>
  <c r="D21" i="15"/>
  <c r="L21" i="15" s="1"/>
  <c r="Q149" i="15" s="1"/>
  <c r="O20" i="15"/>
  <c r="N20" i="15"/>
  <c r="M20" i="15"/>
  <c r="L20" i="15"/>
  <c r="Q146" i="15" s="1"/>
  <c r="D20" i="15"/>
  <c r="M19" i="15"/>
  <c r="M24" i="15" s="1"/>
  <c r="K19" i="15"/>
  <c r="J19" i="15"/>
  <c r="I19" i="15"/>
  <c r="I24" i="15" s="1"/>
  <c r="G19" i="15"/>
  <c r="O19" i="15" s="1"/>
  <c r="O24" i="15" s="1"/>
  <c r="F19" i="15"/>
  <c r="N19" i="15" s="1"/>
  <c r="N24" i="15" s="1"/>
  <c r="E19" i="15"/>
  <c r="E24" i="15" s="1"/>
  <c r="Q49" i="8"/>
  <c r="Q48" i="8"/>
  <c r="Q47" i="8"/>
  <c r="K44" i="8"/>
  <c r="J44" i="8"/>
  <c r="I44" i="8"/>
  <c r="H44" i="8"/>
  <c r="G44" i="8"/>
  <c r="F44" i="8"/>
  <c r="E44" i="8"/>
  <c r="D44" i="8"/>
  <c r="O43" i="8"/>
  <c r="O44" i="8" s="1"/>
  <c r="N43" i="8"/>
  <c r="N44" i="8" s="1"/>
  <c r="M43" i="8"/>
  <c r="M44" i="8" s="1"/>
  <c r="L43" i="8"/>
  <c r="Q56" i="8" s="1"/>
  <c r="H43" i="8"/>
  <c r="D43" i="8"/>
  <c r="K41" i="8"/>
  <c r="J41" i="8"/>
  <c r="I41" i="8"/>
  <c r="G41" i="8"/>
  <c r="F41" i="8"/>
  <c r="E41" i="8"/>
  <c r="O40" i="8"/>
  <c r="O41" i="8" s="1"/>
  <c r="N40" i="8"/>
  <c r="N41" i="8" s="1"/>
  <c r="M40" i="8"/>
  <c r="H40" i="8"/>
  <c r="H41" i="8" s="1"/>
  <c r="D40" i="8"/>
  <c r="O39" i="8"/>
  <c r="N39" i="8"/>
  <c r="M39" i="8"/>
  <c r="M41" i="8" s="1"/>
  <c r="L41" i="8" s="1"/>
  <c r="L39" i="8"/>
  <c r="H39" i="8"/>
  <c r="D39" i="8"/>
  <c r="D41" i="8" s="1"/>
  <c r="K37" i="8"/>
  <c r="J37" i="8"/>
  <c r="I37" i="8"/>
  <c r="G37" i="8"/>
  <c r="F37" i="8"/>
  <c r="E37" i="8"/>
  <c r="O36" i="8"/>
  <c r="O37" i="8" s="1"/>
  <c r="N36" i="8"/>
  <c r="N37" i="8" s="1"/>
  <c r="M36" i="8"/>
  <c r="M37" i="8" s="1"/>
  <c r="L37" i="8" s="1"/>
  <c r="H36" i="8"/>
  <c r="H37" i="8" s="1"/>
  <c r="D36" i="8"/>
  <c r="D37" i="8" s="1"/>
  <c r="K34" i="8"/>
  <c r="J34" i="8"/>
  <c r="I34" i="8"/>
  <c r="H34" i="8"/>
  <c r="G34" i="8"/>
  <c r="F34" i="8"/>
  <c r="E34" i="8"/>
  <c r="D34" i="8"/>
  <c r="O33" i="8"/>
  <c r="O34" i="8" s="1"/>
  <c r="N33" i="8"/>
  <c r="N34" i="8" s="1"/>
  <c r="M33" i="8"/>
  <c r="M34" i="8" s="1"/>
  <c r="L33" i="8"/>
  <c r="Q55" i="8" s="1"/>
  <c r="H33" i="8"/>
  <c r="D33" i="8"/>
  <c r="K31" i="8"/>
  <c r="J31" i="8"/>
  <c r="I31" i="8"/>
  <c r="G31" i="8"/>
  <c r="F31" i="8"/>
  <c r="E31" i="8"/>
  <c r="O30" i="8"/>
  <c r="O31" i="8" s="1"/>
  <c r="N30" i="8"/>
  <c r="N31" i="8" s="1"/>
  <c r="M30" i="8"/>
  <c r="M31" i="8" s="1"/>
  <c r="H30" i="8"/>
  <c r="H31" i="8" s="1"/>
  <c r="D30" i="8"/>
  <c r="D31" i="8" s="1"/>
  <c r="O27" i="8"/>
  <c r="N27" i="8"/>
  <c r="M27" i="8"/>
  <c r="L27" i="8"/>
  <c r="H27" i="8"/>
  <c r="D27" i="8"/>
  <c r="O26" i="8"/>
  <c r="O23" i="8" s="1"/>
  <c r="O28" i="8" s="1"/>
  <c r="N26" i="8"/>
  <c r="N23" i="8" s="1"/>
  <c r="N28" i="8" s="1"/>
  <c r="M26" i="8"/>
  <c r="H26" i="8"/>
  <c r="D26" i="8"/>
  <c r="O25" i="8"/>
  <c r="N25" i="8"/>
  <c r="M25" i="8"/>
  <c r="L25" i="8"/>
  <c r="Q51" i="8" s="1"/>
  <c r="H25" i="8"/>
  <c r="D25" i="8"/>
  <c r="O24" i="8"/>
  <c r="L24" i="8" s="1"/>
  <c r="N24" i="8"/>
  <c r="M24" i="8"/>
  <c r="H24" i="8"/>
  <c r="D24" i="8"/>
  <c r="M23" i="8"/>
  <c r="M28" i="8" s="1"/>
  <c r="L28" i="8" s="1"/>
  <c r="K23" i="8"/>
  <c r="K28" i="8" s="1"/>
  <c r="J23" i="8"/>
  <c r="J28" i="8" s="1"/>
  <c r="I23" i="8"/>
  <c r="I28" i="8" s="1"/>
  <c r="H23" i="8"/>
  <c r="H28" i="8" s="1"/>
  <c r="G23" i="8"/>
  <c r="G28" i="8" s="1"/>
  <c r="F23" i="8"/>
  <c r="F28" i="8" s="1"/>
  <c r="E23" i="8"/>
  <c r="E28" i="8" s="1"/>
  <c r="D23" i="8"/>
  <c r="D28" i="8" s="1"/>
  <c r="D45" i="8" s="1"/>
  <c r="K21" i="8"/>
  <c r="K45" i="8" s="1"/>
  <c r="J21" i="8"/>
  <c r="J45" i="8" s="1"/>
  <c r="I21" i="8"/>
  <c r="I45" i="8" s="1"/>
  <c r="H21" i="8"/>
  <c r="H45" i="8" s="1"/>
  <c r="G21" i="8"/>
  <c r="G45" i="8" s="1"/>
  <c r="F21" i="8"/>
  <c r="F45" i="8" s="1"/>
  <c r="E21" i="8"/>
  <c r="E45" i="8" s="1"/>
  <c r="D21" i="8"/>
  <c r="O20" i="8"/>
  <c r="O21" i="8" s="1"/>
  <c r="N20" i="8"/>
  <c r="N21" i="8" s="1"/>
  <c r="N45" i="8" s="1"/>
  <c r="M20" i="8"/>
  <c r="M21" i="8" s="1"/>
  <c r="L20" i="8"/>
  <c r="H20" i="8"/>
  <c r="D20" i="8"/>
  <c r="Q117" i="7"/>
  <c r="Q116" i="7"/>
  <c r="Q114" i="7"/>
  <c r="R111" i="7"/>
  <c r="R110" i="7"/>
  <c r="K110" i="7"/>
  <c r="J110" i="7"/>
  <c r="I110" i="7"/>
  <c r="G110" i="7"/>
  <c r="F110" i="7"/>
  <c r="E110" i="7"/>
  <c r="R109" i="7"/>
  <c r="O109" i="7"/>
  <c r="L109" i="7" s="1"/>
  <c r="N109" i="7"/>
  <c r="M109" i="7"/>
  <c r="H109" i="7"/>
  <c r="D109" i="7"/>
  <c r="R108" i="7"/>
  <c r="O108" i="7"/>
  <c r="N108" i="7"/>
  <c r="N110" i="7" s="1"/>
  <c r="M108" i="7"/>
  <c r="L108" i="7" s="1"/>
  <c r="H108" i="7"/>
  <c r="D108" i="7"/>
  <c r="R107" i="7"/>
  <c r="O107" i="7"/>
  <c r="N107" i="7"/>
  <c r="M107" i="7"/>
  <c r="L107" i="7" s="1"/>
  <c r="H107" i="7"/>
  <c r="D107" i="7"/>
  <c r="R106" i="7"/>
  <c r="O106" i="7"/>
  <c r="O110" i="7" s="1"/>
  <c r="N106" i="7"/>
  <c r="M106" i="7"/>
  <c r="M110" i="7" s="1"/>
  <c r="L110" i="7" s="1"/>
  <c r="L106" i="7"/>
  <c r="Q122" i="7" s="1"/>
  <c r="H106" i="7"/>
  <c r="H110" i="7" s="1"/>
  <c r="D106" i="7"/>
  <c r="D110" i="7" s="1"/>
  <c r="R105" i="7"/>
  <c r="R104" i="7"/>
  <c r="K104" i="7"/>
  <c r="J104" i="7"/>
  <c r="I104" i="7"/>
  <c r="G104" i="7"/>
  <c r="F104" i="7"/>
  <c r="E104" i="7"/>
  <c r="R103" i="7"/>
  <c r="O103" i="7"/>
  <c r="N103" i="7"/>
  <c r="M103" i="7"/>
  <c r="L103" i="7" s="1"/>
  <c r="H103" i="7"/>
  <c r="D103" i="7"/>
  <c r="R102" i="7"/>
  <c r="O102" i="7"/>
  <c r="N102" i="7"/>
  <c r="M102" i="7"/>
  <c r="L102" i="7"/>
  <c r="H102" i="7"/>
  <c r="D102" i="7"/>
  <c r="R101" i="7"/>
  <c r="O101" i="7"/>
  <c r="L101" i="7" s="1"/>
  <c r="N101" i="7"/>
  <c r="M101" i="7"/>
  <c r="H101" i="7"/>
  <c r="D101" i="7"/>
  <c r="R100" i="7"/>
  <c r="O100" i="7"/>
  <c r="N100" i="7"/>
  <c r="M100" i="7"/>
  <c r="L100" i="7" s="1"/>
  <c r="H100" i="7"/>
  <c r="D100" i="7"/>
  <c r="R99" i="7"/>
  <c r="O99" i="7"/>
  <c r="N99" i="7"/>
  <c r="M99" i="7"/>
  <c r="L99" i="7" s="1"/>
  <c r="H99" i="7"/>
  <c r="D99" i="7"/>
  <c r="R98" i="7"/>
  <c r="O98" i="7"/>
  <c r="N98" i="7"/>
  <c r="M98" i="7"/>
  <c r="L98" i="7"/>
  <c r="H98" i="7"/>
  <c r="D98" i="7"/>
  <c r="R97" i="7"/>
  <c r="O97" i="7"/>
  <c r="L97" i="7" s="1"/>
  <c r="N97" i="7"/>
  <c r="M97" i="7"/>
  <c r="H97" i="7"/>
  <c r="D97" i="7"/>
  <c r="R96" i="7"/>
  <c r="O96" i="7"/>
  <c r="N96" i="7"/>
  <c r="M96" i="7"/>
  <c r="L96" i="7" s="1"/>
  <c r="H96" i="7"/>
  <c r="D96" i="7"/>
  <c r="R95" i="7"/>
  <c r="O95" i="7"/>
  <c r="N95" i="7"/>
  <c r="M95" i="7"/>
  <c r="L95" i="7" s="1"/>
  <c r="H95" i="7"/>
  <c r="D95" i="7"/>
  <c r="O94" i="7"/>
  <c r="L94" i="7" s="1"/>
  <c r="N94" i="7"/>
  <c r="M94" i="7"/>
  <c r="H94" i="7"/>
  <c r="D94" i="7"/>
  <c r="R93" i="7"/>
  <c r="O93" i="7"/>
  <c r="N93" i="7"/>
  <c r="M93" i="7"/>
  <c r="L93" i="7" s="1"/>
  <c r="H93" i="7"/>
  <c r="D93" i="7"/>
  <c r="D104" i="7" s="1"/>
  <c r="R92" i="7"/>
  <c r="O92" i="7"/>
  <c r="N92" i="7"/>
  <c r="M92" i="7"/>
  <c r="L92" i="7" s="1"/>
  <c r="H92" i="7"/>
  <c r="D92" i="7"/>
  <c r="R91" i="7"/>
  <c r="O91" i="7"/>
  <c r="N91" i="7"/>
  <c r="M91" i="7"/>
  <c r="M104" i="7" s="1"/>
  <c r="L91" i="7"/>
  <c r="H91" i="7"/>
  <c r="D91" i="7"/>
  <c r="R90" i="7"/>
  <c r="O90" i="7"/>
  <c r="O104" i="7" s="1"/>
  <c r="N90" i="7"/>
  <c r="N104" i="7" s="1"/>
  <c r="M90" i="7"/>
  <c r="H90" i="7"/>
  <c r="H104" i="7" s="1"/>
  <c r="D90" i="7"/>
  <c r="R89" i="7"/>
  <c r="R88" i="7"/>
  <c r="K88" i="7"/>
  <c r="J88" i="7"/>
  <c r="I88" i="7"/>
  <c r="G88" i="7"/>
  <c r="F88" i="7"/>
  <c r="E88" i="7"/>
  <c r="R87" i="7"/>
  <c r="O87" i="7"/>
  <c r="N87" i="7"/>
  <c r="M87" i="7"/>
  <c r="L87" i="7"/>
  <c r="H87" i="7"/>
  <c r="D87" i="7"/>
  <c r="R86" i="7"/>
  <c r="O86" i="7"/>
  <c r="L86" i="7" s="1"/>
  <c r="N86" i="7"/>
  <c r="M86" i="7"/>
  <c r="H86" i="7"/>
  <c r="D86" i="7"/>
  <c r="R85" i="7"/>
  <c r="O85" i="7"/>
  <c r="N85" i="7"/>
  <c r="M85" i="7"/>
  <c r="L85" i="7" s="1"/>
  <c r="H85" i="7"/>
  <c r="D85" i="7"/>
  <c r="R84" i="7"/>
  <c r="O84" i="7"/>
  <c r="N84" i="7"/>
  <c r="M84" i="7"/>
  <c r="L84" i="7" s="1"/>
  <c r="H84" i="7"/>
  <c r="D84" i="7"/>
  <c r="R83" i="7"/>
  <c r="O83" i="7"/>
  <c r="N83" i="7"/>
  <c r="M83" i="7"/>
  <c r="L83" i="7"/>
  <c r="H83" i="7"/>
  <c r="D83" i="7"/>
  <c r="O82" i="7"/>
  <c r="N82" i="7"/>
  <c r="M82" i="7"/>
  <c r="L82" i="7" s="1"/>
  <c r="H82" i="7"/>
  <c r="D82" i="7"/>
  <c r="R81" i="7"/>
  <c r="O81" i="7"/>
  <c r="N81" i="7"/>
  <c r="M81" i="7"/>
  <c r="L81" i="7" s="1"/>
  <c r="H81" i="7"/>
  <c r="D81" i="7"/>
  <c r="R80" i="7"/>
  <c r="O80" i="7"/>
  <c r="N80" i="7"/>
  <c r="M80" i="7"/>
  <c r="L80" i="7"/>
  <c r="H80" i="7"/>
  <c r="D80" i="7"/>
  <c r="R79" i="7"/>
  <c r="O79" i="7"/>
  <c r="L79" i="7" s="1"/>
  <c r="N79" i="7"/>
  <c r="M79" i="7"/>
  <c r="H79" i="7"/>
  <c r="D79" i="7"/>
  <c r="R78" i="7"/>
  <c r="O78" i="7"/>
  <c r="N78" i="7"/>
  <c r="M78" i="7"/>
  <c r="L78" i="7" s="1"/>
  <c r="H78" i="7"/>
  <c r="D78" i="7"/>
  <c r="R77" i="7"/>
  <c r="O77" i="7"/>
  <c r="N77" i="7"/>
  <c r="M77" i="7"/>
  <c r="L77" i="7" s="1"/>
  <c r="H77" i="7"/>
  <c r="D77" i="7"/>
  <c r="R76" i="7"/>
  <c r="O76" i="7"/>
  <c r="N76" i="7"/>
  <c r="M76" i="7"/>
  <c r="L76" i="7"/>
  <c r="H76" i="7"/>
  <c r="D76" i="7"/>
  <c r="R75" i="7"/>
  <c r="O75" i="7"/>
  <c r="L75" i="7" s="1"/>
  <c r="N75" i="7"/>
  <c r="M75" i="7"/>
  <c r="H75" i="7"/>
  <c r="D75" i="7"/>
  <c r="R74" i="7"/>
  <c r="O74" i="7"/>
  <c r="N74" i="7"/>
  <c r="M74" i="7"/>
  <c r="L74" i="7" s="1"/>
  <c r="H74" i="7"/>
  <c r="D74" i="7"/>
  <c r="R73" i="7"/>
  <c r="O73" i="7"/>
  <c r="N73" i="7"/>
  <c r="M73" i="7"/>
  <c r="L73" i="7" s="1"/>
  <c r="H73" i="7"/>
  <c r="D73" i="7"/>
  <c r="R72" i="7"/>
  <c r="O72" i="7"/>
  <c r="N72" i="7"/>
  <c r="M72" i="7"/>
  <c r="L72" i="7"/>
  <c r="H72" i="7"/>
  <c r="D72" i="7"/>
  <c r="R71" i="7"/>
  <c r="O71" i="7"/>
  <c r="L71" i="7" s="1"/>
  <c r="N71" i="7"/>
  <c r="M71" i="7"/>
  <c r="H71" i="7"/>
  <c r="D71" i="7"/>
  <c r="R70" i="7"/>
  <c r="O70" i="7"/>
  <c r="N70" i="7"/>
  <c r="M70" i="7"/>
  <c r="L70" i="7" s="1"/>
  <c r="H70" i="7"/>
  <c r="D70" i="7"/>
  <c r="R69" i="7"/>
  <c r="O69" i="7"/>
  <c r="N69" i="7"/>
  <c r="M69" i="7"/>
  <c r="L69" i="7" s="1"/>
  <c r="H69" i="7"/>
  <c r="D69" i="7"/>
  <c r="R68" i="7"/>
  <c r="O68" i="7"/>
  <c r="N68" i="7"/>
  <c r="M68" i="7"/>
  <c r="L68" i="7"/>
  <c r="H68" i="7"/>
  <c r="D68" i="7"/>
  <c r="R67" i="7"/>
  <c r="O67" i="7"/>
  <c r="L67" i="7" s="1"/>
  <c r="N67" i="7"/>
  <c r="M67" i="7"/>
  <c r="H67" i="7"/>
  <c r="D67" i="7"/>
  <c r="O66" i="7"/>
  <c r="N66" i="7"/>
  <c r="M66" i="7"/>
  <c r="L66" i="7" s="1"/>
  <c r="H66" i="7"/>
  <c r="D66" i="7"/>
  <c r="R65" i="7"/>
  <c r="O65" i="7"/>
  <c r="N65" i="7"/>
  <c r="M65" i="7"/>
  <c r="L65" i="7"/>
  <c r="H65" i="7"/>
  <c r="D65" i="7"/>
  <c r="R64" i="7"/>
  <c r="O64" i="7"/>
  <c r="L64" i="7" s="1"/>
  <c r="N64" i="7"/>
  <c r="M64" i="7"/>
  <c r="H64" i="7"/>
  <c r="D64" i="7"/>
  <c r="R63" i="7"/>
  <c r="O63" i="7"/>
  <c r="N63" i="7"/>
  <c r="M63" i="7"/>
  <c r="L63" i="7" s="1"/>
  <c r="H63" i="7"/>
  <c r="D63" i="7"/>
  <c r="R62" i="7"/>
  <c r="O62" i="7"/>
  <c r="N62" i="7"/>
  <c r="M62" i="7"/>
  <c r="L62" i="7" s="1"/>
  <c r="H62" i="7"/>
  <c r="D62" i="7"/>
  <c r="R61" i="7"/>
  <c r="O61" i="7"/>
  <c r="N61" i="7"/>
  <c r="M61" i="7"/>
  <c r="L61" i="7"/>
  <c r="H61" i="7"/>
  <c r="D61" i="7"/>
  <c r="R60" i="7"/>
  <c r="O60" i="7"/>
  <c r="L60" i="7" s="1"/>
  <c r="N60" i="7"/>
  <c r="M60" i="7"/>
  <c r="H60" i="7"/>
  <c r="D60" i="7"/>
  <c r="R59" i="7"/>
  <c r="O59" i="7"/>
  <c r="N59" i="7"/>
  <c r="M59" i="7"/>
  <c r="L59" i="7" s="1"/>
  <c r="H59" i="7"/>
  <c r="D59" i="7"/>
  <c r="R58" i="7"/>
  <c r="O58" i="7"/>
  <c r="N58" i="7"/>
  <c r="M58" i="7"/>
  <c r="L58" i="7" s="1"/>
  <c r="H58" i="7"/>
  <c r="D58" i="7"/>
  <c r="R57" i="7"/>
  <c r="O57" i="7"/>
  <c r="N57" i="7"/>
  <c r="M57" i="7"/>
  <c r="L57" i="7"/>
  <c r="H57" i="7"/>
  <c r="D57" i="7"/>
  <c r="R56" i="7"/>
  <c r="O56" i="7"/>
  <c r="O88" i="7" s="1"/>
  <c r="N56" i="7"/>
  <c r="M56" i="7"/>
  <c r="H56" i="7"/>
  <c r="D56" i="7"/>
  <c r="R55" i="7"/>
  <c r="O55" i="7"/>
  <c r="N55" i="7"/>
  <c r="M55" i="7"/>
  <c r="L55" i="7" s="1"/>
  <c r="H55" i="7"/>
  <c r="H88" i="7" s="1"/>
  <c r="D55" i="7"/>
  <c r="R54" i="7"/>
  <c r="O54" i="7"/>
  <c r="N54" i="7"/>
  <c r="N88" i="7" s="1"/>
  <c r="M54" i="7"/>
  <c r="L54" i="7" s="1"/>
  <c r="H54" i="7"/>
  <c r="D54" i="7"/>
  <c r="D88" i="7" s="1"/>
  <c r="R53" i="7"/>
  <c r="R52" i="7"/>
  <c r="K52" i="7"/>
  <c r="J52" i="7"/>
  <c r="I52" i="7"/>
  <c r="G52" i="7"/>
  <c r="F52" i="7"/>
  <c r="E52" i="7"/>
  <c r="R51" i="7"/>
  <c r="O51" i="7"/>
  <c r="N51" i="7"/>
  <c r="M51" i="7"/>
  <c r="L51" i="7" s="1"/>
  <c r="H51" i="7"/>
  <c r="H52" i="7" s="1"/>
  <c r="D51" i="7"/>
  <c r="R50" i="7"/>
  <c r="O50" i="7"/>
  <c r="O52" i="7" s="1"/>
  <c r="N50" i="7"/>
  <c r="N52" i="7" s="1"/>
  <c r="M50" i="7"/>
  <c r="L50" i="7" s="1"/>
  <c r="Q119" i="7" s="1"/>
  <c r="H50" i="7"/>
  <c r="D50" i="7"/>
  <c r="D52" i="7" s="1"/>
  <c r="R49" i="7"/>
  <c r="R48" i="7"/>
  <c r="K48" i="7"/>
  <c r="J48" i="7"/>
  <c r="J111" i="7" s="1"/>
  <c r="I48" i="7"/>
  <c r="I111" i="7" s="1"/>
  <c r="G48" i="7"/>
  <c r="F48" i="7"/>
  <c r="F111" i="7" s="1"/>
  <c r="E48" i="7"/>
  <c r="E111" i="7" s="1"/>
  <c r="R47" i="7"/>
  <c r="O47" i="7"/>
  <c r="N47" i="7"/>
  <c r="M47" i="7"/>
  <c r="L47" i="7" s="1"/>
  <c r="H47" i="7"/>
  <c r="D47" i="7"/>
  <c r="R46" i="7"/>
  <c r="O46" i="7"/>
  <c r="N46" i="7"/>
  <c r="M46" i="7"/>
  <c r="L46" i="7" s="1"/>
  <c r="H46" i="7"/>
  <c r="D46" i="7"/>
  <c r="R45" i="7"/>
  <c r="O45" i="7"/>
  <c r="N45" i="7"/>
  <c r="M45" i="7"/>
  <c r="L45" i="7"/>
  <c r="H45" i="7"/>
  <c r="D45" i="7"/>
  <c r="R44" i="7"/>
  <c r="O44" i="7"/>
  <c r="L44" i="7" s="1"/>
  <c r="N44" i="7"/>
  <c r="M44" i="7"/>
  <c r="H44" i="7"/>
  <c r="D44" i="7"/>
  <c r="R43" i="7"/>
  <c r="O43" i="7"/>
  <c r="N43" i="7"/>
  <c r="M43" i="7"/>
  <c r="L43" i="7" s="1"/>
  <c r="H43" i="7"/>
  <c r="D43" i="7"/>
  <c r="R42" i="7"/>
  <c r="O42" i="7"/>
  <c r="N42" i="7"/>
  <c r="M42" i="7"/>
  <c r="L42" i="7" s="1"/>
  <c r="H42" i="7"/>
  <c r="D42" i="7"/>
  <c r="R41" i="7"/>
  <c r="O41" i="7"/>
  <c r="N41" i="7"/>
  <c r="M41" i="7"/>
  <c r="L41" i="7"/>
  <c r="H41" i="7"/>
  <c r="D41" i="7"/>
  <c r="R40" i="7"/>
  <c r="O40" i="7"/>
  <c r="L40" i="7" s="1"/>
  <c r="N40" i="7"/>
  <c r="M40" i="7"/>
  <c r="H40" i="7"/>
  <c r="D40" i="7"/>
  <c r="R39" i="7"/>
  <c r="O39" i="7"/>
  <c r="N39" i="7"/>
  <c r="M39" i="7"/>
  <c r="L39" i="7" s="1"/>
  <c r="H39" i="7"/>
  <c r="D39" i="7"/>
  <c r="R38" i="7"/>
  <c r="O38" i="7"/>
  <c r="N38" i="7"/>
  <c r="N48" i="7" s="1"/>
  <c r="M38" i="7"/>
  <c r="L38" i="7" s="1"/>
  <c r="H38" i="7"/>
  <c r="D38" i="7"/>
  <c r="D48" i="7" s="1"/>
  <c r="R37" i="7"/>
  <c r="O37" i="7"/>
  <c r="O48" i="7" s="1"/>
  <c r="N37" i="7"/>
  <c r="M37" i="7"/>
  <c r="L37" i="7"/>
  <c r="Q118" i="7" s="1"/>
  <c r="H37" i="7"/>
  <c r="H48" i="7" s="1"/>
  <c r="D37" i="7"/>
  <c r="R36" i="7"/>
  <c r="R35" i="7"/>
  <c r="K35" i="7"/>
  <c r="K111" i="7" s="1"/>
  <c r="J35" i="7"/>
  <c r="I35" i="7"/>
  <c r="G35" i="7"/>
  <c r="G111" i="7" s="1"/>
  <c r="F35" i="7"/>
  <c r="E35" i="7"/>
  <c r="R34" i="7"/>
  <c r="O34" i="7"/>
  <c r="N34" i="7"/>
  <c r="M34" i="7"/>
  <c r="L34" i="7" s="1"/>
  <c r="Q115" i="7" s="1"/>
  <c r="H34" i="7"/>
  <c r="D34" i="7"/>
  <c r="R33" i="7"/>
  <c r="O33" i="7"/>
  <c r="N33" i="7"/>
  <c r="M33" i="7"/>
  <c r="L33" i="7"/>
  <c r="H33" i="7"/>
  <c r="D33" i="7"/>
  <c r="R32" i="7"/>
  <c r="O32" i="7"/>
  <c r="L32" i="7" s="1"/>
  <c r="N32" i="7"/>
  <c r="M32" i="7"/>
  <c r="H32" i="7"/>
  <c r="D32" i="7"/>
  <c r="R31" i="7"/>
  <c r="O31" i="7"/>
  <c r="N31" i="7"/>
  <c r="M31" i="7"/>
  <c r="L31" i="7" s="1"/>
  <c r="H31" i="7"/>
  <c r="D31" i="7"/>
  <c r="R30" i="7"/>
  <c r="O30" i="7"/>
  <c r="N30" i="7"/>
  <c r="M30" i="7"/>
  <c r="L30" i="7" s="1"/>
  <c r="H30" i="7"/>
  <c r="D30" i="7"/>
  <c r="R29" i="7"/>
  <c r="O29" i="7"/>
  <c r="N29" i="7"/>
  <c r="M29" i="7"/>
  <c r="L29" i="7"/>
  <c r="H29" i="7"/>
  <c r="D29" i="7"/>
  <c r="R28" i="7"/>
  <c r="O28" i="7"/>
  <c r="L28" i="7" s="1"/>
  <c r="N28" i="7"/>
  <c r="M28" i="7"/>
  <c r="H28" i="7"/>
  <c r="H35" i="7" s="1"/>
  <c r="D28" i="7"/>
  <c r="R27" i="7"/>
  <c r="O27" i="7"/>
  <c r="N27" i="7"/>
  <c r="M27" i="7"/>
  <c r="L27" i="7" s="1"/>
  <c r="H27" i="7"/>
  <c r="D27" i="7"/>
  <c r="D35" i="7" s="1"/>
  <c r="D111" i="7" s="1"/>
  <c r="R26" i="7"/>
  <c r="O26" i="7"/>
  <c r="N26" i="7"/>
  <c r="M26" i="7"/>
  <c r="L26" i="7" s="1"/>
  <c r="H26" i="7"/>
  <c r="D26" i="7"/>
  <c r="R25" i="7"/>
  <c r="O25" i="7"/>
  <c r="N25" i="7"/>
  <c r="M25" i="7"/>
  <c r="L25" i="7"/>
  <c r="H25" i="7"/>
  <c r="D25" i="7"/>
  <c r="R24" i="7"/>
  <c r="Q24" i="7"/>
  <c r="O24" i="7"/>
  <c r="O35" i="7" s="1"/>
  <c r="O111" i="7" s="1"/>
  <c r="N24" i="7"/>
  <c r="N35" i="7" s="1"/>
  <c r="M24" i="7"/>
  <c r="M35" i="7" s="1"/>
  <c r="L24" i="7"/>
  <c r="H24" i="7"/>
  <c r="D24" i="7"/>
  <c r="S362" i="4"/>
  <c r="S361" i="4"/>
  <c r="U359" i="4"/>
  <c r="T359" i="4" s="1"/>
  <c r="S359" i="4"/>
  <c r="R359" i="4"/>
  <c r="Q359" i="4"/>
  <c r="P359" i="4" s="1"/>
  <c r="N359" i="4"/>
  <c r="K359" i="4"/>
  <c r="J359" i="4"/>
  <c r="I359" i="4"/>
  <c r="H359" i="4" s="1"/>
  <c r="G359" i="4"/>
  <c r="F359" i="4"/>
  <c r="E359" i="4"/>
  <c r="D359" i="4" s="1"/>
  <c r="K358" i="4"/>
  <c r="J358" i="4"/>
  <c r="I358" i="4"/>
  <c r="H358" i="4" s="1"/>
  <c r="G358" i="4"/>
  <c r="F358" i="4"/>
  <c r="E358" i="4"/>
  <c r="D358" i="4" s="1"/>
  <c r="K357" i="4"/>
  <c r="J357" i="4"/>
  <c r="I357" i="4"/>
  <c r="G357" i="4"/>
  <c r="F357" i="4"/>
  <c r="E357" i="4"/>
  <c r="D357" i="4" s="1"/>
  <c r="K356" i="4"/>
  <c r="J356" i="4"/>
  <c r="I356" i="4"/>
  <c r="H356" i="4" s="1"/>
  <c r="G356" i="4"/>
  <c r="F356" i="4"/>
  <c r="E356" i="4"/>
  <c r="D356" i="4" s="1"/>
  <c r="K355" i="4"/>
  <c r="J355" i="4"/>
  <c r="I355" i="4"/>
  <c r="H355" i="4" s="1"/>
  <c r="G355" i="4"/>
  <c r="F355" i="4"/>
  <c r="E355" i="4"/>
  <c r="D355" i="4" s="1"/>
  <c r="K354" i="4"/>
  <c r="J354" i="4"/>
  <c r="I354" i="4"/>
  <c r="H354" i="4" s="1"/>
  <c r="G354" i="4"/>
  <c r="F354" i="4"/>
  <c r="E354" i="4"/>
  <c r="D354" i="4" s="1"/>
  <c r="M353" i="4"/>
  <c r="K353" i="4"/>
  <c r="J353" i="4"/>
  <c r="I353" i="4"/>
  <c r="H353" i="4" s="1"/>
  <c r="G353" i="4"/>
  <c r="F353" i="4"/>
  <c r="E353" i="4"/>
  <c r="D353" i="4" s="1"/>
  <c r="F351" i="4"/>
  <c r="E351" i="4"/>
  <c r="N350" i="4"/>
  <c r="M350" i="4"/>
  <c r="J350" i="4"/>
  <c r="I350" i="4"/>
  <c r="F350" i="4"/>
  <c r="E350" i="4"/>
  <c r="L349" i="4"/>
  <c r="H349" i="4"/>
  <c r="D349" i="4"/>
  <c r="J348" i="4"/>
  <c r="I348" i="4"/>
  <c r="F348" i="4"/>
  <c r="E348" i="4"/>
  <c r="U347" i="4"/>
  <c r="T347" i="4"/>
  <c r="S347" i="4"/>
  <c r="R347" i="4"/>
  <c r="Q347" i="4"/>
  <c r="K347" i="4"/>
  <c r="H347" i="4" s="1"/>
  <c r="J347" i="4"/>
  <c r="I347" i="4"/>
  <c r="G347" i="4"/>
  <c r="D347" i="4" s="1"/>
  <c r="F347" i="4"/>
  <c r="E347" i="4"/>
  <c r="K346" i="4"/>
  <c r="J346" i="4"/>
  <c r="I346" i="4"/>
  <c r="G346" i="4"/>
  <c r="F346" i="4"/>
  <c r="E346" i="4"/>
  <c r="K345" i="4"/>
  <c r="J345" i="4"/>
  <c r="I345" i="4"/>
  <c r="G345" i="4"/>
  <c r="F345" i="4"/>
  <c r="E345" i="4"/>
  <c r="J344" i="4"/>
  <c r="I344" i="4"/>
  <c r="H344" i="4"/>
  <c r="F344" i="4"/>
  <c r="E344" i="4"/>
  <c r="D344" i="4"/>
  <c r="R342" i="4"/>
  <c r="Q342" i="4"/>
  <c r="N341" i="4"/>
  <c r="F341" i="4"/>
  <c r="O340" i="4"/>
  <c r="N340" i="4"/>
  <c r="M340" i="4"/>
  <c r="L340" i="4" s="1"/>
  <c r="H340" i="4"/>
  <c r="D340" i="4"/>
  <c r="O339" i="4"/>
  <c r="L339" i="4" s="1"/>
  <c r="N339" i="4"/>
  <c r="M339" i="4"/>
  <c r="H339" i="4"/>
  <c r="D339" i="4"/>
  <c r="O338" i="4"/>
  <c r="N338" i="4"/>
  <c r="M338" i="4"/>
  <c r="L338" i="4" s="1"/>
  <c r="H338" i="4"/>
  <c r="D338" i="4"/>
  <c r="N336" i="4"/>
  <c r="M336" i="4"/>
  <c r="K336" i="4"/>
  <c r="I336" i="4"/>
  <c r="H336" i="4"/>
  <c r="H341" i="4" s="1"/>
  <c r="G336" i="4"/>
  <c r="O335" i="4"/>
  <c r="N335" i="4"/>
  <c r="N332" i="4" s="1"/>
  <c r="M335" i="4"/>
  <c r="H335" i="4"/>
  <c r="D335" i="4"/>
  <c r="O334" i="4"/>
  <c r="O332" i="4" s="1"/>
  <c r="N334" i="4"/>
  <c r="M334" i="4"/>
  <c r="L334" i="4"/>
  <c r="H334" i="4"/>
  <c r="D334" i="4"/>
  <c r="K332" i="4"/>
  <c r="J332" i="4"/>
  <c r="I332" i="4"/>
  <c r="H332" i="4"/>
  <c r="G332" i="4"/>
  <c r="F332" i="4"/>
  <c r="E332" i="4"/>
  <c r="E341" i="4" s="1"/>
  <c r="D332" i="4"/>
  <c r="O330" i="4"/>
  <c r="N330" i="4"/>
  <c r="M330" i="4"/>
  <c r="L330" i="4"/>
  <c r="H330" i="4"/>
  <c r="D330" i="4"/>
  <c r="O329" i="4"/>
  <c r="L329" i="4" s="1"/>
  <c r="N329" i="4"/>
  <c r="M329" i="4"/>
  <c r="H329" i="4"/>
  <c r="D329" i="4"/>
  <c r="O328" i="4"/>
  <c r="N328" i="4"/>
  <c r="M328" i="4"/>
  <c r="L328" i="4" s="1"/>
  <c r="H328" i="4"/>
  <c r="D328" i="4"/>
  <c r="O327" i="4"/>
  <c r="N327" i="4"/>
  <c r="N353" i="4" s="1"/>
  <c r="M327" i="4"/>
  <c r="H327" i="4"/>
  <c r="D327" i="4"/>
  <c r="K325" i="4"/>
  <c r="J325" i="4"/>
  <c r="J341" i="4" s="1"/>
  <c r="I325" i="4"/>
  <c r="I341" i="4" s="1"/>
  <c r="H325" i="4"/>
  <c r="G325" i="4"/>
  <c r="O325" i="4" s="1"/>
  <c r="F325" i="4"/>
  <c r="N325" i="4" s="1"/>
  <c r="E325" i="4"/>
  <c r="M325" i="4" s="1"/>
  <c r="D325" i="4"/>
  <c r="I323" i="4"/>
  <c r="E323" i="4"/>
  <c r="H322" i="4"/>
  <c r="O321" i="4"/>
  <c r="N321" i="4"/>
  <c r="M321" i="4"/>
  <c r="L321" i="4" s="1"/>
  <c r="H321" i="4"/>
  <c r="D321" i="4"/>
  <c r="O320" i="4"/>
  <c r="L320" i="4" s="1"/>
  <c r="N320" i="4"/>
  <c r="M320" i="4"/>
  <c r="H320" i="4"/>
  <c r="D320" i="4"/>
  <c r="O319" i="4"/>
  <c r="N319" i="4"/>
  <c r="M319" i="4"/>
  <c r="L319" i="4" s="1"/>
  <c r="H319" i="4"/>
  <c r="D319" i="4"/>
  <c r="N317" i="4"/>
  <c r="M317" i="4"/>
  <c r="L317" i="4" s="1"/>
  <c r="K317" i="4"/>
  <c r="H317" i="4" s="1"/>
  <c r="G317" i="4"/>
  <c r="O317" i="4" s="1"/>
  <c r="O316" i="4"/>
  <c r="N316" i="4"/>
  <c r="M316" i="4"/>
  <c r="L316" i="4" s="1"/>
  <c r="H316" i="4"/>
  <c r="D316" i="4"/>
  <c r="O315" i="4"/>
  <c r="N315" i="4"/>
  <c r="M315" i="4"/>
  <c r="H315" i="4"/>
  <c r="D315" i="4"/>
  <c r="N313" i="4"/>
  <c r="M313" i="4"/>
  <c r="K313" i="4"/>
  <c r="H313" i="4" s="1"/>
  <c r="G313" i="4"/>
  <c r="D313" i="4"/>
  <c r="O312" i="4"/>
  <c r="L312" i="4" s="1"/>
  <c r="N312" i="4"/>
  <c r="M312" i="4"/>
  <c r="H312" i="4"/>
  <c r="D312" i="4"/>
  <c r="O311" i="4"/>
  <c r="N311" i="4"/>
  <c r="M311" i="4"/>
  <c r="L311" i="4" s="1"/>
  <c r="H311" i="4"/>
  <c r="D311" i="4"/>
  <c r="N309" i="4"/>
  <c r="M309" i="4"/>
  <c r="L309" i="4" s="1"/>
  <c r="K309" i="4"/>
  <c r="H309" i="4" s="1"/>
  <c r="G309" i="4"/>
  <c r="O309" i="4" s="1"/>
  <c r="D309" i="4"/>
  <c r="O308" i="4"/>
  <c r="N308" i="4"/>
  <c r="M308" i="4"/>
  <c r="L308" i="4"/>
  <c r="H308" i="4"/>
  <c r="D308" i="4"/>
  <c r="O307" i="4"/>
  <c r="N307" i="4"/>
  <c r="M307" i="4"/>
  <c r="H307" i="4"/>
  <c r="D307" i="4"/>
  <c r="O305" i="4"/>
  <c r="L305" i="4" s="1"/>
  <c r="N305" i="4"/>
  <c r="M305" i="4"/>
  <c r="K305" i="4"/>
  <c r="H305" i="4" s="1"/>
  <c r="G305" i="4"/>
  <c r="D305" i="4"/>
  <c r="O304" i="4"/>
  <c r="L304" i="4" s="1"/>
  <c r="N304" i="4"/>
  <c r="M304" i="4"/>
  <c r="H304" i="4"/>
  <c r="D304" i="4"/>
  <c r="O303" i="4"/>
  <c r="N303" i="4"/>
  <c r="M303" i="4"/>
  <c r="L303" i="4" s="1"/>
  <c r="H303" i="4"/>
  <c r="D303" i="4"/>
  <c r="O302" i="4"/>
  <c r="N302" i="4"/>
  <c r="M302" i="4"/>
  <c r="L302" i="4" s="1"/>
  <c r="H302" i="4"/>
  <c r="D302" i="4"/>
  <c r="O300" i="4"/>
  <c r="N300" i="4"/>
  <c r="M300" i="4"/>
  <c r="K300" i="4"/>
  <c r="H300" i="4"/>
  <c r="G300" i="4"/>
  <c r="D300" i="4" s="1"/>
  <c r="O299" i="4"/>
  <c r="N299" i="4"/>
  <c r="M299" i="4"/>
  <c r="L299" i="4" s="1"/>
  <c r="H299" i="4"/>
  <c r="D299" i="4"/>
  <c r="O298" i="4"/>
  <c r="L298" i="4" s="1"/>
  <c r="N298" i="4"/>
  <c r="M298" i="4"/>
  <c r="H298" i="4"/>
  <c r="D298" i="4"/>
  <c r="N296" i="4"/>
  <c r="M296" i="4"/>
  <c r="K296" i="4"/>
  <c r="H296" i="4" s="1"/>
  <c r="G296" i="4"/>
  <c r="D296" i="4" s="1"/>
  <c r="O295" i="4"/>
  <c r="N295" i="4"/>
  <c r="M295" i="4"/>
  <c r="H295" i="4"/>
  <c r="D295" i="4"/>
  <c r="O294" i="4"/>
  <c r="N294" i="4"/>
  <c r="M294" i="4"/>
  <c r="L294" i="4"/>
  <c r="H294" i="4"/>
  <c r="D294" i="4"/>
  <c r="N292" i="4"/>
  <c r="M292" i="4"/>
  <c r="K292" i="4"/>
  <c r="H292" i="4"/>
  <c r="G292" i="4"/>
  <c r="O291" i="4"/>
  <c r="N291" i="4"/>
  <c r="M291" i="4"/>
  <c r="H291" i="4"/>
  <c r="D291" i="4"/>
  <c r="O290" i="4"/>
  <c r="N290" i="4"/>
  <c r="M290" i="4"/>
  <c r="L290" i="4"/>
  <c r="H290" i="4"/>
  <c r="D290" i="4"/>
  <c r="N288" i="4"/>
  <c r="M288" i="4"/>
  <c r="K288" i="4"/>
  <c r="H288" i="4"/>
  <c r="G288" i="4"/>
  <c r="D288" i="4" s="1"/>
  <c r="O286" i="4"/>
  <c r="N286" i="4"/>
  <c r="M286" i="4"/>
  <c r="L286" i="4" s="1"/>
  <c r="H286" i="4"/>
  <c r="D286" i="4"/>
  <c r="O285" i="4"/>
  <c r="N285" i="4"/>
  <c r="M285" i="4"/>
  <c r="L285" i="4" s="1"/>
  <c r="H285" i="4"/>
  <c r="D285" i="4"/>
  <c r="O284" i="4"/>
  <c r="N284" i="4"/>
  <c r="M284" i="4"/>
  <c r="H284" i="4"/>
  <c r="D284" i="4"/>
  <c r="N282" i="4"/>
  <c r="M282" i="4"/>
  <c r="K282" i="4"/>
  <c r="H282" i="4" s="1"/>
  <c r="D282" i="4"/>
  <c r="O281" i="4"/>
  <c r="L281" i="4" s="1"/>
  <c r="N281" i="4"/>
  <c r="M281" i="4"/>
  <c r="H281" i="4"/>
  <c r="D281" i="4"/>
  <c r="O280" i="4"/>
  <c r="N280" i="4"/>
  <c r="M280" i="4"/>
  <c r="L280" i="4" s="1"/>
  <c r="H280" i="4"/>
  <c r="D280" i="4"/>
  <c r="O278" i="4"/>
  <c r="L278" i="4" s="1"/>
  <c r="N278" i="4"/>
  <c r="M278" i="4"/>
  <c r="K278" i="4"/>
  <c r="H278" i="4"/>
  <c r="G278" i="4"/>
  <c r="D278" i="4"/>
  <c r="O277" i="4"/>
  <c r="L277" i="4" s="1"/>
  <c r="N277" i="4"/>
  <c r="M277" i="4"/>
  <c r="H277" i="4"/>
  <c r="D277" i="4"/>
  <c r="O276" i="4"/>
  <c r="N276" i="4"/>
  <c r="M276" i="4"/>
  <c r="L276" i="4" s="1"/>
  <c r="H276" i="4"/>
  <c r="D276" i="4"/>
  <c r="O274" i="4"/>
  <c r="L274" i="4" s="1"/>
  <c r="N274" i="4"/>
  <c r="M274" i="4"/>
  <c r="K274" i="4"/>
  <c r="H274" i="4"/>
  <c r="G274" i="4"/>
  <c r="D274" i="4"/>
  <c r="O273" i="4"/>
  <c r="L273" i="4" s="1"/>
  <c r="N273" i="4"/>
  <c r="M273" i="4"/>
  <c r="H273" i="4"/>
  <c r="D273" i="4"/>
  <c r="O272" i="4"/>
  <c r="N272" i="4"/>
  <c r="M272" i="4"/>
  <c r="L272" i="4" s="1"/>
  <c r="H272" i="4"/>
  <c r="D272" i="4"/>
  <c r="O270" i="4"/>
  <c r="L270" i="4" s="1"/>
  <c r="N270" i="4"/>
  <c r="M270" i="4"/>
  <c r="K270" i="4"/>
  <c r="H270" i="4"/>
  <c r="D270" i="4"/>
  <c r="O269" i="4"/>
  <c r="N269" i="4"/>
  <c r="M269" i="4"/>
  <c r="L269" i="4" s="1"/>
  <c r="H269" i="4"/>
  <c r="O268" i="4"/>
  <c r="L268" i="4" s="1"/>
  <c r="N268" i="4"/>
  <c r="N345" i="4" s="1"/>
  <c r="M268" i="4"/>
  <c r="H268" i="4"/>
  <c r="D268" i="4"/>
  <c r="O267" i="4"/>
  <c r="N267" i="4"/>
  <c r="M267" i="4"/>
  <c r="L267" i="4"/>
  <c r="H267" i="4"/>
  <c r="D267" i="4"/>
  <c r="O266" i="4"/>
  <c r="O264" i="4" s="1"/>
  <c r="N266" i="4"/>
  <c r="M266" i="4"/>
  <c r="H266" i="4"/>
  <c r="D266" i="4"/>
  <c r="H265" i="4"/>
  <c r="D265" i="4"/>
  <c r="U264" i="4"/>
  <c r="T264" i="4"/>
  <c r="S264" i="4"/>
  <c r="R264" i="4"/>
  <c r="Q264" i="4"/>
  <c r="P264" i="4"/>
  <c r="N264" i="4"/>
  <c r="N323" i="4" s="1"/>
  <c r="K264" i="4"/>
  <c r="J264" i="4"/>
  <c r="J323" i="4" s="1"/>
  <c r="I264" i="4"/>
  <c r="H264" i="4"/>
  <c r="G264" i="4"/>
  <c r="F264" i="4"/>
  <c r="F323" i="4" s="1"/>
  <c r="E264" i="4"/>
  <c r="J262" i="4"/>
  <c r="I262" i="4"/>
  <c r="H262" i="4"/>
  <c r="O261" i="4"/>
  <c r="L261" i="4" s="1"/>
  <c r="N261" i="4"/>
  <c r="M261" i="4"/>
  <c r="H261" i="4"/>
  <c r="D261" i="4"/>
  <c r="O260" i="4"/>
  <c r="N260" i="4"/>
  <c r="M260" i="4"/>
  <c r="L260" i="4" s="1"/>
  <c r="H260" i="4"/>
  <c r="D260" i="4"/>
  <c r="O258" i="4"/>
  <c r="O262" i="4" s="1"/>
  <c r="K258" i="4"/>
  <c r="K262" i="4" s="1"/>
  <c r="J258" i="4"/>
  <c r="I258" i="4"/>
  <c r="H258" i="4"/>
  <c r="G258" i="4"/>
  <c r="G262" i="4" s="1"/>
  <c r="F258" i="4"/>
  <c r="F262" i="4" s="1"/>
  <c r="E258" i="4"/>
  <c r="E262" i="4" s="1"/>
  <c r="D258" i="4"/>
  <c r="D262" i="4" s="1"/>
  <c r="O255" i="4"/>
  <c r="N255" i="4"/>
  <c r="M255" i="4"/>
  <c r="L255" i="4"/>
  <c r="H255" i="4"/>
  <c r="D255" i="4"/>
  <c r="N254" i="4"/>
  <c r="M254" i="4"/>
  <c r="L254" i="4" s="1"/>
  <c r="H254" i="4"/>
  <c r="D254" i="4"/>
  <c r="N253" i="4"/>
  <c r="M253" i="4"/>
  <c r="L253" i="4" s="1"/>
  <c r="H253" i="4"/>
  <c r="D253" i="4"/>
  <c r="O251" i="4"/>
  <c r="N251" i="4"/>
  <c r="N348" i="4" s="1"/>
  <c r="M251" i="4"/>
  <c r="M348" i="4" s="1"/>
  <c r="K251" i="4"/>
  <c r="I251" i="4"/>
  <c r="G251" i="4"/>
  <c r="G348" i="4" s="1"/>
  <c r="D348" i="4" s="1"/>
  <c r="O250" i="4"/>
  <c r="N250" i="4"/>
  <c r="M250" i="4"/>
  <c r="L250" i="4" s="1"/>
  <c r="H250" i="4"/>
  <c r="D250" i="4"/>
  <c r="N249" i="4"/>
  <c r="M249" i="4"/>
  <c r="L249" i="4" s="1"/>
  <c r="D249" i="4"/>
  <c r="K247" i="4"/>
  <c r="H247" i="4" s="1"/>
  <c r="J247" i="4"/>
  <c r="I247" i="4"/>
  <c r="I351" i="4" s="1"/>
  <c r="G247" i="4"/>
  <c r="D247" i="4" s="1"/>
  <c r="O246" i="4"/>
  <c r="N246" i="4"/>
  <c r="M246" i="4"/>
  <c r="L246" i="4" s="1"/>
  <c r="H246" i="4"/>
  <c r="D246" i="4"/>
  <c r="N245" i="4"/>
  <c r="M245" i="4"/>
  <c r="L245" i="4" s="1"/>
  <c r="H245" i="4"/>
  <c r="D245" i="4"/>
  <c r="N243" i="4"/>
  <c r="M243" i="4"/>
  <c r="K243" i="4"/>
  <c r="H243" i="4" s="1"/>
  <c r="G243" i="4"/>
  <c r="D243" i="4"/>
  <c r="O242" i="4"/>
  <c r="N242" i="4"/>
  <c r="M242" i="4"/>
  <c r="L242" i="4"/>
  <c r="H242" i="4"/>
  <c r="D242" i="4"/>
  <c r="N241" i="4"/>
  <c r="M241" i="4"/>
  <c r="L241" i="4" s="1"/>
  <c r="H241" i="4"/>
  <c r="D241" i="4"/>
  <c r="O239" i="4"/>
  <c r="L239" i="4" s="1"/>
  <c r="N239" i="4"/>
  <c r="M239" i="4"/>
  <c r="K239" i="4"/>
  <c r="H239" i="4"/>
  <c r="G239" i="4"/>
  <c r="D239" i="4"/>
  <c r="H238" i="4"/>
  <c r="O237" i="4"/>
  <c r="L237" i="4" s="1"/>
  <c r="N237" i="4"/>
  <c r="M237" i="4"/>
  <c r="H237" i="4"/>
  <c r="D237" i="4"/>
  <c r="O236" i="4"/>
  <c r="N236" i="4"/>
  <c r="M236" i="4"/>
  <c r="L236" i="4" s="1"/>
  <c r="H236" i="4"/>
  <c r="D236" i="4"/>
  <c r="N235" i="4"/>
  <c r="M235" i="4"/>
  <c r="L235" i="4"/>
  <c r="H235" i="4"/>
  <c r="D235" i="4"/>
  <c r="K233" i="4"/>
  <c r="J233" i="4"/>
  <c r="I233" i="4"/>
  <c r="H233" i="4" s="1"/>
  <c r="G233" i="4"/>
  <c r="O233" i="4" s="1"/>
  <c r="F233" i="4"/>
  <c r="N233" i="4" s="1"/>
  <c r="E233" i="4"/>
  <c r="D233" i="4" s="1"/>
  <c r="O232" i="4"/>
  <c r="N232" i="4"/>
  <c r="M232" i="4"/>
  <c r="L232" i="4" s="1"/>
  <c r="H232" i="4"/>
  <c r="D232" i="4"/>
  <c r="N231" i="4"/>
  <c r="M231" i="4"/>
  <c r="L231" i="4" s="1"/>
  <c r="H231" i="4"/>
  <c r="D231" i="4"/>
  <c r="O229" i="4"/>
  <c r="K229" i="4"/>
  <c r="H229" i="4" s="1"/>
  <c r="J229" i="4"/>
  <c r="I229" i="4"/>
  <c r="G229" i="4"/>
  <c r="D229" i="4" s="1"/>
  <c r="F229" i="4"/>
  <c r="N229" i="4" s="1"/>
  <c r="E229" i="4"/>
  <c r="M229" i="4" s="1"/>
  <c r="O228" i="4"/>
  <c r="N228" i="4"/>
  <c r="M228" i="4"/>
  <c r="L228" i="4" s="1"/>
  <c r="H228" i="4"/>
  <c r="D228" i="4"/>
  <c r="N227" i="4"/>
  <c r="M227" i="4"/>
  <c r="L227" i="4"/>
  <c r="H227" i="4"/>
  <c r="D227" i="4"/>
  <c r="N225" i="4"/>
  <c r="K225" i="4"/>
  <c r="H225" i="4" s="1"/>
  <c r="J225" i="4"/>
  <c r="I225" i="4"/>
  <c r="G225" i="4"/>
  <c r="F225" i="4"/>
  <c r="E225" i="4"/>
  <c r="M225" i="4" s="1"/>
  <c r="O224" i="4"/>
  <c r="L224" i="4" s="1"/>
  <c r="N224" i="4"/>
  <c r="M224" i="4"/>
  <c r="H224" i="4"/>
  <c r="D224" i="4"/>
  <c r="N223" i="4"/>
  <c r="M223" i="4"/>
  <c r="L223" i="4"/>
  <c r="H223" i="4"/>
  <c r="D223" i="4"/>
  <c r="N221" i="4"/>
  <c r="K221" i="4"/>
  <c r="J221" i="4"/>
  <c r="I221" i="4"/>
  <c r="G221" i="4"/>
  <c r="O221" i="4" s="1"/>
  <c r="F221" i="4"/>
  <c r="E221" i="4"/>
  <c r="O220" i="4"/>
  <c r="N220" i="4"/>
  <c r="M220" i="4"/>
  <c r="H220" i="4"/>
  <c r="D220" i="4"/>
  <c r="N219" i="4"/>
  <c r="M219" i="4"/>
  <c r="L219" i="4"/>
  <c r="H219" i="4"/>
  <c r="D219" i="4"/>
  <c r="L217" i="4"/>
  <c r="K217" i="4"/>
  <c r="J217" i="4"/>
  <c r="I217" i="4"/>
  <c r="H217" i="4"/>
  <c r="G217" i="4"/>
  <c r="O217" i="4" s="1"/>
  <c r="F217" i="4"/>
  <c r="N217" i="4" s="1"/>
  <c r="E217" i="4"/>
  <c r="M217" i="4" s="1"/>
  <c r="D217" i="4"/>
  <c r="O216" i="4"/>
  <c r="N216" i="4"/>
  <c r="M216" i="4"/>
  <c r="L216" i="4"/>
  <c r="H216" i="4"/>
  <c r="D216" i="4"/>
  <c r="N215" i="4"/>
  <c r="M215" i="4"/>
  <c r="L215" i="4" s="1"/>
  <c r="H215" i="4"/>
  <c r="D215" i="4"/>
  <c r="K213" i="4"/>
  <c r="J213" i="4"/>
  <c r="I213" i="4"/>
  <c r="H213" i="4" s="1"/>
  <c r="G213" i="4"/>
  <c r="O213" i="4" s="1"/>
  <c r="F213" i="4"/>
  <c r="N213" i="4" s="1"/>
  <c r="E213" i="4"/>
  <c r="D213" i="4" s="1"/>
  <c r="O212" i="4"/>
  <c r="N212" i="4"/>
  <c r="M212" i="4"/>
  <c r="L212" i="4" s="1"/>
  <c r="H212" i="4"/>
  <c r="D212" i="4"/>
  <c r="N211" i="4"/>
  <c r="M211" i="4"/>
  <c r="L211" i="4"/>
  <c r="H211" i="4"/>
  <c r="D211" i="4"/>
  <c r="N209" i="4"/>
  <c r="K209" i="4"/>
  <c r="H209" i="4" s="1"/>
  <c r="J209" i="4"/>
  <c r="I209" i="4"/>
  <c r="G209" i="4"/>
  <c r="F209" i="4"/>
  <c r="E209" i="4"/>
  <c r="M209" i="4" s="1"/>
  <c r="O208" i="4"/>
  <c r="L208" i="4" s="1"/>
  <c r="N208" i="4"/>
  <c r="M208" i="4"/>
  <c r="H208" i="4"/>
  <c r="D208" i="4"/>
  <c r="N207" i="4"/>
  <c r="M207" i="4"/>
  <c r="L207" i="4"/>
  <c r="H207" i="4"/>
  <c r="D207" i="4"/>
  <c r="N205" i="4"/>
  <c r="K205" i="4"/>
  <c r="J205" i="4"/>
  <c r="I205" i="4"/>
  <c r="G205" i="4"/>
  <c r="O205" i="4" s="1"/>
  <c r="F205" i="4"/>
  <c r="E205" i="4"/>
  <c r="O204" i="4"/>
  <c r="N204" i="4"/>
  <c r="M204" i="4"/>
  <c r="H204" i="4"/>
  <c r="D204" i="4"/>
  <c r="N203" i="4"/>
  <c r="M203" i="4"/>
  <c r="L203" i="4"/>
  <c r="H203" i="4"/>
  <c r="D203" i="4"/>
  <c r="N202" i="4"/>
  <c r="M202" i="4"/>
  <c r="L202" i="4"/>
  <c r="H202" i="4"/>
  <c r="D202" i="4"/>
  <c r="N200" i="4"/>
  <c r="K200" i="4"/>
  <c r="J200" i="4"/>
  <c r="I200" i="4"/>
  <c r="G200" i="4"/>
  <c r="O200" i="4" s="1"/>
  <c r="F200" i="4"/>
  <c r="E200" i="4"/>
  <c r="O199" i="4"/>
  <c r="N199" i="4"/>
  <c r="M199" i="4"/>
  <c r="H199" i="4"/>
  <c r="D199" i="4"/>
  <c r="N198" i="4"/>
  <c r="M198" i="4"/>
  <c r="L198" i="4"/>
  <c r="H198" i="4"/>
  <c r="D198" i="4"/>
  <c r="L196" i="4"/>
  <c r="K196" i="4"/>
  <c r="J196" i="4"/>
  <c r="I196" i="4"/>
  <c r="H196" i="4"/>
  <c r="G196" i="4"/>
  <c r="O196" i="4" s="1"/>
  <c r="F196" i="4"/>
  <c r="N196" i="4" s="1"/>
  <c r="E196" i="4"/>
  <c r="M196" i="4" s="1"/>
  <c r="D196" i="4"/>
  <c r="O195" i="4"/>
  <c r="N195" i="4"/>
  <c r="M195" i="4"/>
  <c r="L195" i="4"/>
  <c r="H195" i="4"/>
  <c r="D195" i="4"/>
  <c r="N194" i="4"/>
  <c r="M194" i="4"/>
  <c r="L194" i="4" s="1"/>
  <c r="H194" i="4"/>
  <c r="D194" i="4"/>
  <c r="K192" i="4"/>
  <c r="J192" i="4"/>
  <c r="I192" i="4"/>
  <c r="H192" i="4" s="1"/>
  <c r="G192" i="4"/>
  <c r="O192" i="4" s="1"/>
  <c r="F192" i="4"/>
  <c r="N192" i="4" s="1"/>
  <c r="E192" i="4"/>
  <c r="D192" i="4" s="1"/>
  <c r="O191" i="4"/>
  <c r="N191" i="4"/>
  <c r="M191" i="4"/>
  <c r="L191" i="4" s="1"/>
  <c r="H191" i="4"/>
  <c r="D191" i="4"/>
  <c r="N190" i="4"/>
  <c r="M190" i="4"/>
  <c r="L190" i="4"/>
  <c r="H190" i="4"/>
  <c r="D190" i="4"/>
  <c r="N188" i="4"/>
  <c r="K188" i="4"/>
  <c r="H188" i="4" s="1"/>
  <c r="J188" i="4"/>
  <c r="I188" i="4"/>
  <c r="G188" i="4"/>
  <c r="F188" i="4"/>
  <c r="E188" i="4"/>
  <c r="M188" i="4" s="1"/>
  <c r="O187" i="4"/>
  <c r="L187" i="4" s="1"/>
  <c r="N187" i="4"/>
  <c r="M187" i="4"/>
  <c r="H187" i="4"/>
  <c r="D187" i="4"/>
  <c r="N186" i="4"/>
  <c r="M186" i="4"/>
  <c r="L186" i="4"/>
  <c r="H186" i="4"/>
  <c r="D186" i="4"/>
  <c r="N184" i="4"/>
  <c r="K184" i="4"/>
  <c r="J184" i="4"/>
  <c r="I184" i="4"/>
  <c r="G184" i="4"/>
  <c r="O184" i="4" s="1"/>
  <c r="F184" i="4"/>
  <c r="E184" i="4"/>
  <c r="O183" i="4"/>
  <c r="N183" i="4"/>
  <c r="M183" i="4"/>
  <c r="H183" i="4"/>
  <c r="D183" i="4"/>
  <c r="N182" i="4"/>
  <c r="M182" i="4"/>
  <c r="L182" i="4"/>
  <c r="H182" i="4"/>
  <c r="D182" i="4"/>
  <c r="N181" i="4"/>
  <c r="M181" i="4"/>
  <c r="L181" i="4"/>
  <c r="H181" i="4"/>
  <c r="D181" i="4"/>
  <c r="N179" i="4"/>
  <c r="K179" i="4"/>
  <c r="J179" i="4"/>
  <c r="I179" i="4"/>
  <c r="G179" i="4"/>
  <c r="O179" i="4" s="1"/>
  <c r="F179" i="4"/>
  <c r="E179" i="4"/>
  <c r="O178" i="4"/>
  <c r="N178" i="4"/>
  <c r="M178" i="4"/>
  <c r="H178" i="4"/>
  <c r="D178" i="4"/>
  <c r="N177" i="4"/>
  <c r="M177" i="4"/>
  <c r="L177" i="4"/>
  <c r="H177" i="4"/>
  <c r="D177" i="4"/>
  <c r="L175" i="4"/>
  <c r="K175" i="4"/>
  <c r="J175" i="4"/>
  <c r="I175" i="4"/>
  <c r="H175" i="4"/>
  <c r="G175" i="4"/>
  <c r="O175" i="4" s="1"/>
  <c r="F175" i="4"/>
  <c r="N175" i="4" s="1"/>
  <c r="E175" i="4"/>
  <c r="M175" i="4" s="1"/>
  <c r="D175" i="4"/>
  <c r="O174" i="4"/>
  <c r="N174" i="4"/>
  <c r="M174" i="4"/>
  <c r="L174" i="4"/>
  <c r="H174" i="4"/>
  <c r="D174" i="4"/>
  <c r="N173" i="4"/>
  <c r="M173" i="4"/>
  <c r="L173" i="4" s="1"/>
  <c r="H173" i="4"/>
  <c r="D173" i="4"/>
  <c r="K171" i="4"/>
  <c r="J171" i="4"/>
  <c r="I171" i="4"/>
  <c r="H171" i="4" s="1"/>
  <c r="G171" i="4"/>
  <c r="O171" i="4" s="1"/>
  <c r="F171" i="4"/>
  <c r="N171" i="4" s="1"/>
  <c r="E171" i="4"/>
  <c r="D171" i="4" s="1"/>
  <c r="O170" i="4"/>
  <c r="N170" i="4"/>
  <c r="M170" i="4"/>
  <c r="L170" i="4" s="1"/>
  <c r="H170" i="4"/>
  <c r="D170" i="4"/>
  <c r="N169" i="4"/>
  <c r="M169" i="4"/>
  <c r="L169" i="4"/>
  <c r="H169" i="4"/>
  <c r="D169" i="4"/>
  <c r="N167" i="4"/>
  <c r="K167" i="4"/>
  <c r="H167" i="4" s="1"/>
  <c r="J167" i="4"/>
  <c r="I167" i="4"/>
  <c r="G167" i="4"/>
  <c r="F167" i="4"/>
  <c r="E167" i="4"/>
  <c r="M167" i="4" s="1"/>
  <c r="O166" i="4"/>
  <c r="L166" i="4" s="1"/>
  <c r="N166" i="4"/>
  <c r="M166" i="4"/>
  <c r="H166" i="4"/>
  <c r="D166" i="4"/>
  <c r="N165" i="4"/>
  <c r="M165" i="4"/>
  <c r="L165" i="4"/>
  <c r="H165" i="4"/>
  <c r="D165" i="4"/>
  <c r="N163" i="4"/>
  <c r="K163" i="4"/>
  <c r="J163" i="4"/>
  <c r="I163" i="4"/>
  <c r="G163" i="4"/>
  <c r="O163" i="4" s="1"/>
  <c r="F163" i="4"/>
  <c r="E163" i="4"/>
  <c r="O162" i="4"/>
  <c r="N162" i="4"/>
  <c r="M162" i="4"/>
  <c r="H162" i="4"/>
  <c r="D162" i="4"/>
  <c r="N161" i="4"/>
  <c r="M161" i="4"/>
  <c r="L161" i="4"/>
  <c r="H161" i="4"/>
  <c r="D161" i="4"/>
  <c r="L159" i="4"/>
  <c r="K159" i="4"/>
  <c r="J159" i="4"/>
  <c r="I159" i="4"/>
  <c r="H159" i="4"/>
  <c r="G159" i="4"/>
  <c r="O159" i="4" s="1"/>
  <c r="F159" i="4"/>
  <c r="N159" i="4" s="1"/>
  <c r="E159" i="4"/>
  <c r="M159" i="4" s="1"/>
  <c r="D159" i="4"/>
  <c r="O158" i="4"/>
  <c r="N158" i="4"/>
  <c r="M158" i="4"/>
  <c r="L158" i="4"/>
  <c r="H158" i="4"/>
  <c r="D158" i="4"/>
  <c r="N157" i="4"/>
  <c r="M157" i="4"/>
  <c r="L157" i="4" s="1"/>
  <c r="H157" i="4"/>
  <c r="D157" i="4"/>
  <c r="N156" i="4"/>
  <c r="M156" i="4"/>
  <c r="L156" i="4"/>
  <c r="H156" i="4"/>
  <c r="D156" i="4"/>
  <c r="K154" i="4"/>
  <c r="J154" i="4"/>
  <c r="I154" i="4"/>
  <c r="H154" i="4"/>
  <c r="G154" i="4"/>
  <c r="O154" i="4" s="1"/>
  <c r="F154" i="4"/>
  <c r="N154" i="4" s="1"/>
  <c r="E154" i="4"/>
  <c r="M154" i="4" s="1"/>
  <c r="L154" i="4" s="1"/>
  <c r="D154" i="4"/>
  <c r="O153" i="4"/>
  <c r="N153" i="4"/>
  <c r="M153" i="4"/>
  <c r="L153" i="4"/>
  <c r="H153" i="4"/>
  <c r="D153" i="4"/>
  <c r="N152" i="4"/>
  <c r="M152" i="4"/>
  <c r="L152" i="4" s="1"/>
  <c r="H152" i="4"/>
  <c r="D152" i="4"/>
  <c r="K150" i="4"/>
  <c r="J150" i="4"/>
  <c r="I150" i="4"/>
  <c r="G150" i="4"/>
  <c r="O150" i="4" s="1"/>
  <c r="F150" i="4"/>
  <c r="N150" i="4" s="1"/>
  <c r="E150" i="4"/>
  <c r="M150" i="4" s="1"/>
  <c r="O149" i="4"/>
  <c r="N149" i="4"/>
  <c r="M149" i="4"/>
  <c r="L149" i="4" s="1"/>
  <c r="H149" i="4"/>
  <c r="D149" i="4"/>
  <c r="N148" i="4"/>
  <c r="M148" i="4"/>
  <c r="L148" i="4"/>
  <c r="H148" i="4"/>
  <c r="D148" i="4"/>
  <c r="N147" i="4"/>
  <c r="M147" i="4"/>
  <c r="L147" i="4" s="1"/>
  <c r="H147" i="4"/>
  <c r="D147" i="4"/>
  <c r="K145" i="4"/>
  <c r="J145" i="4"/>
  <c r="I145" i="4"/>
  <c r="H145" i="4" s="1"/>
  <c r="G145" i="4"/>
  <c r="O145" i="4" s="1"/>
  <c r="F145" i="4"/>
  <c r="N145" i="4" s="1"/>
  <c r="E145" i="4"/>
  <c r="D145" i="4" s="1"/>
  <c r="O144" i="4"/>
  <c r="N144" i="4"/>
  <c r="M144" i="4"/>
  <c r="L144" i="4" s="1"/>
  <c r="H144" i="4"/>
  <c r="D144" i="4"/>
  <c r="N143" i="4"/>
  <c r="M143" i="4"/>
  <c r="L143" i="4"/>
  <c r="H143" i="4"/>
  <c r="D143" i="4"/>
  <c r="N141" i="4"/>
  <c r="K141" i="4"/>
  <c r="H141" i="4" s="1"/>
  <c r="J141" i="4"/>
  <c r="I141" i="4"/>
  <c r="G141" i="4"/>
  <c r="F141" i="4"/>
  <c r="E141" i="4"/>
  <c r="M141" i="4" s="1"/>
  <c r="O140" i="4"/>
  <c r="L140" i="4" s="1"/>
  <c r="N140" i="4"/>
  <c r="M140" i="4"/>
  <c r="H140" i="4"/>
  <c r="D140" i="4"/>
  <c r="N139" i="4"/>
  <c r="M139" i="4"/>
  <c r="L139" i="4"/>
  <c r="H139" i="4"/>
  <c r="D139" i="4"/>
  <c r="N138" i="4"/>
  <c r="M138" i="4"/>
  <c r="H138" i="4"/>
  <c r="D138" i="4"/>
  <c r="N136" i="4"/>
  <c r="K136" i="4"/>
  <c r="J136" i="4"/>
  <c r="I136" i="4"/>
  <c r="H136" i="4"/>
  <c r="G136" i="4"/>
  <c r="F136" i="4"/>
  <c r="E136" i="4"/>
  <c r="D136" i="4"/>
  <c r="O135" i="4"/>
  <c r="N135" i="4"/>
  <c r="N132" i="4" s="1"/>
  <c r="M135" i="4"/>
  <c r="L135" i="4"/>
  <c r="H135" i="4"/>
  <c r="D135" i="4"/>
  <c r="N134" i="4"/>
  <c r="M134" i="4"/>
  <c r="L134" i="4" s="1"/>
  <c r="H134" i="4"/>
  <c r="D134" i="4"/>
  <c r="O132" i="4"/>
  <c r="M132" i="4"/>
  <c r="L132" i="4" s="1"/>
  <c r="K132" i="4"/>
  <c r="J132" i="4"/>
  <c r="I132" i="4"/>
  <c r="G132" i="4"/>
  <c r="F132" i="4"/>
  <c r="E132" i="4"/>
  <c r="O131" i="4"/>
  <c r="O128" i="4" s="1"/>
  <c r="N131" i="4"/>
  <c r="M131" i="4"/>
  <c r="L131" i="4" s="1"/>
  <c r="H131" i="4"/>
  <c r="D131" i="4"/>
  <c r="N130" i="4"/>
  <c r="N128" i="4" s="1"/>
  <c r="M130" i="4"/>
  <c r="L130" i="4"/>
  <c r="H130" i="4"/>
  <c r="D130" i="4"/>
  <c r="M128" i="4"/>
  <c r="L128" i="4" s="1"/>
  <c r="K128" i="4"/>
  <c r="J128" i="4"/>
  <c r="I128" i="4"/>
  <c r="H128" i="4" s="1"/>
  <c r="G128" i="4"/>
  <c r="F128" i="4"/>
  <c r="E128" i="4"/>
  <c r="D128" i="4" s="1"/>
  <c r="O127" i="4"/>
  <c r="N127" i="4"/>
  <c r="M127" i="4"/>
  <c r="L127" i="4" s="1"/>
  <c r="H127" i="4"/>
  <c r="D127" i="4"/>
  <c r="N126" i="4"/>
  <c r="M126" i="4"/>
  <c r="L126" i="4" s="1"/>
  <c r="H126" i="4"/>
  <c r="D126" i="4"/>
  <c r="N125" i="4"/>
  <c r="M125" i="4"/>
  <c r="L125" i="4"/>
  <c r="H125" i="4"/>
  <c r="D125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O122" i="4"/>
  <c r="N122" i="4"/>
  <c r="M122" i="4"/>
  <c r="L122" i="4"/>
  <c r="H122" i="4"/>
  <c r="D122" i="4"/>
  <c r="N121" i="4"/>
  <c r="N118" i="4" s="1"/>
  <c r="M121" i="4"/>
  <c r="L121" i="4" s="1"/>
  <c r="H121" i="4"/>
  <c r="D121" i="4"/>
  <c r="N120" i="4"/>
  <c r="M120" i="4"/>
  <c r="L120" i="4"/>
  <c r="H120" i="4"/>
  <c r="D120" i="4"/>
  <c r="O118" i="4"/>
  <c r="M118" i="4"/>
  <c r="L118" i="4" s="1"/>
  <c r="K118" i="4"/>
  <c r="J118" i="4"/>
  <c r="I118" i="4"/>
  <c r="H118" i="4" s="1"/>
  <c r="G118" i="4"/>
  <c r="F118" i="4"/>
  <c r="E118" i="4"/>
  <c r="D118" i="4" s="1"/>
  <c r="N117" i="4"/>
  <c r="M117" i="4"/>
  <c r="L117" i="4"/>
  <c r="D117" i="4"/>
  <c r="N116" i="4"/>
  <c r="M116" i="4"/>
  <c r="L116" i="4"/>
  <c r="H116" i="4"/>
  <c r="D116" i="4"/>
  <c r="O114" i="4"/>
  <c r="N114" i="4"/>
  <c r="M114" i="4"/>
  <c r="L114" i="4" s="1"/>
  <c r="K114" i="4"/>
  <c r="J114" i="4"/>
  <c r="I114" i="4"/>
  <c r="H114" i="4" s="1"/>
  <c r="G114" i="4"/>
  <c r="F114" i="4"/>
  <c r="E114" i="4"/>
  <c r="O113" i="4"/>
  <c r="O354" i="4" s="1"/>
  <c r="N113" i="4"/>
  <c r="N354" i="4" s="1"/>
  <c r="M113" i="4"/>
  <c r="H113" i="4"/>
  <c r="D113" i="4"/>
  <c r="O112" i="4"/>
  <c r="N112" i="4"/>
  <c r="M112" i="4"/>
  <c r="L112" i="4"/>
  <c r="H112" i="4"/>
  <c r="D112" i="4"/>
  <c r="O111" i="4"/>
  <c r="N111" i="4"/>
  <c r="N105" i="4" s="1"/>
  <c r="M111" i="4"/>
  <c r="L111" i="4" s="1"/>
  <c r="H111" i="4"/>
  <c r="D111" i="4"/>
  <c r="O110" i="4"/>
  <c r="N110" i="4"/>
  <c r="M110" i="4"/>
  <c r="M345" i="4" s="1"/>
  <c r="H110" i="4"/>
  <c r="D110" i="4"/>
  <c r="O109" i="4"/>
  <c r="N109" i="4"/>
  <c r="M109" i="4"/>
  <c r="D109" i="4"/>
  <c r="N108" i="4"/>
  <c r="N344" i="4" s="1"/>
  <c r="M108" i="4"/>
  <c r="L108" i="4" s="1"/>
  <c r="H108" i="4"/>
  <c r="D108" i="4"/>
  <c r="O107" i="4"/>
  <c r="O359" i="4" s="1"/>
  <c r="N107" i="4"/>
  <c r="M107" i="4"/>
  <c r="H107" i="4"/>
  <c r="D107" i="4"/>
  <c r="O105" i="4"/>
  <c r="K105" i="4"/>
  <c r="K256" i="4" s="1"/>
  <c r="J105" i="4"/>
  <c r="I105" i="4"/>
  <c r="G105" i="4"/>
  <c r="F105" i="4"/>
  <c r="E105" i="4"/>
  <c r="K103" i="4"/>
  <c r="I103" i="4"/>
  <c r="F103" i="4"/>
  <c r="E103" i="4"/>
  <c r="O102" i="4"/>
  <c r="N102" i="4"/>
  <c r="M102" i="4"/>
  <c r="L102" i="4" s="1"/>
  <c r="H102" i="4"/>
  <c r="O101" i="4"/>
  <c r="L101" i="4" s="1"/>
  <c r="N101" i="4"/>
  <c r="M101" i="4"/>
  <c r="H101" i="4"/>
  <c r="D101" i="4"/>
  <c r="N99" i="4"/>
  <c r="M99" i="4"/>
  <c r="K99" i="4"/>
  <c r="H99" i="4"/>
  <c r="G99" i="4"/>
  <c r="O99" i="4" s="1"/>
  <c r="L99" i="4" s="1"/>
  <c r="D99" i="4"/>
  <c r="O98" i="4"/>
  <c r="N98" i="4"/>
  <c r="N94" i="4" s="1"/>
  <c r="N103" i="4" s="1"/>
  <c r="M98" i="4"/>
  <c r="L98" i="4"/>
  <c r="H98" i="4"/>
  <c r="O97" i="4"/>
  <c r="N97" i="4"/>
  <c r="M97" i="4"/>
  <c r="M94" i="4" s="1"/>
  <c r="M103" i="4" s="1"/>
  <c r="H97" i="4"/>
  <c r="O96" i="4"/>
  <c r="K94" i="4"/>
  <c r="J94" i="4"/>
  <c r="J103" i="4" s="1"/>
  <c r="I94" i="4"/>
  <c r="H94" i="4"/>
  <c r="G94" i="4"/>
  <c r="F94" i="4"/>
  <c r="E94" i="4"/>
  <c r="D94" i="4"/>
  <c r="D103" i="4" s="1"/>
  <c r="J92" i="4"/>
  <c r="F92" i="4"/>
  <c r="E92" i="4"/>
  <c r="O91" i="4"/>
  <c r="N91" i="4"/>
  <c r="M91" i="4"/>
  <c r="H91" i="4"/>
  <c r="O90" i="4"/>
  <c r="N90" i="4"/>
  <c r="M90" i="4"/>
  <c r="L90" i="4" s="1"/>
  <c r="H90" i="4"/>
  <c r="O89" i="4"/>
  <c r="N89" i="4"/>
  <c r="M89" i="4"/>
  <c r="L89" i="4"/>
  <c r="H89" i="4"/>
  <c r="O88" i="4"/>
  <c r="O80" i="4" s="1"/>
  <c r="O92" i="4" s="1"/>
  <c r="N88" i="4"/>
  <c r="M88" i="4"/>
  <c r="L88" i="4" s="1"/>
  <c r="H88" i="4"/>
  <c r="O87" i="4"/>
  <c r="O357" i="4" s="1"/>
  <c r="N87" i="4"/>
  <c r="N357" i="4" s="1"/>
  <c r="M87" i="4"/>
  <c r="M357" i="4" s="1"/>
  <c r="L87" i="4"/>
  <c r="L357" i="4" s="1"/>
  <c r="H87" i="4"/>
  <c r="H357" i="4" s="1"/>
  <c r="D87" i="4"/>
  <c r="O86" i="4"/>
  <c r="N86" i="4"/>
  <c r="M86" i="4"/>
  <c r="L86" i="4"/>
  <c r="H86" i="4"/>
  <c r="D86" i="4"/>
  <c r="O85" i="4"/>
  <c r="N85" i="4"/>
  <c r="M85" i="4"/>
  <c r="L85" i="4"/>
  <c r="H85" i="4"/>
  <c r="D85" i="4"/>
  <c r="O84" i="4"/>
  <c r="O347" i="4" s="1"/>
  <c r="N84" i="4"/>
  <c r="N347" i="4" s="1"/>
  <c r="M84" i="4"/>
  <c r="L84" i="4"/>
  <c r="H84" i="4"/>
  <c r="D84" i="4"/>
  <c r="O83" i="4"/>
  <c r="N83" i="4"/>
  <c r="M83" i="4"/>
  <c r="L83" i="4"/>
  <c r="H83" i="4"/>
  <c r="D83" i="4"/>
  <c r="O82" i="4"/>
  <c r="N82" i="4"/>
  <c r="M82" i="4"/>
  <c r="L82" i="4"/>
  <c r="H82" i="4"/>
  <c r="D82" i="4"/>
  <c r="D81" i="4"/>
  <c r="U80" i="4"/>
  <c r="T80" i="4" s="1"/>
  <c r="S80" i="4"/>
  <c r="R80" i="4"/>
  <c r="Q80" i="4"/>
  <c r="K80" i="4"/>
  <c r="K92" i="4" s="1"/>
  <c r="J80" i="4"/>
  <c r="I80" i="4"/>
  <c r="I92" i="4" s="1"/>
  <c r="H80" i="4"/>
  <c r="H92" i="4" s="1"/>
  <c r="G80" i="4"/>
  <c r="G92" i="4" s="1"/>
  <c r="F80" i="4"/>
  <c r="E80" i="4"/>
  <c r="D80" i="4"/>
  <c r="D92" i="4" s="1"/>
  <c r="O77" i="4"/>
  <c r="N77" i="4"/>
  <c r="M77" i="4"/>
  <c r="L77" i="4" s="1"/>
  <c r="H77" i="4"/>
  <c r="D77" i="4"/>
  <c r="O76" i="4"/>
  <c r="N76" i="4"/>
  <c r="M76" i="4"/>
  <c r="L76" i="4" s="1"/>
  <c r="S364" i="4" s="1"/>
  <c r="H76" i="4"/>
  <c r="D76" i="4"/>
  <c r="O75" i="4"/>
  <c r="N75" i="4"/>
  <c r="M75" i="4"/>
  <c r="M74" i="4" s="1"/>
  <c r="L75" i="4"/>
  <c r="H75" i="4"/>
  <c r="D75" i="4"/>
  <c r="N74" i="4"/>
  <c r="K74" i="4"/>
  <c r="J74" i="4"/>
  <c r="I74" i="4"/>
  <c r="G74" i="4"/>
  <c r="F74" i="4"/>
  <c r="E74" i="4"/>
  <c r="D74" i="4" s="1"/>
  <c r="O73" i="4"/>
  <c r="N73" i="4"/>
  <c r="M73" i="4"/>
  <c r="L73" i="4" s="1"/>
  <c r="H73" i="4"/>
  <c r="D73" i="4"/>
  <c r="O72" i="4"/>
  <c r="N72" i="4"/>
  <c r="M72" i="4"/>
  <c r="M70" i="4" s="1"/>
  <c r="L70" i="4" s="1"/>
  <c r="L72" i="4"/>
  <c r="H72" i="4"/>
  <c r="D72" i="4"/>
  <c r="O71" i="4"/>
  <c r="N71" i="4"/>
  <c r="N70" i="4" s="1"/>
  <c r="M71" i="4"/>
  <c r="H71" i="4"/>
  <c r="D71" i="4"/>
  <c r="O70" i="4"/>
  <c r="K70" i="4"/>
  <c r="J70" i="4"/>
  <c r="I70" i="4"/>
  <c r="H70" i="4"/>
  <c r="G70" i="4"/>
  <c r="F70" i="4"/>
  <c r="E70" i="4"/>
  <c r="D70" i="4"/>
  <c r="O69" i="4"/>
  <c r="N69" i="4"/>
  <c r="M69" i="4"/>
  <c r="L69" i="4"/>
  <c r="H69" i="4"/>
  <c r="D69" i="4"/>
  <c r="O68" i="4"/>
  <c r="N68" i="4"/>
  <c r="N66" i="4" s="1"/>
  <c r="M68" i="4"/>
  <c r="L68" i="4" s="1"/>
  <c r="H68" i="4"/>
  <c r="D68" i="4"/>
  <c r="O67" i="4"/>
  <c r="O66" i="4" s="1"/>
  <c r="N67" i="4"/>
  <c r="M67" i="4"/>
  <c r="L67" i="4" s="1"/>
  <c r="H67" i="4"/>
  <c r="D67" i="4"/>
  <c r="M66" i="4"/>
  <c r="K66" i="4"/>
  <c r="J66" i="4"/>
  <c r="I66" i="4"/>
  <c r="G66" i="4"/>
  <c r="F66" i="4"/>
  <c r="E66" i="4"/>
  <c r="O65" i="4"/>
  <c r="N65" i="4"/>
  <c r="M65" i="4"/>
  <c r="L65" i="4" s="1"/>
  <c r="H65" i="4"/>
  <c r="D65" i="4"/>
  <c r="O64" i="4"/>
  <c r="N64" i="4"/>
  <c r="M64" i="4"/>
  <c r="L64" i="4" s="1"/>
  <c r="H64" i="4"/>
  <c r="D64" i="4"/>
  <c r="O63" i="4"/>
  <c r="O62" i="4" s="1"/>
  <c r="N63" i="4"/>
  <c r="M63" i="4"/>
  <c r="L63" i="4" s="1"/>
  <c r="H63" i="4"/>
  <c r="D63" i="4"/>
  <c r="M62" i="4"/>
  <c r="K62" i="4"/>
  <c r="J62" i="4"/>
  <c r="I62" i="4"/>
  <c r="H62" i="4" s="1"/>
  <c r="G62" i="4"/>
  <c r="F62" i="4"/>
  <c r="E62" i="4"/>
  <c r="D62" i="4" s="1"/>
  <c r="O61" i="4"/>
  <c r="N61" i="4"/>
  <c r="M61" i="4"/>
  <c r="H61" i="4"/>
  <c r="D61" i="4"/>
  <c r="O60" i="4"/>
  <c r="N60" i="4"/>
  <c r="M60" i="4"/>
  <c r="H60" i="4"/>
  <c r="D60" i="4"/>
  <c r="O59" i="4"/>
  <c r="N59" i="4"/>
  <c r="M59" i="4"/>
  <c r="L59" i="4"/>
  <c r="H59" i="4"/>
  <c r="D59" i="4"/>
  <c r="N58" i="4"/>
  <c r="K58" i="4"/>
  <c r="J58" i="4"/>
  <c r="I58" i="4"/>
  <c r="G58" i="4"/>
  <c r="F58" i="4"/>
  <c r="E58" i="4"/>
  <c r="O57" i="4"/>
  <c r="N57" i="4"/>
  <c r="M57" i="4"/>
  <c r="H57" i="4"/>
  <c r="D57" i="4"/>
  <c r="O56" i="4"/>
  <c r="N56" i="4"/>
  <c r="M56" i="4"/>
  <c r="L56" i="4"/>
  <c r="H56" i="4"/>
  <c r="D56" i="4"/>
  <c r="O55" i="4"/>
  <c r="N55" i="4"/>
  <c r="N54" i="4" s="1"/>
  <c r="M55" i="4"/>
  <c r="L55" i="4" s="1"/>
  <c r="H55" i="4"/>
  <c r="D55" i="4"/>
  <c r="O54" i="4"/>
  <c r="K54" i="4"/>
  <c r="J54" i="4"/>
  <c r="I54" i="4"/>
  <c r="H54" i="4"/>
  <c r="G54" i="4"/>
  <c r="F54" i="4"/>
  <c r="E54" i="4"/>
  <c r="D54" i="4"/>
  <c r="O53" i="4"/>
  <c r="N53" i="4"/>
  <c r="M53" i="4"/>
  <c r="L53" i="4"/>
  <c r="H53" i="4"/>
  <c r="D53" i="4"/>
  <c r="O52" i="4"/>
  <c r="N52" i="4"/>
  <c r="N50" i="4" s="1"/>
  <c r="M52" i="4"/>
  <c r="H52" i="4"/>
  <c r="D52" i="4"/>
  <c r="O51" i="4"/>
  <c r="O50" i="4" s="1"/>
  <c r="N51" i="4"/>
  <c r="M51" i="4"/>
  <c r="L51" i="4" s="1"/>
  <c r="H51" i="4"/>
  <c r="D51" i="4"/>
  <c r="M50" i="4"/>
  <c r="K50" i="4"/>
  <c r="J50" i="4"/>
  <c r="I50" i="4"/>
  <c r="H50" i="4" s="1"/>
  <c r="G50" i="4"/>
  <c r="F50" i="4"/>
  <c r="E50" i="4"/>
  <c r="O49" i="4"/>
  <c r="N49" i="4"/>
  <c r="M49" i="4"/>
  <c r="H49" i="4"/>
  <c r="D49" i="4"/>
  <c r="O48" i="4"/>
  <c r="N48" i="4"/>
  <c r="M48" i="4"/>
  <c r="L48" i="4" s="1"/>
  <c r="H48" i="4"/>
  <c r="D48" i="4"/>
  <c r="O47" i="4"/>
  <c r="O46" i="4" s="1"/>
  <c r="N47" i="4"/>
  <c r="M47" i="4"/>
  <c r="L47" i="4" s="1"/>
  <c r="H47" i="4"/>
  <c r="D47" i="4"/>
  <c r="M46" i="4"/>
  <c r="K46" i="4"/>
  <c r="J46" i="4"/>
  <c r="I46" i="4"/>
  <c r="G46" i="4"/>
  <c r="F46" i="4"/>
  <c r="E46" i="4"/>
  <c r="O45" i="4"/>
  <c r="N45" i="4"/>
  <c r="M45" i="4"/>
  <c r="L45" i="4" s="1"/>
  <c r="H45" i="4"/>
  <c r="D45" i="4"/>
  <c r="O44" i="4"/>
  <c r="O41" i="4" s="1"/>
  <c r="N44" i="4"/>
  <c r="M44" i="4"/>
  <c r="H44" i="4"/>
  <c r="D44" i="4"/>
  <c r="N43" i="4"/>
  <c r="M43" i="4"/>
  <c r="L43" i="4"/>
  <c r="H43" i="4"/>
  <c r="D43" i="4"/>
  <c r="O42" i="4"/>
  <c r="N42" i="4"/>
  <c r="N41" i="4" s="1"/>
  <c r="M42" i="4"/>
  <c r="H42" i="4"/>
  <c r="D42" i="4"/>
  <c r="K41" i="4"/>
  <c r="J41" i="4"/>
  <c r="I41" i="4"/>
  <c r="H41" i="4"/>
  <c r="G41" i="4"/>
  <c r="F41" i="4"/>
  <c r="E41" i="4"/>
  <c r="D41" i="4"/>
  <c r="O40" i="4"/>
  <c r="N40" i="4"/>
  <c r="M40" i="4"/>
  <c r="L40" i="4"/>
  <c r="H40" i="4"/>
  <c r="D40" i="4"/>
  <c r="O39" i="4"/>
  <c r="N39" i="4"/>
  <c r="M39" i="4"/>
  <c r="L39" i="4" s="1"/>
  <c r="H39" i="4"/>
  <c r="D39" i="4"/>
  <c r="O38" i="4"/>
  <c r="O37" i="4" s="1"/>
  <c r="N38" i="4"/>
  <c r="M38" i="4"/>
  <c r="L38" i="4"/>
  <c r="H38" i="4"/>
  <c r="D38" i="4"/>
  <c r="K37" i="4"/>
  <c r="J37" i="4"/>
  <c r="I37" i="4"/>
  <c r="H37" i="4"/>
  <c r="G37" i="4"/>
  <c r="F37" i="4"/>
  <c r="E37" i="4"/>
  <c r="D37" i="4"/>
  <c r="O36" i="4"/>
  <c r="N36" i="4"/>
  <c r="M36" i="4"/>
  <c r="L36" i="4"/>
  <c r="H36" i="4"/>
  <c r="D36" i="4"/>
  <c r="O35" i="4"/>
  <c r="L35" i="4" s="1"/>
  <c r="N35" i="4"/>
  <c r="N33" i="4" s="1"/>
  <c r="M35" i="4"/>
  <c r="H35" i="4"/>
  <c r="D35" i="4"/>
  <c r="O34" i="4"/>
  <c r="N34" i="4"/>
  <c r="M34" i="4"/>
  <c r="M33" i="4" s="1"/>
  <c r="H34" i="4"/>
  <c r="D34" i="4"/>
  <c r="O33" i="4"/>
  <c r="L33" i="4"/>
  <c r="K33" i="4"/>
  <c r="H33" i="4"/>
  <c r="G33" i="4"/>
  <c r="F33" i="4"/>
  <c r="F352" i="4" s="1"/>
  <c r="E33" i="4"/>
  <c r="D33" i="4"/>
  <c r="O32" i="4"/>
  <c r="N32" i="4"/>
  <c r="M32" i="4"/>
  <c r="H32" i="4"/>
  <c r="H26" i="4" s="1"/>
  <c r="D32" i="4"/>
  <c r="L32" i="4" s="1"/>
  <c r="O31" i="4"/>
  <c r="O355" i="4" s="1"/>
  <c r="N31" i="4"/>
  <c r="N355" i="4" s="1"/>
  <c r="M31" i="4"/>
  <c r="M355" i="4" s="1"/>
  <c r="L355" i="4" s="1"/>
  <c r="L31" i="4"/>
  <c r="H31" i="4"/>
  <c r="D31" i="4"/>
  <c r="O30" i="4"/>
  <c r="N30" i="4"/>
  <c r="N358" i="4" s="1"/>
  <c r="M30" i="4"/>
  <c r="L30" i="4"/>
  <c r="H30" i="4"/>
  <c r="O29" i="4"/>
  <c r="N29" i="4"/>
  <c r="M29" i="4"/>
  <c r="L29" i="4" s="1"/>
  <c r="H29" i="4"/>
  <c r="D29" i="4"/>
  <c r="O26" i="4"/>
  <c r="M26" i="4"/>
  <c r="K26" i="4"/>
  <c r="K78" i="4" s="1"/>
  <c r="J26" i="4"/>
  <c r="J78" i="4" s="1"/>
  <c r="I26" i="4"/>
  <c r="I78" i="4" s="1"/>
  <c r="H78" i="4" s="1"/>
  <c r="G26" i="4"/>
  <c r="G78" i="4" s="1"/>
  <c r="E26" i="4"/>
  <c r="I60" i="3"/>
  <c r="E60" i="3"/>
  <c r="O59" i="3"/>
  <c r="N59" i="3"/>
  <c r="M59" i="3"/>
  <c r="L59" i="3" s="1"/>
  <c r="H59" i="3"/>
  <c r="D59" i="3"/>
  <c r="O58" i="3"/>
  <c r="N58" i="3"/>
  <c r="M58" i="3"/>
  <c r="L58" i="3" s="1"/>
  <c r="H58" i="3"/>
  <c r="D58" i="3"/>
  <c r="O57" i="3"/>
  <c r="N57" i="3"/>
  <c r="M57" i="3"/>
  <c r="L57" i="3" s="1"/>
  <c r="H57" i="3"/>
  <c r="D57" i="3"/>
  <c r="O56" i="3"/>
  <c r="N56" i="3"/>
  <c r="M56" i="3"/>
  <c r="L56" i="3" s="1"/>
  <c r="H56" i="3"/>
  <c r="D56" i="3"/>
  <c r="O55" i="3"/>
  <c r="N55" i="3"/>
  <c r="M55" i="3"/>
  <c r="L55" i="3" s="1"/>
  <c r="H55" i="3"/>
  <c r="D55" i="3"/>
  <c r="O54" i="3"/>
  <c r="N54" i="3"/>
  <c r="M54" i="3"/>
  <c r="L54" i="3" s="1"/>
  <c r="H54" i="3"/>
  <c r="D54" i="3"/>
  <c r="O53" i="3"/>
  <c r="N53" i="3"/>
  <c r="M53" i="3"/>
  <c r="L53" i="3" s="1"/>
  <c r="H53" i="3"/>
  <c r="D53" i="3"/>
  <c r="O52" i="3"/>
  <c r="N52" i="3"/>
  <c r="M52" i="3"/>
  <c r="L52" i="3" s="1"/>
  <c r="H52" i="3"/>
  <c r="D52" i="3"/>
  <c r="O51" i="3"/>
  <c r="N51" i="3"/>
  <c r="M51" i="3"/>
  <c r="L51" i="3" s="1"/>
  <c r="H51" i="3"/>
  <c r="D51" i="3"/>
  <c r="O50" i="3"/>
  <c r="N50" i="3"/>
  <c r="M50" i="3"/>
  <c r="L50" i="3" s="1"/>
  <c r="H50" i="3"/>
  <c r="D50" i="3"/>
  <c r="O49" i="3"/>
  <c r="N49" i="3"/>
  <c r="M49" i="3"/>
  <c r="L49" i="3" s="1"/>
  <c r="H49" i="3"/>
  <c r="D49" i="3"/>
  <c r="O48" i="3"/>
  <c r="N48" i="3"/>
  <c r="M48" i="3"/>
  <c r="L48" i="3" s="1"/>
  <c r="H48" i="3"/>
  <c r="D48" i="3"/>
  <c r="O47" i="3"/>
  <c r="N47" i="3"/>
  <c r="M47" i="3"/>
  <c r="L47" i="3" s="1"/>
  <c r="H47" i="3"/>
  <c r="D47" i="3"/>
  <c r="O46" i="3"/>
  <c r="N46" i="3"/>
  <c r="M46" i="3"/>
  <c r="L46" i="3" s="1"/>
  <c r="H46" i="3"/>
  <c r="D46" i="3"/>
  <c r="O45" i="3"/>
  <c r="N45" i="3"/>
  <c r="M45" i="3"/>
  <c r="L45" i="3" s="1"/>
  <c r="H45" i="3"/>
  <c r="D45" i="3"/>
  <c r="O44" i="3"/>
  <c r="N44" i="3"/>
  <c r="M44" i="3"/>
  <c r="L44" i="3" s="1"/>
  <c r="H44" i="3"/>
  <c r="D44" i="3"/>
  <c r="O43" i="3"/>
  <c r="N43" i="3"/>
  <c r="M43" i="3"/>
  <c r="L43" i="3" s="1"/>
  <c r="H43" i="3"/>
  <c r="D43" i="3"/>
  <c r="O42" i="3"/>
  <c r="N42" i="3"/>
  <c r="M42" i="3"/>
  <c r="L42" i="3" s="1"/>
  <c r="H42" i="3"/>
  <c r="D42" i="3"/>
  <c r="O41" i="3"/>
  <c r="N41" i="3"/>
  <c r="M41" i="3"/>
  <c r="L41" i="3" s="1"/>
  <c r="H41" i="3"/>
  <c r="D41" i="3"/>
  <c r="O40" i="3"/>
  <c r="N40" i="3"/>
  <c r="M40" i="3"/>
  <c r="L40" i="3" s="1"/>
  <c r="H40" i="3"/>
  <c r="D40" i="3"/>
  <c r="O39" i="3"/>
  <c r="N39" i="3"/>
  <c r="M39" i="3"/>
  <c r="L39" i="3" s="1"/>
  <c r="H39" i="3"/>
  <c r="D39" i="3"/>
  <c r="O38" i="3"/>
  <c r="N38" i="3"/>
  <c r="M38" i="3"/>
  <c r="L38" i="3" s="1"/>
  <c r="H38" i="3"/>
  <c r="D38" i="3"/>
  <c r="O37" i="3"/>
  <c r="N37" i="3"/>
  <c r="M37" i="3"/>
  <c r="L37" i="3" s="1"/>
  <c r="H37" i="3"/>
  <c r="D37" i="3"/>
  <c r="O36" i="3"/>
  <c r="N36" i="3"/>
  <c r="M36" i="3"/>
  <c r="L36" i="3"/>
  <c r="H36" i="3"/>
  <c r="D36" i="3"/>
  <c r="O35" i="3"/>
  <c r="N35" i="3"/>
  <c r="M35" i="3"/>
  <c r="L35" i="3"/>
  <c r="H35" i="3"/>
  <c r="D35" i="3"/>
  <c r="O34" i="3"/>
  <c r="N34" i="3"/>
  <c r="M34" i="3"/>
  <c r="L34" i="3" s="1"/>
  <c r="H34" i="3"/>
  <c r="D34" i="3"/>
  <c r="O33" i="3"/>
  <c r="N33" i="3"/>
  <c r="M33" i="3"/>
  <c r="L33" i="3" s="1"/>
  <c r="H33" i="3"/>
  <c r="D33" i="3"/>
  <c r="O32" i="3"/>
  <c r="N32" i="3"/>
  <c r="M32" i="3"/>
  <c r="L32" i="3"/>
  <c r="H32" i="3"/>
  <c r="D32" i="3"/>
  <c r="O31" i="3"/>
  <c r="N31" i="3"/>
  <c r="M31" i="3"/>
  <c r="L31" i="3"/>
  <c r="H31" i="3"/>
  <c r="D31" i="3"/>
  <c r="O30" i="3"/>
  <c r="N30" i="3"/>
  <c r="M30" i="3"/>
  <c r="L30" i="3" s="1"/>
  <c r="H30" i="3"/>
  <c r="D30" i="3"/>
  <c r="O29" i="3"/>
  <c r="N29" i="3"/>
  <c r="M29" i="3"/>
  <c r="L29" i="3"/>
  <c r="H29" i="3"/>
  <c r="D29" i="3"/>
  <c r="O28" i="3"/>
  <c r="N28" i="3"/>
  <c r="M28" i="3"/>
  <c r="L28" i="3"/>
  <c r="H28" i="3"/>
  <c r="D28" i="3"/>
  <c r="O27" i="3"/>
  <c r="N27" i="3"/>
  <c r="M27" i="3"/>
  <c r="L27" i="3"/>
  <c r="H27" i="3"/>
  <c r="D27" i="3"/>
  <c r="O26" i="3"/>
  <c r="N26" i="3"/>
  <c r="M26" i="3"/>
  <c r="L26" i="3"/>
  <c r="H26" i="3"/>
  <c r="D26" i="3"/>
  <c r="O25" i="3"/>
  <c r="N25" i="3"/>
  <c r="M25" i="3"/>
  <c r="L25" i="3"/>
  <c r="H25" i="3"/>
  <c r="D25" i="3"/>
  <c r="O24" i="3"/>
  <c r="N24" i="3"/>
  <c r="M24" i="3"/>
  <c r="L24" i="3"/>
  <c r="H24" i="3"/>
  <c r="D24" i="3"/>
  <c r="O23" i="3"/>
  <c r="N23" i="3"/>
  <c r="N22" i="3" s="1"/>
  <c r="N60" i="3" s="1"/>
  <c r="M23" i="3"/>
  <c r="M22" i="3" s="1"/>
  <c r="M60" i="3" s="1"/>
  <c r="L23" i="3"/>
  <c r="Q29" i="3" s="1"/>
  <c r="H23" i="3"/>
  <c r="D23" i="3"/>
  <c r="O22" i="3"/>
  <c r="O60" i="3" s="1"/>
  <c r="L22" i="3"/>
  <c r="K22" i="3"/>
  <c r="K60" i="3" s="1"/>
  <c r="J22" i="3"/>
  <c r="J60" i="3" s="1"/>
  <c r="I22" i="3"/>
  <c r="H22" i="3"/>
  <c r="H60" i="3" s="1"/>
  <c r="G22" i="3"/>
  <c r="G60" i="3" s="1"/>
  <c r="F22" i="3"/>
  <c r="F60" i="3" s="1"/>
  <c r="E22" i="3"/>
  <c r="D22" i="3"/>
  <c r="D60" i="3" s="1"/>
  <c r="Q164" i="2"/>
  <c r="Q163" i="2"/>
  <c r="Q161" i="2"/>
  <c r="Q160" i="2"/>
  <c r="M154" i="2"/>
  <c r="K154" i="2"/>
  <c r="J154" i="2"/>
  <c r="I154" i="2"/>
  <c r="H154" i="2" s="1"/>
  <c r="G154" i="2"/>
  <c r="F154" i="2"/>
  <c r="E154" i="2"/>
  <c r="D154" i="2" s="1"/>
  <c r="K153" i="2"/>
  <c r="J153" i="2"/>
  <c r="I153" i="2"/>
  <c r="H153" i="2"/>
  <c r="G153" i="2"/>
  <c r="F153" i="2"/>
  <c r="E153" i="2"/>
  <c r="D153" i="2"/>
  <c r="K152" i="2"/>
  <c r="J152" i="2"/>
  <c r="I152" i="2"/>
  <c r="H152" i="2" s="1"/>
  <c r="G152" i="2"/>
  <c r="F152" i="2"/>
  <c r="E152" i="2"/>
  <c r="D152" i="2" s="1"/>
  <c r="K151" i="2"/>
  <c r="J151" i="2"/>
  <c r="I151" i="2"/>
  <c r="H151" i="2"/>
  <c r="G151" i="2"/>
  <c r="F151" i="2"/>
  <c r="E151" i="2"/>
  <c r="D151" i="2"/>
  <c r="K150" i="2"/>
  <c r="J150" i="2"/>
  <c r="I150" i="2"/>
  <c r="H150" i="2" s="1"/>
  <c r="G150" i="2"/>
  <c r="F150" i="2"/>
  <c r="E150" i="2"/>
  <c r="D150" i="2" s="1"/>
  <c r="K149" i="2"/>
  <c r="J149" i="2"/>
  <c r="I149" i="2"/>
  <c r="H149" i="2"/>
  <c r="G149" i="2"/>
  <c r="F149" i="2"/>
  <c r="E149" i="2"/>
  <c r="D149" i="2"/>
  <c r="M148" i="2"/>
  <c r="K148" i="2"/>
  <c r="J148" i="2"/>
  <c r="I148" i="2"/>
  <c r="H148" i="2" s="1"/>
  <c r="G148" i="2"/>
  <c r="F148" i="2"/>
  <c r="E148" i="2"/>
  <c r="D148" i="2" s="1"/>
  <c r="M147" i="2"/>
  <c r="J147" i="2"/>
  <c r="I147" i="2"/>
  <c r="G147" i="2"/>
  <c r="F147" i="2"/>
  <c r="E147" i="2"/>
  <c r="D147" i="2"/>
  <c r="M146" i="2"/>
  <c r="K146" i="2"/>
  <c r="J146" i="2"/>
  <c r="I146" i="2"/>
  <c r="H146" i="2"/>
  <c r="G146" i="2"/>
  <c r="F146" i="2"/>
  <c r="E146" i="2"/>
  <c r="D146" i="2"/>
  <c r="M145" i="2"/>
  <c r="K145" i="2"/>
  <c r="J145" i="2"/>
  <c r="I145" i="2"/>
  <c r="H145" i="2"/>
  <c r="G145" i="2"/>
  <c r="F145" i="2"/>
  <c r="E145" i="2"/>
  <c r="D145" i="2"/>
  <c r="K144" i="2"/>
  <c r="J144" i="2"/>
  <c r="I144" i="2"/>
  <c r="H144" i="2"/>
  <c r="G144" i="2"/>
  <c r="F144" i="2"/>
  <c r="E144" i="2"/>
  <c r="D144" i="2"/>
  <c r="K143" i="2"/>
  <c r="J143" i="2"/>
  <c r="I143" i="2"/>
  <c r="H143" i="2"/>
  <c r="G143" i="2"/>
  <c r="F143" i="2"/>
  <c r="E143" i="2"/>
  <c r="D143" i="2"/>
  <c r="N142" i="2"/>
  <c r="K142" i="2"/>
  <c r="J142" i="2"/>
  <c r="I142" i="2"/>
  <c r="H142" i="2" s="1"/>
  <c r="G142" i="2"/>
  <c r="F142" i="2"/>
  <c r="E142" i="2"/>
  <c r="D142" i="2" s="1"/>
  <c r="K141" i="2"/>
  <c r="J141" i="2"/>
  <c r="I141" i="2"/>
  <c r="H141" i="2"/>
  <c r="G141" i="2"/>
  <c r="F141" i="2"/>
  <c r="E141" i="2"/>
  <c r="D141" i="2"/>
  <c r="N140" i="2"/>
  <c r="K140" i="2"/>
  <c r="J140" i="2"/>
  <c r="I140" i="2"/>
  <c r="H140" i="2"/>
  <c r="G140" i="2"/>
  <c r="F140" i="2"/>
  <c r="E140" i="2"/>
  <c r="D140" i="2"/>
  <c r="M139" i="2"/>
  <c r="L139" i="2" s="1"/>
  <c r="K139" i="2"/>
  <c r="J139" i="2"/>
  <c r="I139" i="2"/>
  <c r="H139" i="2" s="1"/>
  <c r="G139" i="2"/>
  <c r="F139" i="2"/>
  <c r="E139" i="2"/>
  <c r="D139" i="2" s="1"/>
  <c r="N138" i="2"/>
  <c r="M138" i="2"/>
  <c r="K138" i="2"/>
  <c r="J138" i="2"/>
  <c r="I138" i="2"/>
  <c r="H138" i="2"/>
  <c r="G138" i="2"/>
  <c r="F138" i="2"/>
  <c r="E138" i="2"/>
  <c r="D138" i="2"/>
  <c r="K137" i="2"/>
  <c r="J137" i="2"/>
  <c r="I137" i="2"/>
  <c r="H137" i="2"/>
  <c r="G137" i="2"/>
  <c r="F137" i="2"/>
  <c r="E137" i="2"/>
  <c r="D137" i="2"/>
  <c r="N136" i="2"/>
  <c r="K136" i="2"/>
  <c r="J136" i="2"/>
  <c r="I136" i="2"/>
  <c r="H136" i="2"/>
  <c r="G136" i="2"/>
  <c r="F136" i="2"/>
  <c r="E136" i="2"/>
  <c r="D136" i="2"/>
  <c r="N135" i="2"/>
  <c r="M135" i="2"/>
  <c r="L135" i="2" s="1"/>
  <c r="K135" i="2"/>
  <c r="J135" i="2"/>
  <c r="I135" i="2"/>
  <c r="H135" i="2" s="1"/>
  <c r="G135" i="2"/>
  <c r="F135" i="2"/>
  <c r="E135" i="2"/>
  <c r="D135" i="2" s="1"/>
  <c r="N134" i="2"/>
  <c r="K134" i="2"/>
  <c r="J134" i="2"/>
  <c r="I134" i="2"/>
  <c r="I132" i="2" s="1"/>
  <c r="H134" i="2"/>
  <c r="G134" i="2"/>
  <c r="F134" i="2"/>
  <c r="E134" i="2"/>
  <c r="E132" i="2" s="1"/>
  <c r="D134" i="2"/>
  <c r="J132" i="2"/>
  <c r="G132" i="2"/>
  <c r="F132" i="2"/>
  <c r="I131" i="2"/>
  <c r="H131" i="2"/>
  <c r="E131" i="2"/>
  <c r="O129" i="2"/>
  <c r="N129" i="2"/>
  <c r="M129" i="2"/>
  <c r="L129" i="2"/>
  <c r="H129" i="2"/>
  <c r="D129" i="2"/>
  <c r="O128" i="2"/>
  <c r="L128" i="2" s="1"/>
  <c r="N128" i="2"/>
  <c r="M128" i="2"/>
  <c r="H128" i="2"/>
  <c r="D128" i="2"/>
  <c r="O127" i="2"/>
  <c r="N127" i="2"/>
  <c r="M127" i="2"/>
  <c r="M151" i="2" s="1"/>
  <c r="L127" i="2"/>
  <c r="H127" i="2"/>
  <c r="D127" i="2"/>
  <c r="O126" i="2"/>
  <c r="L126" i="2" s="1"/>
  <c r="N126" i="2"/>
  <c r="M126" i="2"/>
  <c r="H126" i="2"/>
  <c r="D126" i="2"/>
  <c r="O125" i="2"/>
  <c r="N125" i="2"/>
  <c r="M125" i="2"/>
  <c r="M122" i="2" s="1"/>
  <c r="M131" i="2" s="1"/>
  <c r="L125" i="2"/>
  <c r="H125" i="2"/>
  <c r="D125" i="2"/>
  <c r="O124" i="2"/>
  <c r="N124" i="2"/>
  <c r="N154" i="2" s="1"/>
  <c r="M124" i="2"/>
  <c r="H124" i="2"/>
  <c r="D124" i="2"/>
  <c r="D122" i="2" s="1"/>
  <c r="D131" i="2" s="1"/>
  <c r="N122" i="2"/>
  <c r="N131" i="2" s="1"/>
  <c r="K122" i="2"/>
  <c r="K131" i="2" s="1"/>
  <c r="J122" i="2"/>
  <c r="J131" i="2" s="1"/>
  <c r="I122" i="2"/>
  <c r="H122" i="2"/>
  <c r="G122" i="2"/>
  <c r="G131" i="2" s="1"/>
  <c r="F122" i="2"/>
  <c r="F131" i="2" s="1"/>
  <c r="E122" i="2"/>
  <c r="M120" i="2"/>
  <c r="K120" i="2"/>
  <c r="J120" i="2"/>
  <c r="I120" i="2"/>
  <c r="G120" i="2"/>
  <c r="F120" i="2"/>
  <c r="E120" i="2"/>
  <c r="O118" i="2"/>
  <c r="N118" i="2"/>
  <c r="M118" i="2"/>
  <c r="L118" i="2" s="1"/>
  <c r="H118" i="2"/>
  <c r="D118" i="2"/>
  <c r="O116" i="2"/>
  <c r="L116" i="2" s="1"/>
  <c r="N116" i="2"/>
  <c r="M116" i="2"/>
  <c r="H116" i="2"/>
  <c r="D116" i="2"/>
  <c r="O114" i="2"/>
  <c r="N114" i="2"/>
  <c r="M114" i="2"/>
  <c r="L114" i="2" s="1"/>
  <c r="H114" i="2"/>
  <c r="D114" i="2"/>
  <c r="O112" i="2"/>
  <c r="L112" i="2" s="1"/>
  <c r="N112" i="2"/>
  <c r="M112" i="2"/>
  <c r="H112" i="2"/>
  <c r="D112" i="2"/>
  <c r="O110" i="2"/>
  <c r="N110" i="2"/>
  <c r="M110" i="2"/>
  <c r="L110" i="2" s="1"/>
  <c r="H110" i="2"/>
  <c r="D110" i="2"/>
  <c r="O108" i="2"/>
  <c r="L108" i="2" s="1"/>
  <c r="N108" i="2"/>
  <c r="M108" i="2"/>
  <c r="H108" i="2"/>
  <c r="D108" i="2"/>
  <c r="O106" i="2"/>
  <c r="N106" i="2"/>
  <c r="M106" i="2"/>
  <c r="L106" i="2" s="1"/>
  <c r="H106" i="2"/>
  <c r="D106" i="2"/>
  <c r="O104" i="2"/>
  <c r="L104" i="2" s="1"/>
  <c r="N104" i="2"/>
  <c r="M104" i="2"/>
  <c r="H104" i="2"/>
  <c r="D104" i="2"/>
  <c r="O102" i="2"/>
  <c r="N102" i="2"/>
  <c r="M102" i="2"/>
  <c r="L102" i="2" s="1"/>
  <c r="H102" i="2"/>
  <c r="D102" i="2"/>
  <c r="O100" i="2"/>
  <c r="L100" i="2" s="1"/>
  <c r="N100" i="2"/>
  <c r="M100" i="2"/>
  <c r="H100" i="2"/>
  <c r="D100" i="2"/>
  <c r="O98" i="2"/>
  <c r="N98" i="2"/>
  <c r="N120" i="2" s="1"/>
  <c r="M98" i="2"/>
  <c r="L98" i="2" s="1"/>
  <c r="H98" i="2"/>
  <c r="D98" i="2"/>
  <c r="O96" i="2"/>
  <c r="N96" i="2"/>
  <c r="N146" i="2" s="1"/>
  <c r="M96" i="2"/>
  <c r="H96" i="2"/>
  <c r="D96" i="2"/>
  <c r="D120" i="2" s="1"/>
  <c r="H94" i="2"/>
  <c r="F94" i="2"/>
  <c r="O93" i="2"/>
  <c r="N93" i="2"/>
  <c r="N90" i="2" s="1"/>
  <c r="N94" i="2" s="1"/>
  <c r="M93" i="2"/>
  <c r="L93" i="2"/>
  <c r="H93" i="2"/>
  <c r="D93" i="2"/>
  <c r="O92" i="2"/>
  <c r="N92" i="2"/>
  <c r="M92" i="2"/>
  <c r="L92" i="2"/>
  <c r="H92" i="2"/>
  <c r="D92" i="2"/>
  <c r="M90" i="2"/>
  <c r="M94" i="2" s="1"/>
  <c r="K90" i="2"/>
  <c r="K94" i="2" s="1"/>
  <c r="J90" i="2"/>
  <c r="J94" i="2" s="1"/>
  <c r="I90" i="2"/>
  <c r="I94" i="2" s="1"/>
  <c r="H90" i="2"/>
  <c r="G90" i="2"/>
  <c r="G94" i="2" s="1"/>
  <c r="F90" i="2"/>
  <c r="E90" i="2"/>
  <c r="E94" i="2" s="1"/>
  <c r="O86" i="2"/>
  <c r="O147" i="2" s="1"/>
  <c r="L147" i="2" s="1"/>
  <c r="N86" i="2"/>
  <c r="N147" i="2" s="1"/>
  <c r="M86" i="2"/>
  <c r="L86" i="2"/>
  <c r="Q158" i="2" s="1"/>
  <c r="K86" i="2"/>
  <c r="K147" i="2" s="1"/>
  <c r="K132" i="2" s="1"/>
  <c r="H86" i="2"/>
  <c r="D86" i="2"/>
  <c r="O84" i="2"/>
  <c r="N84" i="2"/>
  <c r="M84" i="2"/>
  <c r="L84" i="2" s="1"/>
  <c r="H84" i="2"/>
  <c r="D84" i="2"/>
  <c r="O83" i="2"/>
  <c r="N83" i="2"/>
  <c r="H83" i="2"/>
  <c r="M83" i="2" s="1"/>
  <c r="D83" i="2"/>
  <c r="D80" i="2" s="1"/>
  <c r="O82" i="2"/>
  <c r="N82" i="2"/>
  <c r="M82" i="2"/>
  <c r="L82" i="2"/>
  <c r="H82" i="2"/>
  <c r="D82" i="2"/>
  <c r="L81" i="2"/>
  <c r="H81" i="2"/>
  <c r="D81" i="2"/>
  <c r="N80" i="2"/>
  <c r="K80" i="2"/>
  <c r="J80" i="2"/>
  <c r="I80" i="2"/>
  <c r="H80" i="2"/>
  <c r="G80" i="2"/>
  <c r="F80" i="2"/>
  <c r="E80" i="2"/>
  <c r="O79" i="2"/>
  <c r="N79" i="2"/>
  <c r="M79" i="2"/>
  <c r="M76" i="2" s="1"/>
  <c r="L79" i="2"/>
  <c r="H79" i="2"/>
  <c r="D79" i="2"/>
  <c r="O78" i="2"/>
  <c r="L78" i="2" s="1"/>
  <c r="N78" i="2"/>
  <c r="N76" i="2" s="1"/>
  <c r="M78" i="2"/>
  <c r="H78" i="2"/>
  <c r="H76" i="2" s="1"/>
  <c r="D78" i="2"/>
  <c r="D76" i="2" s="1"/>
  <c r="L77" i="2"/>
  <c r="H77" i="2"/>
  <c r="D77" i="2"/>
  <c r="O76" i="2"/>
  <c r="K76" i="2"/>
  <c r="J76" i="2"/>
  <c r="I76" i="2"/>
  <c r="G76" i="2"/>
  <c r="F76" i="2"/>
  <c r="E76" i="2"/>
  <c r="O75" i="2"/>
  <c r="O72" i="2" s="1"/>
  <c r="N75" i="2"/>
  <c r="H75" i="2"/>
  <c r="M75" i="2" s="1"/>
  <c r="L75" i="2" s="1"/>
  <c r="D75" i="2"/>
  <c r="O74" i="2"/>
  <c r="N74" i="2"/>
  <c r="M74" i="2"/>
  <c r="H74" i="2"/>
  <c r="H72" i="2" s="1"/>
  <c r="D74" i="2"/>
  <c r="L73" i="2"/>
  <c r="H73" i="2"/>
  <c r="D73" i="2"/>
  <c r="N72" i="2"/>
  <c r="K72" i="2"/>
  <c r="J72" i="2"/>
  <c r="I72" i="2"/>
  <c r="G72" i="2"/>
  <c r="F72" i="2"/>
  <c r="E72" i="2"/>
  <c r="D72" i="2"/>
  <c r="O71" i="2"/>
  <c r="O68" i="2" s="1"/>
  <c r="N71" i="2"/>
  <c r="H71" i="2"/>
  <c r="D71" i="2"/>
  <c r="O70" i="2"/>
  <c r="N70" i="2"/>
  <c r="M70" i="2"/>
  <c r="M144" i="2" s="1"/>
  <c r="L70" i="2"/>
  <c r="H70" i="2"/>
  <c r="D70" i="2"/>
  <c r="L69" i="2"/>
  <c r="H69" i="2"/>
  <c r="D69" i="2"/>
  <c r="N68" i="2"/>
  <c r="K68" i="2"/>
  <c r="J68" i="2"/>
  <c r="I68" i="2"/>
  <c r="G68" i="2"/>
  <c r="F68" i="2"/>
  <c r="E68" i="2"/>
  <c r="O67" i="2"/>
  <c r="N67" i="2"/>
  <c r="N64" i="2" s="1"/>
  <c r="M67" i="2"/>
  <c r="H67" i="2"/>
  <c r="D67" i="2"/>
  <c r="O66" i="2"/>
  <c r="N66" i="2"/>
  <c r="M66" i="2"/>
  <c r="H66" i="2"/>
  <c r="H64" i="2" s="1"/>
  <c r="D66" i="2"/>
  <c r="L65" i="2"/>
  <c r="H65" i="2"/>
  <c r="D65" i="2"/>
  <c r="M64" i="2"/>
  <c r="K64" i="2"/>
  <c r="J64" i="2"/>
  <c r="I64" i="2"/>
  <c r="G64" i="2"/>
  <c r="F64" i="2"/>
  <c r="E64" i="2"/>
  <c r="D64" i="2"/>
  <c r="O63" i="2"/>
  <c r="N63" i="2"/>
  <c r="M63" i="2"/>
  <c r="L63" i="2"/>
  <c r="H63" i="2"/>
  <c r="D63" i="2"/>
  <c r="O62" i="2"/>
  <c r="L62" i="2" s="1"/>
  <c r="L60" i="2" s="1"/>
  <c r="N62" i="2"/>
  <c r="N60" i="2" s="1"/>
  <c r="M62" i="2"/>
  <c r="H62" i="2"/>
  <c r="H60" i="2" s="1"/>
  <c r="D62" i="2"/>
  <c r="D60" i="2" s="1"/>
  <c r="L61" i="2"/>
  <c r="H61" i="2"/>
  <c r="D61" i="2"/>
  <c r="O60" i="2"/>
  <c r="M60" i="2"/>
  <c r="K60" i="2"/>
  <c r="J60" i="2"/>
  <c r="I60" i="2"/>
  <c r="G60" i="2"/>
  <c r="F60" i="2"/>
  <c r="E60" i="2"/>
  <c r="O59" i="2"/>
  <c r="N59" i="2"/>
  <c r="M59" i="2"/>
  <c r="L59" i="2" s="1"/>
  <c r="H59" i="2"/>
  <c r="D59" i="2"/>
  <c r="O58" i="2"/>
  <c r="N58" i="2"/>
  <c r="M58" i="2"/>
  <c r="H58" i="2"/>
  <c r="H56" i="2" s="1"/>
  <c r="D58" i="2"/>
  <c r="D56" i="2" s="1"/>
  <c r="L57" i="2"/>
  <c r="H57" i="2"/>
  <c r="D57" i="2"/>
  <c r="O56" i="2"/>
  <c r="N56" i="2"/>
  <c r="K56" i="2"/>
  <c r="J56" i="2"/>
  <c r="I56" i="2"/>
  <c r="G56" i="2"/>
  <c r="F56" i="2"/>
  <c r="E56" i="2"/>
  <c r="O55" i="2"/>
  <c r="O52" i="2" s="1"/>
  <c r="N55" i="2"/>
  <c r="N52" i="2" s="1"/>
  <c r="H55" i="2"/>
  <c r="D55" i="2"/>
  <c r="O54" i="2"/>
  <c r="N54" i="2"/>
  <c r="M54" i="2"/>
  <c r="L54" i="2"/>
  <c r="H54" i="2"/>
  <c r="D54" i="2"/>
  <c r="L53" i="2"/>
  <c r="H53" i="2"/>
  <c r="D53" i="2"/>
  <c r="K52" i="2"/>
  <c r="J52" i="2"/>
  <c r="I52" i="2"/>
  <c r="G52" i="2"/>
  <c r="F52" i="2"/>
  <c r="E52" i="2"/>
  <c r="O51" i="2"/>
  <c r="N51" i="2"/>
  <c r="M51" i="2"/>
  <c r="H51" i="2"/>
  <c r="D51" i="2"/>
  <c r="O50" i="2"/>
  <c r="O48" i="2" s="1"/>
  <c r="N50" i="2"/>
  <c r="M50" i="2"/>
  <c r="H50" i="2"/>
  <c r="H48" i="2" s="1"/>
  <c r="D50" i="2"/>
  <c r="L49" i="2"/>
  <c r="H49" i="2"/>
  <c r="D49" i="2"/>
  <c r="N48" i="2"/>
  <c r="K48" i="2"/>
  <c r="J48" i="2"/>
  <c r="I48" i="2"/>
  <c r="G48" i="2"/>
  <c r="F48" i="2"/>
  <c r="F88" i="2" s="1"/>
  <c r="E48" i="2"/>
  <c r="D48" i="2"/>
  <c r="O47" i="2"/>
  <c r="N47" i="2"/>
  <c r="M47" i="2"/>
  <c r="L47" i="2"/>
  <c r="H47" i="2"/>
  <c r="D47" i="2"/>
  <c r="O46" i="2"/>
  <c r="O44" i="2" s="1"/>
  <c r="N46" i="2"/>
  <c r="M46" i="2"/>
  <c r="L46" i="2"/>
  <c r="L44" i="2" s="1"/>
  <c r="H46" i="2"/>
  <c r="D46" i="2"/>
  <c r="D44" i="2" s="1"/>
  <c r="M44" i="2"/>
  <c r="K44" i="2"/>
  <c r="J44" i="2"/>
  <c r="I44" i="2"/>
  <c r="I88" i="2" s="1"/>
  <c r="H44" i="2"/>
  <c r="G44" i="2"/>
  <c r="F44" i="2"/>
  <c r="E44" i="2"/>
  <c r="O43" i="2"/>
  <c r="O152" i="2" s="1"/>
  <c r="N43" i="2"/>
  <c r="N152" i="2" s="1"/>
  <c r="M43" i="2"/>
  <c r="H43" i="2"/>
  <c r="D43" i="2"/>
  <c r="O42" i="2"/>
  <c r="N42" i="2"/>
  <c r="N151" i="2" s="1"/>
  <c r="M42" i="2"/>
  <c r="H42" i="2"/>
  <c r="D42" i="2"/>
  <c r="O41" i="2"/>
  <c r="O150" i="2" s="1"/>
  <c r="N41" i="2"/>
  <c r="N150" i="2" s="1"/>
  <c r="M41" i="2"/>
  <c r="H41" i="2"/>
  <c r="D41" i="2"/>
  <c r="O40" i="2"/>
  <c r="N40" i="2"/>
  <c r="N145" i="2" s="1"/>
  <c r="M40" i="2"/>
  <c r="H40" i="2"/>
  <c r="D40" i="2"/>
  <c r="O39" i="2"/>
  <c r="O149" i="2" s="1"/>
  <c r="N39" i="2"/>
  <c r="N149" i="2" s="1"/>
  <c r="M39" i="2"/>
  <c r="H39" i="2"/>
  <c r="D39" i="2"/>
  <c r="O38" i="2"/>
  <c r="N38" i="2"/>
  <c r="M38" i="2"/>
  <c r="H38" i="2"/>
  <c r="D38" i="2"/>
  <c r="O37" i="2"/>
  <c r="O143" i="2" s="1"/>
  <c r="N37" i="2"/>
  <c r="N143" i="2" s="1"/>
  <c r="M37" i="2"/>
  <c r="L37" i="2" s="1"/>
  <c r="H37" i="2"/>
  <c r="D37" i="2"/>
  <c r="O36" i="2"/>
  <c r="O142" i="2" s="1"/>
  <c r="N36" i="2"/>
  <c r="M36" i="2"/>
  <c r="H36" i="2"/>
  <c r="D36" i="2"/>
  <c r="O35" i="2"/>
  <c r="O141" i="2" s="1"/>
  <c r="N35" i="2"/>
  <c r="N141" i="2" s="1"/>
  <c r="M35" i="2"/>
  <c r="H35" i="2"/>
  <c r="D35" i="2"/>
  <c r="O34" i="2"/>
  <c r="O140" i="2" s="1"/>
  <c r="N34" i="2"/>
  <c r="M34" i="2"/>
  <c r="M140" i="2" s="1"/>
  <c r="L140" i="2" s="1"/>
  <c r="L34" i="2"/>
  <c r="H34" i="2"/>
  <c r="D34" i="2"/>
  <c r="O33" i="2"/>
  <c r="O139" i="2" s="1"/>
  <c r="N33" i="2"/>
  <c r="N139" i="2" s="1"/>
  <c r="M33" i="2"/>
  <c r="H33" i="2"/>
  <c r="D33" i="2"/>
  <c r="O32" i="2"/>
  <c r="N32" i="2"/>
  <c r="M32" i="2"/>
  <c r="H32" i="2"/>
  <c r="D32" i="2"/>
  <c r="O31" i="2"/>
  <c r="O137" i="2" s="1"/>
  <c r="N31" i="2"/>
  <c r="N137" i="2" s="1"/>
  <c r="M31" i="2"/>
  <c r="H31" i="2"/>
  <c r="D31" i="2"/>
  <c r="O30" i="2"/>
  <c r="O136" i="2" s="1"/>
  <c r="N30" i="2"/>
  <c r="M30" i="2"/>
  <c r="M136" i="2" s="1"/>
  <c r="L136" i="2" s="1"/>
  <c r="H30" i="2"/>
  <c r="D30" i="2"/>
  <c r="O29" i="2"/>
  <c r="O135" i="2" s="1"/>
  <c r="N29" i="2"/>
  <c r="N26" i="2" s="1"/>
  <c r="M29" i="2"/>
  <c r="L29" i="2" s="1"/>
  <c r="H29" i="2"/>
  <c r="D29" i="2"/>
  <c r="O28" i="2"/>
  <c r="O134" i="2" s="1"/>
  <c r="N28" i="2"/>
  <c r="M28" i="2"/>
  <c r="H28" i="2"/>
  <c r="D28" i="2"/>
  <c r="K26" i="2"/>
  <c r="J26" i="2"/>
  <c r="J88" i="2" s="1"/>
  <c r="I26" i="2"/>
  <c r="G26" i="2"/>
  <c r="F26" i="2"/>
  <c r="E26" i="2"/>
  <c r="E88" i="2" s="1"/>
  <c r="Q224" i="1"/>
  <c r="K221" i="1"/>
  <c r="J221" i="1"/>
  <c r="I221" i="1"/>
  <c r="H221" i="1"/>
  <c r="G221" i="1"/>
  <c r="F221" i="1"/>
  <c r="E221" i="1"/>
  <c r="D221" i="1"/>
  <c r="Q220" i="1"/>
  <c r="P220" i="1"/>
  <c r="J219" i="1"/>
  <c r="O218" i="1"/>
  <c r="L218" i="1" s="1"/>
  <c r="N218" i="1"/>
  <c r="M218" i="1"/>
  <c r="H218" i="1"/>
  <c r="D218" i="1"/>
  <c r="O217" i="1"/>
  <c r="N217" i="1"/>
  <c r="M217" i="1"/>
  <c r="L217" i="1" s="1"/>
  <c r="H217" i="1"/>
  <c r="D217" i="1"/>
  <c r="O216" i="1"/>
  <c r="L216" i="1" s="1"/>
  <c r="N216" i="1"/>
  <c r="M216" i="1"/>
  <c r="H216" i="1"/>
  <c r="D216" i="1"/>
  <c r="O215" i="1"/>
  <c r="N215" i="1"/>
  <c r="M215" i="1"/>
  <c r="L215" i="1" s="1"/>
  <c r="H215" i="1"/>
  <c r="D215" i="1"/>
  <c r="O214" i="1"/>
  <c r="L214" i="1" s="1"/>
  <c r="N214" i="1"/>
  <c r="M214" i="1"/>
  <c r="H214" i="1"/>
  <c r="D214" i="1"/>
  <c r="O213" i="1"/>
  <c r="N213" i="1"/>
  <c r="M213" i="1"/>
  <c r="H213" i="1"/>
  <c r="D213" i="1"/>
  <c r="O212" i="1"/>
  <c r="O219" i="1" s="1"/>
  <c r="N212" i="1"/>
  <c r="N219" i="1" s="1"/>
  <c r="K212" i="1"/>
  <c r="H212" i="1" s="1"/>
  <c r="J212" i="1"/>
  <c r="I212" i="1"/>
  <c r="I219" i="1" s="1"/>
  <c r="G212" i="1"/>
  <c r="D212" i="1" s="1"/>
  <c r="D219" i="1" s="1"/>
  <c r="F212" i="1"/>
  <c r="F219" i="1" s="1"/>
  <c r="E212" i="1"/>
  <c r="E219" i="1" s="1"/>
  <c r="K210" i="1"/>
  <c r="J210" i="1"/>
  <c r="I210" i="1"/>
  <c r="G210" i="1"/>
  <c r="F210" i="1"/>
  <c r="E210" i="1"/>
  <c r="O209" i="1"/>
  <c r="L209" i="1" s="1"/>
  <c r="N209" i="1"/>
  <c r="M209" i="1"/>
  <c r="H209" i="1"/>
  <c r="D209" i="1"/>
  <c r="O208" i="1"/>
  <c r="N208" i="1"/>
  <c r="M208" i="1"/>
  <c r="L208" i="1"/>
  <c r="H208" i="1"/>
  <c r="D208" i="1"/>
  <c r="O207" i="1"/>
  <c r="L207" i="1" s="1"/>
  <c r="N207" i="1"/>
  <c r="M207" i="1"/>
  <c r="H207" i="1"/>
  <c r="D207" i="1"/>
  <c r="O206" i="1"/>
  <c r="N206" i="1"/>
  <c r="M206" i="1"/>
  <c r="L206" i="1" s="1"/>
  <c r="H206" i="1"/>
  <c r="D206" i="1"/>
  <c r="O205" i="1"/>
  <c r="L205" i="1" s="1"/>
  <c r="N205" i="1"/>
  <c r="M205" i="1"/>
  <c r="H205" i="1"/>
  <c r="D205" i="1"/>
  <c r="O204" i="1"/>
  <c r="N204" i="1"/>
  <c r="M204" i="1"/>
  <c r="L204" i="1" s="1"/>
  <c r="H204" i="1"/>
  <c r="D204" i="1"/>
  <c r="O203" i="1"/>
  <c r="L203" i="1" s="1"/>
  <c r="N203" i="1"/>
  <c r="M203" i="1"/>
  <c r="H203" i="1"/>
  <c r="D203" i="1"/>
  <c r="O202" i="1"/>
  <c r="N202" i="1"/>
  <c r="M202" i="1"/>
  <c r="L202" i="1" s="1"/>
  <c r="H202" i="1"/>
  <c r="D202" i="1"/>
  <c r="O201" i="1"/>
  <c r="L201" i="1" s="1"/>
  <c r="N201" i="1"/>
  <c r="M201" i="1"/>
  <c r="H201" i="1"/>
  <c r="D201" i="1"/>
  <c r="O200" i="1"/>
  <c r="N200" i="1"/>
  <c r="M200" i="1"/>
  <c r="L200" i="1"/>
  <c r="H200" i="1"/>
  <c r="D200" i="1"/>
  <c r="O199" i="1"/>
  <c r="L199" i="1" s="1"/>
  <c r="N199" i="1"/>
  <c r="M199" i="1"/>
  <c r="H199" i="1"/>
  <c r="D199" i="1"/>
  <c r="O198" i="1"/>
  <c r="N198" i="1"/>
  <c r="M198" i="1"/>
  <c r="L198" i="1" s="1"/>
  <c r="H198" i="1"/>
  <c r="D198" i="1"/>
  <c r="O197" i="1"/>
  <c r="L197" i="1" s="1"/>
  <c r="N197" i="1"/>
  <c r="M197" i="1"/>
  <c r="H197" i="1"/>
  <c r="D197" i="1"/>
  <c r="O196" i="1"/>
  <c r="N196" i="1"/>
  <c r="M196" i="1"/>
  <c r="L196" i="1" s="1"/>
  <c r="H196" i="1"/>
  <c r="D196" i="1"/>
  <c r="O195" i="1"/>
  <c r="L195" i="1" s="1"/>
  <c r="N195" i="1"/>
  <c r="M195" i="1"/>
  <c r="H195" i="1"/>
  <c r="D195" i="1"/>
  <c r="I193" i="1"/>
  <c r="E193" i="1"/>
  <c r="O192" i="1"/>
  <c r="N192" i="1"/>
  <c r="M192" i="1"/>
  <c r="L192" i="1" s="1"/>
  <c r="H192" i="1"/>
  <c r="D192" i="1"/>
  <c r="O191" i="1"/>
  <c r="L191" i="1" s="1"/>
  <c r="N191" i="1"/>
  <c r="M191" i="1"/>
  <c r="H191" i="1"/>
  <c r="D191" i="1"/>
  <c r="K190" i="1"/>
  <c r="K193" i="1" s="1"/>
  <c r="J190" i="1"/>
  <c r="J193" i="1" s="1"/>
  <c r="I190" i="1"/>
  <c r="H190" i="1"/>
  <c r="H193" i="1" s="1"/>
  <c r="G190" i="1"/>
  <c r="G193" i="1" s="1"/>
  <c r="F190" i="1"/>
  <c r="F193" i="1" s="1"/>
  <c r="E190" i="1"/>
  <c r="M190" i="1" s="1"/>
  <c r="M193" i="1" s="1"/>
  <c r="D190" i="1"/>
  <c r="D193" i="1" s="1"/>
  <c r="O187" i="1"/>
  <c r="N187" i="1"/>
  <c r="M187" i="1"/>
  <c r="L187" i="1" s="1"/>
  <c r="H187" i="1"/>
  <c r="D187" i="1"/>
  <c r="O186" i="1"/>
  <c r="L186" i="1" s="1"/>
  <c r="N186" i="1"/>
  <c r="M186" i="1"/>
  <c r="H186" i="1"/>
  <c r="D186" i="1"/>
  <c r="O185" i="1"/>
  <c r="N185" i="1"/>
  <c r="M185" i="1"/>
  <c r="L185" i="1" s="1"/>
  <c r="H185" i="1"/>
  <c r="D185" i="1"/>
  <c r="O184" i="1"/>
  <c r="L184" i="1" s="1"/>
  <c r="N184" i="1"/>
  <c r="M184" i="1"/>
  <c r="H184" i="1"/>
  <c r="D184" i="1"/>
  <c r="O183" i="1"/>
  <c r="N183" i="1"/>
  <c r="M183" i="1"/>
  <c r="L183" i="1"/>
  <c r="H183" i="1"/>
  <c r="D183" i="1"/>
  <c r="O182" i="1"/>
  <c r="L182" i="1" s="1"/>
  <c r="N182" i="1"/>
  <c r="M182" i="1"/>
  <c r="H182" i="1"/>
  <c r="D182" i="1"/>
  <c r="O181" i="1"/>
  <c r="N181" i="1"/>
  <c r="M181" i="1"/>
  <c r="L181" i="1" s="1"/>
  <c r="H181" i="1"/>
  <c r="D181" i="1"/>
  <c r="O180" i="1"/>
  <c r="L180" i="1" s="1"/>
  <c r="N180" i="1"/>
  <c r="M180" i="1"/>
  <c r="H180" i="1"/>
  <c r="D180" i="1"/>
  <c r="O179" i="1"/>
  <c r="N179" i="1"/>
  <c r="M179" i="1"/>
  <c r="L179" i="1" s="1"/>
  <c r="H179" i="1"/>
  <c r="D179" i="1"/>
  <c r="O178" i="1"/>
  <c r="L178" i="1" s="1"/>
  <c r="N178" i="1"/>
  <c r="M178" i="1"/>
  <c r="H178" i="1"/>
  <c r="H188" i="1" s="1"/>
  <c r="D178" i="1"/>
  <c r="O177" i="1"/>
  <c r="N177" i="1"/>
  <c r="M177" i="1"/>
  <c r="L177" i="1" s="1"/>
  <c r="H177" i="1"/>
  <c r="D177" i="1"/>
  <c r="O176" i="1"/>
  <c r="L176" i="1" s="1"/>
  <c r="N176" i="1"/>
  <c r="M176" i="1"/>
  <c r="H176" i="1"/>
  <c r="D176" i="1"/>
  <c r="O175" i="1"/>
  <c r="N175" i="1"/>
  <c r="M175" i="1"/>
  <c r="L175" i="1"/>
  <c r="H175" i="1"/>
  <c r="D175" i="1"/>
  <c r="O174" i="1"/>
  <c r="L174" i="1" s="1"/>
  <c r="N174" i="1"/>
  <c r="M174" i="1"/>
  <c r="H174" i="1"/>
  <c r="D174" i="1"/>
  <c r="O173" i="1"/>
  <c r="N173" i="1"/>
  <c r="M173" i="1"/>
  <c r="L173" i="1" s="1"/>
  <c r="H173" i="1"/>
  <c r="D173" i="1"/>
  <c r="O172" i="1"/>
  <c r="L172" i="1" s="1"/>
  <c r="N172" i="1"/>
  <c r="M172" i="1"/>
  <c r="H172" i="1"/>
  <c r="D172" i="1"/>
  <c r="O171" i="1"/>
  <c r="N171" i="1"/>
  <c r="M171" i="1"/>
  <c r="L171" i="1" s="1"/>
  <c r="H171" i="1"/>
  <c r="D171" i="1"/>
  <c r="O170" i="1"/>
  <c r="L170" i="1" s="1"/>
  <c r="N170" i="1"/>
  <c r="M170" i="1"/>
  <c r="H170" i="1"/>
  <c r="D170" i="1"/>
  <c r="O169" i="1"/>
  <c r="N169" i="1"/>
  <c r="M169" i="1"/>
  <c r="L169" i="1"/>
  <c r="H169" i="1"/>
  <c r="D169" i="1"/>
  <c r="O168" i="1"/>
  <c r="L168" i="1" s="1"/>
  <c r="N168" i="1"/>
  <c r="M168" i="1"/>
  <c r="H168" i="1"/>
  <c r="D168" i="1"/>
  <c r="O167" i="1"/>
  <c r="N167" i="1"/>
  <c r="M167" i="1"/>
  <c r="L167" i="1"/>
  <c r="H167" i="1"/>
  <c r="D167" i="1"/>
  <c r="O166" i="1"/>
  <c r="L166" i="1" s="1"/>
  <c r="N166" i="1"/>
  <c r="M166" i="1"/>
  <c r="H166" i="1"/>
  <c r="D166" i="1"/>
  <c r="O165" i="1"/>
  <c r="N165" i="1"/>
  <c r="M165" i="1"/>
  <c r="L165" i="1" s="1"/>
  <c r="H165" i="1"/>
  <c r="D165" i="1"/>
  <c r="O164" i="1"/>
  <c r="L164" i="1" s="1"/>
  <c r="N164" i="1"/>
  <c r="M164" i="1"/>
  <c r="H164" i="1"/>
  <c r="D164" i="1"/>
  <c r="O163" i="1"/>
  <c r="N163" i="1"/>
  <c r="M163" i="1"/>
  <c r="L163" i="1" s="1"/>
  <c r="H163" i="1"/>
  <c r="D163" i="1"/>
  <c r="O162" i="1"/>
  <c r="L162" i="1" s="1"/>
  <c r="N162" i="1"/>
  <c r="M162" i="1"/>
  <c r="H162" i="1"/>
  <c r="D162" i="1"/>
  <c r="O161" i="1"/>
  <c r="N161" i="1"/>
  <c r="M161" i="1"/>
  <c r="L161" i="1"/>
  <c r="H161" i="1"/>
  <c r="D161" i="1"/>
  <c r="O160" i="1"/>
  <c r="L160" i="1" s="1"/>
  <c r="N160" i="1"/>
  <c r="M160" i="1"/>
  <c r="H160" i="1"/>
  <c r="D160" i="1"/>
  <c r="O159" i="1"/>
  <c r="N159" i="1"/>
  <c r="M159" i="1"/>
  <c r="L159" i="1"/>
  <c r="H159" i="1"/>
  <c r="D159" i="1"/>
  <c r="O158" i="1"/>
  <c r="L158" i="1" s="1"/>
  <c r="N158" i="1"/>
  <c r="M158" i="1"/>
  <c r="H158" i="1"/>
  <c r="D158" i="1"/>
  <c r="O157" i="1"/>
  <c r="N157" i="1"/>
  <c r="M157" i="1"/>
  <c r="L157" i="1" s="1"/>
  <c r="H157" i="1"/>
  <c r="D157" i="1"/>
  <c r="O156" i="1"/>
  <c r="L156" i="1" s="1"/>
  <c r="N156" i="1"/>
  <c r="M156" i="1"/>
  <c r="H156" i="1"/>
  <c r="D156" i="1"/>
  <c r="O155" i="1"/>
  <c r="N155" i="1"/>
  <c r="M155" i="1"/>
  <c r="L155" i="1" s="1"/>
  <c r="H155" i="1"/>
  <c r="D155" i="1"/>
  <c r="O154" i="1"/>
  <c r="L154" i="1" s="1"/>
  <c r="N154" i="1"/>
  <c r="M154" i="1"/>
  <c r="H154" i="1"/>
  <c r="D154" i="1"/>
  <c r="O153" i="1"/>
  <c r="N153" i="1"/>
  <c r="M153" i="1"/>
  <c r="L153" i="1"/>
  <c r="Q231" i="1" s="1"/>
  <c r="H153" i="1"/>
  <c r="D153" i="1"/>
  <c r="O152" i="1"/>
  <c r="N152" i="1"/>
  <c r="N151" i="1" s="1"/>
  <c r="N188" i="1" s="1"/>
  <c r="M152" i="1"/>
  <c r="H152" i="1"/>
  <c r="D152" i="1"/>
  <c r="D151" i="1" s="1"/>
  <c r="M151" i="1"/>
  <c r="M188" i="1" s="1"/>
  <c r="K151" i="1"/>
  <c r="K188" i="1" s="1"/>
  <c r="J151" i="1"/>
  <c r="J188" i="1" s="1"/>
  <c r="I151" i="1"/>
  <c r="I188" i="1" s="1"/>
  <c r="H151" i="1"/>
  <c r="G151" i="1"/>
  <c r="G188" i="1" s="1"/>
  <c r="F151" i="1"/>
  <c r="F188" i="1" s="1"/>
  <c r="E151" i="1"/>
  <c r="E188" i="1" s="1"/>
  <c r="K149" i="1"/>
  <c r="J149" i="1"/>
  <c r="I149" i="1"/>
  <c r="H149" i="1"/>
  <c r="G149" i="1"/>
  <c r="F149" i="1"/>
  <c r="E149" i="1"/>
  <c r="D149" i="1"/>
  <c r="O148" i="1"/>
  <c r="N148" i="1"/>
  <c r="M148" i="1"/>
  <c r="M149" i="1" s="1"/>
  <c r="L148" i="1"/>
  <c r="H148" i="1"/>
  <c r="D148" i="1"/>
  <c r="O147" i="1"/>
  <c r="N147" i="1"/>
  <c r="N149" i="1" s="1"/>
  <c r="M147" i="1"/>
  <c r="H147" i="1"/>
  <c r="D147" i="1"/>
  <c r="O144" i="1"/>
  <c r="N144" i="1"/>
  <c r="M144" i="1"/>
  <c r="L144" i="1" s="1"/>
  <c r="H144" i="1"/>
  <c r="D144" i="1"/>
  <c r="O143" i="1"/>
  <c r="N143" i="1"/>
  <c r="N141" i="1" s="1"/>
  <c r="M143" i="1"/>
  <c r="H143" i="1"/>
  <c r="H141" i="1" s="1"/>
  <c r="D143" i="1"/>
  <c r="O142" i="1"/>
  <c r="N142" i="1"/>
  <c r="M142" i="1"/>
  <c r="L142" i="1"/>
  <c r="H142" i="1"/>
  <c r="D142" i="1"/>
  <c r="K141" i="1"/>
  <c r="I141" i="1"/>
  <c r="G141" i="1"/>
  <c r="F141" i="1"/>
  <c r="E141" i="1"/>
  <c r="O140" i="1"/>
  <c r="N140" i="1"/>
  <c r="M140" i="1"/>
  <c r="L140" i="1" s="1"/>
  <c r="H140" i="1"/>
  <c r="D140" i="1"/>
  <c r="O139" i="1"/>
  <c r="N139" i="1"/>
  <c r="M139" i="1"/>
  <c r="L139" i="1"/>
  <c r="H139" i="1"/>
  <c r="D139" i="1"/>
  <c r="O138" i="1"/>
  <c r="N138" i="1"/>
  <c r="N137" i="1" s="1"/>
  <c r="M138" i="1"/>
  <c r="H138" i="1"/>
  <c r="D138" i="1"/>
  <c r="D137" i="1" s="1"/>
  <c r="O137" i="1"/>
  <c r="K137" i="1"/>
  <c r="J137" i="1"/>
  <c r="I137" i="1"/>
  <c r="H137" i="1"/>
  <c r="G137" i="1"/>
  <c r="F137" i="1"/>
  <c r="E137" i="1"/>
  <c r="O136" i="1"/>
  <c r="L136" i="1" s="1"/>
  <c r="N136" i="1"/>
  <c r="M136" i="1"/>
  <c r="H136" i="1"/>
  <c r="D136" i="1"/>
  <c r="O135" i="1"/>
  <c r="N135" i="1"/>
  <c r="M135" i="1"/>
  <c r="H135" i="1"/>
  <c r="D135" i="1"/>
  <c r="D133" i="1" s="1"/>
  <c r="O134" i="1"/>
  <c r="N134" i="1"/>
  <c r="M134" i="1"/>
  <c r="L134" i="1"/>
  <c r="H134" i="1"/>
  <c r="D134" i="1"/>
  <c r="N133" i="1"/>
  <c r="K133" i="1"/>
  <c r="J133" i="1"/>
  <c r="I133" i="1"/>
  <c r="G133" i="1"/>
  <c r="F133" i="1"/>
  <c r="E133" i="1"/>
  <c r="O132" i="1"/>
  <c r="N132" i="1"/>
  <c r="M132" i="1"/>
  <c r="L132" i="1" s="1"/>
  <c r="H132" i="1"/>
  <c r="D132" i="1"/>
  <c r="O131" i="1"/>
  <c r="N131" i="1"/>
  <c r="M131" i="1"/>
  <c r="L131" i="1"/>
  <c r="H131" i="1"/>
  <c r="D131" i="1"/>
  <c r="O130" i="1"/>
  <c r="N130" i="1"/>
  <c r="N129" i="1" s="1"/>
  <c r="M130" i="1"/>
  <c r="H130" i="1"/>
  <c r="D130" i="1"/>
  <c r="O129" i="1"/>
  <c r="K129" i="1"/>
  <c r="J129" i="1"/>
  <c r="I129" i="1"/>
  <c r="H129" i="1"/>
  <c r="G129" i="1"/>
  <c r="F129" i="1"/>
  <c r="E129" i="1"/>
  <c r="O128" i="1"/>
  <c r="N128" i="1"/>
  <c r="M128" i="1"/>
  <c r="L128" i="1"/>
  <c r="H128" i="1"/>
  <c r="D128" i="1"/>
  <c r="O127" i="1"/>
  <c r="N127" i="1"/>
  <c r="M127" i="1"/>
  <c r="L127" i="1" s="1"/>
  <c r="H127" i="1"/>
  <c r="D127" i="1"/>
  <c r="D125" i="1" s="1"/>
  <c r="O126" i="1"/>
  <c r="O125" i="1" s="1"/>
  <c r="N126" i="1"/>
  <c r="M126" i="1"/>
  <c r="L126" i="1"/>
  <c r="L125" i="1" s="1"/>
  <c r="H126" i="1"/>
  <c r="H125" i="1" s="1"/>
  <c r="D126" i="1"/>
  <c r="N125" i="1"/>
  <c r="M125" i="1"/>
  <c r="K125" i="1"/>
  <c r="J125" i="1"/>
  <c r="I125" i="1"/>
  <c r="G125" i="1"/>
  <c r="F125" i="1"/>
  <c r="E125" i="1"/>
  <c r="O124" i="1"/>
  <c r="N124" i="1"/>
  <c r="M124" i="1"/>
  <c r="L124" i="1" s="1"/>
  <c r="H124" i="1"/>
  <c r="D124" i="1"/>
  <c r="O123" i="1"/>
  <c r="L123" i="1" s="1"/>
  <c r="N123" i="1"/>
  <c r="M123" i="1"/>
  <c r="H123" i="1"/>
  <c r="D123" i="1"/>
  <c r="O122" i="1"/>
  <c r="N122" i="1"/>
  <c r="M122" i="1"/>
  <c r="H122" i="1"/>
  <c r="D122" i="1"/>
  <c r="K121" i="1"/>
  <c r="J121" i="1"/>
  <c r="I121" i="1"/>
  <c r="H121" i="1"/>
  <c r="G121" i="1"/>
  <c r="F121" i="1"/>
  <c r="E121" i="1"/>
  <c r="D121" i="1"/>
  <c r="O120" i="1"/>
  <c r="N120" i="1"/>
  <c r="M120" i="1"/>
  <c r="L120" i="1"/>
  <c r="H120" i="1"/>
  <c r="D120" i="1"/>
  <c r="O119" i="1"/>
  <c r="N119" i="1"/>
  <c r="N117" i="1" s="1"/>
  <c r="M119" i="1"/>
  <c r="L119" i="1" s="1"/>
  <c r="H119" i="1"/>
  <c r="D119" i="1"/>
  <c r="D117" i="1" s="1"/>
  <c r="O118" i="1"/>
  <c r="O117" i="1" s="1"/>
  <c r="N118" i="1"/>
  <c r="M118" i="1"/>
  <c r="H118" i="1"/>
  <c r="H117" i="1" s="1"/>
  <c r="D118" i="1"/>
  <c r="M117" i="1"/>
  <c r="K117" i="1"/>
  <c r="J117" i="1"/>
  <c r="I117" i="1"/>
  <c r="G117" i="1"/>
  <c r="F117" i="1"/>
  <c r="E117" i="1"/>
  <c r="O116" i="1"/>
  <c r="N116" i="1"/>
  <c r="M116" i="1"/>
  <c r="L116" i="1" s="1"/>
  <c r="H116" i="1"/>
  <c r="D116" i="1"/>
  <c r="O115" i="1"/>
  <c r="N115" i="1"/>
  <c r="M115" i="1"/>
  <c r="H115" i="1"/>
  <c r="D115" i="1"/>
  <c r="O114" i="1"/>
  <c r="N114" i="1"/>
  <c r="M114" i="1"/>
  <c r="H114" i="1"/>
  <c r="D114" i="1"/>
  <c r="K113" i="1"/>
  <c r="J113" i="1"/>
  <c r="I113" i="1"/>
  <c r="H113" i="1"/>
  <c r="G113" i="1"/>
  <c r="F113" i="1"/>
  <c r="E113" i="1"/>
  <c r="D113" i="1"/>
  <c r="O112" i="1"/>
  <c r="N112" i="1"/>
  <c r="M112" i="1"/>
  <c r="L112" i="1"/>
  <c r="H112" i="1"/>
  <c r="D112" i="1"/>
  <c r="O111" i="1"/>
  <c r="N111" i="1"/>
  <c r="N109" i="1" s="1"/>
  <c r="M111" i="1"/>
  <c r="H111" i="1"/>
  <c r="D111" i="1"/>
  <c r="D109" i="1" s="1"/>
  <c r="O110" i="1"/>
  <c r="N110" i="1"/>
  <c r="M110" i="1"/>
  <c r="H110" i="1"/>
  <c r="H109" i="1" s="1"/>
  <c r="D110" i="1"/>
  <c r="K109" i="1"/>
  <c r="J109" i="1"/>
  <c r="I109" i="1"/>
  <c r="G109" i="1"/>
  <c r="F109" i="1"/>
  <c r="E109" i="1"/>
  <c r="E145" i="1" s="1"/>
  <c r="O108" i="1"/>
  <c r="N108" i="1"/>
  <c r="M108" i="1"/>
  <c r="L108" i="1" s="1"/>
  <c r="H108" i="1"/>
  <c r="D108" i="1"/>
  <c r="O107" i="1"/>
  <c r="N107" i="1"/>
  <c r="M107" i="1"/>
  <c r="L107" i="1"/>
  <c r="H107" i="1"/>
  <c r="D107" i="1"/>
  <c r="O106" i="1"/>
  <c r="N106" i="1"/>
  <c r="N105" i="1" s="1"/>
  <c r="M106" i="1"/>
  <c r="H106" i="1"/>
  <c r="D106" i="1"/>
  <c r="D105" i="1" s="1"/>
  <c r="O105" i="1"/>
  <c r="K105" i="1"/>
  <c r="J105" i="1"/>
  <c r="I105" i="1"/>
  <c r="H105" i="1"/>
  <c r="G105" i="1"/>
  <c r="F105" i="1"/>
  <c r="E105" i="1"/>
  <c r="O104" i="1"/>
  <c r="L104" i="1" s="1"/>
  <c r="N104" i="1"/>
  <c r="M104" i="1"/>
  <c r="H104" i="1"/>
  <c r="D104" i="1"/>
  <c r="O103" i="1"/>
  <c r="N103" i="1"/>
  <c r="M103" i="1"/>
  <c r="H103" i="1"/>
  <c r="D103" i="1"/>
  <c r="D101" i="1" s="1"/>
  <c r="O102" i="1"/>
  <c r="N102" i="1"/>
  <c r="M102" i="1"/>
  <c r="L102" i="1"/>
  <c r="H102" i="1"/>
  <c r="D102" i="1"/>
  <c r="N101" i="1"/>
  <c r="K101" i="1"/>
  <c r="J101" i="1"/>
  <c r="I101" i="1"/>
  <c r="G101" i="1"/>
  <c r="F101" i="1"/>
  <c r="E101" i="1"/>
  <c r="O100" i="1"/>
  <c r="N100" i="1"/>
  <c r="M100" i="1"/>
  <c r="L100" i="1" s="1"/>
  <c r="H100" i="1"/>
  <c r="D100" i="1"/>
  <c r="O99" i="1"/>
  <c r="N99" i="1"/>
  <c r="M99" i="1"/>
  <c r="L99" i="1"/>
  <c r="H99" i="1"/>
  <c r="D99" i="1"/>
  <c r="O98" i="1"/>
  <c r="O221" i="1" s="1"/>
  <c r="N98" i="1"/>
  <c r="M98" i="1"/>
  <c r="L98" i="1" s="1"/>
  <c r="H98" i="1"/>
  <c r="D98" i="1"/>
  <c r="D96" i="1" s="1"/>
  <c r="O97" i="1"/>
  <c r="O96" i="1" s="1"/>
  <c r="N97" i="1"/>
  <c r="M97" i="1"/>
  <c r="H97" i="1"/>
  <c r="D97" i="1"/>
  <c r="M96" i="1"/>
  <c r="K96" i="1"/>
  <c r="J96" i="1"/>
  <c r="J93" i="1" s="1"/>
  <c r="H96" i="1"/>
  <c r="G96" i="1"/>
  <c r="F96" i="1"/>
  <c r="E96" i="1"/>
  <c r="O95" i="1"/>
  <c r="N95" i="1"/>
  <c r="M95" i="1"/>
  <c r="L95" i="1" s="1"/>
  <c r="H95" i="1"/>
  <c r="D95" i="1"/>
  <c r="O94" i="1"/>
  <c r="N94" i="1"/>
  <c r="M94" i="1"/>
  <c r="L94" i="1" s="1"/>
  <c r="H94" i="1"/>
  <c r="D94" i="1"/>
  <c r="D93" i="1" s="1"/>
  <c r="K93" i="1"/>
  <c r="I93" i="1"/>
  <c r="G93" i="1"/>
  <c r="G145" i="1" s="1"/>
  <c r="F93" i="1"/>
  <c r="F145" i="1" s="1"/>
  <c r="E93" i="1"/>
  <c r="O90" i="1"/>
  <c r="L90" i="1" s="1"/>
  <c r="Q225" i="1" s="1"/>
  <c r="N90" i="1"/>
  <c r="M90" i="1"/>
  <c r="H90" i="1"/>
  <c r="D90" i="1"/>
  <c r="O89" i="1"/>
  <c r="N89" i="1"/>
  <c r="M89" i="1"/>
  <c r="L89" i="1" s="1"/>
  <c r="H89" i="1"/>
  <c r="D89" i="1"/>
  <c r="O88" i="1"/>
  <c r="N88" i="1"/>
  <c r="M88" i="1"/>
  <c r="H88" i="1"/>
  <c r="D88" i="1"/>
  <c r="O87" i="1"/>
  <c r="N87" i="1"/>
  <c r="M87" i="1"/>
  <c r="L87" i="1" s="1"/>
  <c r="H87" i="1"/>
  <c r="D87" i="1"/>
  <c r="O86" i="1"/>
  <c r="N86" i="1"/>
  <c r="M86" i="1"/>
  <c r="H86" i="1"/>
  <c r="D86" i="1"/>
  <c r="O85" i="1"/>
  <c r="N85" i="1"/>
  <c r="K85" i="1"/>
  <c r="J85" i="1"/>
  <c r="I85" i="1"/>
  <c r="G85" i="1"/>
  <c r="F85" i="1"/>
  <c r="E85" i="1"/>
  <c r="D85" i="1" s="1"/>
  <c r="O84" i="1"/>
  <c r="N84" i="1"/>
  <c r="M84" i="1"/>
  <c r="L84" i="1" s="1"/>
  <c r="H84" i="1"/>
  <c r="D84" i="1"/>
  <c r="O83" i="1"/>
  <c r="N83" i="1"/>
  <c r="M83" i="1"/>
  <c r="L83" i="1" s="1"/>
  <c r="H83" i="1"/>
  <c r="D83" i="1"/>
  <c r="O82" i="1"/>
  <c r="O80" i="1" s="1"/>
  <c r="N82" i="1"/>
  <c r="M82" i="1"/>
  <c r="H82" i="1"/>
  <c r="D82" i="1"/>
  <c r="O81" i="1"/>
  <c r="N81" i="1"/>
  <c r="M81" i="1"/>
  <c r="L81" i="1"/>
  <c r="H81" i="1"/>
  <c r="D81" i="1"/>
  <c r="N80" i="1"/>
  <c r="K80" i="1"/>
  <c r="H80" i="1" s="1"/>
  <c r="J80" i="1"/>
  <c r="I80" i="1"/>
  <c r="G80" i="1"/>
  <c r="D80" i="1" s="1"/>
  <c r="F80" i="1"/>
  <c r="E80" i="1"/>
  <c r="O79" i="1"/>
  <c r="L79" i="1" s="1"/>
  <c r="N79" i="1"/>
  <c r="N75" i="1" s="1"/>
  <c r="M79" i="1"/>
  <c r="H79" i="1"/>
  <c r="D79" i="1"/>
  <c r="O78" i="1"/>
  <c r="N78" i="1"/>
  <c r="M78" i="1"/>
  <c r="L78" i="1" s="1"/>
  <c r="H78" i="1"/>
  <c r="D78" i="1"/>
  <c r="O77" i="1"/>
  <c r="L77" i="1" s="1"/>
  <c r="N77" i="1"/>
  <c r="M77" i="1"/>
  <c r="H77" i="1"/>
  <c r="D77" i="1"/>
  <c r="O76" i="1"/>
  <c r="N76" i="1"/>
  <c r="M76" i="1"/>
  <c r="L76" i="1"/>
  <c r="H76" i="1"/>
  <c r="D76" i="1"/>
  <c r="K75" i="1"/>
  <c r="H75" i="1" s="1"/>
  <c r="J75" i="1"/>
  <c r="I75" i="1"/>
  <c r="G75" i="1"/>
  <c r="D75" i="1" s="1"/>
  <c r="F75" i="1"/>
  <c r="E75" i="1"/>
  <c r="O74" i="1"/>
  <c r="L74" i="1" s="1"/>
  <c r="N74" i="1"/>
  <c r="M74" i="1"/>
  <c r="H74" i="1"/>
  <c r="D74" i="1"/>
  <c r="O73" i="1"/>
  <c r="N73" i="1"/>
  <c r="M73" i="1"/>
  <c r="L73" i="1" s="1"/>
  <c r="H73" i="1"/>
  <c r="D73" i="1"/>
  <c r="O72" i="1"/>
  <c r="L72" i="1" s="1"/>
  <c r="N72" i="1"/>
  <c r="M72" i="1"/>
  <c r="H72" i="1"/>
  <c r="D72" i="1"/>
  <c r="O71" i="1"/>
  <c r="N71" i="1"/>
  <c r="M71" i="1"/>
  <c r="L71" i="1"/>
  <c r="H71" i="1"/>
  <c r="D71" i="1"/>
  <c r="O70" i="1"/>
  <c r="N70" i="1"/>
  <c r="N69" i="1" s="1"/>
  <c r="M70" i="1"/>
  <c r="H70" i="1"/>
  <c r="D70" i="1"/>
  <c r="M69" i="1"/>
  <c r="K69" i="1"/>
  <c r="J69" i="1"/>
  <c r="I69" i="1"/>
  <c r="H69" i="1" s="1"/>
  <c r="G69" i="1"/>
  <c r="F69" i="1"/>
  <c r="E69" i="1"/>
  <c r="D69" i="1" s="1"/>
  <c r="O68" i="1"/>
  <c r="N68" i="1"/>
  <c r="M68" i="1"/>
  <c r="L68" i="1" s="1"/>
  <c r="H68" i="1"/>
  <c r="D68" i="1"/>
  <c r="O67" i="1"/>
  <c r="L67" i="1" s="1"/>
  <c r="N67" i="1"/>
  <c r="M67" i="1"/>
  <c r="H67" i="1"/>
  <c r="D67" i="1"/>
  <c r="O66" i="1"/>
  <c r="N66" i="1"/>
  <c r="M66" i="1"/>
  <c r="L66" i="1"/>
  <c r="H66" i="1"/>
  <c r="D66" i="1"/>
  <c r="O65" i="1"/>
  <c r="N65" i="1"/>
  <c r="N64" i="1" s="1"/>
  <c r="M65" i="1"/>
  <c r="H65" i="1"/>
  <c r="D65" i="1"/>
  <c r="M64" i="1"/>
  <c r="K64" i="1"/>
  <c r="J64" i="1"/>
  <c r="I64" i="1"/>
  <c r="H64" i="1" s="1"/>
  <c r="G64" i="1"/>
  <c r="F64" i="1"/>
  <c r="E64" i="1"/>
  <c r="D64" i="1" s="1"/>
  <c r="O63" i="1"/>
  <c r="N63" i="1"/>
  <c r="M63" i="1"/>
  <c r="L63" i="1" s="1"/>
  <c r="H63" i="1"/>
  <c r="D63" i="1"/>
  <c r="O62" i="1"/>
  <c r="L62" i="1" s="1"/>
  <c r="N62" i="1"/>
  <c r="M62" i="1"/>
  <c r="H62" i="1"/>
  <c r="D62" i="1"/>
  <c r="O61" i="1"/>
  <c r="N61" i="1"/>
  <c r="M61" i="1"/>
  <c r="L61" i="1"/>
  <c r="H61" i="1"/>
  <c r="D61" i="1"/>
  <c r="O60" i="1"/>
  <c r="N60" i="1"/>
  <c r="N59" i="1" s="1"/>
  <c r="M60" i="1"/>
  <c r="H60" i="1"/>
  <c r="D60" i="1"/>
  <c r="M59" i="1"/>
  <c r="K59" i="1"/>
  <c r="J59" i="1"/>
  <c r="I59" i="1"/>
  <c r="H59" i="1" s="1"/>
  <c r="G59" i="1"/>
  <c r="F59" i="1"/>
  <c r="E59" i="1"/>
  <c r="D59" i="1" s="1"/>
  <c r="O58" i="1"/>
  <c r="N58" i="1"/>
  <c r="M58" i="1"/>
  <c r="L58" i="1" s="1"/>
  <c r="H58" i="1"/>
  <c r="D58" i="1"/>
  <c r="O57" i="1"/>
  <c r="L57" i="1" s="1"/>
  <c r="N57" i="1"/>
  <c r="M57" i="1"/>
  <c r="H57" i="1"/>
  <c r="D57" i="1"/>
  <c r="O56" i="1"/>
  <c r="N56" i="1"/>
  <c r="M56" i="1"/>
  <c r="L56" i="1"/>
  <c r="H56" i="1"/>
  <c r="D56" i="1"/>
  <c r="O55" i="1"/>
  <c r="N55" i="1"/>
  <c r="N54" i="1" s="1"/>
  <c r="M55" i="1"/>
  <c r="H55" i="1"/>
  <c r="D55" i="1"/>
  <c r="M54" i="1"/>
  <c r="K54" i="1"/>
  <c r="J54" i="1"/>
  <c r="I54" i="1"/>
  <c r="H54" i="1" s="1"/>
  <c r="G54" i="1"/>
  <c r="F54" i="1"/>
  <c r="E54" i="1"/>
  <c r="D54" i="1" s="1"/>
  <c r="O53" i="1"/>
  <c r="N53" i="1"/>
  <c r="M53" i="1"/>
  <c r="L53" i="1" s="1"/>
  <c r="H53" i="1"/>
  <c r="D53" i="1"/>
  <c r="O52" i="1"/>
  <c r="L52" i="1" s="1"/>
  <c r="N52" i="1"/>
  <c r="M52" i="1"/>
  <c r="H52" i="1"/>
  <c r="D52" i="1"/>
  <c r="O51" i="1"/>
  <c r="N51" i="1"/>
  <c r="M51" i="1"/>
  <c r="L51" i="1"/>
  <c r="H51" i="1"/>
  <c r="D51" i="1"/>
  <c r="O50" i="1"/>
  <c r="N50" i="1"/>
  <c r="N49" i="1" s="1"/>
  <c r="M50" i="1"/>
  <c r="H50" i="1"/>
  <c r="D50" i="1"/>
  <c r="M49" i="1"/>
  <c r="K49" i="1"/>
  <c r="J49" i="1"/>
  <c r="I49" i="1"/>
  <c r="H49" i="1" s="1"/>
  <c r="G49" i="1"/>
  <c r="F49" i="1"/>
  <c r="E49" i="1"/>
  <c r="D49" i="1" s="1"/>
  <c r="O48" i="1"/>
  <c r="N48" i="1"/>
  <c r="M48" i="1"/>
  <c r="L48" i="1" s="1"/>
  <c r="H48" i="1"/>
  <c r="D48" i="1"/>
  <c r="O47" i="1"/>
  <c r="L47" i="1" s="1"/>
  <c r="N47" i="1"/>
  <c r="M47" i="1"/>
  <c r="H47" i="1"/>
  <c r="D47" i="1"/>
  <c r="O46" i="1"/>
  <c r="N46" i="1"/>
  <c r="M46" i="1"/>
  <c r="L46" i="1"/>
  <c r="H46" i="1"/>
  <c r="D46" i="1"/>
  <c r="O45" i="1"/>
  <c r="L45" i="1" s="1"/>
  <c r="N45" i="1"/>
  <c r="N43" i="1" s="1"/>
  <c r="M45" i="1"/>
  <c r="H45" i="1"/>
  <c r="D45" i="1"/>
  <c r="O44" i="1"/>
  <c r="N44" i="1"/>
  <c r="M44" i="1"/>
  <c r="L44" i="1" s="1"/>
  <c r="L43" i="1" s="1"/>
  <c r="H44" i="1"/>
  <c r="D44" i="1"/>
  <c r="K43" i="1"/>
  <c r="H43" i="1" s="1"/>
  <c r="J43" i="1"/>
  <c r="I43" i="1"/>
  <c r="G43" i="1"/>
  <c r="D43" i="1" s="1"/>
  <c r="F43" i="1"/>
  <c r="E43" i="1"/>
  <c r="O42" i="1"/>
  <c r="L42" i="1" s="1"/>
  <c r="N42" i="1"/>
  <c r="M42" i="1"/>
  <c r="H42" i="1"/>
  <c r="D42" i="1"/>
  <c r="O41" i="1"/>
  <c r="N41" i="1"/>
  <c r="M41" i="1"/>
  <c r="L41" i="1"/>
  <c r="H41" i="1"/>
  <c r="D41" i="1"/>
  <c r="O40" i="1"/>
  <c r="L40" i="1" s="1"/>
  <c r="N40" i="1"/>
  <c r="N38" i="1" s="1"/>
  <c r="M40" i="1"/>
  <c r="H40" i="1"/>
  <c r="D40" i="1"/>
  <c r="O39" i="1"/>
  <c r="N39" i="1"/>
  <c r="M39" i="1"/>
  <c r="M38" i="1" s="1"/>
  <c r="H39" i="1"/>
  <c r="D39" i="1"/>
  <c r="O38" i="1"/>
  <c r="K38" i="1"/>
  <c r="H38" i="1" s="1"/>
  <c r="J38" i="1"/>
  <c r="I38" i="1"/>
  <c r="G38" i="1"/>
  <c r="D38" i="1" s="1"/>
  <c r="F38" i="1"/>
  <c r="E38" i="1"/>
  <c r="O37" i="1"/>
  <c r="L37" i="1" s="1"/>
  <c r="Q232" i="1" s="1"/>
  <c r="N37" i="1"/>
  <c r="M37" i="1"/>
  <c r="H37" i="1"/>
  <c r="D37" i="1"/>
  <c r="O36" i="1"/>
  <c r="N36" i="1"/>
  <c r="M36" i="1"/>
  <c r="L36" i="1" s="1"/>
  <c r="H36" i="1"/>
  <c r="D36" i="1"/>
  <c r="O35" i="1"/>
  <c r="L35" i="1" s="1"/>
  <c r="N35" i="1"/>
  <c r="M35" i="1"/>
  <c r="H35" i="1"/>
  <c r="D35" i="1"/>
  <c r="O34" i="1"/>
  <c r="N34" i="1"/>
  <c r="M34" i="1"/>
  <c r="L34" i="1" s="1"/>
  <c r="H34" i="1"/>
  <c r="D34" i="1"/>
  <c r="O33" i="1"/>
  <c r="O32" i="1" s="1"/>
  <c r="N33" i="1"/>
  <c r="M33" i="1"/>
  <c r="H33" i="1"/>
  <c r="D33" i="1"/>
  <c r="N32" i="1"/>
  <c r="K32" i="1"/>
  <c r="J32" i="1"/>
  <c r="I32" i="1"/>
  <c r="H32" i="1"/>
  <c r="G32" i="1"/>
  <c r="F32" i="1"/>
  <c r="E32" i="1"/>
  <c r="D32" i="1"/>
  <c r="O31" i="1"/>
  <c r="N31" i="1"/>
  <c r="M31" i="1"/>
  <c r="L31" i="1"/>
  <c r="H31" i="1"/>
  <c r="D31" i="1"/>
  <c r="O30" i="1"/>
  <c r="N30" i="1"/>
  <c r="M30" i="1"/>
  <c r="L30" i="1"/>
  <c r="H30" i="1"/>
  <c r="D30" i="1"/>
  <c r="O29" i="1"/>
  <c r="N29" i="1"/>
  <c r="M29" i="1"/>
  <c r="L29" i="1"/>
  <c r="H29" i="1"/>
  <c r="D29" i="1"/>
  <c r="O28" i="1"/>
  <c r="O27" i="1" s="1"/>
  <c r="N28" i="1"/>
  <c r="N27" i="1" s="1"/>
  <c r="M28" i="1"/>
  <c r="L28" i="1"/>
  <c r="L27" i="1" s="1"/>
  <c r="H28" i="1"/>
  <c r="D28" i="1"/>
  <c r="M27" i="1"/>
  <c r="K27" i="1"/>
  <c r="K91" i="1" s="1"/>
  <c r="J27" i="1"/>
  <c r="I27" i="1"/>
  <c r="I91" i="1" s="1"/>
  <c r="G27" i="1"/>
  <c r="G91" i="1" s="1"/>
  <c r="F27" i="1"/>
  <c r="E27" i="1"/>
  <c r="D27" i="1" s="1"/>
  <c r="O26" i="1"/>
  <c r="N26" i="1"/>
  <c r="M26" i="1"/>
  <c r="L26" i="1" s="1"/>
  <c r="H26" i="1"/>
  <c r="D26" i="1"/>
  <c r="D91" i="1" s="1"/>
  <c r="N87" i="14"/>
  <c r="M87" i="14"/>
  <c r="L87" i="14"/>
  <c r="K87" i="14" s="1"/>
  <c r="J87" i="14"/>
  <c r="I87" i="14"/>
  <c r="H87" i="14"/>
  <c r="F87" i="14"/>
  <c r="E87" i="14"/>
  <c r="D87" i="14"/>
  <c r="N86" i="14"/>
  <c r="M86" i="14"/>
  <c r="L86" i="14"/>
  <c r="K86" i="14" s="1"/>
  <c r="J86" i="14"/>
  <c r="I86" i="14"/>
  <c r="H86" i="14"/>
  <c r="G86" i="14" s="1"/>
  <c r="F86" i="14"/>
  <c r="E86" i="14"/>
  <c r="D86" i="14"/>
  <c r="N85" i="14"/>
  <c r="M85" i="14"/>
  <c r="L85" i="14"/>
  <c r="J85" i="14"/>
  <c r="I85" i="14"/>
  <c r="H85" i="14"/>
  <c r="G85" i="14" s="1"/>
  <c r="F85" i="14"/>
  <c r="E85" i="14"/>
  <c r="D85" i="14"/>
  <c r="C85" i="14" s="1"/>
  <c r="N84" i="14"/>
  <c r="M84" i="14"/>
  <c r="L84" i="14"/>
  <c r="J84" i="14"/>
  <c r="I84" i="14"/>
  <c r="H84" i="14"/>
  <c r="F84" i="14"/>
  <c r="E84" i="14"/>
  <c r="D84" i="14"/>
  <c r="C84" i="14" s="1"/>
  <c r="N83" i="14"/>
  <c r="M83" i="14"/>
  <c r="L83" i="14"/>
  <c r="K83" i="14" s="1"/>
  <c r="J83" i="14"/>
  <c r="I83" i="14"/>
  <c r="H83" i="14"/>
  <c r="F83" i="14"/>
  <c r="E83" i="14"/>
  <c r="D83" i="14"/>
  <c r="N82" i="14"/>
  <c r="M82" i="14"/>
  <c r="L82" i="14"/>
  <c r="K82" i="14" s="1"/>
  <c r="J82" i="14"/>
  <c r="I82" i="14"/>
  <c r="H82" i="14"/>
  <c r="G82" i="14" s="1"/>
  <c r="F82" i="14"/>
  <c r="E82" i="14"/>
  <c r="D82" i="14"/>
  <c r="N81" i="14"/>
  <c r="M81" i="14"/>
  <c r="L81" i="14"/>
  <c r="J81" i="14"/>
  <c r="I81" i="14"/>
  <c r="H81" i="14"/>
  <c r="G81" i="14" s="1"/>
  <c r="F81" i="14"/>
  <c r="E81" i="14"/>
  <c r="D81" i="14"/>
  <c r="C81" i="14" s="1"/>
  <c r="N80" i="14"/>
  <c r="M80" i="14"/>
  <c r="L80" i="14"/>
  <c r="J80" i="14"/>
  <c r="I80" i="14"/>
  <c r="H80" i="14"/>
  <c r="F80" i="14"/>
  <c r="E80" i="14"/>
  <c r="D80" i="14"/>
  <c r="C80" i="14" s="1"/>
  <c r="N79" i="14"/>
  <c r="M79" i="14"/>
  <c r="L79" i="14"/>
  <c r="K79" i="14" s="1"/>
  <c r="J79" i="14"/>
  <c r="I79" i="14"/>
  <c r="H79" i="14"/>
  <c r="F79" i="14"/>
  <c r="E79" i="14"/>
  <c r="D79" i="14"/>
  <c r="N78" i="14"/>
  <c r="M78" i="14"/>
  <c r="L78" i="14"/>
  <c r="K78" i="14" s="1"/>
  <c r="J78" i="14"/>
  <c r="I78" i="14"/>
  <c r="H78" i="14"/>
  <c r="G78" i="14" s="1"/>
  <c r="F78" i="14"/>
  <c r="E78" i="14"/>
  <c r="D78" i="14"/>
  <c r="N77" i="14"/>
  <c r="M77" i="14"/>
  <c r="L77" i="14"/>
  <c r="J77" i="14"/>
  <c r="I77" i="14"/>
  <c r="H77" i="14"/>
  <c r="G77" i="14" s="1"/>
  <c r="F77" i="14"/>
  <c r="E77" i="14"/>
  <c r="D77" i="14"/>
  <c r="C77" i="14" s="1"/>
  <c r="N76" i="14"/>
  <c r="M76" i="14"/>
  <c r="L76" i="14"/>
  <c r="J76" i="14"/>
  <c r="I76" i="14"/>
  <c r="H76" i="14"/>
  <c r="F76" i="14"/>
  <c r="E76" i="14"/>
  <c r="D76" i="14"/>
  <c r="C76" i="14" s="1"/>
  <c r="N75" i="14"/>
  <c r="M75" i="14"/>
  <c r="L75" i="14"/>
  <c r="K75" i="14" s="1"/>
  <c r="J75" i="14"/>
  <c r="I75" i="14"/>
  <c r="H75" i="14"/>
  <c r="F75" i="14"/>
  <c r="E75" i="14"/>
  <c r="D75" i="14"/>
  <c r="N74" i="14"/>
  <c r="M74" i="14"/>
  <c r="L74" i="14"/>
  <c r="K74" i="14" s="1"/>
  <c r="J74" i="14"/>
  <c r="I74" i="14"/>
  <c r="H74" i="14"/>
  <c r="G74" i="14" s="1"/>
  <c r="F74" i="14"/>
  <c r="E74" i="14"/>
  <c r="D74" i="14"/>
  <c r="N73" i="14"/>
  <c r="M73" i="14"/>
  <c r="L73" i="14"/>
  <c r="J73" i="14"/>
  <c r="I73" i="14"/>
  <c r="H73" i="14"/>
  <c r="G73" i="14" s="1"/>
  <c r="F73" i="14"/>
  <c r="E73" i="14"/>
  <c r="D73" i="14"/>
  <c r="C73" i="14" s="1"/>
  <c r="N72" i="14"/>
  <c r="M72" i="14"/>
  <c r="L72" i="14"/>
  <c r="J72" i="14"/>
  <c r="I72" i="14"/>
  <c r="H72" i="14"/>
  <c r="F72" i="14"/>
  <c r="E72" i="14"/>
  <c r="D72" i="14"/>
  <c r="C72" i="14" s="1"/>
  <c r="N71" i="14"/>
  <c r="M71" i="14"/>
  <c r="L71" i="14"/>
  <c r="K71" i="14" s="1"/>
  <c r="J71" i="14"/>
  <c r="I71" i="14"/>
  <c r="H71" i="14"/>
  <c r="F71" i="14"/>
  <c r="E71" i="14"/>
  <c r="D71" i="14"/>
  <c r="N70" i="14"/>
  <c r="M70" i="14"/>
  <c r="L70" i="14"/>
  <c r="K70" i="14" s="1"/>
  <c r="J70" i="14"/>
  <c r="I70" i="14"/>
  <c r="H70" i="14"/>
  <c r="G70" i="14" s="1"/>
  <c r="F70" i="14"/>
  <c r="E70" i="14"/>
  <c r="D70" i="14"/>
  <c r="N69" i="14"/>
  <c r="M69" i="14"/>
  <c r="L69" i="14"/>
  <c r="J69" i="14"/>
  <c r="I69" i="14"/>
  <c r="H69" i="14"/>
  <c r="G69" i="14" s="1"/>
  <c r="F69" i="14"/>
  <c r="E69" i="14"/>
  <c r="D69" i="14"/>
  <c r="C69" i="14" s="1"/>
  <c r="N68" i="14"/>
  <c r="M68" i="14"/>
  <c r="L68" i="14"/>
  <c r="J68" i="14"/>
  <c r="I68" i="14"/>
  <c r="H68" i="14"/>
  <c r="F68" i="14"/>
  <c r="E68" i="14"/>
  <c r="D68" i="14"/>
  <c r="C68" i="14" s="1"/>
  <c r="N67" i="14"/>
  <c r="M67" i="14"/>
  <c r="L67" i="14"/>
  <c r="K67" i="14" s="1"/>
  <c r="J67" i="14"/>
  <c r="I67" i="14"/>
  <c r="H67" i="14"/>
  <c r="F67" i="14"/>
  <c r="E67" i="14"/>
  <c r="D67" i="14"/>
  <c r="N66" i="14"/>
  <c r="M66" i="14"/>
  <c r="L66" i="14"/>
  <c r="K66" i="14" s="1"/>
  <c r="J66" i="14"/>
  <c r="I66" i="14"/>
  <c r="H66" i="14"/>
  <c r="G66" i="14" s="1"/>
  <c r="F66" i="14"/>
  <c r="E66" i="14"/>
  <c r="D66" i="14"/>
  <c r="N65" i="14"/>
  <c r="M65" i="14"/>
  <c r="L65" i="14"/>
  <c r="J65" i="14"/>
  <c r="I65" i="14"/>
  <c r="H65" i="14"/>
  <c r="G65" i="14" s="1"/>
  <c r="F65" i="14"/>
  <c r="E65" i="14"/>
  <c r="D65" i="14"/>
  <c r="C65" i="14" s="1"/>
  <c r="N64" i="14"/>
  <c r="M64" i="14"/>
  <c r="L64" i="14"/>
  <c r="J64" i="14"/>
  <c r="I64" i="14"/>
  <c r="H64" i="14"/>
  <c r="F64" i="14"/>
  <c r="E64" i="14"/>
  <c r="D64" i="14"/>
  <c r="C64" i="14" s="1"/>
  <c r="N63" i="14"/>
  <c r="M63" i="14"/>
  <c r="L63" i="14"/>
  <c r="K63" i="14" s="1"/>
  <c r="J63" i="14"/>
  <c r="I63" i="14"/>
  <c r="H63" i="14"/>
  <c r="F63" i="14"/>
  <c r="E63" i="14"/>
  <c r="D63" i="14"/>
  <c r="N62" i="14"/>
  <c r="M62" i="14"/>
  <c r="L62" i="14"/>
  <c r="K62" i="14" s="1"/>
  <c r="J62" i="14"/>
  <c r="I62" i="14"/>
  <c r="H62" i="14"/>
  <c r="G62" i="14" s="1"/>
  <c r="F62" i="14"/>
  <c r="E62" i="14"/>
  <c r="D62" i="14"/>
  <c r="N61" i="14"/>
  <c r="M61" i="14"/>
  <c r="L61" i="14"/>
  <c r="J61" i="14"/>
  <c r="I61" i="14"/>
  <c r="H61" i="14"/>
  <c r="G61" i="14" s="1"/>
  <c r="F61" i="14"/>
  <c r="E61" i="14"/>
  <c r="D61" i="14"/>
  <c r="C61" i="14" s="1"/>
  <c r="N60" i="14"/>
  <c r="M60" i="14"/>
  <c r="L60" i="14"/>
  <c r="J60" i="14"/>
  <c r="I60" i="14"/>
  <c r="H60" i="14"/>
  <c r="G60" i="14"/>
  <c r="F60" i="14"/>
  <c r="E60" i="14"/>
  <c r="D60" i="14"/>
  <c r="C60" i="14"/>
  <c r="N59" i="14"/>
  <c r="M59" i="14"/>
  <c r="L59" i="14"/>
  <c r="K59" i="14"/>
  <c r="J59" i="14"/>
  <c r="I59" i="14"/>
  <c r="H59" i="14"/>
  <c r="G59" i="14"/>
  <c r="F59" i="14"/>
  <c r="E59" i="14"/>
  <c r="D59" i="14"/>
  <c r="C59" i="14"/>
  <c r="N58" i="14"/>
  <c r="M58" i="14"/>
  <c r="L58" i="14"/>
  <c r="K58" i="14"/>
  <c r="J58" i="14"/>
  <c r="I58" i="14"/>
  <c r="H58" i="14"/>
  <c r="G58" i="14"/>
  <c r="F58" i="14"/>
  <c r="E58" i="14"/>
  <c r="D58" i="14"/>
  <c r="C58" i="14"/>
  <c r="N57" i="14"/>
  <c r="M57" i="14"/>
  <c r="L57" i="14"/>
  <c r="K57" i="14"/>
  <c r="J57" i="14"/>
  <c r="I57" i="14"/>
  <c r="H57" i="14"/>
  <c r="G57" i="14"/>
  <c r="F57" i="14"/>
  <c r="E57" i="14"/>
  <c r="D57" i="14"/>
  <c r="C57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N53" i="14"/>
  <c r="M53" i="14"/>
  <c r="L53" i="14"/>
  <c r="K53" i="14"/>
  <c r="J53" i="14"/>
  <c r="I53" i="14"/>
  <c r="H53" i="14"/>
  <c r="G53" i="14"/>
  <c r="F53" i="14"/>
  <c r="E53" i="14"/>
  <c r="D53" i="14"/>
  <c r="C53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N25" i="14"/>
  <c r="M25" i="14"/>
  <c r="M88" i="14" s="1"/>
  <c r="L25" i="14"/>
  <c r="K25" i="14"/>
  <c r="J25" i="14"/>
  <c r="I25" i="14"/>
  <c r="I88" i="14" s="1"/>
  <c r="H25" i="14"/>
  <c r="G25" i="14"/>
  <c r="F25" i="14"/>
  <c r="E25" i="14"/>
  <c r="E88" i="14" s="1"/>
  <c r="D25" i="14"/>
  <c r="C25" i="14"/>
  <c r="K109" i="12"/>
  <c r="J109" i="12"/>
  <c r="I109" i="12"/>
  <c r="H109" i="12"/>
  <c r="G109" i="12"/>
  <c r="F109" i="12"/>
  <c r="E109" i="12"/>
  <c r="O108" i="12"/>
  <c r="N108" i="12"/>
  <c r="M108" i="12"/>
  <c r="L108" i="12"/>
  <c r="H108" i="12"/>
  <c r="D108" i="12"/>
  <c r="O107" i="12"/>
  <c r="N107" i="12"/>
  <c r="L107" i="12" s="1"/>
  <c r="M107" i="12"/>
  <c r="H107" i="12"/>
  <c r="D107" i="12"/>
  <c r="O106" i="12"/>
  <c r="N106" i="12"/>
  <c r="M106" i="12"/>
  <c r="M109" i="12" s="1"/>
  <c r="L106" i="12"/>
  <c r="H106" i="12"/>
  <c r="D106" i="12"/>
  <c r="O105" i="12"/>
  <c r="O109" i="12" s="1"/>
  <c r="N105" i="12"/>
  <c r="N109" i="12" s="1"/>
  <c r="M105" i="12"/>
  <c r="H105" i="12"/>
  <c r="D105" i="12"/>
  <c r="D109" i="12" s="1"/>
  <c r="K103" i="12"/>
  <c r="J103" i="12"/>
  <c r="I103" i="12"/>
  <c r="H103" i="12"/>
  <c r="G103" i="12"/>
  <c r="F103" i="12"/>
  <c r="E103" i="12"/>
  <c r="O102" i="12"/>
  <c r="N102" i="12"/>
  <c r="M102" i="12"/>
  <c r="L102" i="12"/>
  <c r="H102" i="12"/>
  <c r="D102" i="12"/>
  <c r="O101" i="12"/>
  <c r="N101" i="12"/>
  <c r="L101" i="12" s="1"/>
  <c r="M101" i="12"/>
  <c r="H101" i="12"/>
  <c r="D101" i="12"/>
  <c r="O100" i="12"/>
  <c r="N100" i="12"/>
  <c r="M100" i="12"/>
  <c r="L100" i="12"/>
  <c r="H100" i="12"/>
  <c r="D100" i="12"/>
  <c r="O99" i="12"/>
  <c r="N99" i="12"/>
  <c r="L99" i="12" s="1"/>
  <c r="M99" i="12"/>
  <c r="H99" i="12"/>
  <c r="D99" i="12"/>
  <c r="O98" i="12"/>
  <c r="N98" i="12"/>
  <c r="M98" i="12"/>
  <c r="L98" i="12"/>
  <c r="H98" i="12"/>
  <c r="D98" i="12"/>
  <c r="O97" i="12"/>
  <c r="N97" i="12"/>
  <c r="L97" i="12" s="1"/>
  <c r="M97" i="12"/>
  <c r="H97" i="12"/>
  <c r="D97" i="12"/>
  <c r="O96" i="12"/>
  <c r="N96" i="12"/>
  <c r="M96" i="12"/>
  <c r="L96" i="12"/>
  <c r="H96" i="12"/>
  <c r="D96" i="12"/>
  <c r="O95" i="12"/>
  <c r="N95" i="12"/>
  <c r="L95" i="12" s="1"/>
  <c r="M95" i="12"/>
  <c r="H95" i="12"/>
  <c r="D95" i="12"/>
  <c r="O94" i="12"/>
  <c r="N94" i="12"/>
  <c r="M94" i="12"/>
  <c r="L94" i="12"/>
  <c r="H94" i="12"/>
  <c r="D94" i="12"/>
  <c r="O93" i="12"/>
  <c r="N93" i="12"/>
  <c r="L93" i="12" s="1"/>
  <c r="M93" i="12"/>
  <c r="H93" i="12"/>
  <c r="D93" i="12"/>
  <c r="O92" i="12"/>
  <c r="N92" i="12"/>
  <c r="M92" i="12"/>
  <c r="L92" i="12"/>
  <c r="H92" i="12"/>
  <c r="D92" i="12"/>
  <c r="O91" i="12"/>
  <c r="N91" i="12"/>
  <c r="L91" i="12" s="1"/>
  <c r="M91" i="12"/>
  <c r="H91" i="12"/>
  <c r="D91" i="12"/>
  <c r="O90" i="12"/>
  <c r="N90" i="12"/>
  <c r="M90" i="12"/>
  <c r="M103" i="12" s="1"/>
  <c r="L90" i="12"/>
  <c r="H90" i="12"/>
  <c r="D90" i="12"/>
  <c r="O89" i="12"/>
  <c r="O103" i="12" s="1"/>
  <c r="N89" i="12"/>
  <c r="N103" i="12" s="1"/>
  <c r="M89" i="12"/>
  <c r="H89" i="12"/>
  <c r="D89" i="12"/>
  <c r="D103" i="12" s="1"/>
  <c r="K87" i="12"/>
  <c r="J87" i="12"/>
  <c r="I87" i="12"/>
  <c r="H87" i="12"/>
  <c r="G87" i="12"/>
  <c r="F87" i="12"/>
  <c r="E87" i="12"/>
  <c r="O86" i="12"/>
  <c r="N86" i="12"/>
  <c r="M86" i="12"/>
  <c r="L86" i="12"/>
  <c r="H86" i="12"/>
  <c r="D86" i="12"/>
  <c r="O85" i="12"/>
  <c r="N85" i="12"/>
  <c r="M85" i="12"/>
  <c r="L85" i="12" s="1"/>
  <c r="H85" i="12"/>
  <c r="D85" i="12"/>
  <c r="O84" i="12"/>
  <c r="N84" i="12"/>
  <c r="M84" i="12"/>
  <c r="L84" i="12"/>
  <c r="H84" i="12"/>
  <c r="D84" i="12"/>
  <c r="O83" i="12"/>
  <c r="N83" i="12"/>
  <c r="M83" i="12"/>
  <c r="L83" i="12" s="1"/>
  <c r="H83" i="12"/>
  <c r="D83" i="12"/>
  <c r="O82" i="12"/>
  <c r="N82" i="12"/>
  <c r="M82" i="12"/>
  <c r="L82" i="12"/>
  <c r="H82" i="12"/>
  <c r="D82" i="12"/>
  <c r="O81" i="12"/>
  <c r="N81" i="12"/>
  <c r="M81" i="12"/>
  <c r="L81" i="12" s="1"/>
  <c r="H81" i="12"/>
  <c r="D81" i="12"/>
  <c r="O80" i="12"/>
  <c r="N80" i="12"/>
  <c r="M80" i="12"/>
  <c r="L80" i="12"/>
  <c r="H80" i="12"/>
  <c r="D80" i="12"/>
  <c r="O79" i="12"/>
  <c r="N79" i="12"/>
  <c r="L79" i="12" s="1"/>
  <c r="M79" i="12"/>
  <c r="H79" i="12"/>
  <c r="D79" i="12"/>
  <c r="O78" i="12"/>
  <c r="N78" i="12"/>
  <c r="M78" i="12"/>
  <c r="L78" i="12"/>
  <c r="H78" i="12"/>
  <c r="D78" i="12"/>
  <c r="O77" i="12"/>
  <c r="N77" i="12"/>
  <c r="L77" i="12" s="1"/>
  <c r="M77" i="12"/>
  <c r="H77" i="12"/>
  <c r="D77" i="12"/>
  <c r="O76" i="12"/>
  <c r="N76" i="12"/>
  <c r="M76" i="12"/>
  <c r="L76" i="12"/>
  <c r="H76" i="12"/>
  <c r="D76" i="12"/>
  <c r="O75" i="12"/>
  <c r="N75" i="12"/>
  <c r="L75" i="12" s="1"/>
  <c r="M75" i="12"/>
  <c r="H75" i="12"/>
  <c r="D75" i="12"/>
  <c r="O74" i="12"/>
  <c r="N74" i="12"/>
  <c r="M74" i="12"/>
  <c r="L74" i="12"/>
  <c r="H74" i="12"/>
  <c r="D74" i="12"/>
  <c r="O73" i="12"/>
  <c r="N73" i="12"/>
  <c r="L73" i="12" s="1"/>
  <c r="M73" i="12"/>
  <c r="H73" i="12"/>
  <c r="D73" i="12"/>
  <c r="O72" i="12"/>
  <c r="N72" i="12"/>
  <c r="M72" i="12"/>
  <c r="L72" i="12"/>
  <c r="H72" i="12"/>
  <c r="D72" i="12"/>
  <c r="O71" i="12"/>
  <c r="N71" i="12"/>
  <c r="L71" i="12" s="1"/>
  <c r="M71" i="12"/>
  <c r="H71" i="12"/>
  <c r="D71" i="12"/>
  <c r="O70" i="12"/>
  <c r="N70" i="12"/>
  <c r="M70" i="12"/>
  <c r="L70" i="12"/>
  <c r="H70" i="12"/>
  <c r="D70" i="12"/>
  <c r="O69" i="12"/>
  <c r="N69" i="12"/>
  <c r="L69" i="12" s="1"/>
  <c r="M69" i="12"/>
  <c r="H69" i="12"/>
  <c r="D69" i="12"/>
  <c r="O68" i="12"/>
  <c r="N68" i="12"/>
  <c r="M68" i="12"/>
  <c r="L68" i="12"/>
  <c r="H68" i="12"/>
  <c r="D68" i="12"/>
  <c r="O67" i="12"/>
  <c r="N67" i="12"/>
  <c r="L67" i="12" s="1"/>
  <c r="M67" i="12"/>
  <c r="H67" i="12"/>
  <c r="D67" i="12"/>
  <c r="O66" i="12"/>
  <c r="N66" i="12"/>
  <c r="M66" i="12"/>
  <c r="L66" i="12"/>
  <c r="H66" i="12"/>
  <c r="D66" i="12"/>
  <c r="O65" i="12"/>
  <c r="N65" i="12"/>
  <c r="L65" i="12" s="1"/>
  <c r="M65" i="12"/>
  <c r="H65" i="12"/>
  <c r="D65" i="12"/>
  <c r="O64" i="12"/>
  <c r="N64" i="12"/>
  <c r="M64" i="12"/>
  <c r="L64" i="12"/>
  <c r="H64" i="12"/>
  <c r="D64" i="12"/>
  <c r="O63" i="12"/>
  <c r="N63" i="12"/>
  <c r="L63" i="12" s="1"/>
  <c r="M63" i="12"/>
  <c r="H63" i="12"/>
  <c r="D63" i="12"/>
  <c r="O62" i="12"/>
  <c r="N62" i="12"/>
  <c r="M62" i="12"/>
  <c r="L62" i="12"/>
  <c r="H62" i="12"/>
  <c r="D62" i="12"/>
  <c r="O61" i="12"/>
  <c r="N61" i="12"/>
  <c r="L61" i="12" s="1"/>
  <c r="M61" i="12"/>
  <c r="H61" i="12"/>
  <c r="D61" i="12"/>
  <c r="O60" i="12"/>
  <c r="N60" i="12"/>
  <c r="M60" i="12"/>
  <c r="L60" i="12"/>
  <c r="H60" i="12"/>
  <c r="D60" i="12"/>
  <c r="O59" i="12"/>
  <c r="N59" i="12"/>
  <c r="L59" i="12" s="1"/>
  <c r="M59" i="12"/>
  <c r="H59" i="12"/>
  <c r="D59" i="12"/>
  <c r="O58" i="12"/>
  <c r="N58" i="12"/>
  <c r="M58" i="12"/>
  <c r="L58" i="12"/>
  <c r="H58" i="12"/>
  <c r="D58" i="12"/>
  <c r="O57" i="12"/>
  <c r="N57" i="12"/>
  <c r="L57" i="12" s="1"/>
  <c r="M57" i="12"/>
  <c r="H57" i="12"/>
  <c r="D57" i="12"/>
  <c r="O56" i="12"/>
  <c r="N56" i="12"/>
  <c r="M56" i="12"/>
  <c r="L56" i="12"/>
  <c r="H56" i="12"/>
  <c r="D56" i="12"/>
  <c r="O55" i="12"/>
  <c r="N55" i="12"/>
  <c r="L55" i="12" s="1"/>
  <c r="M55" i="12"/>
  <c r="H55" i="12"/>
  <c r="D55" i="12"/>
  <c r="O54" i="12"/>
  <c r="N54" i="12"/>
  <c r="M54" i="12"/>
  <c r="M87" i="12" s="1"/>
  <c r="L54" i="12"/>
  <c r="H54" i="12"/>
  <c r="D54" i="12"/>
  <c r="O53" i="12"/>
  <c r="O87" i="12" s="1"/>
  <c r="N53" i="12"/>
  <c r="N87" i="12" s="1"/>
  <c r="M53" i="12"/>
  <c r="H53" i="12"/>
  <c r="D53" i="12"/>
  <c r="D87" i="12" s="1"/>
  <c r="K51" i="12"/>
  <c r="J51" i="12"/>
  <c r="I51" i="12"/>
  <c r="H51" i="12"/>
  <c r="G51" i="12"/>
  <c r="F51" i="12"/>
  <c r="E51" i="12"/>
  <c r="O50" i="12"/>
  <c r="N50" i="12"/>
  <c r="M50" i="12"/>
  <c r="M51" i="12" s="1"/>
  <c r="L50" i="12"/>
  <c r="H50" i="12"/>
  <c r="D50" i="12"/>
  <c r="O49" i="12"/>
  <c r="O51" i="12" s="1"/>
  <c r="N49" i="12"/>
  <c r="N51" i="12" s="1"/>
  <c r="M49" i="12"/>
  <c r="H49" i="12"/>
  <c r="D49" i="12"/>
  <c r="D51" i="12" s="1"/>
  <c r="K47" i="12"/>
  <c r="J47" i="12"/>
  <c r="I47" i="12"/>
  <c r="I110" i="12" s="1"/>
  <c r="H47" i="12"/>
  <c r="G47" i="12"/>
  <c r="F47" i="12"/>
  <c r="E47" i="12"/>
  <c r="E110" i="12" s="1"/>
  <c r="O46" i="12"/>
  <c r="N46" i="12"/>
  <c r="M46" i="12"/>
  <c r="L46" i="12"/>
  <c r="H46" i="12"/>
  <c r="D46" i="12"/>
  <c r="O45" i="12"/>
  <c r="N45" i="12"/>
  <c r="L45" i="12" s="1"/>
  <c r="M45" i="12"/>
  <c r="H45" i="12"/>
  <c r="D45" i="12"/>
  <c r="O44" i="12"/>
  <c r="N44" i="12"/>
  <c r="M44" i="12"/>
  <c r="L44" i="12"/>
  <c r="H44" i="12"/>
  <c r="D44" i="12"/>
  <c r="O43" i="12"/>
  <c r="N43" i="12"/>
  <c r="L43" i="12" s="1"/>
  <c r="M43" i="12"/>
  <c r="H43" i="12"/>
  <c r="D43" i="12"/>
  <c r="O42" i="12"/>
  <c r="N42" i="12"/>
  <c r="M42" i="12"/>
  <c r="L42" i="12"/>
  <c r="H42" i="12"/>
  <c r="D42" i="12"/>
  <c r="O41" i="12"/>
  <c r="N41" i="12"/>
  <c r="L41" i="12" s="1"/>
  <c r="M41" i="12"/>
  <c r="H41" i="12"/>
  <c r="D41" i="12"/>
  <c r="O40" i="12"/>
  <c r="N40" i="12"/>
  <c r="M40" i="12"/>
  <c r="L40" i="12"/>
  <c r="H40" i="12"/>
  <c r="D40" i="12"/>
  <c r="O39" i="12"/>
  <c r="N39" i="12"/>
  <c r="L39" i="12" s="1"/>
  <c r="M39" i="12"/>
  <c r="H39" i="12"/>
  <c r="D39" i="12"/>
  <c r="O38" i="12"/>
  <c r="N38" i="12"/>
  <c r="M38" i="12"/>
  <c r="L38" i="12"/>
  <c r="H38" i="12"/>
  <c r="D38" i="12"/>
  <c r="O37" i="12"/>
  <c r="N37" i="12"/>
  <c r="L37" i="12" s="1"/>
  <c r="M37" i="12"/>
  <c r="H37" i="12"/>
  <c r="D37" i="12"/>
  <c r="D47" i="12" s="1"/>
  <c r="O36" i="12"/>
  <c r="O47" i="12" s="1"/>
  <c r="N36" i="12"/>
  <c r="N47" i="12" s="1"/>
  <c r="M36" i="12"/>
  <c r="M47" i="12" s="1"/>
  <c r="L36" i="12"/>
  <c r="H36" i="12"/>
  <c r="D36" i="12"/>
  <c r="K34" i="12"/>
  <c r="K110" i="12" s="1"/>
  <c r="J34" i="12"/>
  <c r="J110" i="12" s="1"/>
  <c r="I34" i="12"/>
  <c r="G34" i="12"/>
  <c r="G110" i="12" s="1"/>
  <c r="F34" i="12"/>
  <c r="F110" i="12" s="1"/>
  <c r="E34" i="12"/>
  <c r="O33" i="12"/>
  <c r="N33" i="12"/>
  <c r="L33" i="12" s="1"/>
  <c r="M33" i="12"/>
  <c r="H33" i="12"/>
  <c r="D33" i="12"/>
  <c r="O32" i="12"/>
  <c r="N32" i="12"/>
  <c r="M32" i="12"/>
  <c r="L32" i="12"/>
  <c r="H32" i="12"/>
  <c r="D32" i="12"/>
  <c r="O31" i="12"/>
  <c r="N31" i="12"/>
  <c r="L31" i="12" s="1"/>
  <c r="M31" i="12"/>
  <c r="H31" i="12"/>
  <c r="D31" i="12"/>
  <c r="O30" i="12"/>
  <c r="N30" i="12"/>
  <c r="M30" i="12"/>
  <c r="L30" i="12"/>
  <c r="H30" i="12"/>
  <c r="D30" i="12"/>
  <c r="O29" i="12"/>
  <c r="N29" i="12"/>
  <c r="L29" i="12" s="1"/>
  <c r="M29" i="12"/>
  <c r="H29" i="12"/>
  <c r="D29" i="12"/>
  <c r="O28" i="12"/>
  <c r="N28" i="12"/>
  <c r="M28" i="12"/>
  <c r="L28" i="12"/>
  <c r="H28" i="12"/>
  <c r="D28" i="12"/>
  <c r="O27" i="12"/>
  <c r="N27" i="12"/>
  <c r="L27" i="12" s="1"/>
  <c r="M27" i="12"/>
  <c r="H27" i="12"/>
  <c r="D27" i="12"/>
  <c r="O26" i="12"/>
  <c r="N26" i="12"/>
  <c r="M26" i="12"/>
  <c r="L26" i="12"/>
  <c r="H26" i="12"/>
  <c r="D26" i="12"/>
  <c r="O25" i="12"/>
  <c r="N25" i="12"/>
  <c r="L25" i="12" s="1"/>
  <c r="M25" i="12"/>
  <c r="H25" i="12"/>
  <c r="D25" i="12"/>
  <c r="O24" i="12"/>
  <c r="N24" i="12"/>
  <c r="M24" i="12"/>
  <c r="L24" i="12"/>
  <c r="H24" i="12"/>
  <c r="D24" i="12"/>
  <c r="O23" i="12"/>
  <c r="O34" i="12" s="1"/>
  <c r="N23" i="12"/>
  <c r="N34" i="12" s="1"/>
  <c r="N110" i="12" s="1"/>
  <c r="M23" i="12"/>
  <c r="H23" i="12"/>
  <c r="D23" i="12"/>
  <c r="O22" i="12"/>
  <c r="N22" i="12"/>
  <c r="M22" i="12"/>
  <c r="M34" i="12" s="1"/>
  <c r="L22" i="12"/>
  <c r="H22" i="12"/>
  <c r="H34" i="12" s="1"/>
  <c r="H110" i="12" s="1"/>
  <c r="D22" i="12"/>
  <c r="D34" i="12" s="1"/>
  <c r="E117" i="11"/>
  <c r="E114" i="11" s="1"/>
  <c r="E116" i="11"/>
  <c r="E115" i="11"/>
  <c r="D114" i="11"/>
  <c r="C114" i="11"/>
  <c r="E112" i="11"/>
  <c r="E111" i="11"/>
  <c r="E110" i="11"/>
  <c r="E109" i="11"/>
  <c r="D109" i="11"/>
  <c r="C109" i="11"/>
  <c r="E108" i="11"/>
  <c r="E107" i="11"/>
  <c r="E106" i="11"/>
  <c r="E105" i="11"/>
  <c r="E104" i="11"/>
  <c r="E103" i="11"/>
  <c r="E102" i="11"/>
  <c r="E101" i="11" s="1"/>
  <c r="D101" i="11"/>
  <c r="D83" i="11" s="1"/>
  <c r="C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 s="1"/>
  <c r="E83" i="11" s="1"/>
  <c r="D84" i="11"/>
  <c r="C84" i="11"/>
  <c r="C83" i="11" s="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 s="1"/>
  <c r="D59" i="11"/>
  <c r="C59" i="11"/>
  <c r="C58" i="11" s="1"/>
  <c r="C57" i="11" s="1"/>
  <c r="E56" i="11"/>
  <c r="E55" i="11"/>
  <c r="E54" i="11"/>
  <c r="E53" i="11"/>
  <c r="E52" i="11"/>
  <c r="E51" i="11"/>
  <c r="E50" i="11" s="1"/>
  <c r="D51" i="11"/>
  <c r="C51" i="11"/>
  <c r="D50" i="11"/>
  <c r="C50" i="11"/>
  <c r="E48" i="11"/>
  <c r="E47" i="11"/>
  <c r="E46" i="11"/>
  <c r="E45" i="11"/>
  <c r="E44" i="11"/>
  <c r="E43" i="11"/>
  <c r="E42" i="11"/>
  <c r="D42" i="11"/>
  <c r="C42" i="11"/>
  <c r="E41" i="11"/>
  <c r="E40" i="11"/>
  <c r="E39" i="11"/>
  <c r="E38" i="11" s="1"/>
  <c r="D38" i="11"/>
  <c r="D32" i="11" s="1"/>
  <c r="C38" i="11"/>
  <c r="E37" i="11"/>
  <c r="E36" i="11"/>
  <c r="E35" i="11"/>
  <c r="E34" i="11"/>
  <c r="E33" i="11" s="1"/>
  <c r="E32" i="11" s="1"/>
  <c r="D33" i="11"/>
  <c r="C33" i="11"/>
  <c r="C32" i="11" s="1"/>
  <c r="E31" i="11"/>
  <c r="E30" i="11"/>
  <c r="D30" i="11"/>
  <c r="C30" i="11"/>
  <c r="E29" i="11"/>
  <c r="E28" i="11"/>
  <c r="E27" i="11"/>
  <c r="E26" i="11" s="1"/>
  <c r="D26" i="11"/>
  <c r="C26" i="11"/>
  <c r="E25" i="11"/>
  <c r="E24" i="11" s="1"/>
  <c r="E23" i="11" s="1"/>
  <c r="D24" i="11"/>
  <c r="D23" i="11" s="1"/>
  <c r="C24" i="11"/>
  <c r="C23" i="11" s="1"/>
  <c r="K32" i="10" l="1"/>
  <c r="P48" i="10" s="1"/>
  <c r="E141" i="15"/>
  <c r="D24" i="15"/>
  <c r="L24" i="15"/>
  <c r="Q151" i="15"/>
  <c r="I141" i="15"/>
  <c r="H24" i="15"/>
  <c r="Q155" i="15"/>
  <c r="D19" i="15"/>
  <c r="H19" i="15"/>
  <c r="G141" i="15"/>
  <c r="G139" i="15" s="1"/>
  <c r="K141" i="15"/>
  <c r="K139" i="15" s="1"/>
  <c r="N26" i="15"/>
  <c r="N31" i="15" s="1"/>
  <c r="N141" i="15" s="1"/>
  <c r="N139" i="15" s="1"/>
  <c r="L40" i="15"/>
  <c r="Q154" i="15" s="1"/>
  <c r="O70" i="15"/>
  <c r="K142" i="15"/>
  <c r="M77" i="15"/>
  <c r="L77" i="15" s="1"/>
  <c r="M81" i="15"/>
  <c r="L79" i="15"/>
  <c r="Q152" i="15" s="1"/>
  <c r="O119" i="15"/>
  <c r="O134" i="15"/>
  <c r="L132" i="15"/>
  <c r="N145" i="15"/>
  <c r="H143" i="15"/>
  <c r="L144" i="15"/>
  <c r="Q153" i="15"/>
  <c r="G142" i="15"/>
  <c r="D142" i="15" s="1"/>
  <c r="M107" i="15"/>
  <c r="L107" i="15" s="1"/>
  <c r="L83" i="15"/>
  <c r="L119" i="15"/>
  <c r="O138" i="15"/>
  <c r="L136" i="15"/>
  <c r="L138" i="15"/>
  <c r="H142" i="15"/>
  <c r="O57" i="15"/>
  <c r="M64" i="15"/>
  <c r="L64" i="15" s="1"/>
  <c r="O81" i="15"/>
  <c r="M114" i="15"/>
  <c r="O124" i="15"/>
  <c r="O143" i="15" s="1"/>
  <c r="L122" i="15"/>
  <c r="Q150" i="15" s="1"/>
  <c r="M124" i="15"/>
  <c r="E144" i="15"/>
  <c r="D144" i="15" s="1"/>
  <c r="I145" i="15"/>
  <c r="H145" i="15" s="1"/>
  <c r="F141" i="15"/>
  <c r="F139" i="15" s="1"/>
  <c r="J141" i="15"/>
  <c r="J139" i="15" s="1"/>
  <c r="O47" i="15"/>
  <c r="O141" i="15" s="1"/>
  <c r="L42" i="15"/>
  <c r="M57" i="15"/>
  <c r="O64" i="15"/>
  <c r="N142" i="15"/>
  <c r="O114" i="15"/>
  <c r="O129" i="15"/>
  <c r="O144" i="15" s="1"/>
  <c r="L127" i="15"/>
  <c r="L129" i="15"/>
  <c r="E143" i="15"/>
  <c r="D143" i="15" s="1"/>
  <c r="I144" i="15"/>
  <c r="H144" i="15" s="1"/>
  <c r="M145" i="15"/>
  <c r="M45" i="8"/>
  <c r="L21" i="8"/>
  <c r="Q50" i="8"/>
  <c r="O45" i="8"/>
  <c r="L44" i="8"/>
  <c r="Q54" i="8"/>
  <c r="L26" i="8"/>
  <c r="L30" i="8"/>
  <c r="L36" i="8"/>
  <c r="L40" i="8"/>
  <c r="L34" i="8"/>
  <c r="Q113" i="7"/>
  <c r="L35" i="7"/>
  <c r="N111" i="7"/>
  <c r="H111" i="7"/>
  <c r="L104" i="7"/>
  <c r="L56" i="7"/>
  <c r="Q121" i="7" s="1"/>
  <c r="L90" i="7"/>
  <c r="Q120" i="7" s="1"/>
  <c r="M52" i="7"/>
  <c r="L52" i="7" s="1"/>
  <c r="M88" i="7"/>
  <c r="L88" i="7" s="1"/>
  <c r="M48" i="7"/>
  <c r="L48" i="7" s="1"/>
  <c r="F26" i="4"/>
  <c r="F78" i="4" s="1"/>
  <c r="L57" i="4"/>
  <c r="M54" i="4"/>
  <c r="L54" i="4" s="1"/>
  <c r="L62" i="4"/>
  <c r="D346" i="4"/>
  <c r="N80" i="4"/>
  <c r="N92" i="4" s="1"/>
  <c r="N346" i="4"/>
  <c r="H103" i="4"/>
  <c r="G256" i="4"/>
  <c r="M145" i="4"/>
  <c r="L145" i="4" s="1"/>
  <c r="M233" i="4"/>
  <c r="L233" i="4" s="1"/>
  <c r="H323" i="4"/>
  <c r="M341" i="4"/>
  <c r="L325" i="4"/>
  <c r="L335" i="4"/>
  <c r="L332" i="4" s="1"/>
  <c r="M332" i="4"/>
  <c r="L26" i="4"/>
  <c r="M41" i="4"/>
  <c r="L41" i="4" s="1"/>
  <c r="L42" i="4"/>
  <c r="S360" i="4" s="1"/>
  <c r="L50" i="4"/>
  <c r="O94" i="4"/>
  <c r="O103" i="4" s="1"/>
  <c r="O345" i="4"/>
  <c r="L96" i="4"/>
  <c r="M136" i="4"/>
  <c r="L138" i="4"/>
  <c r="H163" i="4"/>
  <c r="M163" i="4"/>
  <c r="L163" i="4" s="1"/>
  <c r="D167" i="4"/>
  <c r="O167" i="4"/>
  <c r="H184" i="4"/>
  <c r="M184" i="4"/>
  <c r="L184" i="4" s="1"/>
  <c r="D188" i="4"/>
  <c r="O188" i="4"/>
  <c r="H205" i="4"/>
  <c r="M205" i="4"/>
  <c r="L205" i="4" s="1"/>
  <c r="D209" i="4"/>
  <c r="O209" i="4"/>
  <c r="L225" i="4"/>
  <c r="O348" i="4"/>
  <c r="L251" i="4"/>
  <c r="N26" i="4"/>
  <c r="O358" i="4"/>
  <c r="L34" i="4"/>
  <c r="I352" i="4"/>
  <c r="M37" i="4"/>
  <c r="L37" i="4" s="1"/>
  <c r="H46" i="4"/>
  <c r="N46" i="4"/>
  <c r="H58" i="4"/>
  <c r="L60" i="4"/>
  <c r="M58" i="4"/>
  <c r="L58" i="4" s="1"/>
  <c r="L66" i="4"/>
  <c r="O74" i="4"/>
  <c r="M356" i="4"/>
  <c r="L91" i="4"/>
  <c r="D105" i="4"/>
  <c r="E256" i="4"/>
  <c r="J256" i="4"/>
  <c r="O136" i="4"/>
  <c r="H150" i="4"/>
  <c r="M171" i="4"/>
  <c r="L171" i="4" s="1"/>
  <c r="M192" i="4"/>
  <c r="L192" i="4" s="1"/>
  <c r="M213" i="4"/>
  <c r="L213" i="4" s="1"/>
  <c r="L229" i="4"/>
  <c r="J351" i="4"/>
  <c r="N247" i="4"/>
  <c r="N256" i="4" s="1"/>
  <c r="K348" i="4"/>
  <c r="H251" i="4"/>
  <c r="L46" i="4"/>
  <c r="E78" i="4"/>
  <c r="D78" i="4" s="1"/>
  <c r="D26" i="4"/>
  <c r="M352" i="4"/>
  <c r="N37" i="4"/>
  <c r="N352" i="4" s="1"/>
  <c r="L44" i="4"/>
  <c r="D46" i="4"/>
  <c r="D50" i="4"/>
  <c r="O58" i="4"/>
  <c r="O78" i="4" s="1"/>
  <c r="L61" i="4"/>
  <c r="L74" i="4"/>
  <c r="P80" i="4"/>
  <c r="L103" i="4"/>
  <c r="M359" i="4"/>
  <c r="L359" i="4" s="1"/>
  <c r="M105" i="4"/>
  <c r="L107" i="4"/>
  <c r="L109" i="4"/>
  <c r="D141" i="4"/>
  <c r="O141" i="4"/>
  <c r="L141" i="4" s="1"/>
  <c r="L150" i="4"/>
  <c r="L167" i="4"/>
  <c r="H179" i="4"/>
  <c r="M179" i="4"/>
  <c r="L179" i="4" s="1"/>
  <c r="L188" i="4"/>
  <c r="H200" i="4"/>
  <c r="M200" i="4"/>
  <c r="L200" i="4" s="1"/>
  <c r="L209" i="4"/>
  <c r="H221" i="4"/>
  <c r="M221" i="4"/>
  <c r="L221" i="4" s="1"/>
  <c r="D225" i="4"/>
  <c r="O225" i="4"/>
  <c r="O353" i="4"/>
  <c r="L327" i="4"/>
  <c r="I342" i="4"/>
  <c r="M80" i="4"/>
  <c r="H105" i="4"/>
  <c r="I256" i="4"/>
  <c r="O247" i="4"/>
  <c r="G323" i="4"/>
  <c r="K323" i="4"/>
  <c r="O288" i="4"/>
  <c r="D292" i="4"/>
  <c r="O292" i="4"/>
  <c r="G350" i="4"/>
  <c r="G341" i="4"/>
  <c r="O336" i="4"/>
  <c r="D336" i="4"/>
  <c r="D341" i="4" s="1"/>
  <c r="M344" i="4"/>
  <c r="L344" i="4" s="1"/>
  <c r="P347" i="4"/>
  <c r="P342" i="4" s="1"/>
  <c r="S342" i="4"/>
  <c r="M358" i="4"/>
  <c r="E352" i="4"/>
  <c r="E342" i="4" s="1"/>
  <c r="K352" i="4"/>
  <c r="J352" i="4"/>
  <c r="L49" i="4"/>
  <c r="L52" i="4"/>
  <c r="S365" i="4" s="1"/>
  <c r="D58" i="4"/>
  <c r="N62" i="4"/>
  <c r="H66" i="4"/>
  <c r="L71" i="4"/>
  <c r="H346" i="4"/>
  <c r="O346" i="4"/>
  <c r="N356" i="4"/>
  <c r="G103" i="4"/>
  <c r="F256" i="4"/>
  <c r="L110" i="4"/>
  <c r="D114" i="4"/>
  <c r="H132" i="4"/>
  <c r="D150" i="4"/>
  <c r="D163" i="4"/>
  <c r="D179" i="4"/>
  <c r="D184" i="4"/>
  <c r="D200" i="4"/>
  <c r="D205" i="4"/>
  <c r="D221" i="4"/>
  <c r="K351" i="4"/>
  <c r="H351" i="4" s="1"/>
  <c r="D251" i="4"/>
  <c r="D264" i="4"/>
  <c r="M264" i="4"/>
  <c r="M323" i="4" s="1"/>
  <c r="L296" i="4"/>
  <c r="O313" i="4"/>
  <c r="L313" i="4" s="1"/>
  <c r="D317" i="4"/>
  <c r="F342" i="4"/>
  <c r="H345" i="4"/>
  <c r="H348" i="4"/>
  <c r="D66" i="4"/>
  <c r="H74" i="4"/>
  <c r="L346" i="4"/>
  <c r="L97" i="4"/>
  <c r="L358" i="4" s="1"/>
  <c r="O351" i="4"/>
  <c r="L345" i="4"/>
  <c r="M354" i="4"/>
  <c r="L354" i="4" s="1"/>
  <c r="L113" i="4"/>
  <c r="D132" i="4"/>
  <c r="L162" i="4"/>
  <c r="L178" i="4"/>
  <c r="L183" i="4"/>
  <c r="L199" i="4"/>
  <c r="L204" i="4"/>
  <c r="L220" i="4"/>
  <c r="O243" i="4"/>
  <c r="L243" i="4" s="1"/>
  <c r="L348" i="4"/>
  <c r="L292" i="4"/>
  <c r="D345" i="4"/>
  <c r="M258" i="4"/>
  <c r="L284" i="4"/>
  <c r="L291" i="4"/>
  <c r="L300" i="4"/>
  <c r="U342" i="4"/>
  <c r="T342" i="4"/>
  <c r="G352" i="4"/>
  <c r="M346" i="4"/>
  <c r="M347" i="4"/>
  <c r="L347" i="4" s="1"/>
  <c r="O356" i="4"/>
  <c r="G351" i="4"/>
  <c r="D351" i="4" s="1"/>
  <c r="M247" i="4"/>
  <c r="N258" i="4"/>
  <c r="N262" i="4" s="1"/>
  <c r="L266" i="4"/>
  <c r="L264" i="4" s="1"/>
  <c r="O282" i="4"/>
  <c r="L282" i="4" s="1"/>
  <c r="L288" i="4"/>
  <c r="L295" i="4"/>
  <c r="O296" i="4"/>
  <c r="L307" i="4"/>
  <c r="L315" i="4"/>
  <c r="K350" i="4"/>
  <c r="H350" i="4" s="1"/>
  <c r="K341" i="4"/>
  <c r="D350" i="4"/>
  <c r="L353" i="4"/>
  <c r="L60" i="3"/>
  <c r="Q30" i="3"/>
  <c r="Q32" i="3" s="1"/>
  <c r="Q34" i="3" s="1"/>
  <c r="L28" i="2"/>
  <c r="M26" i="2"/>
  <c r="M134" i="2"/>
  <c r="L39" i="2"/>
  <c r="M149" i="2"/>
  <c r="L149" i="2" s="1"/>
  <c r="L43" i="2"/>
  <c r="M152" i="2"/>
  <c r="L152" i="2" s="1"/>
  <c r="Q162" i="2"/>
  <c r="L90" i="2"/>
  <c r="D132" i="2"/>
  <c r="H132" i="2"/>
  <c r="L31" i="2"/>
  <c r="M137" i="2"/>
  <c r="L137" i="2" s="1"/>
  <c r="O145" i="2"/>
  <c r="L145" i="2" s="1"/>
  <c r="L40" i="2"/>
  <c r="L120" i="2"/>
  <c r="O26" i="2"/>
  <c r="L36" i="2"/>
  <c r="Q157" i="2" s="1"/>
  <c r="M142" i="2"/>
  <c r="L142" i="2" s="1"/>
  <c r="O151" i="2"/>
  <c r="L151" i="2" s="1"/>
  <c r="L42" i="2"/>
  <c r="N153" i="2"/>
  <c r="N44" i="2"/>
  <c r="L51" i="2"/>
  <c r="M48" i="2"/>
  <c r="M153" i="2"/>
  <c r="O64" i="2"/>
  <c r="L66" i="2"/>
  <c r="L64" i="2" s="1"/>
  <c r="L83" i="2"/>
  <c r="L80" i="2" s="1"/>
  <c r="M80" i="2"/>
  <c r="O146" i="2"/>
  <c r="L146" i="2" s="1"/>
  <c r="O120" i="2"/>
  <c r="L96" i="2"/>
  <c r="N88" i="2"/>
  <c r="O138" i="2"/>
  <c r="L138" i="2" s="1"/>
  <c r="L32" i="2"/>
  <c r="L41" i="2"/>
  <c r="M150" i="2"/>
  <c r="L150" i="2" s="1"/>
  <c r="L76" i="2"/>
  <c r="D90" i="2"/>
  <c r="D94" i="2" s="1"/>
  <c r="H120" i="2"/>
  <c r="L154" i="2"/>
  <c r="K88" i="2"/>
  <c r="O144" i="2"/>
  <c r="L144" i="2" s="1"/>
  <c r="O153" i="2"/>
  <c r="M71" i="2"/>
  <c r="H68" i="2"/>
  <c r="L74" i="2"/>
  <c r="L72" i="2" s="1"/>
  <c r="M72" i="2"/>
  <c r="G88" i="2"/>
  <c r="H26" i="2"/>
  <c r="L30" i="2"/>
  <c r="L35" i="2"/>
  <c r="L38" i="2"/>
  <c r="N144" i="2"/>
  <c r="N132" i="2" s="1"/>
  <c r="L50" i="2"/>
  <c r="L48" i="2" s="1"/>
  <c r="M55" i="2"/>
  <c r="H52" i="2"/>
  <c r="L58" i="2"/>
  <c r="L56" i="2" s="1"/>
  <c r="M56" i="2"/>
  <c r="D68" i="2"/>
  <c r="N148" i="2"/>
  <c r="O154" i="2"/>
  <c r="O122" i="2"/>
  <c r="O131" i="2" s="1"/>
  <c r="L131" i="2" s="1"/>
  <c r="M141" i="2"/>
  <c r="L141" i="2" s="1"/>
  <c r="H147" i="2"/>
  <c r="D26" i="2"/>
  <c r="D88" i="2" s="1"/>
  <c r="L33" i="2"/>
  <c r="D52" i="2"/>
  <c r="L67" i="2"/>
  <c r="O80" i="2"/>
  <c r="O148" i="2"/>
  <c r="L148" i="2" s="1"/>
  <c r="O90" i="2"/>
  <c r="O94" i="2" s="1"/>
  <c r="L94" i="2" s="1"/>
  <c r="L124" i="2"/>
  <c r="L122" i="2" s="1"/>
  <c r="M143" i="2"/>
  <c r="L143" i="2" s="1"/>
  <c r="Q230" i="1"/>
  <c r="M212" i="1"/>
  <c r="L213" i="1"/>
  <c r="H27" i="1"/>
  <c r="M32" i="1"/>
  <c r="L33" i="1"/>
  <c r="L32" i="1" s="1"/>
  <c r="O49" i="1"/>
  <c r="L50" i="1"/>
  <c r="L49" i="1" s="1"/>
  <c r="O54" i="1"/>
  <c r="L55" i="1"/>
  <c r="L54" i="1" s="1"/>
  <c r="O59" i="1"/>
  <c r="L60" i="1"/>
  <c r="L59" i="1" s="1"/>
  <c r="O64" i="1"/>
  <c r="L65" i="1"/>
  <c r="L64" i="1" s="1"/>
  <c r="O69" i="1"/>
  <c r="L70" i="1"/>
  <c r="L69" i="1" s="1"/>
  <c r="M80" i="1"/>
  <c r="L86" i="1"/>
  <c r="M85" i="1"/>
  <c r="I145" i="1"/>
  <c r="I220" i="1" s="1"/>
  <c r="H220" i="1" s="1"/>
  <c r="L118" i="1"/>
  <c r="L117" i="1" s="1"/>
  <c r="O121" i="1"/>
  <c r="N121" i="1"/>
  <c r="D188" i="1"/>
  <c r="O151" i="1"/>
  <c r="O188" i="1" s="1"/>
  <c r="L152" i="1"/>
  <c r="L151" i="1" s="1"/>
  <c r="L188" i="1" s="1"/>
  <c r="N210" i="1"/>
  <c r="O210" i="1"/>
  <c r="L80" i="1"/>
  <c r="O109" i="1"/>
  <c r="L110" i="1"/>
  <c r="L109" i="1" s="1"/>
  <c r="L122" i="1"/>
  <c r="L121" i="1" s="1"/>
  <c r="M121" i="1"/>
  <c r="E91" i="1"/>
  <c r="E220" i="1" s="1"/>
  <c r="Q228" i="1"/>
  <c r="O43" i="1"/>
  <c r="O91" i="1" s="1"/>
  <c r="M43" i="1"/>
  <c r="L75" i="1"/>
  <c r="K145" i="1"/>
  <c r="K220" i="1" s="1"/>
  <c r="N221" i="1"/>
  <c r="N96" i="1"/>
  <c r="L103" i="1"/>
  <c r="M101" i="1"/>
  <c r="L115" i="1"/>
  <c r="O113" i="1"/>
  <c r="L135" i="1"/>
  <c r="M133" i="1"/>
  <c r="L143" i="1"/>
  <c r="L141" i="1" s="1"/>
  <c r="O141" i="1"/>
  <c r="N91" i="1"/>
  <c r="F91" i="1"/>
  <c r="F220" i="1" s="1"/>
  <c r="J91" i="1"/>
  <c r="L39" i="1"/>
  <c r="L38" i="1" s="1"/>
  <c r="O75" i="1"/>
  <c r="M75" i="1"/>
  <c r="L88" i="1"/>
  <c r="L97" i="1"/>
  <c r="L96" i="1" s="1"/>
  <c r="L93" i="1" s="1"/>
  <c r="L111" i="1"/>
  <c r="M109" i="1"/>
  <c r="L114" i="1"/>
  <c r="M113" i="1"/>
  <c r="D129" i="1"/>
  <c r="D145" i="1" s="1"/>
  <c r="H210" i="1"/>
  <c r="L82" i="1"/>
  <c r="H93" i="1"/>
  <c r="M93" i="1"/>
  <c r="N93" i="1"/>
  <c r="N145" i="1" s="1"/>
  <c r="H101" i="1"/>
  <c r="O101" i="1"/>
  <c r="L106" i="1"/>
  <c r="L105" i="1" s="1"/>
  <c r="M105" i="1"/>
  <c r="N113" i="1"/>
  <c r="H133" i="1"/>
  <c r="O133" i="1"/>
  <c r="L138" i="1"/>
  <c r="L137" i="1" s="1"/>
  <c r="M137" i="1"/>
  <c r="M141" i="1"/>
  <c r="O149" i="1"/>
  <c r="L149" i="1" s="1"/>
  <c r="L147" i="1"/>
  <c r="Q229" i="1" s="1"/>
  <c r="M210" i="1"/>
  <c r="K219" i="1"/>
  <c r="M221" i="1"/>
  <c r="L221" i="1" s="1"/>
  <c r="H85" i="1"/>
  <c r="O93" i="1"/>
  <c r="J145" i="1"/>
  <c r="L101" i="1"/>
  <c r="L130" i="1"/>
  <c r="L129" i="1" s="1"/>
  <c r="M129" i="1"/>
  <c r="L133" i="1"/>
  <c r="D141" i="1"/>
  <c r="H219" i="1"/>
  <c r="D210" i="1"/>
  <c r="G219" i="1"/>
  <c r="G220" i="1" s="1"/>
  <c r="N190" i="1"/>
  <c r="N193" i="1" s="1"/>
  <c r="O190" i="1"/>
  <c r="O193" i="1" s="1"/>
  <c r="L193" i="1" s="1"/>
  <c r="F88" i="14"/>
  <c r="J88" i="14"/>
  <c r="N88" i="14"/>
  <c r="K60" i="14"/>
  <c r="K88" i="14" s="1"/>
  <c r="C62" i="14"/>
  <c r="C88" i="14" s="1"/>
  <c r="G63" i="14"/>
  <c r="G88" i="14" s="1"/>
  <c r="K64" i="14"/>
  <c r="C66" i="14"/>
  <c r="G67" i="14"/>
  <c r="K68" i="14"/>
  <c r="C70" i="14"/>
  <c r="G71" i="14"/>
  <c r="K72" i="14"/>
  <c r="C74" i="14"/>
  <c r="G75" i="14"/>
  <c r="K76" i="14"/>
  <c r="C78" i="14"/>
  <c r="G79" i="14"/>
  <c r="K80" i="14"/>
  <c r="C82" i="14"/>
  <c r="G83" i="14"/>
  <c r="K84" i="14"/>
  <c r="C86" i="14"/>
  <c r="G87" i="14"/>
  <c r="D88" i="14"/>
  <c r="H88" i="14"/>
  <c r="L88" i="14"/>
  <c r="K61" i="14"/>
  <c r="C63" i="14"/>
  <c r="G64" i="14"/>
  <c r="K65" i="14"/>
  <c r="C67" i="14"/>
  <c r="G68" i="14"/>
  <c r="K69" i="14"/>
  <c r="C71" i="14"/>
  <c r="G72" i="14"/>
  <c r="K73" i="14"/>
  <c r="C75" i="14"/>
  <c r="G76" i="14"/>
  <c r="K77" i="14"/>
  <c r="C79" i="14"/>
  <c r="G80" i="14"/>
  <c r="K81" i="14"/>
  <c r="C83" i="14"/>
  <c r="G84" i="14"/>
  <c r="K85" i="14"/>
  <c r="C87" i="14"/>
  <c r="L47" i="12"/>
  <c r="M110" i="12"/>
  <c r="O110" i="12"/>
  <c r="D110" i="12"/>
  <c r="L23" i="12"/>
  <c r="L34" i="12" s="1"/>
  <c r="L110" i="12" s="1"/>
  <c r="L49" i="12"/>
  <c r="L51" i="12" s="1"/>
  <c r="L53" i="12"/>
  <c r="L87" i="12" s="1"/>
  <c r="L89" i="12"/>
  <c r="L103" i="12" s="1"/>
  <c r="L105" i="12"/>
  <c r="L109" i="12" s="1"/>
  <c r="D58" i="11"/>
  <c r="D57" i="11" s="1"/>
  <c r="D113" i="11" s="1"/>
  <c r="D118" i="11" s="1"/>
  <c r="C113" i="11"/>
  <c r="C118" i="11" s="1"/>
  <c r="E58" i="11"/>
  <c r="E57" i="11" s="1"/>
  <c r="E113" i="11" s="1"/>
  <c r="E118" i="11" s="1"/>
  <c r="Q156" i="15" l="1"/>
  <c r="O142" i="15"/>
  <c r="O139" i="15" s="1"/>
  <c r="L47" i="15"/>
  <c r="L70" i="15"/>
  <c r="L81" i="15"/>
  <c r="L57" i="15"/>
  <c r="M142" i="15"/>
  <c r="L114" i="15"/>
  <c r="O145" i="15"/>
  <c r="L145" i="15" s="1"/>
  <c r="M141" i="15"/>
  <c r="D141" i="15"/>
  <c r="D139" i="15" s="1"/>
  <c r="E139" i="15"/>
  <c r="L124" i="15"/>
  <c r="M143" i="15"/>
  <c r="L143" i="15" s="1"/>
  <c r="L134" i="15"/>
  <c r="L19" i="15"/>
  <c r="H141" i="15"/>
  <c r="H139" i="15" s="1"/>
  <c r="I139" i="15"/>
  <c r="Q52" i="8"/>
  <c r="Q57" i="8" s="1"/>
  <c r="L23" i="8"/>
  <c r="Q53" i="8"/>
  <c r="L31" i="8"/>
  <c r="L45" i="8" s="1"/>
  <c r="M111" i="7"/>
  <c r="L111" i="7" s="1"/>
  <c r="Q123" i="7"/>
  <c r="Q124" i="7" s="1"/>
  <c r="S369" i="4"/>
  <c r="G342" i="4"/>
  <c r="O350" i="4"/>
  <c r="L350" i="4" s="1"/>
  <c r="L342" i="4" s="1"/>
  <c r="O341" i="4"/>
  <c r="L336" i="4"/>
  <c r="L341" i="4" s="1"/>
  <c r="L105" i="4"/>
  <c r="M256" i="4"/>
  <c r="O323" i="4"/>
  <c r="L247" i="4"/>
  <c r="L258" i="4"/>
  <c r="M262" i="4"/>
  <c r="K342" i="4"/>
  <c r="N351" i="4"/>
  <c r="N342" i="4" s="1"/>
  <c r="H256" i="4"/>
  <c r="D256" i="4"/>
  <c r="L136" i="4"/>
  <c r="S368" i="4" s="1"/>
  <c r="M92" i="4"/>
  <c r="L92" i="4" s="1"/>
  <c r="L80" i="4"/>
  <c r="L352" i="4"/>
  <c r="O352" i="4"/>
  <c r="O256" i="4"/>
  <c r="L323" i="4"/>
  <c r="D342" i="4"/>
  <c r="D352" i="4"/>
  <c r="M351" i="4"/>
  <c r="L351" i="4" s="1"/>
  <c r="S367" i="4"/>
  <c r="J342" i="4"/>
  <c r="L356" i="4"/>
  <c r="N78" i="4"/>
  <c r="M78" i="4"/>
  <c r="L78" i="4" s="1"/>
  <c r="D323" i="4"/>
  <c r="H352" i="4"/>
  <c r="H342" i="4" s="1"/>
  <c r="L94" i="4"/>
  <c r="S366" i="4" s="1"/>
  <c r="Q36" i="3"/>
  <c r="M132" i="2"/>
  <c r="L134" i="2"/>
  <c r="O132" i="2"/>
  <c r="Q165" i="2"/>
  <c r="H88" i="2"/>
  <c r="L153" i="2"/>
  <c r="L55" i="2"/>
  <c r="L52" i="2" s="1"/>
  <c r="M52" i="2"/>
  <c r="L71" i="2"/>
  <c r="L68" i="2" s="1"/>
  <c r="M68" i="2"/>
  <c r="O88" i="2"/>
  <c r="M88" i="2"/>
  <c r="L26" i="2"/>
  <c r="Q156" i="2"/>
  <c r="M91" i="1"/>
  <c r="O145" i="1"/>
  <c r="O220" i="1" s="1"/>
  <c r="L210" i="1"/>
  <c r="L113" i="1"/>
  <c r="J220" i="1"/>
  <c r="D220" i="1"/>
  <c r="H91" i="1"/>
  <c r="L190" i="1"/>
  <c r="Q227" i="1"/>
  <c r="M145" i="1"/>
  <c r="L145" i="1" s="1"/>
  <c r="N220" i="1"/>
  <c r="Q226" i="1"/>
  <c r="L85" i="1"/>
  <c r="M219" i="1"/>
  <c r="L219" i="1" s="1"/>
  <c r="L212" i="1"/>
  <c r="Q223" i="1"/>
  <c r="H145" i="1"/>
  <c r="L141" i="15" l="1"/>
  <c r="M139" i="15"/>
  <c r="L142" i="15"/>
  <c r="Q58" i="8"/>
  <c r="M342" i="4"/>
  <c r="O342" i="4"/>
  <c r="L262" i="4"/>
  <c r="S363" i="4"/>
  <c r="S371" i="4" s="1"/>
  <c r="S372" i="4" s="1"/>
  <c r="L256" i="4"/>
  <c r="L132" i="2"/>
  <c r="R39" i="2" s="1"/>
  <c r="L88" i="2"/>
  <c r="Q159" i="2"/>
  <c r="Q166" i="2" s="1"/>
  <c r="Q168" i="2" s="1"/>
  <c r="Q233" i="1"/>
  <c r="M220" i="1"/>
  <c r="L220" i="1" s="1"/>
  <c r="L91" i="1"/>
  <c r="L139" i="15" l="1"/>
  <c r="Q157" i="15" s="1"/>
  <c r="Q235" i="1"/>
  <c r="Q25" i="6" l="1"/>
  <c r="Q24" i="6"/>
  <c r="Q23" i="6"/>
  <c r="J23" i="6"/>
  <c r="F23" i="6"/>
  <c r="O22" i="6"/>
  <c r="M22" i="6"/>
  <c r="K22" i="6"/>
  <c r="J22" i="6"/>
  <c r="I22" i="6"/>
  <c r="G22" i="6"/>
  <c r="F22" i="6"/>
  <c r="E22" i="6"/>
  <c r="Q21" i="6"/>
  <c r="O21" i="6"/>
  <c r="N21" i="6"/>
  <c r="N22" i="6" s="1"/>
  <c r="M21" i="6"/>
  <c r="L21" i="6"/>
  <c r="Q22" i="6" s="1"/>
  <c r="H21" i="6"/>
  <c r="H22" i="6" s="1"/>
  <c r="D21" i="6"/>
  <c r="D22" i="6" s="1"/>
  <c r="K19" i="6"/>
  <c r="K23" i="6" s="1"/>
  <c r="J19" i="6"/>
  <c r="I19" i="6"/>
  <c r="I23" i="6" s="1"/>
  <c r="G19" i="6"/>
  <c r="G23" i="6" s="1"/>
  <c r="F19" i="6"/>
  <c r="E19" i="6"/>
  <c r="E23" i="6" s="1"/>
  <c r="O18" i="6"/>
  <c r="O19" i="6" s="1"/>
  <c r="O23" i="6" s="1"/>
  <c r="N18" i="6"/>
  <c r="N19" i="6" s="1"/>
  <c r="N23" i="6" s="1"/>
  <c r="M18" i="6"/>
  <c r="M19" i="6" s="1"/>
  <c r="M23" i="6" s="1"/>
  <c r="H18" i="6"/>
  <c r="H19" i="6" s="1"/>
  <c r="H23" i="6" s="1"/>
  <c r="D18" i="6"/>
  <c r="D19" i="6" s="1"/>
  <c r="D23" i="6" l="1"/>
  <c r="L18" i="6"/>
  <c r="L22" i="6"/>
  <c r="Q20" i="6" l="1"/>
  <c r="Q26" i="6" s="1"/>
  <c r="L19" i="6"/>
  <c r="L23" i="6" s="1"/>
  <c r="Q30" i="6" s="1"/>
  <c r="Q28" i="6" l="1"/>
</calcChain>
</file>

<file path=xl/sharedStrings.xml><?xml version="1.0" encoding="utf-8"?>
<sst xmlns="http://schemas.openxmlformats.org/spreadsheetml/2006/main" count="2972" uniqueCount="544">
  <si>
    <t>Iš viso</t>
  </si>
  <si>
    <t>išlaidoms</t>
  </si>
  <si>
    <t>turtui įsigyti</t>
  </si>
  <si>
    <t>iš viso</t>
  </si>
  <si>
    <t>iš jų darbo užmokesčiui</t>
  </si>
  <si>
    <t>Eil.                 Nr.</t>
  </si>
  <si>
    <t>01 programa. Savivaldybės valdymas</t>
  </si>
  <si>
    <t>Degaičių seniūnija</t>
  </si>
  <si>
    <t>savarankiškos funkcijos</t>
  </si>
  <si>
    <t>01</t>
  </si>
  <si>
    <t>Gadūnavo seniūnija</t>
  </si>
  <si>
    <t>Luokės seniūnija</t>
  </si>
  <si>
    <t>Nevarėnų seniūnija</t>
  </si>
  <si>
    <t>Ryškėnų seniūnija</t>
  </si>
  <si>
    <t>Tryškių seniūnija</t>
  </si>
  <si>
    <t>Upynos seniūnija</t>
  </si>
  <si>
    <t>Varnių seniūnija</t>
  </si>
  <si>
    <t>Viešvėnų seniūnija</t>
  </si>
  <si>
    <t>Žarėnų seniūnija</t>
  </si>
  <si>
    <t>Telšių miesto seniūnija</t>
  </si>
  <si>
    <t>Savivaldybės administracija</t>
  </si>
  <si>
    <t>03</t>
  </si>
  <si>
    <t>06</t>
  </si>
  <si>
    <t>02</t>
  </si>
  <si>
    <t>10</t>
  </si>
  <si>
    <t>04</t>
  </si>
  <si>
    <t>Savivaldybės administracijos Finansų skyrius</t>
  </si>
  <si>
    <t>Kultūros centras</t>
  </si>
  <si>
    <t>Karolinos Praniauskaitės viešoji biblioteka</t>
  </si>
  <si>
    <t>Žemaitės dramos teatras</t>
  </si>
  <si>
    <t>08</t>
  </si>
  <si>
    <t>05</t>
  </si>
  <si>
    <t>07</t>
  </si>
  <si>
    <t>Žemaitės gimnazija</t>
  </si>
  <si>
    <t>Lopšelis-darželis „Nykštukas“</t>
  </si>
  <si>
    <t>Lopšelis-darželis „Saulutė“</t>
  </si>
  <si>
    <t>Lopšelis-darželis „Berželis“</t>
  </si>
  <si>
    <t>Lopšelis-darželis „Mastis“</t>
  </si>
  <si>
    <t>Lopšelis-darželis „Eglutė“</t>
  </si>
  <si>
    <t>Upynos lopšelis-darželis</t>
  </si>
  <si>
    <t>Rainių mokykla-darželis</t>
  </si>
  <si>
    <t>„Saulėtekio“ pradinė mokykla</t>
  </si>
  <si>
    <t>Janapolės pagrindinė mokykla</t>
  </si>
  <si>
    <t>Upynos pagrindinė mokykla</t>
  </si>
  <si>
    <t>Kaunatavos pagrindinė mokykla</t>
  </si>
  <si>
    <t>Eigirdžių pagrindinė mokykla</t>
  </si>
  <si>
    <t>Viešvėnų pagrindinė mokykla</t>
  </si>
  <si>
    <t>Telšių  muzikos mokykla</t>
  </si>
  <si>
    <t>Luokės muzikos ir dailės mokykla</t>
  </si>
  <si>
    <t>Telšių švietimo centras</t>
  </si>
  <si>
    <t>09</t>
  </si>
  <si>
    <t>Senelių globos namai</t>
  </si>
  <si>
    <t>Socialinių paslaugų centras</t>
  </si>
  <si>
    <t>Valsty- bės funkci- jų kla- sifikacija</t>
  </si>
  <si>
    <t>Varnių Motiejaus Valančiaus gimnazija</t>
  </si>
  <si>
    <t>Savivaldybės kontrolės ir audito tarnyba</t>
  </si>
  <si>
    <t>Nevarėnų kultūros centras</t>
  </si>
  <si>
    <t>Ryškėnų kultūros centras</t>
  </si>
  <si>
    <t>02 programa. Saugios aplinkos užtikrinimas</t>
  </si>
  <si>
    <t xml:space="preserve"> Nevarėnų seniūnija</t>
  </si>
  <si>
    <t xml:space="preserve"> Ryškėnų seniūnija</t>
  </si>
  <si>
    <t>03 programa. Sveikatos priežiūra</t>
  </si>
  <si>
    <t>Sporto ir rekreacijos centras</t>
  </si>
  <si>
    <t>Telšių dailės mokykla</t>
  </si>
  <si>
    <t>06 programa. Kultūros ir sporto politikos įgyvendinimas</t>
  </si>
  <si>
    <t>Viešvėnų kultūros centras</t>
  </si>
  <si>
    <t>07 programa. Socialinės paramos įgyvendinimas</t>
  </si>
  <si>
    <t>Vaikų globos namai</t>
  </si>
  <si>
    <t>Visuomenės sveikatos biuras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</si>
  <si>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</si>
  <si>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</si>
  <si>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</si>
  <si>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</si>
  <si>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</si>
  <si>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</si>
  <si>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</si>
  <si>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</si>
  <si>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</si>
  <si>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</si>
  <si>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</si>
  <si>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</si>
  <si>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</si>
  <si>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</si>
  <si>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</si>
  <si>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</si>
  <si>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</si>
  <si>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</si>
  <si>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</si>
  <si>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</si>
  <si>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</si>
  <si>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</si>
  <si>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</si>
  <si>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</si>
  <si>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</si>
  <si>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</si>
  <si>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</si>
  <si>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</si>
  <si>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</si>
  <si>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</si>
  <si>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</si>
  <si>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</si>
  <si>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</si>
  <si>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</si>
  <si>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</si>
  <si>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</si>
  <si>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</si>
  <si>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</si>
  <si>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</si>
  <si>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43.</t>
  </si>
  <si>
    <t>46.</t>
  </si>
  <si>
    <t>47.</t>
  </si>
  <si>
    <t>48.</t>
  </si>
  <si>
    <t>49.</t>
  </si>
  <si>
    <t>50.</t>
  </si>
  <si>
    <t>52.</t>
  </si>
  <si>
    <t>53.</t>
  </si>
  <si>
    <t>54.</t>
  </si>
  <si>
    <t>55.</t>
  </si>
  <si>
    <t>56.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</si>
  <si>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</si>
  <si>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</si>
  <si>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</si>
  <si>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</si>
  <si>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</si>
  <si>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</si>
  <si>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</si>
  <si>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</si>
  <si>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</si>
  <si>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</si>
  <si>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</si>
  <si>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</si>
  <si>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71.</t>
  </si>
  <si>
    <t>72.</t>
  </si>
  <si>
    <t>73.</t>
  </si>
  <si>
    <t>74.</t>
  </si>
  <si>
    <t>75.</t>
  </si>
  <si>
    <t>76.</t>
  </si>
  <si>
    <t>77.</t>
  </si>
  <si>
    <t>79.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</si>
  <si>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</si>
  <si>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</si>
  <si>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</si>
  <si>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</si>
  <si>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</si>
  <si>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</si>
  <si>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</si>
  <si>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</si>
  <si>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</si>
  <si>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Suaugusiųjų mokykla</t>
  </si>
  <si>
    <t>Lopšelis-darželis „Žemaitukas“</t>
  </si>
  <si>
    <t>Žarėnų kultūros centras</t>
  </si>
  <si>
    <t>41.</t>
  </si>
  <si>
    <t>42.</t>
  </si>
  <si>
    <t>44.</t>
  </si>
  <si>
    <t>45.</t>
  </si>
  <si>
    <t>„Džiugo“ gimnazija</t>
  </si>
  <si>
    <t>Ubiškės mokykla-darželis</t>
  </si>
  <si>
    <t>57.</t>
  </si>
  <si>
    <t>70.</t>
  </si>
  <si>
    <t>78.</t>
  </si>
  <si>
    <t>Nevarėnų pagrindinė mokykla</t>
  </si>
  <si>
    <t>51.</t>
  </si>
  <si>
    <t>Naujamiesčio mokykla</t>
  </si>
  <si>
    <t xml:space="preserve">iš jų – vietinė rinkliava už komunalinių atliekų surinkimą ir tvarkymą </t>
  </si>
  <si>
    <t>Priešgaisrinė tarnyba</t>
  </si>
  <si>
    <t>04 programa. Išsilavinusios bendruomenės ugdymas (-sis)</t>
  </si>
  <si>
    <t>IŠ VISO:</t>
  </si>
  <si>
    <t xml:space="preserve"> </t>
  </si>
  <si>
    <t>Iš viso 01 programai:</t>
  </si>
  <si>
    <t>Iš viso 02 programai:</t>
  </si>
  <si>
    <t>Iš viso 03 programai:</t>
  </si>
  <si>
    <t>Iš viso 04 programai:</t>
  </si>
  <si>
    <t>Iš viso 05 programai:</t>
  </si>
  <si>
    <t>Iš viso 06 programai:</t>
  </si>
  <si>
    <t>Iš viso 07 programai:</t>
  </si>
  <si>
    <t>05 programa. Ekonomikos ir verslo skatinimas</t>
  </si>
  <si>
    <t>2.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</si>
  <si>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</si>
  <si>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</si>
  <si>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</si>
  <si>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</si>
  <si>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</si>
  <si>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</si>
  <si>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</si>
  <si>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</si>
  <si>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</si>
  <si>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</si>
  <si>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</si>
  <si>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iš jų:</t>
  </si>
  <si>
    <t>įmokos už išlaikymą švietimo, socialinės apsaugos ir kitose įstaigose</t>
  </si>
  <si>
    <t>dalyvauti rengiant ir vykdant mobilizaciją</t>
  </si>
  <si>
    <t>socialinėms išmokoms ir kompensacijoms skaičiuoti ir mokėti</t>
  </si>
  <si>
    <t>visuomenės sveikatos priežiūros funkcijoms vykdyti</t>
  </si>
  <si>
    <t>civilinės būklės aktams registruoti</t>
  </si>
  <si>
    <t>valstybės garantuojamai pirminei teisinei pagalbai teikti</t>
  </si>
  <si>
    <t>savivaldybėms priskirtiems archyviniams dokumentams tvarkyti</t>
  </si>
  <si>
    <t xml:space="preserve">iš jų: </t>
  </si>
  <si>
    <t>gyventojų registrui tvarkyti ir duomenims valstybės registrams teikti</t>
  </si>
  <si>
    <t>civilinei saugai vykdyti</t>
  </si>
  <si>
    <t>valstybinės kalbos vartojimo ir taisyklingumo kontrolei vykdyti</t>
  </si>
  <si>
    <t>jaunimo teisių apsaugai vykdyti</t>
  </si>
  <si>
    <t>socialinių išmokų ir kompensacijų skaičiavimui ir mokėjimui administruoti</t>
  </si>
  <si>
    <t>socialinei paramos mokiniams administruoti</t>
  </si>
  <si>
    <t>žemės ūkio funkcijoms vykdyti</t>
  </si>
  <si>
    <t>socialinėms paslaugos administruoti</t>
  </si>
  <si>
    <t>būsto nuomos ar išperkamosios būsto nuomos mokesčių dalies kompensacijoms administruoti</t>
  </si>
  <si>
    <t>mokinių visuomenės sveikatos priežiūrai vykdyti</t>
  </si>
  <si>
    <t>priešgaisrinės saugos funkcijai vykdyti</t>
  </si>
  <si>
    <t>valstybei nuosavybės teise priklausančių melioracijos ir hidrotechnikos statinių valdymo ir naudojimo patikėjimo teise funkcijai atlikti</t>
  </si>
  <si>
    <t>būsto nuomos ar išperkamosios būsto nuomos mokesčių daliai kompensuoti</t>
  </si>
  <si>
    <t>socialinei paramos mokiniams teikti</t>
  </si>
  <si>
    <t>socialinei globai asmenims su sunkia negalia teikti</t>
  </si>
  <si>
    <t>socialinei priežiūrai socialinės rizikos šeimoms teikti</t>
  </si>
  <si>
    <t>duomenims suteiktos valstybės pagalbos registrui teikti</t>
  </si>
  <si>
    <t>socialinėms paslaugoms teikti</t>
  </si>
  <si>
    <t>Programos pavadinimas</t>
  </si>
  <si>
    <t>Eil. Nr.</t>
  </si>
  <si>
    <t>Pajamų pavadinimas</t>
  </si>
  <si>
    <t xml:space="preserve">MOKESČIAI </t>
  </si>
  <si>
    <t>1.1.</t>
  </si>
  <si>
    <t>Pajamų ir pelno mokesčiai</t>
  </si>
  <si>
    <t>1.1.1.</t>
  </si>
  <si>
    <t>1.2.</t>
  </si>
  <si>
    <t>Turto mokesčiai</t>
  </si>
  <si>
    <t>1.2.1.</t>
  </si>
  <si>
    <t>1.2.2.</t>
  </si>
  <si>
    <t>1.2.3.</t>
  </si>
  <si>
    <t>1.3.</t>
  </si>
  <si>
    <t>Prekių ir paslaugų mokesčiai</t>
  </si>
  <si>
    <t>1.3.1.</t>
  </si>
  <si>
    <t>KITOS PAJAMOS</t>
  </si>
  <si>
    <t>2.1.</t>
  </si>
  <si>
    <t>Turto pajamos</t>
  </si>
  <si>
    <t>2.1.1.</t>
  </si>
  <si>
    <t>2.1.2.</t>
  </si>
  <si>
    <t>2.1.3.</t>
  </si>
  <si>
    <t>2.2.</t>
  </si>
  <si>
    <t>Pajamos už prekes ir paslaugas</t>
  </si>
  <si>
    <t>2.2.1.</t>
  </si>
  <si>
    <t>2.2.2.</t>
  </si>
  <si>
    <t>2.2.3.</t>
  </si>
  <si>
    <t>2.3.</t>
  </si>
  <si>
    <t>Pajamos iš baudų ir konfiskacijos</t>
  </si>
  <si>
    <t>2.4.</t>
  </si>
  <si>
    <t>Kitos neišvardytos pajamos</t>
  </si>
  <si>
    <t xml:space="preserve">MATERIALIOJO IR NEMATERIALIOJO TURTO REALIZAVIMO PAJAMOS </t>
  </si>
  <si>
    <t>3.1.</t>
  </si>
  <si>
    <t>Ilgalaikio materialiojo turto realizavimo pajamos</t>
  </si>
  <si>
    <t>3.1.1.</t>
  </si>
  <si>
    <t>3.1.2.</t>
  </si>
  <si>
    <t xml:space="preserve">DOTACIJOS </t>
  </si>
  <si>
    <t>4.1.</t>
  </si>
  <si>
    <t xml:space="preserve">Specialioji  tikslinė dotacija </t>
  </si>
  <si>
    <t>4.1.1.</t>
  </si>
  <si>
    <t>4.1.1.1.</t>
  </si>
  <si>
    <t>4.1.1.2.</t>
  </si>
  <si>
    <t>4.1.1.3.</t>
  </si>
  <si>
    <t>4.1.1.4.</t>
  </si>
  <si>
    <t>4.1.1.5.</t>
  </si>
  <si>
    <t>4.1.1.6.</t>
  </si>
  <si>
    <t>4.1.1.7.</t>
  </si>
  <si>
    <t>4.1.1.8.</t>
  </si>
  <si>
    <t>4.1.1.9.</t>
  </si>
  <si>
    <t>4.1.1.10.</t>
  </si>
  <si>
    <t>4.1.1.11.</t>
  </si>
  <si>
    <t>4.1.1.12.</t>
  </si>
  <si>
    <t>4.1.1.13.</t>
  </si>
  <si>
    <t>4.1.1.14.</t>
  </si>
  <si>
    <t>4.1.1.15.</t>
  </si>
  <si>
    <t>4.1.1.16.</t>
  </si>
  <si>
    <t>4.1.1.17.</t>
  </si>
  <si>
    <t>4.1.1.18.</t>
  </si>
  <si>
    <t>4.1.1.19.</t>
  </si>
  <si>
    <t>4.1.1.20.</t>
  </si>
  <si>
    <t>4.1.1.21.</t>
  </si>
  <si>
    <t>4.1.2.</t>
  </si>
  <si>
    <t>4.1.3.</t>
  </si>
  <si>
    <t xml:space="preserve">VISI MOKESČIAI,  PAJAMOS  IR DOTACIJOS </t>
  </si>
  <si>
    <t>Žemės mokestis</t>
  </si>
  <si>
    <t>Paveldimo turto mokestis</t>
  </si>
  <si>
    <t>Nekilnojamojo turto mokestis</t>
  </si>
  <si>
    <t>Mokestis už aplinkos teršimą</t>
  </si>
  <si>
    <t>Nuomos mokestis už valstybinę žemę ir valstybinio vidaus vandenų fondo vandens telkinius</t>
  </si>
  <si>
    <t>Mokestis už medžiojamųjų gyvūnų išteklius</t>
  </si>
  <si>
    <t>Kiti mokesčiai už valstybinius gamtos išteklius</t>
  </si>
  <si>
    <t>01 f-ja -</t>
  </si>
  <si>
    <t>02 f-ja -</t>
  </si>
  <si>
    <t>03 f-ja -</t>
  </si>
  <si>
    <t>04 f-ja -</t>
  </si>
  <si>
    <t>06 f-ja -</t>
  </si>
  <si>
    <t>07 f-ja -</t>
  </si>
  <si>
    <t>05 f-ja -</t>
  </si>
  <si>
    <t>08 f-ja -</t>
  </si>
  <si>
    <t>09 f-ja -</t>
  </si>
  <si>
    <t>10 f-ja -</t>
  </si>
  <si>
    <t>Padidinta/ sumažinta</t>
  </si>
  <si>
    <t xml:space="preserve">vietinės reikšmės keliams ir gatvėms tiesti, rekonstruoti, taisyti (remontuoti), prižiūrėti ir saugaus eismo sąlygoms užtikrinti </t>
  </si>
  <si>
    <t xml:space="preserve">valstybės investicijų programoje numatytiems projektams finansuoti </t>
  </si>
  <si>
    <t>Patvirtinta</t>
  </si>
  <si>
    <t>Telšių „Ateities“ pagrindinės mokyklos pastatui Telšiuose, Lygumų g. 47, kapitaliniam remontui</t>
  </si>
  <si>
    <t>VšĮ Regioninės Telšių ligoninės Psichiatrijos, Terapinio, Vaikų skyriaus ir akušeriniam korpusui su maisto bloku Telšiuose, Kalno g. 40, rekonstruoti</t>
  </si>
  <si>
    <t>VšĮ Regioninės Telšių ligoninės branduoliniam magnetiniam rezonanso aparatui įsigyti</t>
  </si>
  <si>
    <t>IŠ VISO</t>
  </si>
  <si>
    <r>
      <t xml:space="preserve">Degaičių seniūnija                                                </t>
    </r>
    <r>
      <rPr>
        <i/>
        <sz val="11"/>
        <rFont val="Times New Roman"/>
        <family val="1"/>
        <charset val="186"/>
      </rPr>
      <t xml:space="preserve"> </t>
    </r>
  </si>
  <si>
    <t>Programos pavadinimas, asignavimų valdytojai</t>
  </si>
  <si>
    <t xml:space="preserve">Programos pavadinimas ir asignavimų valdytojai  </t>
  </si>
  <si>
    <t>Programos pavadinimas, asignavimų valdytojai,  finansavimo šaltiniai</t>
  </si>
  <si>
    <t xml:space="preserve"> PATVIRTINTA</t>
  </si>
  <si>
    <t xml:space="preserve">1 priedas </t>
  </si>
  <si>
    <t>Įmokos už išlaikymą švietimo, socialinės apsaugos ir kitose įstaigose</t>
  </si>
  <si>
    <t>Telšių rajono Ubiškės pagrindinės mokyklos sporto salei rekonstruoti</t>
  </si>
  <si>
    <t xml:space="preserve">2 priedas </t>
  </si>
  <si>
    <t xml:space="preserve">3 priedas </t>
  </si>
  <si>
    <t>Asignavimų valdytojai</t>
  </si>
  <si>
    <t xml:space="preserve">4 priedas </t>
  </si>
  <si>
    <t>Iš viso patvirtinta</t>
  </si>
  <si>
    <t>Iš viso padidinta/ sumažinta</t>
  </si>
  <si>
    <t>Iš viso padidinta /sumažinta</t>
  </si>
  <si>
    <t xml:space="preserve">5 priedas </t>
  </si>
  <si>
    <t>visuomenės sveikatos stiprinimui ir stebėsenai vykdyti</t>
  </si>
  <si>
    <t xml:space="preserve">6 priedas </t>
  </si>
  <si>
    <t>Tryškių Lazdynų Pelėdos gimnazija</t>
  </si>
  <si>
    <t xml:space="preserve">7 priedas </t>
  </si>
  <si>
    <t xml:space="preserve">8 priedas </t>
  </si>
  <si>
    <t xml:space="preserve">9 priedas </t>
  </si>
  <si>
    <t xml:space="preserve">10 priedas </t>
  </si>
  <si>
    <t xml:space="preserve">11 priedas </t>
  </si>
  <si>
    <t xml:space="preserve">Programos pavadinimas, asignavimų valdytojai    </t>
  </si>
  <si>
    <t xml:space="preserve">12 priedas </t>
  </si>
  <si>
    <t>išlaidoms, susijusioms su pedagoginių darbuotojų skaičiaus optimizavimu, apmokėti</t>
  </si>
  <si>
    <t>pagal teisės aktus savivaldybėms perduotoms įstaigoms išlaikyti</t>
  </si>
  <si>
    <t>Valstybinėms (valstybės perduotoms savivaldybėms) funkcijoms atlikti, iš viso:</t>
  </si>
  <si>
    <t>Dalyvauti rengiant ir vykdant mobilizaciją</t>
  </si>
  <si>
    <t>Valstybinės kalbos vartojimo ir taisyklingumo kontrolei</t>
  </si>
  <si>
    <t>Socialinėms išmokoms ir kompensacijoms skaičiuoti ir mokėti</t>
  </si>
  <si>
    <t>Socialinei paramai mokiniams</t>
  </si>
  <si>
    <t>Socialinėms paslaugoms</t>
  </si>
  <si>
    <t>Jaunimo teisių apsaugai</t>
  </si>
  <si>
    <t>Mokinių visuomenės sveikatos priežiūra</t>
  </si>
  <si>
    <t>Visuomenės sveikatos stiprinimas ir stebėsena</t>
  </si>
  <si>
    <t>Civilinės būklės aktams registruoti</t>
  </si>
  <si>
    <t>Valstybės garantuojamai pirminei teisinei pagalbai teikti</t>
  </si>
  <si>
    <t>Gyventojų registrui tvarkyti ir duomenims valstybės registrams teikti</t>
  </si>
  <si>
    <t>Civilinei saugai</t>
  </si>
  <si>
    <t>Priešgaisrinei saugai</t>
  </si>
  <si>
    <t>Gyvenamosios vietos deklaravimo duomenų ir gyvenamosios vietos neturinčių asmenų apskaitos duomenims tvarkyti</t>
  </si>
  <si>
    <t>Žemės ūkio funkcijoms atlikti</t>
  </si>
  <si>
    <t>Melioracijai</t>
  </si>
  <si>
    <t>Savivaldybėms priskirtiems archyviniams dokumentams tvarkyti</t>
  </si>
  <si>
    <t>Būsto nuomos ar išperkamosios būsto nuomos mokesčių dalies kompensacijoms</t>
  </si>
  <si>
    <t>Kita tikslinė dotacija, iš viso:</t>
  </si>
  <si>
    <t>4.1.3.2.</t>
  </si>
  <si>
    <t xml:space="preserve">Vietinės reikšmės keliams ir gatvėms tiesti, rekonstruoti, taisyti (remontuoti), prižiūrėti ir saugaus eismo sąlygoms užtikrinti </t>
  </si>
  <si>
    <t>4.1.3.3.</t>
  </si>
  <si>
    <t>4.1.3.1.1.</t>
  </si>
  <si>
    <t>4.1.3.1.2.</t>
  </si>
  <si>
    <t>4.1.3.1.3.</t>
  </si>
  <si>
    <t>4.1.3.1.4.</t>
  </si>
  <si>
    <t>Pagal teisės aktus savivaldybėms perduotoms įstaigoms išlaikyti</t>
  </si>
  <si>
    <t>kultūros ir meno darbuotojų darbo užmokesčiui padidinti</t>
  </si>
  <si>
    <t xml:space="preserve">Upynos lopšelis-darželis </t>
  </si>
  <si>
    <t xml:space="preserve">Varnių lopšelis-darželis „Raudonkepuraitė“ </t>
  </si>
  <si>
    <t>„Kranto“ progimnazija</t>
  </si>
  <si>
    <t>Žarėnų „Minijos“ pagrindinė mokykla</t>
  </si>
  <si>
    <t>Buožėnų mokykla-darželis</t>
  </si>
  <si>
    <t>Tryškių kultūros centras</t>
  </si>
  <si>
    <t>suteikta valstybės finansinė parama užsienyje mirusio (žuvusio) Lietuvos Respublikos piliečio palaikams parvežti į Lietuvos Respubliką</t>
  </si>
  <si>
    <t>iš jų: žedinių atkuriamosios vertės kompensacija</t>
  </si>
  <si>
    <t>Atliekų tvarkymo sistemos infrastruktūros plėtrai</t>
  </si>
  <si>
    <t>iš jų: aplinkos apsaugos specialiosios programos lėšų</t>
  </si>
  <si>
    <t>3.1.3.</t>
  </si>
  <si>
    <t>Pastatų ir statinių realizavimo pajamos</t>
  </si>
  <si>
    <t>Kito ilgalaikio materialiojo turto realizavimo pajamos</t>
  </si>
  <si>
    <t>3.2.</t>
  </si>
  <si>
    <t>Atsargų realizavimo pajamos</t>
  </si>
  <si>
    <t>Tūkst. Eur</t>
  </si>
  <si>
    <t>Duomenims suteiktos valstybės pagalbos registrui teikti</t>
  </si>
  <si>
    <t>Luokės Vytauto Kleivos gimnazija</t>
  </si>
  <si>
    <t>„Ateities“ progimnazija</t>
  </si>
  <si>
    <t>„Atžalyno“ progimnazija</t>
  </si>
  <si>
    <t>„Germanto“ progimnazija</t>
  </si>
  <si>
    <t xml:space="preserve">                 </t>
  </si>
  <si>
    <t>4.3.1.</t>
  </si>
  <si>
    <t>4.3.2.</t>
  </si>
  <si>
    <t>Europos Sąjungos ir kitos tarptautinės finansinės paramos lėšos</t>
  </si>
  <si>
    <t>Valstybės biudžeto lėšos, kuriomis bendrai finansuojami projektai  iš Europos Sąjungos ir kitos tarptautinės finansinės paramos lėšų</t>
  </si>
  <si>
    <t>4 f-ja -</t>
  </si>
  <si>
    <t>Gyventojų pajamų mokestis</t>
  </si>
  <si>
    <t>4.1.1.22.</t>
  </si>
  <si>
    <t>Neveiksnių asmenų būklės peržiūrėjimui užtikrinti</t>
  </si>
  <si>
    <t>gyvenamosios vietos deklaravimo duomenų ir gyvenamosios vietos neturinčių asmenų apskaitos duomenims tvarkyti</t>
  </si>
  <si>
    <t>neveiksnių asmenų būklės peržiūrėjimui užtikrinti</t>
  </si>
  <si>
    <t>106.</t>
  </si>
  <si>
    <t>110.</t>
  </si>
  <si>
    <t>111.</t>
  </si>
  <si>
    <t>112.</t>
  </si>
  <si>
    <t>113.</t>
  </si>
  <si>
    <t>114.</t>
  </si>
  <si>
    <t>115.</t>
  </si>
  <si>
    <t>116.</t>
  </si>
  <si>
    <t>savarankiškoms funkcijoms vykdyti</t>
  </si>
  <si>
    <t>Pasitikrinimui su pajamomis</t>
  </si>
  <si>
    <t>neformaliajam vaikų švietimui</t>
  </si>
  <si>
    <t>6.1.</t>
  </si>
  <si>
    <t>6.2.</t>
  </si>
  <si>
    <t>6.3.</t>
  </si>
  <si>
    <t>109.</t>
  </si>
  <si>
    <t>BIUDŽETINIŲ ĮSTAIGŲ PAJAMŲ</t>
  </si>
  <si>
    <t>SKOLINTŲ LĖŠŲ</t>
  </si>
  <si>
    <t>EUROPOS SĄJUNGOS IR KITOS TARPTAUTINĖS FINANSINĖS PARAMOS LĖŠŲ</t>
  </si>
  <si>
    <t xml:space="preserve"> SAVARANKIŠKOMS FUNKCIJOMS VIKDYTI</t>
  </si>
  <si>
    <t>aplinkos apsaugos rėmimo specialiosios programos</t>
  </si>
  <si>
    <t>Metų pradžios lėšų likutis, iš viso:</t>
  </si>
  <si>
    <t>skolintų lėšų</t>
  </si>
  <si>
    <t>Europos Sąjungos ir kitos tarptautinės finansinės paramos lėšų</t>
  </si>
  <si>
    <t>biudžetinių įstaigų pajamų</t>
  </si>
  <si>
    <t xml:space="preserve">Tikslinės paskirties lėšų likutis </t>
  </si>
  <si>
    <t xml:space="preserve">Biudžetinių įstaigų pajamų likutis </t>
  </si>
  <si>
    <t xml:space="preserve">Kitas nepanaudotas pajamų dalies likutis </t>
  </si>
  <si>
    <t>pedagoginių darbuotojų darbo apmokėjimo sąlygoms gerinti</t>
  </si>
  <si>
    <t>Europos Sąjungos finansinės paramos lėšos</t>
  </si>
  <si>
    <t>Valsty- bės funkcijų kla-sifikacija</t>
  </si>
  <si>
    <t>Telšių rajono savivaldybės Žemaitės dramos teatro, kultūros centro ir Karolinos Praniauskaitės viešosios bibliotekos pastato Telšiuose, Respublikos g. 18/Katedros a. 1, avarinės būklės likvidavimas ir rekonstravimas</t>
  </si>
  <si>
    <t>4.1.3.5.</t>
  </si>
  <si>
    <t>4.1.3.6.1.</t>
  </si>
  <si>
    <t>4.1.3.6.3.</t>
  </si>
  <si>
    <t>darbuotojų darbo apmokėjimo įstatymui laipsniškai įgyvendinti</t>
  </si>
  <si>
    <t>Telšių r. Varnių Motiejaus Valančiaus gimnazija, Dariaus ir Girėno g. 56, Varniai, Telšių r.</t>
  </si>
  <si>
    <t>4.1.3.1.7.</t>
  </si>
  <si>
    <t>Telšių r. Luokės Vytauto Kleivos gimnazija, Mokyklos g. 5, Luokės mstl., Telšių r. sav.</t>
  </si>
  <si>
    <t>Centras „Viltis“</t>
  </si>
  <si>
    <t>valstybės biudžeto dotacija savivaldybei, nuosavam lėšų indėliui bendrai iš ES struktūrinių fondų lėšų finansuojamiems projektams finansuoti</t>
  </si>
  <si>
    <t>Valstybės biudžeto dotacija savivaldybei, nuosavam lėšų indėliui bendrai iš ES struktūrinių fondų lėšų finansuojamiems projektams finansuoti</t>
  </si>
  <si>
    <t>4.1.3.6.5.</t>
  </si>
  <si>
    <t>psichologo paslaugų mokyklose prieinamumui užtikrinti</t>
  </si>
  <si>
    <t>Palūkanos už paskolas</t>
  </si>
  <si>
    <t>padangų atliekų transportavimo iki atliekų naudotojo paslaugoms įsigyti</t>
  </si>
  <si>
    <t>4.3.3.</t>
  </si>
  <si>
    <t>sprendimo Nr. T1- redakcija)</t>
  </si>
  <si>
    <t>2.1.4.</t>
  </si>
  <si>
    <t>sprendimo Nr. T1-redakcija)</t>
  </si>
  <si>
    <t>pajamos už ilgalaikio ir trumpalaikio materialiojo turto nuomą</t>
  </si>
  <si>
    <t>pajamos už prekes ir paslaugas</t>
  </si>
  <si>
    <t>Pajamos už ilgalaikio ir trumpalaikio materialiojo turto nuomą</t>
  </si>
  <si>
    <t>Patvirtintoms užimtumo didinimo programoms įgyvendinti</t>
  </si>
  <si>
    <t>patvirtintoms užimtumo didinimo programoms įgyvendinti</t>
  </si>
  <si>
    <t>patvirtintoms užimtumo didinimo programoms administruoti</t>
  </si>
  <si>
    <t>Spec. tikslinė dotacija savivaldybės mokyklos (klasės) specialiųjų ugdymosi poreikių turintiems mokiniams išlaikyti</t>
  </si>
  <si>
    <t>savivaldybės mokyklos (klasės) specialiųjų ugdymosi poreikių turintiems mokiniams išlaikyti</t>
  </si>
  <si>
    <t xml:space="preserve">Centras „Viltis“ </t>
  </si>
  <si>
    <t>4.2.</t>
  </si>
  <si>
    <t>Valstybės rinkliava</t>
  </si>
  <si>
    <t>2.2.4.</t>
  </si>
  <si>
    <t>2.2.4.1.</t>
  </si>
  <si>
    <t>2.2.4.2.</t>
  </si>
  <si>
    <t>Rinkliavos, iš viso:</t>
  </si>
  <si>
    <t>4.3.</t>
  </si>
  <si>
    <t>Žemės realizavimo pajamos</t>
  </si>
  <si>
    <t>Vietinė rinkliava</t>
  </si>
  <si>
    <t>2019 METŲ SPECIALIOJI TIKSLINĖ DOTACIJA VALSTYBINĖMS (PERDUOTOMS SAVIVALDYBĖMS) FUNKCIJOMS ATLIKTI PAGAL ASIGNAVIMŲ VALDYTOJUS</t>
  </si>
  <si>
    <t>erdvinių duomenų rinkiniui tvarkyti</t>
  </si>
  <si>
    <t>Ubiškės mokykla-daugiafunkcis centras</t>
  </si>
  <si>
    <t>APLINKOS APSAUGOS RĖMIMO SPECIALIOSIOS PROGRAMOS</t>
  </si>
  <si>
    <t>APYVARTINĖS LĖŠOS 2019 M. SAUSIO 1D. ESANČIAM ĮSISKOLINIMUI UŽ SUTEIKTAS PASLAUGAS, ATLIKTUS DARBUS IR ĮSIGYTAS PREKES PADENGTI, TIKSLINĖMS PROGRAMOMS FINANSUOTI</t>
  </si>
  <si>
    <t xml:space="preserve"> 2019 METŲ ASIGNAVIMAI SAVARANKIŠKOSIOMS FUNKCIJOMS VYKDYTI PAGAL ASIGNAVIMŲ VALDYTOJUS</t>
  </si>
  <si>
    <t>2019 METŲ KITA TIKSLINĖ DOTACIJA PAGAL ASIGNAVIMŲ VALDYTOJUS</t>
  </si>
  <si>
    <t>2019 METŲ APLINKOS APSAUGOS RĖMIMO SPECIALIOJI PROGRAMA PAGAL ASIGNAVIMŲ VALDYTOJAMS</t>
  </si>
  <si>
    <t>2019 METŲ ASIGNAVIMAI IŠ BIUDŽETINIŲ ĮSTAIGŲ PAJAMŲ PAGAL ASIGNAVIMŲ VALDYTOJUS</t>
  </si>
  <si>
    <t>2019 METŲ SKOLINTOS LĖŠOS INVESTICINIAMS PROJEKTAMS FINANSUOTI PAGAL ASIGNAVIMŲ VALDYTOJUS</t>
  </si>
  <si>
    <t>2019 METŲ ASIGNAVIMAI  PAGAL PROGRAMAS</t>
  </si>
  <si>
    <t>2019 METŲ BIUDŽETINIŲ ĮSTAIGŲ PAJAMŲ ĮMOKOS Į SAVIVALDYBĖS BIUDŽETĄ PAGAL ASIGNAVIMŲ VALDYTOJUS</t>
  </si>
  <si>
    <t xml:space="preserve"> išlaidoms, susijusioms su mokytojų, dirbančių pagal neformaliojo vaikų švietimo programas, darbo apmokėjimu</t>
  </si>
  <si>
    <t xml:space="preserve">Telšių rajono savivaldybės tarybos 2019 m. kovo 1 d. </t>
  </si>
  <si>
    <t>Erdvinių duomenų rinkiniui tvarkyti</t>
  </si>
  <si>
    <t>Specialioji tikslinė dotacija ugdymo reikmėms finansuoti</t>
  </si>
  <si>
    <t>2019 METŲ SPECIALIOJI TIKSLINĖ DOTACIJA UGDYMO REIKMĖMS FINANSUOTI PAGAL ASIGNAVIMŲ VALDYTOJUS</t>
  </si>
  <si>
    <t>4.1.3.1.</t>
  </si>
  <si>
    <t>Kitos dotacijos ir lėšos iš kitų valdymo lygių, iš viso:</t>
  </si>
  <si>
    <t>Išlaidoms, susijusioms su mokytojų, dirbančių pagal neformaliojo vaikų švietimo programas, darbo apmokėjimu</t>
  </si>
  <si>
    <t xml:space="preserve">  TELŠIŲ RAJONO SAVIVALDYBĖS 2019 METŲ BIUDŽETO PAJAMOS</t>
  </si>
  <si>
    <t xml:space="preserve">2019 METŲ ASIGNAVIMAI  </t>
  </si>
  <si>
    <t xml:space="preserve">Valstybės investicijų programoje numatytiems projektams finansuoti, iš viso: </t>
  </si>
  <si>
    <t>4.1.3.4.</t>
  </si>
  <si>
    <t>100.</t>
  </si>
  <si>
    <t>sprendimo Nr. T1-52</t>
  </si>
  <si>
    <t xml:space="preserve"> (Telšių rajono savivaldybės tarybos 2019 m. birželio 27 d.</t>
  </si>
  <si>
    <t xml:space="preserve"> (Telšių rajono savivaldybės tarybos 2019 m.  d.</t>
  </si>
  <si>
    <t xml:space="preserve"> (Telšių rajono savivaldybės tarybos 201 m.  d.</t>
  </si>
  <si>
    <t>Pastato Telšiuose, Respublikos g. 28, modernizavimas pritaikant Telšių menų mokyklos reikmėms</t>
  </si>
  <si>
    <t>Sporto salės Telšiuose , Kęstučio g. 20 A, remontas</t>
  </si>
  <si>
    <t>Sporto salei Telšiuose , Kęstučio g. 20 A, remontuoti</t>
  </si>
  <si>
    <t>Tarpinstitucinio bendradarbiavimo koordinatoriaus pareigybei išlaikyti</t>
  </si>
  <si>
    <t>(Telšių rajono savivaldybės tarybos 2019 m. birželio 27 d.</t>
  </si>
  <si>
    <t>sprendimo Nr. T1-204 redakcija)</t>
  </si>
  <si>
    <t>(Telšių rajono savivaldybės tarybos 2019 m.  d.</t>
  </si>
  <si>
    <t>sprendimo Nr. T1-204  redakcija)</t>
  </si>
  <si>
    <t>Telšių rajono savivaldybės tarybos 2019 m. birželio 27 d.</t>
  </si>
  <si>
    <t>Telšių rajono savivaldybės tarybos 2019 m.  d.</t>
  </si>
  <si>
    <t>tarpinstitucinio bendradarbiavimo koordinatoriaus pareigybei išlaikyti</t>
  </si>
  <si>
    <t>tarpinstitucinio bendradarbiavimo pareigybei išlaikyti</t>
  </si>
  <si>
    <t xml:space="preserve">    (Telšių rajono savivaldybės tarybos 2019 m.birželio 27d.</t>
  </si>
  <si>
    <t xml:space="preserve">    sprendimo Nr. T1-204 redakcija)</t>
  </si>
  <si>
    <t>(Telšių rajono savivaldybės tarybos 2019 m.birželio 27 d.</t>
  </si>
  <si>
    <t>sprendimo Nr. T1- 204 redakcija)</t>
  </si>
  <si>
    <t xml:space="preserve"> (Telšių rajono savivaldybės tarybos 2019 m. rugpjūčio 29 d.</t>
  </si>
  <si>
    <t>sprendimo Nr. T1-292 redakcija)</t>
  </si>
  <si>
    <t>Telšių „Germanto“ progimnazijos modernizavimo darbams finansuoti</t>
  </si>
  <si>
    <t>4.1.3.6.</t>
  </si>
  <si>
    <t xml:space="preserve"> (Telšių rajono savivaldybės tarybos 2019 m. rugpjūčio 29  d.</t>
  </si>
  <si>
    <t>(Telšių rajono savivaldybės tarybos 2019 m. rugpjūčio 29 d.</t>
  </si>
  <si>
    <t>sprendimo Nr. T1- 204  redakcija)</t>
  </si>
  <si>
    <t>(Telšių rajono savivaldybės tarybos 2019 m. rugpjūčio 29  d.</t>
  </si>
  <si>
    <t>(Telšių rajono savivaldybės tarybos 2019 m.  rugpjūčio 29 d.</t>
  </si>
  <si>
    <t>Telšių rajono savivaldybės tarybos 2019 m. rugpjūčio 29 d.</t>
  </si>
  <si>
    <t>(Telšių rajono savivaldybės tarybos 2019 m. rugpjūčio  29  d.</t>
  </si>
  <si>
    <t xml:space="preserve"> (Telšių rajono savivaldybės tarybos 2019 m. rugsėjo 26 d.</t>
  </si>
  <si>
    <t>sprendimo Nr. T1- 321 redakcija)</t>
  </si>
  <si>
    <t>Dotacija savivaldybėms iš Europos Sąjungos, kitos tarptautinės finansinės paramos ir bendrojo finansavimo lėšų einamiesiems tikslams</t>
  </si>
  <si>
    <t>sprendimo Nr. T1-292  redakcija)</t>
  </si>
  <si>
    <t>Rainių lopšelis-darželis</t>
  </si>
  <si>
    <t>(Telšių rajono savivaldybės tarybos 2019 m. rugsėjo 26 d.</t>
  </si>
  <si>
    <t>sprendimo Nr. T1- 292 redakcija)</t>
  </si>
  <si>
    <t>Telšių rajono savivaldybės tarybos 2019 m. rugsėjo 26 d.</t>
  </si>
  <si>
    <t>sprendimo Nr. T1- 292     redakcija)</t>
  </si>
  <si>
    <t xml:space="preserve">    (Telšių rajono savivaldybės tarybos 2019 m. rugsėjo 26 d.</t>
  </si>
  <si>
    <t xml:space="preserve">    sprendimo Nr. T1- 321 redakcija)</t>
  </si>
  <si>
    <t>sprendimo Nr. T1-377 redakcija)</t>
  </si>
  <si>
    <t>Mašinų ir įrenginių realizavimo pajamos</t>
  </si>
  <si>
    <t xml:space="preserve"> (Telšių rajono savivaldybės tarybos 2019 m. lapkričio 28 d.</t>
  </si>
  <si>
    <t>(Telšių rajono savivaldybės tarybos 2019 m. lapkričio 28 d.</t>
  </si>
  <si>
    <t>(Telšių rajono savivaldybės tarybos 2019 m. lapkričio 28d.</t>
  </si>
  <si>
    <t>Telšių rajono savivaldybės tarybos 2019 m. lapkričio 28 d.</t>
  </si>
  <si>
    <t xml:space="preserve"> (Telšių rajono savivaldybės tarybos 2019 m.  lapkričio  28 d.</t>
  </si>
  <si>
    <t>sprendimo Nr. T1- 377 redakcija)</t>
  </si>
  <si>
    <t xml:space="preserve"> (Telšių rajono savivaldybės tarybos 2019 m. gruodžio 27 d.</t>
  </si>
  <si>
    <t>sprendimo Nr. T1-427 redakcija)</t>
  </si>
  <si>
    <t>sprendimo Nr. T1-427  redakcija)</t>
  </si>
  <si>
    <t>(Telšių rajono savivaldybės tarybos 2019 m. gruodžio 27 d.</t>
  </si>
  <si>
    <t>sprendimo Nr. T1- 377  redakcija)</t>
  </si>
  <si>
    <t>Telšių rajono savivaldybės tarybos 2019 m.  gruodžio 27 d.</t>
  </si>
  <si>
    <t>(Telšių rajono savivaldybės tarybos 2019 m. gruodžio 27  d.</t>
  </si>
  <si>
    <t>(Telšių rajono savivaldybės tarybos 2019 m. gruodžio   d.</t>
  </si>
  <si>
    <t xml:space="preserve">        (Telšių rajono savivaldybės tarybos 2019 m. gruodžio 27 d.</t>
  </si>
  <si>
    <t xml:space="preserve">    sprendimo Nr. T1-427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</si>
</sst>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\ _L_t_-;\-* #,##0.00\ _L_t_-;_-* &quot;-&quot;??\ _L_t_-;_-@_-"/>
  </numFmts>
  <fonts count="28" x14ac:knownFonts="1">
    <font>
      <sz val="10"/>
      <name val="Arial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name val="Times New Roman"/>
      <family val="1"/>
    </font>
    <font>
      <i/>
      <sz val="10"/>
      <name val="Times New Roman"/>
      <family val="1"/>
    </font>
    <font>
      <b/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sz val="8.5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</cellStyleXfs>
  <cellXfs count="553">
    <xf numFmtId="0" fontId="0" fillId="0" borderId="0" xfId="0"/>
    <xf numFmtId="164" fontId="3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3" fillId="6" borderId="11" xfId="0" applyNumberFormat="1" applyFont="1" applyFill="1" applyBorder="1"/>
    <xf numFmtId="164" fontId="3" fillId="7" borderId="11" xfId="0" applyNumberFormat="1" applyFont="1" applyFill="1" applyBorder="1"/>
    <xf numFmtId="164" fontId="3" fillId="7" borderId="1" xfId="0" applyNumberFormat="1" applyFont="1" applyFill="1" applyBorder="1"/>
    <xf numFmtId="164" fontId="3" fillId="0" borderId="11" xfId="0" applyNumberFormat="1" applyFont="1" applyBorder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horizontal="center"/>
    </xf>
    <xf numFmtId="164" fontId="3" fillId="6" borderId="1" xfId="0" applyNumberFormat="1" applyFont="1" applyFill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/>
    <xf numFmtId="164" fontId="11" fillId="3" borderId="4" xfId="0" applyNumberFormat="1" applyFont="1" applyFill="1" applyBorder="1" applyAlignment="1">
      <alignment horizontal="center"/>
    </xf>
    <xf numFmtId="164" fontId="4" fillId="6" borderId="1" xfId="0" applyNumberFormat="1" applyFont="1" applyFill="1" applyBorder="1"/>
    <xf numFmtId="164" fontId="4" fillId="7" borderId="1" xfId="0" applyNumberFormat="1" applyFont="1" applyFill="1" applyBorder="1"/>
    <xf numFmtId="164" fontId="7" fillId="3" borderId="4" xfId="0" applyNumberFormat="1" applyFont="1" applyFill="1" applyBorder="1" applyAlignment="1">
      <alignment horizontal="center"/>
    </xf>
    <xf numFmtId="164" fontId="3" fillId="0" borderId="13" xfId="0" applyNumberFormat="1" applyFont="1" applyBorder="1"/>
    <xf numFmtId="164" fontId="4" fillId="3" borderId="4" xfId="0" applyNumberFormat="1" applyFont="1" applyFill="1" applyBorder="1"/>
    <xf numFmtId="164" fontId="7" fillId="3" borderId="1" xfId="0" applyNumberFormat="1" applyFont="1" applyFill="1" applyBorder="1" applyAlignment="1">
      <alignment horizontal="center"/>
    </xf>
    <xf numFmtId="164" fontId="3" fillId="0" borderId="2" xfId="0" applyNumberFormat="1" applyFont="1" applyBorder="1"/>
    <xf numFmtId="164" fontId="7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 wrapText="1"/>
    </xf>
    <xf numFmtId="164" fontId="3" fillId="0" borderId="6" xfId="0" applyNumberFormat="1" applyFont="1" applyBorder="1"/>
    <xf numFmtId="164" fontId="3" fillId="0" borderId="6" xfId="0" applyNumberFormat="1" applyFont="1" applyBorder="1" applyAlignment="1">
      <alignment horizontal="left"/>
    </xf>
    <xf numFmtId="164" fontId="1" fillId="0" borderId="0" xfId="0" applyNumberFormat="1" applyFont="1"/>
    <xf numFmtId="164" fontId="3" fillId="6" borderId="11" xfId="0" applyNumberFormat="1" applyFont="1" applyFill="1" applyBorder="1" applyAlignment="1">
      <alignment horizontal="right"/>
    </xf>
    <xf numFmtId="164" fontId="3" fillId="6" borderId="1" xfId="0" applyNumberFormat="1" applyFont="1" applyFill="1" applyBorder="1" applyAlignment="1">
      <alignment horizontal="right"/>
    </xf>
    <xf numFmtId="164" fontId="4" fillId="3" borderId="2" xfId="0" applyNumberFormat="1" applyFont="1" applyFill="1" applyBorder="1"/>
    <xf numFmtId="164" fontId="4" fillId="3" borderId="4" xfId="0" applyNumberFormat="1" applyFont="1" applyFill="1" applyBorder="1" applyAlignment="1">
      <alignment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vertical="distributed"/>
    </xf>
    <xf numFmtId="164" fontId="4" fillId="7" borderId="1" xfId="0" applyNumberFormat="1" applyFont="1" applyFill="1" applyBorder="1" applyAlignment="1">
      <alignment vertical="distributed"/>
    </xf>
    <xf numFmtId="164" fontId="4" fillId="3" borderId="1" xfId="0" applyNumberFormat="1" applyFont="1" applyFill="1" applyBorder="1" applyAlignment="1">
      <alignment vertical="distributed"/>
    </xf>
    <xf numFmtId="164" fontId="3" fillId="0" borderId="7" xfId="0" applyNumberFormat="1" applyFont="1" applyBorder="1"/>
    <xf numFmtId="164" fontId="7" fillId="0" borderId="7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3" fillId="3" borderId="2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center" wrapText="1"/>
    </xf>
    <xf numFmtId="164" fontId="19" fillId="0" borderId="0" xfId="0" applyNumberFormat="1" applyFont="1" applyAlignment="1">
      <alignment horizontal="center" wrapText="1"/>
    </xf>
    <xf numFmtId="164" fontId="7" fillId="6" borderId="9" xfId="0" applyNumberFormat="1" applyFont="1" applyFill="1" applyBorder="1" applyAlignment="1">
      <alignment horizontal="center" vertical="center"/>
    </xf>
    <xf numFmtId="164" fontId="7" fillId="7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top" wrapText="1"/>
    </xf>
    <xf numFmtId="164" fontId="3" fillId="6" borderId="1" xfId="0" applyNumberFormat="1" applyFont="1" applyFill="1" applyBorder="1" applyAlignment="1">
      <alignment vertical="top"/>
    </xf>
    <xf numFmtId="164" fontId="3" fillId="7" borderId="1" xfId="0" applyNumberFormat="1" applyFont="1" applyFill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164" fontId="1" fillId="6" borderId="0" xfId="0" applyNumberFormat="1" applyFont="1" applyFill="1" applyAlignment="1">
      <alignment horizontal="right"/>
    </xf>
    <xf numFmtId="164" fontId="1" fillId="6" borderId="0" xfId="0" applyNumberFormat="1" applyFont="1" applyFill="1"/>
    <xf numFmtId="164" fontId="11" fillId="3" borderId="9" xfId="0" applyNumberFormat="1" applyFont="1" applyFill="1" applyBorder="1" applyAlignment="1">
      <alignment horizontal="center"/>
    </xf>
    <xf numFmtId="164" fontId="4" fillId="6" borderId="2" xfId="0" applyNumberFormat="1" applyFont="1" applyFill="1" applyBorder="1"/>
    <xf numFmtId="164" fontId="4" fillId="7" borderId="2" xfId="0" applyNumberFormat="1" applyFont="1" applyFill="1" applyBorder="1"/>
    <xf numFmtId="164" fontId="16" fillId="6" borderId="0" xfId="0" applyNumberFormat="1" applyFont="1" applyFill="1" applyAlignment="1">
      <alignment horizontal="right"/>
    </xf>
    <xf numFmtId="164" fontId="16" fillId="6" borderId="0" xfId="0" applyNumberFormat="1" applyFont="1" applyFill="1"/>
    <xf numFmtId="164" fontId="3" fillId="6" borderId="0" xfId="0" applyNumberFormat="1" applyFont="1" applyFill="1"/>
    <xf numFmtId="164" fontId="7" fillId="3" borderId="2" xfId="0" applyNumberFormat="1" applyFont="1" applyFill="1" applyBorder="1" applyAlignment="1">
      <alignment horizontal="center"/>
    </xf>
    <xf numFmtId="164" fontId="3" fillId="7" borderId="2" xfId="0" applyNumberFormat="1" applyFont="1" applyFill="1" applyBorder="1"/>
    <xf numFmtId="164" fontId="3" fillId="0" borderId="5" xfId="0" applyNumberFormat="1" applyFont="1" applyBorder="1"/>
    <xf numFmtId="164" fontId="7" fillId="0" borderId="12" xfId="0" applyNumberFormat="1" applyFont="1" applyBorder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4" fillId="3" borderId="5" xfId="0" applyNumberFormat="1" applyFont="1" applyFill="1" applyBorder="1"/>
    <xf numFmtId="164" fontId="7" fillId="3" borderId="12" xfId="0" applyNumberFormat="1" applyFont="1" applyFill="1" applyBorder="1" applyAlignment="1">
      <alignment horizontal="center"/>
    </xf>
    <xf numFmtId="164" fontId="4" fillId="6" borderId="11" xfId="0" applyNumberFormat="1" applyFont="1" applyFill="1" applyBorder="1"/>
    <xf numFmtId="164" fontId="4" fillId="3" borderId="11" xfId="0" applyNumberFormat="1" applyFont="1" applyFill="1" applyBorder="1"/>
    <xf numFmtId="164" fontId="3" fillId="0" borderId="2" xfId="0" applyNumberFormat="1" applyFont="1" applyBorder="1" applyAlignment="1">
      <alignment wrapText="1"/>
    </xf>
    <xf numFmtId="164" fontId="3" fillId="0" borderId="2" xfId="0" applyNumberFormat="1" applyFont="1" applyBorder="1" applyAlignment="1">
      <alignment horizontal="left"/>
    </xf>
    <xf numFmtId="164" fontId="4" fillId="0" borderId="8" xfId="0" applyNumberFormat="1" applyFont="1" applyBorder="1" applyAlignment="1">
      <alignment horizontal="center" wrapText="1"/>
    </xf>
    <xf numFmtId="164" fontId="1" fillId="6" borderId="1" xfId="0" applyNumberFormat="1" applyFont="1" applyFill="1" applyBorder="1"/>
    <xf numFmtId="164" fontId="3" fillId="3" borderId="5" xfId="0" applyNumberFormat="1" applyFont="1" applyFill="1" applyBorder="1" applyAlignment="1">
      <alignment horizontal="center"/>
    </xf>
    <xf numFmtId="164" fontId="1" fillId="7" borderId="1" xfId="0" applyNumberFormat="1" applyFont="1" applyFill="1" applyBorder="1"/>
    <xf numFmtId="164" fontId="1" fillId="3" borderId="1" xfId="0" applyNumberFormat="1" applyFont="1" applyFill="1" applyBorder="1"/>
    <xf numFmtId="164" fontId="3" fillId="7" borderId="1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vertical="center"/>
    </xf>
    <xf numFmtId="164" fontId="8" fillId="3" borderId="5" xfId="0" applyNumberFormat="1" applyFont="1" applyFill="1" applyBorder="1" applyAlignment="1">
      <alignment horizontal="left" wrapText="1" indent="1"/>
    </xf>
    <xf numFmtId="164" fontId="7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17" fillId="0" borderId="0" xfId="0" applyNumberFormat="1" applyFont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/>
    <xf numFmtId="164" fontId="7" fillId="0" borderId="8" xfId="0" applyNumberFormat="1" applyFont="1" applyBorder="1" applyAlignment="1">
      <alignment horizontal="center"/>
    </xf>
    <xf numFmtId="164" fontId="4" fillId="6" borderId="0" xfId="0" applyNumberFormat="1" applyFont="1" applyFill="1" applyAlignment="1">
      <alignment horizontal="center"/>
    </xf>
    <xf numFmtId="164" fontId="4" fillId="0" borderId="0" xfId="0" applyNumberFormat="1" applyFont="1"/>
    <xf numFmtId="164" fontId="1" fillId="0" borderId="0" xfId="0" applyNumberFormat="1" applyFont="1" applyAlignment="1">
      <alignment horizontal="right"/>
    </xf>
    <xf numFmtId="164" fontId="11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left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7" fillId="0" borderId="8" xfId="0" applyNumberFormat="1" applyFont="1" applyBorder="1" applyAlignment="1">
      <alignment horizontal="right"/>
    </xf>
    <xf numFmtId="164" fontId="4" fillId="0" borderId="8" xfId="0" applyNumberFormat="1" applyFont="1" applyBorder="1"/>
    <xf numFmtId="164" fontId="3" fillId="0" borderId="5" xfId="0" applyNumberFormat="1" applyFont="1" applyBorder="1" applyAlignment="1">
      <alignment wrapText="1"/>
    </xf>
    <xf numFmtId="164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wrapText="1"/>
    </xf>
    <xf numFmtId="164" fontId="4" fillId="3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3" fillId="6" borderId="5" xfId="0" applyNumberFormat="1" applyFont="1" applyFill="1" applyBorder="1"/>
    <xf numFmtId="164" fontId="3" fillId="7" borderId="5" xfId="0" applyNumberFormat="1" applyFont="1" applyFill="1" applyBorder="1"/>
    <xf numFmtId="164" fontId="3" fillId="0" borderId="13" xfId="0" applyNumberFormat="1" applyFont="1" applyBorder="1" applyAlignment="1">
      <alignment horizontal="center"/>
    </xf>
    <xf numFmtId="164" fontId="8" fillId="0" borderId="13" xfId="0" applyNumberFormat="1" applyFont="1" applyBorder="1"/>
    <xf numFmtId="164" fontId="7" fillId="0" borderId="2" xfId="0" applyNumberFormat="1" applyFont="1" applyBorder="1" applyAlignment="1">
      <alignment horizontal="center"/>
    </xf>
    <xf numFmtId="164" fontId="3" fillId="6" borderId="2" xfId="0" applyNumberFormat="1" applyFont="1" applyFill="1" applyBorder="1"/>
    <xf numFmtId="164" fontId="8" fillId="0" borderId="13" xfId="0" applyNumberFormat="1" applyFont="1" applyBorder="1" applyAlignment="1">
      <alignment horizontal="left" wrapText="1" indent="1"/>
    </xf>
    <xf numFmtId="164" fontId="7" fillId="0" borderId="9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left" wrapText="1" indent="1"/>
    </xf>
    <xf numFmtId="164" fontId="3" fillId="6" borderId="2" xfId="0" applyNumberFormat="1" applyFont="1" applyFill="1" applyBorder="1" applyAlignment="1">
      <alignment vertical="top"/>
    </xf>
    <xf numFmtId="164" fontId="3" fillId="7" borderId="2" xfId="0" applyNumberFormat="1" applyFont="1" applyFill="1" applyBorder="1" applyAlignment="1">
      <alignment vertical="top"/>
    </xf>
    <xf numFmtId="164" fontId="3" fillId="0" borderId="2" xfId="0" applyNumberFormat="1" applyFont="1" applyBorder="1" applyAlignment="1">
      <alignment vertical="top"/>
    </xf>
    <xf numFmtId="164" fontId="3" fillId="6" borderId="11" xfId="0" applyNumberFormat="1" applyFont="1" applyFill="1" applyBorder="1" applyAlignment="1">
      <alignment vertical="top"/>
    </xf>
    <xf numFmtId="164" fontId="3" fillId="7" borderId="11" xfId="0" applyNumberFormat="1" applyFont="1" applyFill="1" applyBorder="1" applyAlignment="1">
      <alignment vertical="top"/>
    </xf>
    <xf numFmtId="164" fontId="3" fillId="0" borderId="11" xfId="0" applyNumberFormat="1" applyFont="1" applyBorder="1" applyAlignment="1">
      <alignment vertical="top"/>
    </xf>
    <xf numFmtId="164" fontId="4" fillId="3" borderId="12" xfId="0" applyNumberFormat="1" applyFont="1" applyFill="1" applyBorder="1"/>
    <xf numFmtId="164" fontId="3" fillId="6" borderId="5" xfId="0" applyNumberFormat="1" applyFont="1" applyFill="1" applyBorder="1" applyAlignment="1">
      <alignment vertical="top"/>
    </xf>
    <xf numFmtId="164" fontId="3" fillId="7" borderId="5" xfId="0" applyNumberFormat="1" applyFont="1" applyFill="1" applyBorder="1" applyAlignment="1">
      <alignment vertical="top"/>
    </xf>
    <xf numFmtId="164" fontId="3" fillId="0" borderId="5" xfId="0" applyNumberFormat="1" applyFont="1" applyBorder="1" applyAlignment="1">
      <alignment vertical="top"/>
    </xf>
    <xf numFmtId="164" fontId="8" fillId="0" borderId="10" xfId="0" applyNumberFormat="1" applyFont="1" applyBorder="1" applyAlignment="1">
      <alignment horizontal="left" wrapText="1" indent="1"/>
    </xf>
    <xf numFmtId="164" fontId="4" fillId="3" borderId="9" xfId="0" applyNumberFormat="1" applyFont="1" applyFill="1" applyBorder="1" applyAlignment="1">
      <alignment vertical="center"/>
    </xf>
    <xf numFmtId="164" fontId="4" fillId="6" borderId="2" xfId="0" applyNumberFormat="1" applyFont="1" applyFill="1" applyBorder="1" applyAlignment="1">
      <alignment vertical="distributed"/>
    </xf>
    <xf numFmtId="164" fontId="4" fillId="7" borderId="2" xfId="0" applyNumberFormat="1" applyFont="1" applyFill="1" applyBorder="1" applyAlignment="1">
      <alignment vertical="distributed"/>
    </xf>
    <xf numFmtId="164" fontId="4" fillId="3" borderId="2" xfId="0" applyNumberFormat="1" applyFont="1" applyFill="1" applyBorder="1" applyAlignment="1">
      <alignment vertical="distributed"/>
    </xf>
    <xf numFmtId="164" fontId="9" fillId="6" borderId="2" xfId="0" applyNumberFormat="1" applyFont="1" applyFill="1" applyBorder="1"/>
    <xf numFmtId="164" fontId="9" fillId="6" borderId="2" xfId="0" applyNumberFormat="1" applyFont="1" applyFill="1" applyBorder="1" applyAlignment="1">
      <alignment horizontal="right"/>
    </xf>
    <xf numFmtId="164" fontId="9" fillId="7" borderId="2" xfId="0" applyNumberFormat="1" applyFont="1" applyFill="1" applyBorder="1"/>
    <xf numFmtId="164" fontId="9" fillId="7" borderId="2" xfId="0" applyNumberFormat="1" applyFont="1" applyFill="1" applyBorder="1" applyAlignment="1">
      <alignment horizontal="right"/>
    </xf>
    <xf numFmtId="164" fontId="9" fillId="3" borderId="2" xfId="0" applyNumberFormat="1" applyFont="1" applyFill="1" applyBorder="1"/>
    <xf numFmtId="164" fontId="9" fillId="3" borderId="2" xfId="0" applyNumberFormat="1" applyFont="1" applyFill="1" applyBorder="1" applyAlignment="1">
      <alignment horizontal="right"/>
    </xf>
    <xf numFmtId="164" fontId="1" fillId="6" borderId="11" xfId="0" applyNumberFormat="1" applyFont="1" applyFill="1" applyBorder="1"/>
    <xf numFmtId="164" fontId="1" fillId="7" borderId="11" xfId="0" applyNumberFormat="1" applyFont="1" applyFill="1" applyBorder="1"/>
    <xf numFmtId="164" fontId="1" fillId="3" borderId="11" xfId="0" applyNumberFormat="1" applyFont="1" applyFill="1" applyBorder="1"/>
    <xf numFmtId="164" fontId="3" fillId="0" borderId="1" xfId="0" applyNumberFormat="1" applyFont="1" applyBorder="1" applyAlignment="1">
      <alignment horizontal="left"/>
    </xf>
    <xf numFmtId="164" fontId="7" fillId="0" borderId="0" xfId="0" applyNumberFormat="1" applyFont="1" applyAlignment="1">
      <alignment vertical="top"/>
    </xf>
    <xf numFmtId="164" fontId="3" fillId="7" borderId="15" xfId="0" applyNumberFormat="1" applyFont="1" applyFill="1" applyBorder="1"/>
    <xf numFmtId="164" fontId="7" fillId="0" borderId="4" xfId="0" applyNumberFormat="1" applyFont="1" applyBorder="1" applyAlignment="1">
      <alignment horizontal="center" vertical="top"/>
    </xf>
    <xf numFmtId="164" fontId="3" fillId="3" borderId="11" xfId="0" applyNumberFormat="1" applyFont="1" applyFill="1" applyBorder="1" applyAlignment="1">
      <alignment horizontal="center"/>
    </xf>
    <xf numFmtId="164" fontId="3" fillId="6" borderId="6" xfId="0" applyNumberFormat="1" applyFont="1" applyFill="1" applyBorder="1" applyAlignment="1">
      <alignment vertical="top"/>
    </xf>
    <xf numFmtId="164" fontId="3" fillId="7" borderId="9" xfId="0" applyNumberFormat="1" applyFont="1" applyFill="1" applyBorder="1" applyAlignment="1">
      <alignment vertical="top"/>
    </xf>
    <xf numFmtId="164" fontId="3" fillId="6" borderId="14" xfId="0" applyNumberFormat="1" applyFont="1" applyFill="1" applyBorder="1" applyAlignment="1">
      <alignment vertical="top"/>
    </xf>
    <xf numFmtId="164" fontId="3" fillId="7" borderId="12" xfId="0" applyNumberFormat="1" applyFont="1" applyFill="1" applyBorder="1" applyAlignment="1">
      <alignment vertical="top"/>
    </xf>
    <xf numFmtId="164" fontId="3" fillId="0" borderId="2" xfId="0" applyNumberFormat="1" applyFont="1" applyBorder="1" applyAlignment="1">
      <alignment horizontal="left" wrapText="1"/>
    </xf>
    <xf numFmtId="164" fontId="3" fillId="0" borderId="9" xfId="0" applyNumberFormat="1" applyFont="1" applyBorder="1" applyAlignment="1">
      <alignment vertical="top"/>
    </xf>
    <xf numFmtId="164" fontId="3" fillId="0" borderId="12" xfId="0" applyNumberFormat="1" applyFont="1" applyBorder="1" applyAlignment="1">
      <alignment vertical="top"/>
    </xf>
    <xf numFmtId="164" fontId="4" fillId="7" borderId="11" xfId="0" applyNumberFormat="1" applyFont="1" applyFill="1" applyBorder="1"/>
    <xf numFmtId="164" fontId="3" fillId="6" borderId="9" xfId="0" applyNumberFormat="1" applyFont="1" applyFill="1" applyBorder="1" applyAlignment="1">
      <alignment vertical="top"/>
    </xf>
    <xf numFmtId="164" fontId="3" fillId="6" borderId="12" xfId="0" applyNumberFormat="1" applyFont="1" applyFill="1" applyBorder="1" applyAlignment="1">
      <alignment vertical="top"/>
    </xf>
    <xf numFmtId="164" fontId="7" fillId="3" borderId="1" xfId="0" applyNumberFormat="1" applyFont="1" applyFill="1" applyBorder="1" applyAlignment="1">
      <alignment horizontal="center" vertical="top"/>
    </xf>
    <xf numFmtId="164" fontId="3" fillId="6" borderId="3" xfId="0" applyNumberFormat="1" applyFont="1" applyFill="1" applyBorder="1" applyAlignment="1">
      <alignment vertical="top"/>
    </xf>
    <xf numFmtId="164" fontId="3" fillId="7" borderId="3" xfId="0" applyNumberFormat="1" applyFont="1" applyFill="1" applyBorder="1" applyAlignment="1">
      <alignment vertical="top"/>
    </xf>
    <xf numFmtId="164" fontId="3" fillId="0" borderId="3" xfId="0" applyNumberFormat="1" applyFont="1" applyBorder="1" applyAlignment="1">
      <alignment vertical="top"/>
    </xf>
    <xf numFmtId="164" fontId="3" fillId="6" borderId="1" xfId="0" applyNumberFormat="1" applyFont="1" applyFill="1" applyBorder="1" applyAlignment="1">
      <alignment vertical="distributed"/>
    </xf>
    <xf numFmtId="164" fontId="3" fillId="7" borderId="1" xfId="0" applyNumberFormat="1" applyFont="1" applyFill="1" applyBorder="1" applyAlignment="1">
      <alignment vertical="distributed"/>
    </xf>
    <xf numFmtId="164" fontId="1" fillId="6" borderId="1" xfId="0" applyNumberFormat="1" applyFont="1" applyFill="1" applyBorder="1" applyAlignment="1">
      <alignment horizontal="right"/>
    </xf>
    <xf numFmtId="164" fontId="1" fillId="7" borderId="1" xfId="0" applyNumberFormat="1" applyFont="1" applyFill="1" applyBorder="1" applyAlignment="1">
      <alignment horizontal="right"/>
    </xf>
    <xf numFmtId="164" fontId="7" fillId="0" borderId="8" xfId="0" applyNumberFormat="1" applyFont="1" applyBorder="1" applyAlignment="1">
      <alignment horizontal="center" vertical="top"/>
    </xf>
    <xf numFmtId="164" fontId="3" fillId="0" borderId="8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 vertical="top"/>
    </xf>
    <xf numFmtId="164" fontId="3" fillId="7" borderId="14" xfId="0" applyNumberFormat="1" applyFont="1" applyFill="1" applyBorder="1"/>
    <xf numFmtId="164" fontId="3" fillId="0" borderId="9" xfId="0" applyNumberFormat="1" applyFont="1" applyBorder="1"/>
    <xf numFmtId="164" fontId="3" fillId="0" borderId="10" xfId="0" applyNumberFormat="1" applyFont="1" applyBorder="1"/>
    <xf numFmtId="164" fontId="3" fillId="0" borderId="3" xfId="0" applyNumberFormat="1" applyFont="1" applyBorder="1" applyAlignment="1">
      <alignment wrapText="1"/>
    </xf>
    <xf numFmtId="164" fontId="4" fillId="3" borderId="9" xfId="0" applyNumberFormat="1" applyFont="1" applyFill="1" applyBorder="1"/>
    <xf numFmtId="164" fontId="4" fillId="7" borderId="6" xfId="0" applyNumberFormat="1" applyFont="1" applyFill="1" applyBorder="1"/>
    <xf numFmtId="164" fontId="3" fillId="6" borderId="4" xfId="0" applyNumberFormat="1" applyFont="1" applyFill="1" applyBorder="1"/>
    <xf numFmtId="164" fontId="3" fillId="4" borderId="5" xfId="0" applyNumberFormat="1" applyFont="1" applyFill="1" applyBorder="1" applyAlignment="1">
      <alignment horizontal="center"/>
    </xf>
    <xf numFmtId="164" fontId="6" fillId="4" borderId="13" xfId="0" applyNumberFormat="1" applyFont="1" applyFill="1" applyBorder="1"/>
    <xf numFmtId="164" fontId="3" fillId="4" borderId="4" xfId="0" applyNumberFormat="1" applyFont="1" applyFill="1" applyBorder="1"/>
    <xf numFmtId="164" fontId="3" fillId="4" borderId="1" xfId="0" applyNumberFormat="1" applyFont="1" applyFill="1" applyBorder="1"/>
    <xf numFmtId="164" fontId="4" fillId="7" borderId="15" xfId="0" applyNumberFormat="1" applyFont="1" applyFill="1" applyBorder="1"/>
    <xf numFmtId="164" fontId="3" fillId="0" borderId="15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4" fillId="6" borderId="4" xfId="0" applyNumberFormat="1" applyFont="1" applyFill="1" applyBorder="1"/>
    <xf numFmtId="164" fontId="1" fillId="7" borderId="15" xfId="0" applyNumberFormat="1" applyFont="1" applyFill="1" applyBorder="1"/>
    <xf numFmtId="164" fontId="3" fillId="0" borderId="1" xfId="0" applyNumberFormat="1" applyFont="1" applyBorder="1" applyAlignment="1">
      <alignment horizontal="left" wrapText="1"/>
    </xf>
    <xf numFmtId="164" fontId="3" fillId="6" borderId="13" xfId="0" applyNumberFormat="1" applyFont="1" applyFill="1" applyBorder="1" applyAlignment="1">
      <alignment vertical="top"/>
    </xf>
    <xf numFmtId="164" fontId="3" fillId="7" borderId="10" xfId="0" applyNumberFormat="1" applyFont="1" applyFill="1" applyBorder="1" applyAlignment="1">
      <alignment vertical="top"/>
    </xf>
    <xf numFmtId="164" fontId="3" fillId="6" borderId="0" xfId="0" applyNumberFormat="1" applyFont="1" applyFill="1" applyBorder="1" applyAlignment="1">
      <alignment vertical="top"/>
    </xf>
    <xf numFmtId="164" fontId="3" fillId="7" borderId="0" xfId="0" applyNumberFormat="1" applyFont="1" applyFill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164" fontId="8" fillId="0" borderId="13" xfId="0" applyNumberFormat="1" applyFont="1" applyBorder="1" applyAlignment="1">
      <alignment horizontal="left" vertical="top" wrapText="1" indent="1"/>
    </xf>
    <xf numFmtId="164" fontId="3" fillId="0" borderId="10" xfId="0" applyNumberFormat="1" applyFont="1" applyBorder="1" applyAlignment="1">
      <alignment vertical="top"/>
    </xf>
    <xf numFmtId="164" fontId="13" fillId="0" borderId="0" xfId="0" applyNumberFormat="1" applyFont="1"/>
    <xf numFmtId="164" fontId="15" fillId="0" borderId="0" xfId="0" applyNumberFormat="1" applyFont="1" applyAlignment="1">
      <alignment horizontal="left" wrapText="1" indent="22"/>
    </xf>
    <xf numFmtId="164" fontId="13" fillId="0" borderId="0" xfId="0" applyNumberFormat="1" applyFont="1" applyAlignment="1">
      <alignment wrapText="1"/>
    </xf>
    <xf numFmtId="164" fontId="13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left"/>
    </xf>
    <xf numFmtId="164" fontId="14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left"/>
    </xf>
    <xf numFmtId="164" fontId="8" fillId="0" borderId="0" xfId="0" applyNumberFormat="1" applyFont="1"/>
    <xf numFmtId="164" fontId="3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9" fillId="0" borderId="0" xfId="0" applyNumberFormat="1" applyFont="1"/>
    <xf numFmtId="164" fontId="14" fillId="3" borderId="1" xfId="0" applyNumberFormat="1" applyFont="1" applyFill="1" applyBorder="1" applyAlignment="1">
      <alignment vertical="center" wrapText="1"/>
    </xf>
    <xf numFmtId="164" fontId="3" fillId="7" borderId="8" xfId="0" applyNumberFormat="1" applyFont="1" applyFill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164" fontId="3" fillId="7" borderId="8" xfId="0" applyNumberFormat="1" applyFont="1" applyFill="1" applyBorder="1"/>
    <xf numFmtId="164" fontId="1" fillId="6" borderId="4" xfId="0" applyNumberFormat="1" applyFont="1" applyFill="1" applyBorder="1"/>
    <xf numFmtId="164" fontId="4" fillId="6" borderId="9" xfId="0" applyNumberFormat="1" applyFont="1" applyFill="1" applyBorder="1" applyAlignment="1">
      <alignment vertical="distributed"/>
    </xf>
    <xf numFmtId="164" fontId="9" fillId="6" borderId="9" xfId="0" applyNumberFormat="1" applyFont="1" applyFill="1" applyBorder="1"/>
    <xf numFmtId="164" fontId="1" fillId="6" borderId="12" xfId="0" applyNumberFormat="1" applyFont="1" applyFill="1" applyBorder="1"/>
    <xf numFmtId="164" fontId="3" fillId="7" borderId="12" xfId="0" applyNumberFormat="1" applyFont="1" applyFill="1" applyBorder="1"/>
    <xf numFmtId="0" fontId="13" fillId="0" borderId="0" xfId="0" applyFont="1"/>
    <xf numFmtId="1" fontId="3" fillId="0" borderId="0" xfId="0" applyNumberFormat="1" applyFont="1"/>
    <xf numFmtId="164" fontId="8" fillId="3" borderId="5" xfId="0" applyNumberFormat="1" applyFont="1" applyFill="1" applyBorder="1"/>
    <xf numFmtId="164" fontId="3" fillId="6" borderId="4" xfId="0" applyNumberFormat="1" applyFont="1" applyFill="1" applyBorder="1" applyAlignment="1">
      <alignment vertical="distributed"/>
    </xf>
    <xf numFmtId="164" fontId="1" fillId="6" borderId="4" xfId="0" applyNumberFormat="1" applyFont="1" applyFill="1" applyBorder="1" applyAlignment="1">
      <alignment horizontal="right"/>
    </xf>
    <xf numFmtId="164" fontId="3" fillId="6" borderId="8" xfId="0" applyNumberFormat="1" applyFont="1" applyFill="1" applyBorder="1" applyAlignment="1">
      <alignment vertical="top"/>
    </xf>
    <xf numFmtId="164" fontId="3" fillId="0" borderId="6" xfId="0" applyNumberFormat="1" applyFont="1" applyBorder="1" applyAlignment="1">
      <alignment horizontal="left" wrapText="1"/>
    </xf>
    <xf numFmtId="164" fontId="8" fillId="0" borderId="14" xfId="0" applyNumberFormat="1" applyFont="1" applyBorder="1" applyAlignment="1">
      <alignment horizontal="left" vertical="top" wrapText="1" indent="1"/>
    </xf>
    <xf numFmtId="164" fontId="3" fillId="7" borderId="6" xfId="0" applyNumberFormat="1" applyFont="1" applyFill="1" applyBorder="1" applyAlignment="1">
      <alignment vertical="top"/>
    </xf>
    <xf numFmtId="164" fontId="3" fillId="7" borderId="14" xfId="0" applyNumberFormat="1" applyFont="1" applyFill="1" applyBorder="1" applyAlignment="1">
      <alignment vertical="top"/>
    </xf>
    <xf numFmtId="164" fontId="1" fillId="7" borderId="4" xfId="0" applyNumberFormat="1" applyFont="1" applyFill="1" applyBorder="1" applyAlignment="1">
      <alignment horizontal="right"/>
    </xf>
    <xf numFmtId="164" fontId="14" fillId="6" borderId="1" xfId="0" applyNumberFormat="1" applyFont="1" applyFill="1" applyBorder="1" applyAlignment="1">
      <alignment horizontal="right"/>
    </xf>
    <xf numFmtId="164" fontId="14" fillId="7" borderId="1" xfId="0" applyNumberFormat="1" applyFont="1" applyFill="1" applyBorder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4" fontId="13" fillId="7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13" fillId="6" borderId="1" xfId="0" applyNumberFormat="1" applyFont="1" applyFill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17" fillId="6" borderId="1" xfId="0" applyNumberFormat="1" applyFont="1" applyFill="1" applyBorder="1" applyAlignment="1">
      <alignment horizontal="right"/>
    </xf>
    <xf numFmtId="164" fontId="8" fillId="7" borderId="1" xfId="0" applyNumberFormat="1" applyFont="1" applyFill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4" fillId="6" borderId="1" xfId="0" applyNumberFormat="1" applyFont="1" applyFill="1" applyBorder="1" applyAlignment="1">
      <alignment horizontal="right"/>
    </xf>
    <xf numFmtId="164" fontId="4" fillId="7" borderId="1" xfId="0" applyNumberFormat="1" applyFont="1" applyFill="1" applyBorder="1" applyAlignment="1">
      <alignment horizontal="right"/>
    </xf>
    <xf numFmtId="164" fontId="8" fillId="6" borderId="1" xfId="0" applyNumberFormat="1" applyFont="1" applyFill="1" applyBorder="1" applyAlignment="1">
      <alignment horizontal="right"/>
    </xf>
    <xf numFmtId="164" fontId="14" fillId="3" borderId="1" xfId="0" applyNumberFormat="1" applyFont="1" applyFill="1" applyBorder="1" applyAlignment="1">
      <alignment horizontal="right"/>
    </xf>
    <xf numFmtId="164" fontId="3" fillId="6" borderId="10" xfId="0" applyNumberFormat="1" applyFont="1" applyFill="1" applyBorder="1" applyAlignment="1">
      <alignment vertical="top"/>
    </xf>
    <xf numFmtId="164" fontId="3" fillId="5" borderId="1" xfId="0" applyNumberFormat="1" applyFont="1" applyFill="1" applyBorder="1" applyAlignment="1">
      <alignment horizontal="center"/>
    </xf>
    <xf numFmtId="164" fontId="3" fillId="8" borderId="2" xfId="0" applyNumberFormat="1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vertical="top"/>
    </xf>
    <xf numFmtId="164" fontId="8" fillId="0" borderId="5" xfId="0" applyNumberFormat="1" applyFont="1" applyBorder="1"/>
    <xf numFmtId="164" fontId="7" fillId="0" borderId="5" xfId="0" applyNumberFormat="1" applyFont="1" applyBorder="1" applyAlignment="1">
      <alignment vertical="top"/>
    </xf>
    <xf numFmtId="164" fontId="8" fillId="5" borderId="5" xfId="0" applyNumberFormat="1" applyFont="1" applyFill="1" applyBorder="1" applyAlignment="1">
      <alignment horizontal="left" wrapText="1" indent="1"/>
    </xf>
    <xf numFmtId="164" fontId="3" fillId="4" borderId="11" xfId="0" applyNumberFormat="1" applyFont="1" applyFill="1" applyBorder="1"/>
    <xf numFmtId="164" fontId="3" fillId="4" borderId="15" xfId="0" applyNumberFormat="1" applyFont="1" applyFill="1" applyBorder="1"/>
    <xf numFmtId="164" fontId="9" fillId="0" borderId="10" xfId="0" applyNumberFormat="1" applyFont="1" applyBorder="1"/>
    <xf numFmtId="164" fontId="9" fillId="0" borderId="12" xfId="0" applyNumberFormat="1" applyFont="1" applyBorder="1"/>
    <xf numFmtId="164" fontId="7" fillId="3" borderId="11" xfId="0" applyNumberFormat="1" applyFont="1" applyFill="1" applyBorder="1" applyAlignment="1">
      <alignment horizontal="center" vertical="top"/>
    </xf>
    <xf numFmtId="164" fontId="3" fillId="7" borderId="4" xfId="0" applyNumberFormat="1" applyFont="1" applyFill="1" applyBorder="1" applyAlignment="1">
      <alignment vertical="top"/>
    </xf>
    <xf numFmtId="164" fontId="3" fillId="7" borderId="13" xfId="0" applyNumberFormat="1" applyFont="1" applyFill="1" applyBorder="1" applyAlignment="1">
      <alignment vertical="top"/>
    </xf>
    <xf numFmtId="164" fontId="3" fillId="6" borderId="15" xfId="0" applyNumberFormat="1" applyFont="1" applyFill="1" applyBorder="1" applyAlignment="1">
      <alignment vertical="top"/>
    </xf>
    <xf numFmtId="164" fontId="7" fillId="3" borderId="2" xfId="0" applyNumberFormat="1" applyFont="1" applyFill="1" applyBorder="1" applyAlignment="1">
      <alignment vertical="top"/>
    </xf>
    <xf numFmtId="164" fontId="7" fillId="3" borderId="11" xfId="0" applyNumberFormat="1" applyFont="1" applyFill="1" applyBorder="1" applyAlignment="1">
      <alignment vertical="top"/>
    </xf>
    <xf numFmtId="49" fontId="7" fillId="0" borderId="1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164" fontId="8" fillId="3" borderId="11" xfId="0" applyNumberFormat="1" applyFont="1" applyFill="1" applyBorder="1" applyAlignment="1">
      <alignment horizontal="left" wrapText="1" indent="1"/>
    </xf>
    <xf numFmtId="164" fontId="8" fillId="3" borderId="13" xfId="0" applyNumberFormat="1" applyFont="1" applyFill="1" applyBorder="1"/>
    <xf numFmtId="164" fontId="8" fillId="3" borderId="13" xfId="0" applyNumberFormat="1" applyFont="1" applyFill="1" applyBorder="1" applyAlignment="1">
      <alignment horizontal="left" wrapText="1" indent="1"/>
    </xf>
    <xf numFmtId="164" fontId="7" fillId="3" borderId="10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vertical="center"/>
    </xf>
    <xf numFmtId="164" fontId="8" fillId="3" borderId="14" xfId="0" applyNumberFormat="1" applyFont="1" applyFill="1" applyBorder="1" applyAlignment="1">
      <alignment horizontal="left" wrapText="1" indent="1"/>
    </xf>
    <xf numFmtId="164" fontId="3" fillId="6" borderId="2" xfId="0" applyNumberFormat="1" applyFont="1" applyFill="1" applyBorder="1" applyAlignment="1">
      <alignment horizontal="right" vertical="top"/>
    </xf>
    <xf numFmtId="164" fontId="3" fillId="6" borderId="3" xfId="0" applyNumberFormat="1" applyFont="1" applyFill="1" applyBorder="1" applyAlignment="1">
      <alignment horizontal="right" vertical="top"/>
    </xf>
    <xf numFmtId="164" fontId="3" fillId="7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/>
    </xf>
    <xf numFmtId="164" fontId="3" fillId="9" borderId="1" xfId="0" applyNumberFormat="1" applyFont="1" applyFill="1" applyBorder="1" applyAlignment="1">
      <alignment horizontal="center"/>
    </xf>
    <xf numFmtId="164" fontId="3" fillId="9" borderId="5" xfId="0" applyNumberFormat="1" applyFont="1" applyFill="1" applyBorder="1" applyAlignment="1">
      <alignment horizontal="center"/>
    </xf>
    <xf numFmtId="164" fontId="3" fillId="9" borderId="2" xfId="0" applyNumberFormat="1" applyFont="1" applyFill="1" applyBorder="1" applyAlignment="1">
      <alignment horizontal="center"/>
    </xf>
    <xf numFmtId="164" fontId="3" fillId="9" borderId="14" xfId="0" applyNumberFormat="1" applyFont="1" applyFill="1" applyBorder="1" applyAlignment="1">
      <alignment horizontal="center"/>
    </xf>
    <xf numFmtId="0" fontId="3" fillId="0" borderId="1" xfId="2" applyFont="1" applyBorder="1" applyAlignment="1">
      <alignment horizontal="left"/>
    </xf>
    <xf numFmtId="164" fontId="3" fillId="6" borderId="12" xfId="0" applyNumberFormat="1" applyFont="1" applyFill="1" applyBorder="1"/>
    <xf numFmtId="164" fontId="3" fillId="6" borderId="9" xfId="0" applyNumberFormat="1" applyFont="1" applyFill="1" applyBorder="1"/>
    <xf numFmtId="0" fontId="15" fillId="0" borderId="0" xfId="0" applyFont="1" applyAlignment="1">
      <alignment horizontal="center" wrapText="1"/>
    </xf>
    <xf numFmtId="164" fontId="3" fillId="3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/>
    </xf>
    <xf numFmtId="164" fontId="3" fillId="7" borderId="15" xfId="0" applyNumberFormat="1" applyFont="1" applyFill="1" applyBorder="1" applyAlignment="1">
      <alignment vertical="top"/>
    </xf>
    <xf numFmtId="164" fontId="3" fillId="0" borderId="6" xfId="0" applyNumberFormat="1" applyFont="1" applyBorder="1" applyAlignment="1">
      <alignment vertical="top"/>
    </xf>
    <xf numFmtId="164" fontId="3" fillId="0" borderId="13" xfId="0" applyNumberFormat="1" applyFont="1" applyBorder="1" applyAlignment="1">
      <alignment vertical="top"/>
    </xf>
    <xf numFmtId="164" fontId="3" fillId="0" borderId="14" xfId="0" applyNumberFormat="1" applyFont="1" applyBorder="1" applyAlignment="1">
      <alignment vertical="top"/>
    </xf>
    <xf numFmtId="164" fontId="8" fillId="0" borderId="0" xfId="0" applyNumberFormat="1" applyFont="1" applyBorder="1"/>
    <xf numFmtId="2" fontId="7" fillId="0" borderId="10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2" fontId="7" fillId="3" borderId="11" xfId="0" applyNumberFormat="1" applyFont="1" applyFill="1" applyBorder="1" applyAlignment="1">
      <alignment horizontal="center" vertical="top"/>
    </xf>
    <xf numFmtId="2" fontId="7" fillId="0" borderId="5" xfId="0" applyNumberFormat="1" applyFont="1" applyBorder="1" applyAlignment="1">
      <alignment vertical="center"/>
    </xf>
    <xf numFmtId="2" fontId="7" fillId="0" borderId="11" xfId="0" applyNumberFormat="1" applyFont="1" applyBorder="1" applyAlignment="1">
      <alignment vertical="top"/>
    </xf>
    <xf numFmtId="2" fontId="0" fillId="0" borderId="11" xfId="0" applyNumberFormat="1" applyBorder="1" applyAlignment="1">
      <alignment vertical="top"/>
    </xf>
    <xf numFmtId="164" fontId="3" fillId="6" borderId="1" xfId="0" applyNumberFormat="1" applyFont="1" applyFill="1" applyBorder="1" applyAlignment="1">
      <alignment vertical="center"/>
    </xf>
    <xf numFmtId="0" fontId="20" fillId="0" borderId="0" xfId="0" applyFont="1" applyAlignment="1">
      <alignment wrapText="1"/>
    </xf>
    <xf numFmtId="49" fontId="7" fillId="0" borderId="9" xfId="0" applyNumberFormat="1" applyFont="1" applyBorder="1" applyAlignment="1">
      <alignment horizontal="center"/>
    </xf>
    <xf numFmtId="164" fontId="3" fillId="7" borderId="5" xfId="0" applyNumberFormat="1" applyFont="1" applyFill="1" applyBorder="1" applyAlignment="1">
      <alignment horizontal="right" vertical="top"/>
    </xf>
    <xf numFmtId="49" fontId="7" fillId="0" borderId="12" xfId="0" applyNumberFormat="1" applyFont="1" applyBorder="1" applyAlignment="1">
      <alignment horizontal="center" vertical="top"/>
    </xf>
    <xf numFmtId="2" fontId="7" fillId="0" borderId="12" xfId="0" applyNumberFormat="1" applyFont="1" applyBorder="1" applyAlignment="1">
      <alignment horizontal="center"/>
    </xf>
    <xf numFmtId="164" fontId="3" fillId="6" borderId="7" xfId="0" applyNumberFormat="1" applyFont="1" applyFill="1" applyBorder="1" applyAlignment="1">
      <alignment vertical="top"/>
    </xf>
    <xf numFmtId="164" fontId="8" fillId="5" borderId="14" xfId="0" applyNumberFormat="1" applyFont="1" applyFill="1" applyBorder="1" applyAlignment="1">
      <alignment horizontal="left" wrapText="1" indent="1"/>
    </xf>
    <xf numFmtId="49" fontId="7" fillId="0" borderId="2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top"/>
    </xf>
    <xf numFmtId="164" fontId="7" fillId="3" borderId="2" xfId="0" applyNumberFormat="1" applyFont="1" applyFill="1" applyBorder="1" applyAlignment="1">
      <alignment horizontal="center" vertical="top"/>
    </xf>
    <xf numFmtId="164" fontId="7" fillId="3" borderId="5" xfId="0" applyNumberFormat="1" applyFont="1" applyFill="1" applyBorder="1" applyAlignment="1">
      <alignment vertical="top"/>
    </xf>
    <xf numFmtId="49" fontId="7" fillId="0" borderId="2" xfId="0" applyNumberFormat="1" applyFont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left" vertical="center" wrapText="1"/>
    </xf>
    <xf numFmtId="164" fontId="3" fillId="6" borderId="1" xfId="0" applyNumberFormat="1" applyFont="1" applyFill="1" applyBorder="1" applyAlignment="1">
      <alignment horizontal="right" vertical="top"/>
    </xf>
    <xf numFmtId="164" fontId="1" fillId="6" borderId="12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wrapText="1"/>
    </xf>
    <xf numFmtId="164" fontId="21" fillId="0" borderId="1" xfId="0" applyNumberFormat="1" applyFont="1" applyBorder="1" applyAlignment="1">
      <alignment horizontal="left"/>
    </xf>
    <xf numFmtId="164" fontId="22" fillId="0" borderId="1" xfId="0" applyNumberFormat="1" applyFont="1" applyBorder="1" applyAlignment="1">
      <alignment horizontal="left" vertical="center" wrapText="1" indent="1"/>
    </xf>
    <xf numFmtId="164" fontId="22" fillId="6" borderId="1" xfId="0" applyNumberFormat="1" applyFont="1" applyFill="1" applyBorder="1" applyAlignment="1">
      <alignment horizontal="right"/>
    </xf>
    <xf numFmtId="164" fontId="22" fillId="7" borderId="1" xfId="0" applyNumberFormat="1" applyFont="1" applyFill="1" applyBorder="1" applyAlignment="1">
      <alignment horizontal="right"/>
    </xf>
    <xf numFmtId="164" fontId="22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left" vertical="center" wrapText="1" indent="1"/>
    </xf>
    <xf numFmtId="0" fontId="23" fillId="0" borderId="0" xfId="0" applyFont="1" applyAlignment="1">
      <alignment wrapText="1"/>
    </xf>
    <xf numFmtId="164" fontId="3" fillId="0" borderId="1" xfId="0" applyNumberFormat="1" applyFont="1" applyBorder="1" applyAlignment="1">
      <alignment horizontal="left" vertical="center" wrapText="1"/>
    </xf>
    <xf numFmtId="1" fontId="24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164" fontId="1" fillId="3" borderId="2" xfId="0" applyNumberFormat="1" applyFont="1" applyFill="1" applyBorder="1"/>
    <xf numFmtId="164" fontId="4" fillId="3" borderId="10" xfId="0" applyNumberFormat="1" applyFont="1" applyFill="1" applyBorder="1"/>
    <xf numFmtId="164" fontId="7" fillId="0" borderId="1" xfId="0" applyNumberFormat="1" applyFont="1" applyBorder="1" applyAlignment="1">
      <alignment horizontal="center" vertical="top"/>
    </xf>
    <xf numFmtId="164" fontId="4" fillId="3" borderId="15" xfId="0" applyNumberFormat="1" applyFont="1" applyFill="1" applyBorder="1"/>
    <xf numFmtId="164" fontId="7" fillId="0" borderId="14" xfId="0" applyNumberFormat="1" applyFont="1" applyBorder="1" applyAlignment="1">
      <alignment horizontal="center" vertical="top"/>
    </xf>
    <xf numFmtId="164" fontId="3" fillId="9" borderId="11" xfId="0" applyNumberFormat="1" applyFont="1" applyFill="1" applyBorder="1" applyAlignment="1">
      <alignment horizontal="center"/>
    </xf>
    <xf numFmtId="0" fontId="25" fillId="0" borderId="0" xfId="0" applyFont="1" applyAlignment="1">
      <alignment horizontal="left" wrapText="1" indent="1"/>
    </xf>
    <xf numFmtId="164" fontId="3" fillId="6" borderId="2" xfId="0" applyNumberFormat="1" applyFont="1" applyFill="1" applyBorder="1" applyAlignment="1">
      <alignment horizontal="right"/>
    </xf>
    <xf numFmtId="164" fontId="3" fillId="7" borderId="2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26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 indent="1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distributed"/>
    </xf>
    <xf numFmtId="164" fontId="3" fillId="0" borderId="12" xfId="0" applyNumberFormat="1" applyFont="1" applyBorder="1"/>
    <xf numFmtId="164" fontId="8" fillId="0" borderId="13" xfId="0" applyNumberFormat="1" applyFont="1" applyBorder="1" applyAlignment="1">
      <alignment horizontal="left" wrapText="1"/>
    </xf>
    <xf numFmtId="164" fontId="7" fillId="0" borderId="1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center" vertical="top"/>
    </xf>
    <xf numFmtId="164" fontId="3" fillId="7" borderId="0" xfId="0" applyNumberFormat="1" applyFont="1" applyFill="1"/>
    <xf numFmtId="164" fontId="7" fillId="0" borderId="0" xfId="0" applyNumberFormat="1" applyFont="1" applyAlignment="1">
      <alignment horizontal="center"/>
    </xf>
    <xf numFmtId="49" fontId="7" fillId="0" borderId="7" xfId="0" applyNumberFormat="1" applyFont="1" applyBorder="1" applyAlignment="1">
      <alignment horizontal="center"/>
    </xf>
    <xf numFmtId="164" fontId="3" fillId="0" borderId="14" xfId="0" applyNumberFormat="1" applyFont="1" applyBorder="1"/>
    <xf numFmtId="164" fontId="3" fillId="0" borderId="0" xfId="0" applyNumberFormat="1" applyFont="1" applyAlignment="1">
      <alignment horizontal="center"/>
    </xf>
    <xf numFmtId="0" fontId="3" fillId="0" borderId="0" xfId="0" applyFont="1"/>
    <xf numFmtId="164" fontId="4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center" wrapText="1"/>
    </xf>
    <xf numFmtId="164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vertical="top"/>
    </xf>
    <xf numFmtId="49" fontId="7" fillId="0" borderId="1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wrapText="1"/>
    </xf>
    <xf numFmtId="49" fontId="7" fillId="0" borderId="12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vertical="top" wrapText="1"/>
    </xf>
    <xf numFmtId="164" fontId="7" fillId="0" borderId="2" xfId="0" applyNumberFormat="1" applyFont="1" applyBorder="1" applyAlignment="1">
      <alignment vertical="top"/>
    </xf>
    <xf numFmtId="49" fontId="7" fillId="0" borderId="1" xfId="0" applyNumberFormat="1" applyFont="1" applyBorder="1" applyAlignment="1">
      <alignment horizontal="center" vertical="top"/>
    </xf>
    <xf numFmtId="164" fontId="8" fillId="0" borderId="0" xfId="0" applyNumberFormat="1" applyFont="1" applyAlignment="1">
      <alignment horizontal="left" wrapText="1" indent="1"/>
    </xf>
    <xf numFmtId="164" fontId="8" fillId="0" borderId="8" xfId="0" applyNumberFormat="1" applyFont="1" applyBorder="1" applyAlignment="1">
      <alignment horizontal="left" wrapText="1" indent="1"/>
    </xf>
    <xf numFmtId="164" fontId="3" fillId="7" borderId="0" xfId="0" applyNumberFormat="1" applyFont="1" applyFill="1" applyAlignment="1">
      <alignment horizontal="right" vertical="top"/>
    </xf>
    <xf numFmtId="164" fontId="3" fillId="6" borderId="3" xfId="0" applyNumberFormat="1" applyFont="1" applyFill="1" applyBorder="1"/>
    <xf numFmtId="164" fontId="16" fillId="0" borderId="0" xfId="0" applyNumberFormat="1" applyFont="1" applyAlignment="1">
      <alignment horizontal="right"/>
    </xf>
    <xf numFmtId="164" fontId="16" fillId="0" borderId="0" xfId="0" applyNumberFormat="1" applyFont="1"/>
    <xf numFmtId="164" fontId="3" fillId="6" borderId="6" xfId="0" applyNumberFormat="1" applyFont="1" applyFill="1" applyBorder="1"/>
    <xf numFmtId="164" fontId="3" fillId="6" borderId="14" xfId="0" applyNumberFormat="1" applyFont="1" applyFill="1" applyBorder="1"/>
    <xf numFmtId="164" fontId="3" fillId="6" borderId="8" xfId="0" applyNumberFormat="1" applyFont="1" applyFill="1" applyBorder="1"/>
    <xf numFmtId="164" fontId="3" fillId="7" borderId="0" xfId="0" applyNumberFormat="1" applyFont="1" applyFill="1" applyAlignment="1">
      <alignment vertical="top"/>
    </xf>
    <xf numFmtId="164" fontId="3" fillId="6" borderId="0" xfId="0" applyNumberFormat="1" applyFont="1" applyFill="1" applyAlignment="1">
      <alignment vertical="top"/>
    </xf>
    <xf numFmtId="164" fontId="3" fillId="6" borderId="13" xfId="0" applyNumberFormat="1" applyFont="1" applyFill="1" applyBorder="1"/>
    <xf numFmtId="164" fontId="8" fillId="0" borderId="14" xfId="0" applyNumberFormat="1" applyFont="1" applyBorder="1" applyAlignment="1">
      <alignment horizontal="left" wrapText="1" indent="1"/>
    </xf>
    <xf numFmtId="164" fontId="3" fillId="0" borderId="15" xfId="0" applyNumberFormat="1" applyFont="1" applyBorder="1" applyAlignment="1">
      <alignment vertical="top"/>
    </xf>
    <xf numFmtId="164" fontId="3" fillId="0" borderId="7" xfId="0" applyNumberFormat="1" applyFont="1" applyBorder="1" applyAlignment="1">
      <alignment vertical="top"/>
    </xf>
    <xf numFmtId="2" fontId="7" fillId="0" borderId="0" xfId="0" applyNumberFormat="1" applyFont="1" applyAlignment="1">
      <alignment horizontal="center" vertical="top"/>
    </xf>
    <xf numFmtId="2" fontId="7" fillId="0" borderId="8" xfId="0" applyNumberFormat="1" applyFont="1" applyBorder="1" applyAlignment="1">
      <alignment horizontal="center" vertical="top"/>
    </xf>
    <xf numFmtId="49" fontId="7" fillId="0" borderId="6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8" fillId="5" borderId="8" xfId="0" applyNumberFormat="1" applyFont="1" applyFill="1" applyBorder="1" applyAlignment="1">
      <alignment horizontal="left" wrapText="1" indent="1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164" fontId="4" fillId="3" borderId="3" xfId="0" applyNumberFormat="1" applyFont="1" applyFill="1" applyBorder="1" applyAlignment="1">
      <alignment vertical="center"/>
    </xf>
    <xf numFmtId="164" fontId="3" fillId="3" borderId="5" xfId="0" applyNumberFormat="1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Alignment="1">
      <alignment vertical="distributed"/>
    </xf>
    <xf numFmtId="164" fontId="8" fillId="3" borderId="0" xfId="0" applyNumberFormat="1" applyFont="1" applyFill="1" applyBorder="1" applyAlignment="1">
      <alignment horizontal="left" wrapText="1" indent="1"/>
    </xf>
    <xf numFmtId="164" fontId="8" fillId="3" borderId="0" xfId="0" applyNumberFormat="1" applyFont="1" applyFill="1" applyBorder="1" applyAlignment="1">
      <alignment horizontal="left" vertical="center" wrapText="1" indent="1"/>
    </xf>
    <xf numFmtId="164" fontId="3" fillId="3" borderId="11" xfId="0" applyNumberFormat="1" applyFont="1" applyFill="1" applyBorder="1" applyAlignment="1">
      <alignment vertical="top"/>
    </xf>
    <xf numFmtId="164" fontId="8" fillId="3" borderId="8" xfId="0" applyNumberFormat="1" applyFont="1" applyFill="1" applyBorder="1" applyAlignment="1">
      <alignment horizontal="left" wrapText="1" indent="1"/>
    </xf>
    <xf numFmtId="164" fontId="17" fillId="0" borderId="13" xfId="0" applyNumberFormat="1" applyFont="1" applyBorder="1"/>
    <xf numFmtId="164" fontId="17" fillId="0" borderId="0" xfId="0" applyNumberFormat="1" applyFont="1"/>
    <xf numFmtId="164" fontId="1" fillId="0" borderId="5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9" fillId="0" borderId="0" xfId="0" applyFont="1" applyAlignment="1">
      <alignment vertical="center" wrapText="1"/>
    </xf>
    <xf numFmtId="164" fontId="15" fillId="0" borderId="0" xfId="0" applyNumberFormat="1" applyFont="1"/>
    <xf numFmtId="1" fontId="7" fillId="0" borderId="7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>
      <alignment horizontal="left"/>
    </xf>
    <xf numFmtId="164" fontId="3" fillId="0" borderId="2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 wrapText="1" indent="22"/>
    </xf>
    <xf numFmtId="164" fontId="7" fillId="0" borderId="1" xfId="0" applyNumberFormat="1" applyFont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 wrapText="1"/>
    </xf>
    <xf numFmtId="164" fontId="7" fillId="6" borderId="4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 indent="23"/>
    </xf>
    <xf numFmtId="164" fontId="7" fillId="6" borderId="1" xfId="0" applyNumberFormat="1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>
      <alignment horizontal="left" indent="24"/>
    </xf>
    <xf numFmtId="164" fontId="7" fillId="0" borderId="11" xfId="0" applyNumberFormat="1" applyFont="1" applyBorder="1" applyAlignment="1">
      <alignment horizontal="center" vertical="top"/>
    </xf>
    <xf numFmtId="164" fontId="15" fillId="0" borderId="0" xfId="0" applyNumberFormat="1" applyFont="1" applyAlignment="1">
      <alignment horizontal="left" indent="25"/>
    </xf>
    <xf numFmtId="164" fontId="3" fillId="3" borderId="2" xfId="0" applyNumberFormat="1" applyFont="1" applyFill="1" applyBorder="1" applyAlignment="1">
      <alignment horizontal="center" vertical="top"/>
    </xf>
    <xf numFmtId="164" fontId="3" fillId="3" borderId="11" xfId="0" applyNumberFormat="1" applyFont="1" applyFill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top"/>
    </xf>
    <xf numFmtId="2" fontId="7" fillId="0" borderId="11" xfId="0" applyNumberFormat="1" applyFont="1" applyBorder="1" applyAlignment="1">
      <alignment horizontal="center" vertical="top"/>
    </xf>
    <xf numFmtId="164" fontId="7" fillId="0" borderId="6" xfId="0" applyNumberFormat="1" applyFont="1" applyBorder="1" applyAlignment="1">
      <alignment horizontal="center" vertical="top"/>
    </xf>
    <xf numFmtId="164" fontId="7" fillId="0" borderId="13" xfId="0" applyNumberFormat="1" applyFont="1" applyBorder="1" applyAlignment="1">
      <alignment horizontal="center" vertical="top"/>
    </xf>
    <xf numFmtId="2" fontId="7" fillId="0" borderId="6" xfId="0" applyNumberFormat="1" applyFont="1" applyBorder="1" applyAlignment="1">
      <alignment horizontal="center" vertical="top"/>
    </xf>
    <xf numFmtId="2" fontId="7" fillId="0" borderId="13" xfId="0" applyNumberFormat="1" applyFont="1" applyBorder="1" applyAlignment="1">
      <alignment horizontal="center" vertical="top"/>
    </xf>
    <xf numFmtId="2" fontId="7" fillId="0" borderId="14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164" fontId="8" fillId="0" borderId="0" xfId="0" applyNumberFormat="1" applyFont="1" applyBorder="1" applyAlignment="1">
      <alignment horizontal="left" wrapText="1" indent="1"/>
    </xf>
    <xf numFmtId="164" fontId="8" fillId="0" borderId="0" xfId="0" applyNumberFormat="1" applyFont="1" applyBorder="1" applyAlignment="1">
      <alignment horizontal="left" vertical="center" wrapText="1" indent="1"/>
    </xf>
    <xf numFmtId="164" fontId="8" fillId="0" borderId="5" xfId="0" applyNumberFormat="1" applyFont="1" applyBorder="1" applyAlignment="1">
      <alignment horizontal="left" wrapText="1" indent="1"/>
    </xf>
    <xf numFmtId="164" fontId="15" fillId="0" borderId="0" xfId="0" applyNumberFormat="1" applyFont="1" applyAlignment="1">
      <alignment horizontal="left" vertical="top" indent="25"/>
    </xf>
    <xf numFmtId="164" fontId="8" fillId="0" borderId="11" xfId="0" applyNumberFormat="1" applyFont="1" applyBorder="1" applyAlignment="1">
      <alignment horizontal="left" vertical="top" wrapText="1" indent="1"/>
    </xf>
    <xf numFmtId="164" fontId="15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 indent="26"/>
    </xf>
    <xf numFmtId="0" fontId="27" fillId="0" borderId="0" xfId="0" applyFont="1"/>
    <xf numFmtId="164" fontId="14" fillId="0" borderId="0" xfId="0" applyNumberFormat="1" applyFont="1" applyFill="1" applyBorder="1" applyAlignment="1">
      <alignment horizontal="right"/>
    </xf>
    <xf numFmtId="0" fontId="15" fillId="0" borderId="0" xfId="0" applyFont="1" applyAlignment="1">
      <alignment horizontal="left" wrapText="1" indent="22"/>
    </xf>
    <xf numFmtId="164" fontId="15" fillId="0" borderId="0" xfId="0" applyNumberFormat="1" applyFont="1" applyAlignment="1">
      <alignment horizontal="left" indent="22"/>
    </xf>
    <xf numFmtId="164" fontId="1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wrapText="1" indent="23"/>
    </xf>
    <xf numFmtId="164" fontId="15" fillId="0" borderId="0" xfId="0" applyNumberFormat="1" applyFont="1" applyAlignment="1">
      <alignment horizontal="left" indent="23"/>
    </xf>
    <xf numFmtId="164" fontId="4" fillId="0" borderId="0" xfId="0" applyNumberFormat="1" applyFont="1" applyAlignment="1">
      <alignment horizont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 wrapText="1"/>
    </xf>
    <xf numFmtId="164" fontId="7" fillId="7" borderId="5" xfId="0" applyNumberFormat="1" applyFont="1" applyFill="1" applyBorder="1" applyAlignment="1">
      <alignment horizontal="center" vertical="center" wrapText="1"/>
    </xf>
    <xf numFmtId="164" fontId="7" fillId="7" borderId="11" xfId="0" applyNumberFormat="1" applyFont="1" applyFill="1" applyBorder="1" applyAlignment="1">
      <alignment horizontal="center" vertical="center" wrapText="1"/>
    </xf>
    <xf numFmtId="164" fontId="7" fillId="7" borderId="15" xfId="0" applyNumberFormat="1" applyFont="1" applyFill="1" applyBorder="1" applyAlignment="1">
      <alignment horizontal="center" vertical="center"/>
    </xf>
    <xf numFmtId="164" fontId="7" fillId="7" borderId="7" xfId="0" applyNumberFormat="1" applyFont="1" applyFill="1" applyBorder="1" applyAlignment="1">
      <alignment horizontal="center" vertical="center"/>
    </xf>
    <xf numFmtId="164" fontId="7" fillId="7" borderId="4" xfId="0" applyNumberFormat="1" applyFont="1" applyFill="1" applyBorder="1" applyAlignment="1">
      <alignment horizontal="center" vertical="center"/>
    </xf>
    <xf numFmtId="164" fontId="5" fillId="0" borderId="15" xfId="0" applyNumberFormat="1" applyFont="1" applyBorder="1" applyAlignment="1">
      <alignment horizontal="left"/>
    </xf>
    <xf numFmtId="164" fontId="5" fillId="0" borderId="7" xfId="0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 wrapText="1"/>
    </xf>
    <xf numFmtId="164" fontId="7" fillId="6" borderId="11" xfId="0" applyNumberFormat="1" applyFont="1" applyFill="1" applyBorder="1" applyAlignment="1">
      <alignment horizontal="center" vertical="center" wrapText="1"/>
    </xf>
    <xf numFmtId="164" fontId="7" fillId="6" borderId="15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6" borderId="9" xfId="0" applyNumberFormat="1" applyFont="1" applyFill="1" applyBorder="1" applyAlignment="1">
      <alignment horizontal="center" vertical="center" wrapText="1"/>
    </xf>
    <xf numFmtId="164" fontId="7" fillId="6" borderId="12" xfId="0" applyNumberFormat="1" applyFont="1" applyFill="1" applyBorder="1" applyAlignment="1">
      <alignment horizontal="center" vertical="center" wrapText="1"/>
    </xf>
    <xf numFmtId="164" fontId="7" fillId="7" borderId="9" xfId="0" applyNumberFormat="1" applyFont="1" applyFill="1" applyBorder="1" applyAlignment="1">
      <alignment horizontal="center" vertical="center" wrapText="1"/>
    </xf>
    <xf numFmtId="164" fontId="7" fillId="7" borderId="12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/>
    </xf>
    <xf numFmtId="164" fontId="7" fillId="7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>
      <alignment horizontal="left" indent="24"/>
    </xf>
    <xf numFmtId="0" fontId="15" fillId="0" borderId="0" xfId="0" applyFont="1" applyAlignment="1">
      <alignment horizontal="left" wrapText="1" indent="24"/>
    </xf>
    <xf numFmtId="164" fontId="7" fillId="7" borderId="6" xfId="0" applyNumberFormat="1" applyFont="1" applyFill="1" applyBorder="1" applyAlignment="1">
      <alignment horizontal="center" vertical="center" wrapText="1"/>
    </xf>
    <xf numFmtId="164" fontId="7" fillId="7" borderId="1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left"/>
    </xf>
    <xf numFmtId="164" fontId="3" fillId="3" borderId="2" xfId="0" applyNumberFormat="1" applyFont="1" applyFill="1" applyBorder="1" applyAlignment="1">
      <alignment horizontal="center" vertical="top"/>
    </xf>
    <xf numFmtId="164" fontId="3" fillId="3" borderId="5" xfId="0" applyNumberFormat="1" applyFont="1" applyFill="1" applyBorder="1" applyAlignment="1">
      <alignment horizontal="center" vertical="top"/>
    </xf>
    <xf numFmtId="164" fontId="3" fillId="3" borderId="11" xfId="0" applyNumberFormat="1" applyFont="1" applyFill="1" applyBorder="1" applyAlignment="1">
      <alignment horizontal="center" vertical="top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11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top"/>
    </xf>
    <xf numFmtId="164" fontId="3" fillId="0" borderId="13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164" fontId="7" fillId="0" borderId="9" xfId="0" applyNumberFormat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top"/>
    </xf>
    <xf numFmtId="164" fontId="7" fillId="0" borderId="11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64" fontId="3" fillId="0" borderId="11" xfId="0" applyNumberFormat="1" applyFont="1" applyBorder="1" applyAlignment="1">
      <alignment horizontal="center" vertical="top"/>
    </xf>
    <xf numFmtId="164" fontId="15" fillId="0" borderId="0" xfId="0" applyNumberFormat="1" applyFont="1" applyAlignment="1">
      <alignment horizontal="left" indent="25"/>
    </xf>
    <xf numFmtId="0" fontId="15" fillId="0" borderId="0" xfId="0" applyFont="1" applyAlignment="1">
      <alignment horizontal="left" wrapText="1" indent="25"/>
    </xf>
    <xf numFmtId="164" fontId="7" fillId="0" borderId="5" xfId="0" applyNumberFormat="1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top"/>
    </xf>
    <xf numFmtId="2" fontId="7" fillId="0" borderId="13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2" fontId="7" fillId="0" borderId="11" xfId="0" applyNumberFormat="1" applyFont="1" applyBorder="1" applyAlignment="1">
      <alignment horizontal="center" vertical="top"/>
    </xf>
    <xf numFmtId="2" fontId="7" fillId="0" borderId="14" xfId="0" applyNumberFormat="1" applyFont="1" applyBorder="1" applyAlignment="1">
      <alignment horizontal="center" vertical="top"/>
    </xf>
    <xf numFmtId="164" fontId="8" fillId="0" borderId="5" xfId="0" applyNumberFormat="1" applyFont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left" vertical="top" wrapText="1" indent="1"/>
    </xf>
    <xf numFmtId="164" fontId="8" fillId="0" borderId="11" xfId="0" applyNumberFormat="1" applyFont="1" applyBorder="1" applyAlignment="1">
      <alignment horizontal="left" vertical="top" wrapText="1" indent="1"/>
    </xf>
    <xf numFmtId="2" fontId="7" fillId="0" borderId="2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left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15" fillId="0" borderId="0" xfId="0" applyNumberFormat="1" applyFont="1" applyAlignment="1">
      <alignment horizontal="left" vertical="top" indent="25"/>
    </xf>
    <xf numFmtId="0" fontId="15" fillId="0" borderId="0" xfId="0" applyFont="1" applyAlignment="1">
      <alignment horizontal="left" vertical="top" wrapText="1" indent="25"/>
    </xf>
    <xf numFmtId="164" fontId="5" fillId="0" borderId="9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left" wrapText="1" indent="1"/>
    </xf>
    <xf numFmtId="164" fontId="8" fillId="0" borderId="0" xfId="0" applyNumberFormat="1" applyFont="1" applyBorder="1" applyAlignment="1">
      <alignment horizontal="left" vertical="center" wrapText="1" indent="1"/>
    </xf>
    <xf numFmtId="164" fontId="7" fillId="0" borderId="6" xfId="0" applyNumberFormat="1" applyFont="1" applyBorder="1" applyAlignment="1">
      <alignment horizontal="center" vertical="top"/>
    </xf>
    <xf numFmtId="164" fontId="7" fillId="0" borderId="13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15" fillId="0" borderId="0" xfId="0" applyNumberFormat="1" applyFont="1" applyAlignment="1">
      <alignment horizontal="left" indent="27"/>
    </xf>
    <xf numFmtId="0" fontId="15" fillId="0" borderId="0" xfId="0" applyFont="1" applyAlignment="1">
      <alignment horizontal="left" indent="26" shrinkToFit="1"/>
    </xf>
    <xf numFmtId="0" fontId="15" fillId="0" borderId="0" xfId="0" applyFont="1" applyAlignment="1">
      <alignment horizontal="left" wrapText="1" indent="26"/>
    </xf>
    <xf numFmtId="164" fontId="15" fillId="0" borderId="0" xfId="0" applyNumberFormat="1" applyFont="1" applyAlignment="1">
      <alignment horizontal="left" indent="26"/>
    </xf>
    <xf numFmtId="164" fontId="8" fillId="0" borderId="10" xfId="0" applyNumberFormat="1" applyFont="1" applyBorder="1" applyAlignment="1">
      <alignment horizontal="left" vertical="top" wrapText="1" indent="1"/>
    </xf>
    <xf numFmtId="164" fontId="8" fillId="0" borderId="12" xfId="0" applyNumberFormat="1" applyFont="1" applyBorder="1" applyAlignment="1">
      <alignment horizontal="left" wrapText="1" indent="1"/>
    </xf>
  </cellXfs>
  <cellStyles count="7">
    <cellStyle name="Įprastas" xfId="0" builtinId="0"/>
    <cellStyle name="Įprastas 2" xfId="2"/>
    <cellStyle name="Kablelis 2" xfId="3"/>
    <cellStyle name="Normal 2" xfId="4"/>
    <cellStyle name="Normal 3" xfId="5"/>
    <cellStyle name="Normal 4" xfId="6"/>
    <cellStyle name="Normal_SAVAPYSssss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keiti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pr._pajamos"/>
      <sheetName val="2 pr._pajamos pagal rūšis"/>
      <sheetName val="3 pr._asignavimų suvestinė"/>
      <sheetName val="4 pr._savarankiškosios f-jos"/>
      <sheetName val="5 pr._valstybinės f-jos"/>
      <sheetName val="6 pr._ugdymo reikmės"/>
      <sheetName val="7 pr._kita dotacija"/>
      <sheetName val="8 pr._aplinkos apsaugos s. p."/>
      <sheetName val="9 pr._įstaigų pajamos"/>
      <sheetName val="10 pr._skolintos lėšos"/>
      <sheetName val="11 pr._apyvartinės lėšos"/>
      <sheetName val="12 pr._suvestinė pagal progr."/>
    </sheetNames>
    <sheetDataSet>
      <sheetData sheetId="0"/>
      <sheetData sheetId="1">
        <row r="22">
          <cell r="L22">
            <v>22.8</v>
          </cell>
        </row>
        <row r="23">
          <cell r="L23">
            <v>3.9</v>
          </cell>
        </row>
        <row r="24">
          <cell r="L24">
            <v>0.3</v>
          </cell>
        </row>
        <row r="25">
          <cell r="L25">
            <v>0.6</v>
          </cell>
        </row>
        <row r="26">
          <cell r="L26">
            <v>2.1</v>
          </cell>
        </row>
        <row r="28">
          <cell r="L28">
            <v>2.2000000000000002</v>
          </cell>
        </row>
        <row r="29">
          <cell r="L29">
            <v>0.1</v>
          </cell>
        </row>
        <row r="30">
          <cell r="L30">
            <v>2.7</v>
          </cell>
        </row>
        <row r="31">
          <cell r="L31">
            <v>0.5</v>
          </cell>
        </row>
        <row r="32">
          <cell r="L32">
            <v>0.2</v>
          </cell>
        </row>
        <row r="33">
          <cell r="L33">
            <v>1.5</v>
          </cell>
        </row>
        <row r="34">
          <cell r="L34">
            <v>36.900000000000006</v>
          </cell>
        </row>
        <row r="36">
          <cell r="L36">
            <v>0.1</v>
          </cell>
        </row>
        <row r="37">
          <cell r="L37">
            <v>1.2</v>
          </cell>
        </row>
        <row r="38">
          <cell r="L38">
            <v>16.7</v>
          </cell>
        </row>
        <row r="39">
          <cell r="L39">
            <v>0.8</v>
          </cell>
        </row>
        <row r="40">
          <cell r="L40">
            <v>1.2000000000000002</v>
          </cell>
        </row>
        <row r="41">
          <cell r="L41">
            <v>3.3</v>
          </cell>
        </row>
        <row r="42">
          <cell r="L42">
            <v>3.5</v>
          </cell>
        </row>
        <row r="43">
          <cell r="L43">
            <v>10.3</v>
          </cell>
        </row>
        <row r="44">
          <cell r="L44">
            <v>0.2</v>
          </cell>
        </row>
        <row r="45">
          <cell r="L45">
            <v>2.1</v>
          </cell>
        </row>
        <row r="46">
          <cell r="L46">
            <v>0.7</v>
          </cell>
        </row>
        <row r="47">
          <cell r="L47">
            <v>40.100000000000009</v>
          </cell>
        </row>
        <row r="49">
          <cell r="L49">
            <v>98.5</v>
          </cell>
        </row>
        <row r="50">
          <cell r="L50">
            <v>1.8</v>
          </cell>
        </row>
        <row r="51">
          <cell r="L51">
            <v>100.3</v>
          </cell>
        </row>
        <row r="53">
          <cell r="L53">
            <v>18.900000000000002</v>
          </cell>
        </row>
        <row r="54">
          <cell r="L54">
            <v>0.1</v>
          </cell>
        </row>
        <row r="55">
          <cell r="L55">
            <v>1.9</v>
          </cell>
        </row>
        <row r="56">
          <cell r="L56">
            <v>5.3</v>
          </cell>
        </row>
        <row r="57">
          <cell r="L57">
            <v>3.8999999999999995</v>
          </cell>
        </row>
        <row r="58">
          <cell r="L58">
            <v>13</v>
          </cell>
        </row>
        <row r="59">
          <cell r="L59">
            <v>36.9</v>
          </cell>
        </row>
        <row r="60">
          <cell r="L60">
            <v>19.700000000000003</v>
          </cell>
        </row>
        <row r="61">
          <cell r="L61">
            <v>0.1</v>
          </cell>
        </row>
        <row r="62">
          <cell r="L62">
            <v>2.8</v>
          </cell>
        </row>
        <row r="63">
          <cell r="L63">
            <v>0.1</v>
          </cell>
        </row>
        <row r="64">
          <cell r="L64">
            <v>0.1</v>
          </cell>
        </row>
        <row r="66">
          <cell r="L66">
            <v>5.6999999999999993</v>
          </cell>
        </row>
        <row r="67">
          <cell r="L67">
            <v>5.6</v>
          </cell>
        </row>
        <row r="68">
          <cell r="L68">
            <v>0.1</v>
          </cell>
        </row>
        <row r="69">
          <cell r="L69">
            <v>3.7</v>
          </cell>
        </row>
        <row r="70">
          <cell r="L70">
            <v>31.900000000000002</v>
          </cell>
        </row>
        <row r="71">
          <cell r="L71">
            <v>14.499999999999998</v>
          </cell>
        </row>
        <row r="72">
          <cell r="L72">
            <v>12.799999999999999</v>
          </cell>
        </row>
        <row r="73">
          <cell r="L73">
            <v>8.5</v>
          </cell>
        </row>
        <row r="74">
          <cell r="L74">
            <v>84.199999999999989</v>
          </cell>
        </row>
        <row r="75">
          <cell r="L75">
            <v>42.7</v>
          </cell>
        </row>
        <row r="76">
          <cell r="L76">
            <v>44.7</v>
          </cell>
        </row>
        <row r="77">
          <cell r="L77">
            <v>83</v>
          </cell>
        </row>
        <row r="78">
          <cell r="L78">
            <v>44.7</v>
          </cell>
        </row>
        <row r="79">
          <cell r="L79">
            <v>87.1</v>
          </cell>
        </row>
        <row r="80">
          <cell r="L80">
            <v>5.6</v>
          </cell>
        </row>
        <row r="82">
          <cell r="L82">
            <v>3.5</v>
          </cell>
        </row>
        <row r="83">
          <cell r="L83">
            <v>53.1</v>
          </cell>
        </row>
        <row r="84">
          <cell r="L84">
            <v>15.9</v>
          </cell>
        </row>
        <row r="85">
          <cell r="L85">
            <v>38</v>
          </cell>
        </row>
        <row r="86">
          <cell r="L86">
            <v>6.3000000000000007</v>
          </cell>
        </row>
        <row r="87">
          <cell r="L87">
            <v>706.59999999999991</v>
          </cell>
        </row>
        <row r="89">
          <cell r="L89">
            <v>1.4</v>
          </cell>
        </row>
        <row r="90">
          <cell r="L90">
            <v>0.8</v>
          </cell>
        </row>
        <row r="91">
          <cell r="L91">
            <v>1.2</v>
          </cell>
        </row>
        <row r="92">
          <cell r="L92">
            <v>1.2</v>
          </cell>
        </row>
        <row r="94">
          <cell r="L94">
            <v>29.8</v>
          </cell>
        </row>
        <row r="95">
          <cell r="L95">
            <v>5.7</v>
          </cell>
        </row>
        <row r="96">
          <cell r="L96">
            <v>4.2</v>
          </cell>
        </row>
        <row r="97">
          <cell r="L97">
            <v>1.9000000000000001</v>
          </cell>
        </row>
        <row r="98">
          <cell r="L98">
            <v>0.49999999999999994</v>
          </cell>
        </row>
        <row r="99">
          <cell r="L99">
            <v>1.5</v>
          </cell>
        </row>
        <row r="100">
          <cell r="L100">
            <v>2.8</v>
          </cell>
        </row>
        <row r="101">
          <cell r="L101">
            <v>24.4</v>
          </cell>
        </row>
        <row r="102">
          <cell r="L102">
            <v>10.3</v>
          </cell>
        </row>
        <row r="103">
          <cell r="L103">
            <v>87.5</v>
          </cell>
        </row>
        <row r="105">
          <cell r="L105">
            <v>276.8</v>
          </cell>
        </row>
        <row r="106">
          <cell r="L106">
            <v>56</v>
          </cell>
        </row>
        <row r="107">
          <cell r="L107">
            <v>0.7</v>
          </cell>
        </row>
        <row r="108">
          <cell r="L108">
            <v>32.1</v>
          </cell>
        </row>
        <row r="109">
          <cell r="L109">
            <v>365.6</v>
          </cell>
        </row>
        <row r="110">
          <cell r="L110">
            <v>1337</v>
          </cell>
        </row>
      </sheetData>
      <sheetData sheetId="2"/>
      <sheetData sheetId="3">
        <row r="26">
          <cell r="E26">
            <v>110.5</v>
          </cell>
          <cell r="F26">
            <v>105.9</v>
          </cell>
          <cell r="I26">
            <v>6.3</v>
          </cell>
          <cell r="J26">
            <v>6.2</v>
          </cell>
          <cell r="M26">
            <v>116.8</v>
          </cell>
          <cell r="N26">
            <v>112.10000000000001</v>
          </cell>
          <cell r="O26">
            <v>0</v>
          </cell>
        </row>
        <row r="27">
          <cell r="E27">
            <v>3362.2</v>
          </cell>
          <cell r="F27">
            <v>2174.9</v>
          </cell>
          <cell r="G27">
            <v>144.30000000000001</v>
          </cell>
          <cell r="I27">
            <v>45.800000000000004</v>
          </cell>
          <cell r="J27">
            <v>87.899999999999991</v>
          </cell>
          <cell r="K27">
            <v>-10</v>
          </cell>
          <cell r="M27">
            <v>3408</v>
          </cell>
          <cell r="N27">
            <v>2262.8000000000002</v>
          </cell>
          <cell r="O27">
            <v>134.30000000000001</v>
          </cell>
        </row>
        <row r="32">
          <cell r="E32">
            <v>112.4</v>
          </cell>
          <cell r="F32">
            <v>95.9</v>
          </cell>
          <cell r="G32">
            <v>0</v>
          </cell>
          <cell r="I32">
            <v>6.1</v>
          </cell>
          <cell r="J32">
            <v>6.5</v>
          </cell>
          <cell r="K32">
            <v>0</v>
          </cell>
          <cell r="M32">
            <v>118.5</v>
          </cell>
          <cell r="N32">
            <v>102.39999999999998</v>
          </cell>
          <cell r="O32">
            <v>0</v>
          </cell>
        </row>
        <row r="38">
          <cell r="E38">
            <v>106.4</v>
          </cell>
          <cell r="F38">
            <v>97.100000000000009</v>
          </cell>
          <cell r="G38">
            <v>0</v>
          </cell>
          <cell r="I38">
            <v>-1.4000000000000001</v>
          </cell>
          <cell r="J38">
            <v>-1.3</v>
          </cell>
          <cell r="K38">
            <v>0</v>
          </cell>
          <cell r="M38">
            <v>105.00000000000001</v>
          </cell>
          <cell r="N38">
            <v>95.8</v>
          </cell>
          <cell r="O38">
            <v>0</v>
          </cell>
        </row>
        <row r="43">
          <cell r="E43">
            <v>170.8</v>
          </cell>
          <cell r="F43">
            <v>139.6</v>
          </cell>
          <cell r="G43">
            <v>0</v>
          </cell>
          <cell r="I43">
            <v>-4.9000000000000004</v>
          </cell>
          <cell r="J43">
            <v>-4.2</v>
          </cell>
          <cell r="K43">
            <v>0</v>
          </cell>
          <cell r="M43">
            <v>165.9</v>
          </cell>
          <cell r="N43">
            <v>135.4</v>
          </cell>
          <cell r="O43">
            <v>0</v>
          </cell>
        </row>
        <row r="49">
          <cell r="E49">
            <v>156.29999999999998</v>
          </cell>
          <cell r="F49">
            <v>134.29999999999998</v>
          </cell>
          <cell r="G49">
            <v>37</v>
          </cell>
          <cell r="I49">
            <v>-2.0999999999999996</v>
          </cell>
          <cell r="J49">
            <v>-1.4</v>
          </cell>
          <cell r="K49">
            <v>0</v>
          </cell>
          <cell r="M49">
            <v>154.19999999999999</v>
          </cell>
          <cell r="N49">
            <v>132.89999999999998</v>
          </cell>
          <cell r="O49">
            <v>37</v>
          </cell>
        </row>
        <row r="54">
          <cell r="E54">
            <v>101.4</v>
          </cell>
          <cell r="F54">
            <v>91</v>
          </cell>
          <cell r="G54">
            <v>0</v>
          </cell>
          <cell r="I54">
            <v>4</v>
          </cell>
          <cell r="J54">
            <v>4</v>
          </cell>
          <cell r="K54">
            <v>0</v>
          </cell>
          <cell r="M54">
            <v>105.39999999999999</v>
          </cell>
          <cell r="N54">
            <v>95</v>
          </cell>
          <cell r="O54">
            <v>0</v>
          </cell>
        </row>
        <row r="59">
          <cell r="E59">
            <v>98.3</v>
          </cell>
          <cell r="F59">
            <v>87</v>
          </cell>
          <cell r="G59">
            <v>0</v>
          </cell>
          <cell r="I59">
            <v>-0.6</v>
          </cell>
          <cell r="J59">
            <v>-0.5</v>
          </cell>
          <cell r="K59">
            <v>0</v>
          </cell>
          <cell r="M59">
            <v>97.7</v>
          </cell>
          <cell r="N59">
            <v>86.5</v>
          </cell>
          <cell r="O59">
            <v>0</v>
          </cell>
        </row>
        <row r="64">
          <cell r="E64">
            <v>119.89999999999999</v>
          </cell>
          <cell r="F64">
            <v>108.6</v>
          </cell>
          <cell r="G64">
            <v>0</v>
          </cell>
          <cell r="I64">
            <v>4.8999999999999995</v>
          </cell>
          <cell r="J64">
            <v>4.8</v>
          </cell>
          <cell r="K64">
            <v>0</v>
          </cell>
          <cell r="M64">
            <v>124.80000000000001</v>
          </cell>
          <cell r="N64">
            <v>113.4</v>
          </cell>
          <cell r="O64">
            <v>0</v>
          </cell>
        </row>
        <row r="69">
          <cell r="E69">
            <v>225.9</v>
          </cell>
          <cell r="F69">
            <v>203.3</v>
          </cell>
          <cell r="G69">
            <v>0</v>
          </cell>
          <cell r="I69">
            <v>10.5</v>
          </cell>
          <cell r="J69">
            <v>9.7999999999999989</v>
          </cell>
          <cell r="K69">
            <v>0</v>
          </cell>
          <cell r="M69">
            <v>236.4</v>
          </cell>
          <cell r="N69">
            <v>213.10000000000002</v>
          </cell>
          <cell r="O69">
            <v>0</v>
          </cell>
        </row>
        <row r="75">
          <cell r="E75">
            <v>108.30000000000001</v>
          </cell>
          <cell r="F75">
            <v>98.8</v>
          </cell>
          <cell r="G75">
            <v>0</v>
          </cell>
          <cell r="I75">
            <v>3</v>
          </cell>
          <cell r="J75">
            <v>2.9000000000000004</v>
          </cell>
          <cell r="K75">
            <v>0</v>
          </cell>
          <cell r="M75">
            <v>111.30000000000001</v>
          </cell>
          <cell r="N75">
            <v>101.7</v>
          </cell>
          <cell r="O75">
            <v>0</v>
          </cell>
        </row>
        <row r="80">
          <cell r="E80">
            <v>81.8</v>
          </cell>
          <cell r="F80">
            <v>73.5</v>
          </cell>
          <cell r="G80">
            <v>0</v>
          </cell>
          <cell r="I80">
            <v>-0.39999999999999991</v>
          </cell>
          <cell r="J80">
            <v>-0.39999999999999991</v>
          </cell>
          <cell r="K80">
            <v>0</v>
          </cell>
          <cell r="M80">
            <v>81.400000000000006</v>
          </cell>
          <cell r="N80">
            <v>73.099999999999994</v>
          </cell>
          <cell r="O80">
            <v>0</v>
          </cell>
        </row>
        <row r="85">
          <cell r="E85">
            <v>183.9</v>
          </cell>
          <cell r="F85">
            <v>151.19999999999999</v>
          </cell>
          <cell r="G85">
            <v>0</v>
          </cell>
          <cell r="I85">
            <v>0</v>
          </cell>
          <cell r="J85">
            <v>9.9999999999999978E-2</v>
          </cell>
          <cell r="K85">
            <v>0</v>
          </cell>
          <cell r="M85">
            <v>183.9</v>
          </cell>
          <cell r="N85">
            <v>151.30000000000001</v>
          </cell>
          <cell r="O85">
            <v>0</v>
          </cell>
        </row>
        <row r="89">
          <cell r="E89">
            <v>130</v>
          </cell>
          <cell r="G89">
            <v>1324.7</v>
          </cell>
          <cell r="I89">
            <v>-32.700000000000003</v>
          </cell>
          <cell r="M89">
            <v>97.3</v>
          </cell>
          <cell r="N89">
            <v>0</v>
          </cell>
          <cell r="O89">
            <v>1324.7</v>
          </cell>
        </row>
        <row r="90">
          <cell r="E90">
            <v>5</v>
          </cell>
          <cell r="M90">
            <v>5</v>
          </cell>
          <cell r="N90">
            <v>0</v>
          </cell>
          <cell r="O90">
            <v>0</v>
          </cell>
        </row>
        <row r="91">
          <cell r="E91">
            <v>5073.0999999999995</v>
          </cell>
          <cell r="F91">
            <v>3561.1000000000004</v>
          </cell>
          <cell r="G91">
            <v>1506</v>
          </cell>
          <cell r="I91">
            <v>38.499999999999986</v>
          </cell>
          <cell r="J91">
            <v>114.39999999999998</v>
          </cell>
          <cell r="K91">
            <v>-10</v>
          </cell>
          <cell r="M91">
            <v>5111.5999999999995</v>
          </cell>
          <cell r="N91">
            <v>3675.5000000000005</v>
          </cell>
          <cell r="O91">
            <v>1496</v>
          </cell>
        </row>
        <row r="93">
          <cell r="E93">
            <v>1863.2000000000003</v>
          </cell>
          <cell r="F93">
            <v>46.4</v>
          </cell>
          <cell r="G93">
            <v>467.79999999999995</v>
          </cell>
          <cell r="I93">
            <v>-4.5</v>
          </cell>
          <cell r="J93">
            <v>0</v>
          </cell>
          <cell r="K93">
            <v>-40.700000000000003</v>
          </cell>
          <cell r="M93">
            <v>1858.7000000000003</v>
          </cell>
          <cell r="N93">
            <v>46.4</v>
          </cell>
          <cell r="O93">
            <v>427.1</v>
          </cell>
        </row>
        <row r="101">
          <cell r="E101">
            <v>20.2</v>
          </cell>
          <cell r="F101">
            <v>0</v>
          </cell>
          <cell r="G101">
            <v>0</v>
          </cell>
          <cell r="I101">
            <v>0.6</v>
          </cell>
          <cell r="J101">
            <v>0</v>
          </cell>
          <cell r="K101">
            <v>0</v>
          </cell>
          <cell r="M101">
            <v>20.8</v>
          </cell>
          <cell r="N101">
            <v>0</v>
          </cell>
          <cell r="O101">
            <v>0</v>
          </cell>
        </row>
        <row r="105">
          <cell r="E105">
            <v>18.600000000000001</v>
          </cell>
          <cell r="F105">
            <v>0</v>
          </cell>
          <cell r="G105">
            <v>0</v>
          </cell>
          <cell r="I105">
            <v>1.9</v>
          </cell>
          <cell r="J105">
            <v>0</v>
          </cell>
          <cell r="K105">
            <v>0</v>
          </cell>
          <cell r="M105">
            <v>20.5</v>
          </cell>
          <cell r="N105">
            <v>0</v>
          </cell>
          <cell r="O105">
            <v>0</v>
          </cell>
        </row>
        <row r="109">
          <cell r="E109">
            <v>16.900000000000002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16.900000000000002</v>
          </cell>
          <cell r="N109">
            <v>0</v>
          </cell>
          <cell r="O109">
            <v>0</v>
          </cell>
        </row>
        <row r="113">
          <cell r="E113">
            <v>22.1</v>
          </cell>
          <cell r="F113">
            <v>0</v>
          </cell>
          <cell r="G113">
            <v>0</v>
          </cell>
          <cell r="I113">
            <v>2.1</v>
          </cell>
          <cell r="J113">
            <v>0</v>
          </cell>
          <cell r="K113">
            <v>0</v>
          </cell>
          <cell r="M113">
            <v>24.200000000000003</v>
          </cell>
          <cell r="N113">
            <v>0</v>
          </cell>
          <cell r="O113">
            <v>0</v>
          </cell>
        </row>
        <row r="117">
          <cell r="E117">
            <v>21.6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21.6</v>
          </cell>
          <cell r="N117">
            <v>0</v>
          </cell>
          <cell r="O117">
            <v>0</v>
          </cell>
        </row>
        <row r="121">
          <cell r="E121">
            <v>24.8</v>
          </cell>
          <cell r="F121">
            <v>0</v>
          </cell>
          <cell r="G121">
            <v>9.5</v>
          </cell>
          <cell r="I121">
            <v>0</v>
          </cell>
          <cell r="J121">
            <v>0</v>
          </cell>
          <cell r="K121">
            <v>0</v>
          </cell>
          <cell r="M121">
            <v>24.8</v>
          </cell>
          <cell r="N121">
            <v>0</v>
          </cell>
          <cell r="O121">
            <v>9.5</v>
          </cell>
        </row>
        <row r="125">
          <cell r="E125">
            <v>26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26</v>
          </cell>
          <cell r="N125">
            <v>0</v>
          </cell>
          <cell r="O125">
            <v>0</v>
          </cell>
        </row>
        <row r="129">
          <cell r="E129">
            <v>42</v>
          </cell>
          <cell r="F129">
            <v>0</v>
          </cell>
          <cell r="G129">
            <v>3</v>
          </cell>
          <cell r="I129">
            <v>0</v>
          </cell>
          <cell r="J129">
            <v>0</v>
          </cell>
          <cell r="K129">
            <v>0</v>
          </cell>
          <cell r="M129">
            <v>42</v>
          </cell>
          <cell r="N129">
            <v>0</v>
          </cell>
          <cell r="O129">
            <v>3</v>
          </cell>
        </row>
        <row r="133">
          <cell r="E133">
            <v>21.8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21.8</v>
          </cell>
          <cell r="N133">
            <v>0</v>
          </cell>
          <cell r="O133">
            <v>0</v>
          </cell>
        </row>
        <row r="137">
          <cell r="E137">
            <v>11.1</v>
          </cell>
          <cell r="F137">
            <v>0</v>
          </cell>
          <cell r="G137">
            <v>1</v>
          </cell>
          <cell r="I137">
            <v>0.3</v>
          </cell>
          <cell r="J137">
            <v>0</v>
          </cell>
          <cell r="K137">
            <v>0.1</v>
          </cell>
          <cell r="M137">
            <v>11.399999999999999</v>
          </cell>
          <cell r="N137">
            <v>0</v>
          </cell>
          <cell r="O137">
            <v>1.1000000000000001</v>
          </cell>
        </row>
        <row r="141">
          <cell r="E141">
            <v>654.9</v>
          </cell>
          <cell r="F141">
            <v>0</v>
          </cell>
          <cell r="G141">
            <v>0</v>
          </cell>
          <cell r="I141">
            <v>0</v>
          </cell>
          <cell r="K141">
            <v>0</v>
          </cell>
          <cell r="M141">
            <v>654.9</v>
          </cell>
          <cell r="N141">
            <v>0</v>
          </cell>
          <cell r="O141">
            <v>0</v>
          </cell>
        </row>
        <row r="145">
          <cell r="E145">
            <v>2743.2000000000003</v>
          </cell>
          <cell r="F145">
            <v>46.4</v>
          </cell>
          <cell r="G145">
            <v>481.29999999999995</v>
          </cell>
          <cell r="I145">
            <v>0.40000000000000008</v>
          </cell>
          <cell r="J145">
            <v>0</v>
          </cell>
          <cell r="K145">
            <v>-40.6</v>
          </cell>
          <cell r="M145">
            <v>2743.6000000000004</v>
          </cell>
          <cell r="N145">
            <v>46.4</v>
          </cell>
          <cell r="O145">
            <v>440.70000000000005</v>
          </cell>
        </row>
        <row r="147">
          <cell r="E147">
            <v>18</v>
          </cell>
          <cell r="F147">
            <v>0.9</v>
          </cell>
          <cell r="G147">
            <v>1.4</v>
          </cell>
          <cell r="M147">
            <v>18</v>
          </cell>
          <cell r="N147">
            <v>0.9</v>
          </cell>
          <cell r="O147">
            <v>1.4</v>
          </cell>
        </row>
        <row r="148">
          <cell r="E148">
            <v>37.5</v>
          </cell>
          <cell r="F148">
            <v>35.6</v>
          </cell>
          <cell r="M148">
            <v>37.5</v>
          </cell>
          <cell r="N148">
            <v>35.6</v>
          </cell>
          <cell r="O148">
            <v>0</v>
          </cell>
        </row>
        <row r="149">
          <cell r="E149">
            <v>55.5</v>
          </cell>
          <cell r="F149">
            <v>36.5</v>
          </cell>
          <cell r="G149">
            <v>1.4</v>
          </cell>
          <cell r="I149">
            <v>0</v>
          </cell>
          <cell r="J149">
            <v>0</v>
          </cell>
          <cell r="K149">
            <v>0</v>
          </cell>
          <cell r="M149">
            <v>55.5</v>
          </cell>
          <cell r="N149">
            <v>36.5</v>
          </cell>
          <cell r="O149">
            <v>1.4</v>
          </cell>
        </row>
        <row r="151">
          <cell r="E151">
            <v>810.5</v>
          </cell>
          <cell r="F151">
            <v>158.6</v>
          </cell>
          <cell r="G151">
            <v>114.7</v>
          </cell>
          <cell r="I151">
            <v>-58.5</v>
          </cell>
          <cell r="J151">
            <v>9.6</v>
          </cell>
          <cell r="K151">
            <v>-29.5</v>
          </cell>
          <cell r="M151">
            <v>752</v>
          </cell>
          <cell r="N151">
            <v>168.20000000000002</v>
          </cell>
          <cell r="O151">
            <v>85.2</v>
          </cell>
        </row>
        <row r="154">
          <cell r="E154">
            <v>309.89999999999998</v>
          </cell>
          <cell r="F154">
            <v>254</v>
          </cell>
          <cell r="I154">
            <v>1.9</v>
          </cell>
          <cell r="J154">
            <v>0.6</v>
          </cell>
          <cell r="M154">
            <v>311.79999999999995</v>
          </cell>
          <cell r="N154">
            <v>254.6</v>
          </cell>
          <cell r="O154">
            <v>0</v>
          </cell>
        </row>
        <row r="155">
          <cell r="E155">
            <v>135.6</v>
          </cell>
          <cell r="F155">
            <v>105.2</v>
          </cell>
          <cell r="I155">
            <v>4.5999999999999996</v>
          </cell>
          <cell r="J155">
            <v>3.6</v>
          </cell>
          <cell r="M155">
            <v>140.19999999999999</v>
          </cell>
          <cell r="N155">
            <v>108.8</v>
          </cell>
          <cell r="O155">
            <v>0</v>
          </cell>
        </row>
        <row r="156">
          <cell r="E156">
            <v>188.1</v>
          </cell>
          <cell r="F156">
            <v>136.69999999999999</v>
          </cell>
          <cell r="I156">
            <v>9.9</v>
          </cell>
          <cell r="J156">
            <v>9.6999999999999993</v>
          </cell>
          <cell r="M156">
            <v>198</v>
          </cell>
          <cell r="N156">
            <v>146.39999999999998</v>
          </cell>
          <cell r="O156">
            <v>0</v>
          </cell>
        </row>
        <row r="157">
          <cell r="E157">
            <v>206.6</v>
          </cell>
          <cell r="F157">
            <v>161.6</v>
          </cell>
          <cell r="I157">
            <v>10.1</v>
          </cell>
          <cell r="J157">
            <v>10</v>
          </cell>
          <cell r="M157">
            <v>216.7</v>
          </cell>
          <cell r="N157">
            <v>171.6</v>
          </cell>
          <cell r="O157">
            <v>0</v>
          </cell>
        </row>
        <row r="158">
          <cell r="E158">
            <v>104.3</v>
          </cell>
          <cell r="F158">
            <v>88.2</v>
          </cell>
          <cell r="I158">
            <v>5.7</v>
          </cell>
          <cell r="J158">
            <v>5.9</v>
          </cell>
          <cell r="M158">
            <v>110</v>
          </cell>
          <cell r="N158">
            <v>94.100000000000009</v>
          </cell>
          <cell r="O158">
            <v>0</v>
          </cell>
        </row>
        <row r="159">
          <cell r="E159">
            <v>250.2</v>
          </cell>
          <cell r="F159">
            <v>202.9</v>
          </cell>
          <cell r="I159">
            <v>17.7</v>
          </cell>
          <cell r="J159">
            <v>17.5</v>
          </cell>
          <cell r="M159">
            <v>267.89999999999998</v>
          </cell>
          <cell r="N159">
            <v>220.4</v>
          </cell>
          <cell r="O159">
            <v>0</v>
          </cell>
        </row>
        <row r="160">
          <cell r="E160">
            <v>285.10000000000002</v>
          </cell>
          <cell r="F160">
            <v>185.5</v>
          </cell>
          <cell r="I160">
            <v>6.5</v>
          </cell>
          <cell r="J160">
            <v>6</v>
          </cell>
          <cell r="M160">
            <v>291.60000000000002</v>
          </cell>
          <cell r="N160">
            <v>191.5</v>
          </cell>
          <cell r="O160">
            <v>0</v>
          </cell>
        </row>
        <row r="161">
          <cell r="E161">
            <v>350.9</v>
          </cell>
          <cell r="F161">
            <v>266.2</v>
          </cell>
          <cell r="I161">
            <v>26</v>
          </cell>
          <cell r="J161">
            <v>26.4</v>
          </cell>
          <cell r="M161">
            <v>376.9</v>
          </cell>
          <cell r="N161">
            <v>292.59999999999997</v>
          </cell>
          <cell r="O161">
            <v>0</v>
          </cell>
        </row>
        <row r="162">
          <cell r="E162">
            <v>176.2</v>
          </cell>
          <cell r="F162">
            <v>129.19999999999999</v>
          </cell>
          <cell r="I162">
            <v>9.1999999999999993</v>
          </cell>
          <cell r="J162">
            <v>10.1</v>
          </cell>
          <cell r="M162">
            <v>185.39999999999998</v>
          </cell>
          <cell r="N162">
            <v>139.29999999999998</v>
          </cell>
          <cell r="O162">
            <v>0</v>
          </cell>
        </row>
        <row r="163">
          <cell r="E163">
            <v>207.6</v>
          </cell>
          <cell r="F163">
            <v>158</v>
          </cell>
          <cell r="I163">
            <v>13.6</v>
          </cell>
          <cell r="J163">
            <v>13.4</v>
          </cell>
          <cell r="M163">
            <v>221.2</v>
          </cell>
          <cell r="N163">
            <v>171.4</v>
          </cell>
          <cell r="O163">
            <v>0</v>
          </cell>
        </row>
        <row r="164">
          <cell r="E164">
            <v>133.6</v>
          </cell>
          <cell r="F164">
            <v>102.4</v>
          </cell>
          <cell r="I164">
            <v>5.7</v>
          </cell>
          <cell r="J164">
            <v>5.6</v>
          </cell>
          <cell r="M164">
            <v>139.29999999999998</v>
          </cell>
          <cell r="N164">
            <v>108</v>
          </cell>
          <cell r="O164">
            <v>0</v>
          </cell>
        </row>
        <row r="165">
          <cell r="E165">
            <v>88.3</v>
          </cell>
          <cell r="F165">
            <v>64.7</v>
          </cell>
          <cell r="M165">
            <v>88.3</v>
          </cell>
          <cell r="N165">
            <v>64.7</v>
          </cell>
          <cell r="O165">
            <v>0</v>
          </cell>
        </row>
        <row r="166">
          <cell r="E166">
            <v>90.1</v>
          </cell>
          <cell r="F166">
            <v>73.2</v>
          </cell>
          <cell r="M166">
            <v>90.1</v>
          </cell>
          <cell r="N166">
            <v>73.2</v>
          </cell>
          <cell r="O166">
            <v>0</v>
          </cell>
        </row>
        <row r="167">
          <cell r="E167">
            <v>179.6</v>
          </cell>
          <cell r="F167">
            <v>141.4</v>
          </cell>
          <cell r="I167">
            <v>8.6999999999999993</v>
          </cell>
          <cell r="J167">
            <v>9.6999999999999993</v>
          </cell>
          <cell r="M167">
            <v>188.29999999999998</v>
          </cell>
          <cell r="N167">
            <v>151.1</v>
          </cell>
          <cell r="O167">
            <v>0</v>
          </cell>
        </row>
        <row r="168">
          <cell r="E168">
            <v>112.6</v>
          </cell>
          <cell r="F168">
            <v>95.2</v>
          </cell>
          <cell r="I168">
            <v>8.6</v>
          </cell>
          <cell r="J168">
            <v>9.1</v>
          </cell>
          <cell r="M168">
            <v>121.19999999999999</v>
          </cell>
          <cell r="N168">
            <v>104.3</v>
          </cell>
          <cell r="O168">
            <v>0</v>
          </cell>
        </row>
        <row r="169">
          <cell r="E169">
            <v>117.3</v>
          </cell>
          <cell r="F169">
            <v>96.3</v>
          </cell>
          <cell r="J169">
            <v>-0.3</v>
          </cell>
          <cell r="M169">
            <v>117.3</v>
          </cell>
          <cell r="N169">
            <v>96</v>
          </cell>
          <cell r="O169">
            <v>0</v>
          </cell>
        </row>
        <row r="170">
          <cell r="E170">
            <v>103.2</v>
          </cell>
          <cell r="F170">
            <v>83.2</v>
          </cell>
          <cell r="M170">
            <v>103.2</v>
          </cell>
          <cell r="N170">
            <v>83.2</v>
          </cell>
          <cell r="O170">
            <v>0</v>
          </cell>
        </row>
        <row r="171">
          <cell r="E171">
            <v>183.9</v>
          </cell>
          <cell r="F171">
            <v>150.1</v>
          </cell>
          <cell r="I171">
            <v>11.7</v>
          </cell>
          <cell r="J171">
            <v>13.3</v>
          </cell>
          <cell r="M171">
            <v>195.6</v>
          </cell>
          <cell r="N171">
            <v>163.4</v>
          </cell>
          <cell r="O171">
            <v>0</v>
          </cell>
        </row>
        <row r="172">
          <cell r="E172">
            <v>137.80000000000001</v>
          </cell>
          <cell r="F172">
            <v>109.7</v>
          </cell>
          <cell r="J172">
            <v>-2.6</v>
          </cell>
          <cell r="M172">
            <v>137.80000000000001</v>
          </cell>
          <cell r="N172">
            <v>107.10000000000001</v>
          </cell>
          <cell r="O172">
            <v>0</v>
          </cell>
        </row>
        <row r="173">
          <cell r="E173">
            <v>64.099999999999994</v>
          </cell>
          <cell r="F173">
            <v>49.9</v>
          </cell>
          <cell r="M173">
            <v>64.099999999999994</v>
          </cell>
          <cell r="N173">
            <v>49.9</v>
          </cell>
          <cell r="O173">
            <v>0</v>
          </cell>
        </row>
        <row r="174">
          <cell r="E174">
            <v>153.5</v>
          </cell>
          <cell r="F174">
            <v>126.6</v>
          </cell>
          <cell r="I174">
            <v>2.1</v>
          </cell>
          <cell r="J174">
            <v>2.2999999999999998</v>
          </cell>
          <cell r="M174">
            <v>155.6</v>
          </cell>
          <cell r="N174">
            <v>128.9</v>
          </cell>
          <cell r="O174">
            <v>0</v>
          </cell>
        </row>
        <row r="175">
          <cell r="E175">
            <v>322.3</v>
          </cell>
          <cell r="F175">
            <v>267.2</v>
          </cell>
          <cell r="I175">
            <v>2.1</v>
          </cell>
          <cell r="J175">
            <v>2.1</v>
          </cell>
          <cell r="M175">
            <v>324.40000000000003</v>
          </cell>
          <cell r="N175">
            <v>269.3</v>
          </cell>
          <cell r="O175">
            <v>0</v>
          </cell>
        </row>
        <row r="176">
          <cell r="E176">
            <v>199.7</v>
          </cell>
          <cell r="F176">
            <v>168.3</v>
          </cell>
          <cell r="I176">
            <v>7.9</v>
          </cell>
          <cell r="J176">
            <v>8</v>
          </cell>
          <cell r="M176">
            <v>207.6</v>
          </cell>
          <cell r="N176">
            <v>176.3</v>
          </cell>
          <cell r="O176">
            <v>0</v>
          </cell>
        </row>
        <row r="177">
          <cell r="E177">
            <v>221</v>
          </cell>
          <cell r="F177">
            <v>181.4</v>
          </cell>
          <cell r="I177">
            <v>10.6</v>
          </cell>
          <cell r="J177">
            <v>11.2</v>
          </cell>
          <cell r="M177">
            <v>231.6</v>
          </cell>
          <cell r="N177">
            <v>192.6</v>
          </cell>
          <cell r="O177">
            <v>0</v>
          </cell>
        </row>
        <row r="178">
          <cell r="E178">
            <v>343.2</v>
          </cell>
          <cell r="F178">
            <v>280.3</v>
          </cell>
          <cell r="I178">
            <v>4.4000000000000004</v>
          </cell>
          <cell r="J178">
            <v>4.7</v>
          </cell>
          <cell r="M178">
            <v>347.59999999999997</v>
          </cell>
          <cell r="N178">
            <v>285</v>
          </cell>
          <cell r="O178">
            <v>0</v>
          </cell>
        </row>
        <row r="179">
          <cell r="E179">
            <v>208.5</v>
          </cell>
          <cell r="F179">
            <v>171.2</v>
          </cell>
          <cell r="I179">
            <v>-0.4</v>
          </cell>
          <cell r="J179">
            <v>5</v>
          </cell>
          <cell r="M179">
            <v>208.1</v>
          </cell>
          <cell r="N179">
            <v>176.2</v>
          </cell>
          <cell r="O179">
            <v>0</v>
          </cell>
        </row>
        <row r="180">
          <cell r="E180">
            <v>325.2</v>
          </cell>
          <cell r="F180">
            <v>267.60000000000002</v>
          </cell>
          <cell r="I180">
            <v>-1.3</v>
          </cell>
          <cell r="J180">
            <v>-8.1999999999999993</v>
          </cell>
          <cell r="M180">
            <v>323.89999999999998</v>
          </cell>
          <cell r="N180">
            <v>259.40000000000003</v>
          </cell>
          <cell r="O180">
            <v>0</v>
          </cell>
        </row>
        <row r="181">
          <cell r="E181">
            <v>59.2</v>
          </cell>
          <cell r="F181">
            <v>46.6</v>
          </cell>
          <cell r="M181">
            <v>59.2</v>
          </cell>
          <cell r="N181">
            <v>46.6</v>
          </cell>
          <cell r="O181">
            <v>0</v>
          </cell>
        </row>
        <row r="182">
          <cell r="E182">
            <v>25.1</v>
          </cell>
          <cell r="F182">
            <v>21.4</v>
          </cell>
          <cell r="M182">
            <v>25.1</v>
          </cell>
          <cell r="N182">
            <v>21.4</v>
          </cell>
          <cell r="O182">
            <v>0</v>
          </cell>
        </row>
        <row r="183">
          <cell r="E183">
            <v>80.5</v>
          </cell>
          <cell r="F183">
            <v>76.2</v>
          </cell>
          <cell r="I183">
            <v>5</v>
          </cell>
          <cell r="J183">
            <v>4.9000000000000004</v>
          </cell>
          <cell r="M183">
            <v>85.5</v>
          </cell>
          <cell r="N183">
            <v>81.100000000000009</v>
          </cell>
          <cell r="O183">
            <v>0</v>
          </cell>
        </row>
        <row r="184">
          <cell r="E184">
            <v>565.70000000000005</v>
          </cell>
          <cell r="F184">
            <v>548</v>
          </cell>
          <cell r="I184">
            <v>27.2</v>
          </cell>
          <cell r="J184">
            <v>28.4</v>
          </cell>
          <cell r="M184">
            <v>592.90000000000009</v>
          </cell>
          <cell r="N184">
            <v>576.4</v>
          </cell>
          <cell r="O184">
            <v>0</v>
          </cell>
        </row>
        <row r="185">
          <cell r="E185">
            <v>60.4</v>
          </cell>
          <cell r="F185">
            <v>55.4</v>
          </cell>
          <cell r="J185">
            <v>1.3</v>
          </cell>
          <cell r="M185">
            <v>60.4</v>
          </cell>
          <cell r="N185">
            <v>56.699999999999996</v>
          </cell>
          <cell r="O185">
            <v>0</v>
          </cell>
        </row>
        <row r="186">
          <cell r="E186">
            <v>87.5</v>
          </cell>
          <cell r="F186">
            <v>67.2</v>
          </cell>
          <cell r="I186">
            <v>2.6</v>
          </cell>
          <cell r="J186">
            <v>4.5999999999999996</v>
          </cell>
          <cell r="M186">
            <v>90.1</v>
          </cell>
          <cell r="N186">
            <v>71.8</v>
          </cell>
          <cell r="O186">
            <v>0</v>
          </cell>
        </row>
        <row r="187">
          <cell r="E187">
            <v>82.2</v>
          </cell>
          <cell r="F187">
            <v>70</v>
          </cell>
          <cell r="M187">
            <v>82.2</v>
          </cell>
          <cell r="N187">
            <v>70</v>
          </cell>
          <cell r="O187">
            <v>0</v>
          </cell>
        </row>
        <row r="188">
          <cell r="E188">
            <v>6969.4999999999991</v>
          </cell>
          <cell r="F188">
            <v>5159.5999999999995</v>
          </cell>
          <cell r="G188">
            <v>114.7</v>
          </cell>
          <cell r="I188">
            <v>141.59999999999997</v>
          </cell>
          <cell r="J188">
            <v>211.9</v>
          </cell>
          <cell r="K188">
            <v>-29.5</v>
          </cell>
          <cell r="M188">
            <v>7111.1000000000013</v>
          </cell>
          <cell r="N188">
            <v>5371.5</v>
          </cell>
          <cell r="O188">
            <v>85.2</v>
          </cell>
        </row>
        <row r="190">
          <cell r="E190">
            <v>355.2</v>
          </cell>
          <cell r="F190">
            <v>180.1</v>
          </cell>
          <cell r="G190">
            <v>17.7</v>
          </cell>
          <cell r="I190">
            <v>-25.6</v>
          </cell>
          <cell r="J190">
            <v>-5.9</v>
          </cell>
          <cell r="K190">
            <v>-9.5</v>
          </cell>
          <cell r="M190">
            <v>329.59999999999997</v>
          </cell>
          <cell r="N190">
            <v>174.2</v>
          </cell>
          <cell r="O190">
            <v>8.1999999999999993</v>
          </cell>
        </row>
        <row r="193">
          <cell r="E193">
            <v>355.2</v>
          </cell>
          <cell r="F193">
            <v>180.1</v>
          </cell>
          <cell r="G193">
            <v>17.7</v>
          </cell>
          <cell r="I193">
            <v>-25.6</v>
          </cell>
          <cell r="J193">
            <v>-5.9</v>
          </cell>
          <cell r="K193">
            <v>-9.5</v>
          </cell>
          <cell r="M193">
            <v>329.59999999999997</v>
          </cell>
          <cell r="N193">
            <v>174.2</v>
          </cell>
          <cell r="O193">
            <v>8.1999999999999993</v>
          </cell>
        </row>
        <row r="195">
          <cell r="E195">
            <v>565.6</v>
          </cell>
          <cell r="F195">
            <v>106.4</v>
          </cell>
          <cell r="G195">
            <v>52</v>
          </cell>
          <cell r="I195">
            <v>0.9</v>
          </cell>
          <cell r="K195">
            <v>-29.9</v>
          </cell>
          <cell r="M195">
            <v>566.5</v>
          </cell>
          <cell r="N195">
            <v>106.4</v>
          </cell>
          <cell r="O195">
            <v>22.1</v>
          </cell>
        </row>
        <row r="196">
          <cell r="E196">
            <v>35.9</v>
          </cell>
          <cell r="F196">
            <v>27.3</v>
          </cell>
          <cell r="I196">
            <v>1.3</v>
          </cell>
          <cell r="J196">
            <v>1.8</v>
          </cell>
          <cell r="M196">
            <v>37.199999999999996</v>
          </cell>
          <cell r="N196">
            <v>29.1</v>
          </cell>
          <cell r="O196">
            <v>0</v>
          </cell>
        </row>
        <row r="197">
          <cell r="E197">
            <v>25.6</v>
          </cell>
          <cell r="F197">
            <v>19.7</v>
          </cell>
          <cell r="I197">
            <v>-0.5</v>
          </cell>
          <cell r="J197">
            <v>-0.5</v>
          </cell>
          <cell r="M197">
            <v>25.1</v>
          </cell>
          <cell r="N197">
            <v>19.2</v>
          </cell>
          <cell r="O197">
            <v>0</v>
          </cell>
        </row>
        <row r="198">
          <cell r="E198">
            <v>79.7</v>
          </cell>
          <cell r="F198">
            <v>66.400000000000006</v>
          </cell>
          <cell r="I198">
            <v>-0.4</v>
          </cell>
          <cell r="J198">
            <v>-0.4</v>
          </cell>
          <cell r="M198">
            <v>79.3</v>
          </cell>
          <cell r="N198">
            <v>66</v>
          </cell>
          <cell r="O198">
            <v>0</v>
          </cell>
        </row>
        <row r="199">
          <cell r="E199">
            <v>31.7</v>
          </cell>
          <cell r="F199">
            <v>25</v>
          </cell>
          <cell r="I199">
            <v>1.9</v>
          </cell>
          <cell r="J199">
            <v>-0.1</v>
          </cell>
          <cell r="M199">
            <v>33.6</v>
          </cell>
          <cell r="N199">
            <v>24.9</v>
          </cell>
          <cell r="O199">
            <v>0</v>
          </cell>
        </row>
        <row r="200">
          <cell r="E200">
            <v>84.6</v>
          </cell>
          <cell r="F200">
            <v>69.400000000000006</v>
          </cell>
          <cell r="I200">
            <v>2.4</v>
          </cell>
          <cell r="J200">
            <v>2.2999999999999998</v>
          </cell>
          <cell r="M200">
            <v>87</v>
          </cell>
          <cell r="N200">
            <v>71.7</v>
          </cell>
          <cell r="O200">
            <v>0</v>
          </cell>
        </row>
        <row r="201">
          <cell r="E201">
            <v>305.5</v>
          </cell>
          <cell r="F201">
            <v>274.60000000000002</v>
          </cell>
          <cell r="I201">
            <v>17.5</v>
          </cell>
          <cell r="J201">
            <v>17.3</v>
          </cell>
          <cell r="M201">
            <v>323</v>
          </cell>
          <cell r="N201">
            <v>291.90000000000003</v>
          </cell>
          <cell r="O201">
            <v>0</v>
          </cell>
        </row>
        <row r="202">
          <cell r="E202">
            <v>96.7</v>
          </cell>
          <cell r="F202">
            <v>87</v>
          </cell>
          <cell r="I202">
            <v>5.9</v>
          </cell>
          <cell r="J202">
            <v>5.8</v>
          </cell>
          <cell r="M202">
            <v>102.60000000000001</v>
          </cell>
          <cell r="N202">
            <v>92.8</v>
          </cell>
          <cell r="O202">
            <v>0</v>
          </cell>
        </row>
        <row r="203">
          <cell r="E203">
            <v>67.900000000000006</v>
          </cell>
          <cell r="F203">
            <v>56.6</v>
          </cell>
          <cell r="G203">
            <v>2</v>
          </cell>
          <cell r="I203">
            <v>3.3</v>
          </cell>
          <cell r="J203">
            <v>3.5</v>
          </cell>
          <cell r="M203">
            <v>71.2</v>
          </cell>
          <cell r="N203">
            <v>60.1</v>
          </cell>
          <cell r="O203">
            <v>2</v>
          </cell>
        </row>
        <row r="204">
          <cell r="E204">
            <v>46</v>
          </cell>
          <cell r="F204">
            <v>39.700000000000003</v>
          </cell>
          <cell r="I204">
            <v>2.4</v>
          </cell>
          <cell r="J204">
            <v>2.4</v>
          </cell>
          <cell r="M204">
            <v>48.4</v>
          </cell>
          <cell r="N204">
            <v>42.1</v>
          </cell>
          <cell r="O204">
            <v>0</v>
          </cell>
        </row>
        <row r="205">
          <cell r="E205">
            <v>49.2</v>
          </cell>
          <cell r="F205">
            <v>42.9</v>
          </cell>
          <cell r="G205">
            <v>2</v>
          </cell>
          <cell r="I205">
            <v>1.3</v>
          </cell>
          <cell r="J205">
            <v>1.8</v>
          </cell>
          <cell r="M205">
            <v>50.5</v>
          </cell>
          <cell r="N205">
            <v>44.699999999999996</v>
          </cell>
          <cell r="O205">
            <v>2</v>
          </cell>
        </row>
        <row r="206">
          <cell r="E206">
            <v>42.1</v>
          </cell>
          <cell r="F206">
            <v>34.6</v>
          </cell>
          <cell r="I206">
            <v>2.4</v>
          </cell>
          <cell r="J206">
            <v>2.4</v>
          </cell>
          <cell r="M206">
            <v>44.5</v>
          </cell>
          <cell r="N206">
            <v>37</v>
          </cell>
          <cell r="O206">
            <v>0</v>
          </cell>
        </row>
        <row r="207">
          <cell r="E207">
            <v>574.1</v>
          </cell>
          <cell r="F207">
            <v>494.3</v>
          </cell>
          <cell r="I207">
            <v>31.4</v>
          </cell>
          <cell r="J207">
            <v>31</v>
          </cell>
          <cell r="M207">
            <v>605.5</v>
          </cell>
          <cell r="N207">
            <v>525.29999999999995</v>
          </cell>
          <cell r="O207">
            <v>0</v>
          </cell>
        </row>
        <row r="208">
          <cell r="E208">
            <v>178.1</v>
          </cell>
          <cell r="F208">
            <v>166.5</v>
          </cell>
          <cell r="I208">
            <v>7.4</v>
          </cell>
          <cell r="J208">
            <v>7.3</v>
          </cell>
          <cell r="M208">
            <v>185.5</v>
          </cell>
          <cell r="N208">
            <v>173.8</v>
          </cell>
          <cell r="O208">
            <v>0</v>
          </cell>
        </row>
        <row r="209">
          <cell r="E209">
            <v>453.1</v>
          </cell>
          <cell r="F209">
            <v>378.5</v>
          </cell>
          <cell r="I209">
            <v>20.399999999999999</v>
          </cell>
          <cell r="J209">
            <v>19.899999999999999</v>
          </cell>
          <cell r="M209">
            <v>473.5</v>
          </cell>
          <cell r="N209">
            <v>398.4</v>
          </cell>
          <cell r="O209">
            <v>0</v>
          </cell>
        </row>
        <row r="210">
          <cell r="E210">
            <v>2635.8</v>
          </cell>
          <cell r="F210">
            <v>1888.9</v>
          </cell>
          <cell r="G210">
            <v>56</v>
          </cell>
          <cell r="I210">
            <v>97.6</v>
          </cell>
          <cell r="J210">
            <v>94.5</v>
          </cell>
          <cell r="K210">
            <v>-29.9</v>
          </cell>
          <cell r="M210">
            <v>2733.4</v>
          </cell>
          <cell r="N210">
            <v>1983.4</v>
          </cell>
          <cell r="O210">
            <v>26.1</v>
          </cell>
        </row>
        <row r="212">
          <cell r="E212">
            <v>2628.9</v>
          </cell>
          <cell r="F212">
            <v>7.8</v>
          </cell>
          <cell r="G212">
            <v>38.9</v>
          </cell>
          <cell r="I212">
            <v>-8.5</v>
          </cell>
          <cell r="J212">
            <v>-1.4</v>
          </cell>
          <cell r="K212">
            <v>39.6</v>
          </cell>
          <cell r="M212">
            <v>2620.4</v>
          </cell>
          <cell r="N212">
            <v>6.4</v>
          </cell>
          <cell r="O212">
            <v>78.5</v>
          </cell>
        </row>
        <row r="215">
          <cell r="E215">
            <v>291</v>
          </cell>
          <cell r="F215">
            <v>246.3</v>
          </cell>
          <cell r="J215">
            <v>-0.3</v>
          </cell>
          <cell r="M215">
            <v>291</v>
          </cell>
          <cell r="N215">
            <v>246</v>
          </cell>
          <cell r="O215">
            <v>0</v>
          </cell>
        </row>
        <row r="216">
          <cell r="E216">
            <v>669.3</v>
          </cell>
          <cell r="F216">
            <v>632</v>
          </cell>
          <cell r="J216">
            <v>2.1</v>
          </cell>
          <cell r="M216">
            <v>669.3</v>
          </cell>
          <cell r="N216">
            <v>634.1</v>
          </cell>
          <cell r="O216">
            <v>0</v>
          </cell>
        </row>
        <row r="217">
          <cell r="E217">
            <v>437.1</v>
          </cell>
          <cell r="F217">
            <v>309.3</v>
          </cell>
          <cell r="J217">
            <v>2.2999999999999998</v>
          </cell>
          <cell r="M217">
            <v>437.1</v>
          </cell>
          <cell r="N217">
            <v>311.60000000000002</v>
          </cell>
          <cell r="O217">
            <v>0</v>
          </cell>
        </row>
        <row r="218">
          <cell r="E218">
            <v>375.3</v>
          </cell>
          <cell r="F218">
            <v>337.1</v>
          </cell>
          <cell r="M218">
            <v>375.3</v>
          </cell>
          <cell r="N218">
            <v>337.1</v>
          </cell>
          <cell r="O218">
            <v>0</v>
          </cell>
        </row>
        <row r="219">
          <cell r="E219">
            <v>4401.5999999999995</v>
          </cell>
          <cell r="F219">
            <v>1532.5</v>
          </cell>
          <cell r="G219">
            <v>38.9</v>
          </cell>
          <cell r="I219">
            <v>-8.5</v>
          </cell>
          <cell r="J219">
            <v>2.7</v>
          </cell>
          <cell r="K219">
            <v>39.6</v>
          </cell>
          <cell r="M219">
            <v>4393.0999999999995</v>
          </cell>
          <cell r="N219">
            <v>1535.1999999999998</v>
          </cell>
          <cell r="O219">
            <v>78.5</v>
          </cell>
        </row>
        <row r="223">
          <cell r="Q223">
            <v>5150.6999999999989</v>
          </cell>
        </row>
        <row r="224">
          <cell r="Q224">
            <v>0</v>
          </cell>
        </row>
        <row r="225">
          <cell r="Q225">
            <v>63.6</v>
          </cell>
        </row>
        <row r="226">
          <cell r="Q226">
            <v>1192</v>
          </cell>
        </row>
        <row r="227">
          <cell r="Q227">
            <v>1907.7999999999997</v>
          </cell>
        </row>
        <row r="228">
          <cell r="Q228">
            <v>1533</v>
          </cell>
        </row>
        <row r="229">
          <cell r="Q229">
            <v>58.8</v>
          </cell>
        </row>
        <row r="230">
          <cell r="Q230">
            <v>2860.3</v>
          </cell>
        </row>
        <row r="231">
          <cell r="Q231">
            <v>7165.9000000000024</v>
          </cell>
        </row>
        <row r="232">
          <cell r="Q232">
            <v>4681.9000000000005</v>
          </cell>
        </row>
      </sheetData>
      <sheetData sheetId="4">
        <row r="26">
          <cell r="E26">
            <v>275.5</v>
          </cell>
          <cell r="F26">
            <v>221</v>
          </cell>
          <cell r="G26">
            <v>0</v>
          </cell>
          <cell r="I26">
            <v>9.9999999999999978E-2</v>
          </cell>
          <cell r="J26">
            <v>0.5</v>
          </cell>
          <cell r="K26">
            <v>0</v>
          </cell>
          <cell r="M26">
            <v>275.59999999999997</v>
          </cell>
          <cell r="N26">
            <v>221.5</v>
          </cell>
          <cell r="O26">
            <v>0</v>
          </cell>
        </row>
        <row r="44">
          <cell r="E44">
            <v>13</v>
          </cell>
          <cell r="F44">
            <v>11.9</v>
          </cell>
          <cell r="G44">
            <v>0</v>
          </cell>
          <cell r="I44">
            <v>0</v>
          </cell>
          <cell r="J44">
            <v>0</v>
          </cell>
          <cell r="K44">
            <v>0</v>
          </cell>
          <cell r="M44">
            <v>13</v>
          </cell>
          <cell r="N44">
            <v>11.9</v>
          </cell>
          <cell r="O44">
            <v>0</v>
          </cell>
        </row>
        <row r="48">
          <cell r="E48">
            <v>10.9</v>
          </cell>
          <cell r="F48">
            <v>9.9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M48">
            <v>10.9</v>
          </cell>
          <cell r="N48">
            <v>9.9</v>
          </cell>
          <cell r="O48">
            <v>0</v>
          </cell>
        </row>
        <row r="52">
          <cell r="E52">
            <v>11.1</v>
          </cell>
          <cell r="F52">
            <v>9.6999999999999993</v>
          </cell>
          <cell r="G52">
            <v>0</v>
          </cell>
          <cell r="I52">
            <v>0</v>
          </cell>
          <cell r="J52">
            <v>0</v>
          </cell>
          <cell r="K52">
            <v>0</v>
          </cell>
          <cell r="M52">
            <v>11.1</v>
          </cell>
          <cell r="N52">
            <v>9.6999999999999993</v>
          </cell>
          <cell r="O52">
            <v>0</v>
          </cell>
        </row>
        <row r="56">
          <cell r="E56">
            <v>10</v>
          </cell>
          <cell r="F56">
            <v>9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M56">
            <v>10</v>
          </cell>
          <cell r="N56">
            <v>9</v>
          </cell>
          <cell r="O56">
            <v>0</v>
          </cell>
        </row>
        <row r="60">
          <cell r="E60">
            <v>11.9</v>
          </cell>
          <cell r="F60">
            <v>10.7</v>
          </cell>
          <cell r="G60">
            <v>0</v>
          </cell>
          <cell r="I60">
            <v>0</v>
          </cell>
          <cell r="J60">
            <v>0</v>
          </cell>
          <cell r="K60">
            <v>0</v>
          </cell>
          <cell r="M60">
            <v>11.9</v>
          </cell>
          <cell r="N60">
            <v>10.7</v>
          </cell>
          <cell r="O60">
            <v>0</v>
          </cell>
        </row>
        <row r="64">
          <cell r="E64">
            <v>9.1</v>
          </cell>
          <cell r="F64">
            <v>7.9</v>
          </cell>
          <cell r="G64">
            <v>0</v>
          </cell>
          <cell r="I64">
            <v>0</v>
          </cell>
          <cell r="J64">
            <v>0</v>
          </cell>
          <cell r="K64">
            <v>0</v>
          </cell>
          <cell r="M64">
            <v>9.1</v>
          </cell>
          <cell r="N64">
            <v>7.9</v>
          </cell>
          <cell r="O64">
            <v>0</v>
          </cell>
        </row>
        <row r="68">
          <cell r="E68">
            <v>11.5</v>
          </cell>
          <cell r="F68">
            <v>10.5</v>
          </cell>
          <cell r="G68">
            <v>0</v>
          </cell>
          <cell r="I68">
            <v>0</v>
          </cell>
          <cell r="J68">
            <v>0</v>
          </cell>
          <cell r="K68">
            <v>0</v>
          </cell>
          <cell r="M68">
            <v>11.5</v>
          </cell>
          <cell r="N68">
            <v>10.5</v>
          </cell>
          <cell r="O68">
            <v>0</v>
          </cell>
        </row>
        <row r="72">
          <cell r="E72">
            <v>10.9</v>
          </cell>
          <cell r="F72">
            <v>9.1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M72">
            <v>10.9</v>
          </cell>
          <cell r="N72">
            <v>9.1</v>
          </cell>
          <cell r="O72">
            <v>0</v>
          </cell>
        </row>
        <row r="76">
          <cell r="E76">
            <v>3.4</v>
          </cell>
          <cell r="F76">
            <v>2.6</v>
          </cell>
          <cell r="G76">
            <v>0</v>
          </cell>
          <cell r="I76">
            <v>0</v>
          </cell>
          <cell r="J76">
            <v>0</v>
          </cell>
          <cell r="K76">
            <v>0</v>
          </cell>
          <cell r="M76">
            <v>3.4</v>
          </cell>
          <cell r="N76">
            <v>2.6</v>
          </cell>
          <cell r="O76">
            <v>0</v>
          </cell>
        </row>
        <row r="80">
          <cell r="E80">
            <v>11</v>
          </cell>
          <cell r="F80">
            <v>9.6999999999999993</v>
          </cell>
          <cell r="G80">
            <v>0</v>
          </cell>
          <cell r="I80">
            <v>0</v>
          </cell>
          <cell r="J80">
            <v>0</v>
          </cell>
          <cell r="K80">
            <v>0</v>
          </cell>
          <cell r="M80">
            <v>11</v>
          </cell>
          <cell r="N80">
            <v>9.6999999999999993</v>
          </cell>
          <cell r="O80">
            <v>0</v>
          </cell>
        </row>
        <row r="84">
          <cell r="E84">
            <v>1</v>
          </cell>
          <cell r="M84">
            <v>1</v>
          </cell>
          <cell r="N84">
            <v>0</v>
          </cell>
          <cell r="O84">
            <v>0</v>
          </cell>
        </row>
        <row r="86">
          <cell r="E86">
            <v>446.6</v>
          </cell>
          <cell r="F86">
            <v>400.2</v>
          </cell>
          <cell r="J86">
            <v>0.4</v>
          </cell>
          <cell r="K86">
            <v>0</v>
          </cell>
          <cell r="M86">
            <v>446.6</v>
          </cell>
          <cell r="N86">
            <v>400.59999999999997</v>
          </cell>
          <cell r="O86">
            <v>0</v>
          </cell>
        </row>
        <row r="88">
          <cell r="E88">
            <v>825.9</v>
          </cell>
          <cell r="F88">
            <v>712.2</v>
          </cell>
          <cell r="G88">
            <v>0</v>
          </cell>
          <cell r="I88">
            <v>9.9999999999999978E-2</v>
          </cell>
          <cell r="J88">
            <v>0.9</v>
          </cell>
          <cell r="K88">
            <v>0</v>
          </cell>
          <cell r="M88">
            <v>826</v>
          </cell>
          <cell r="N88">
            <v>713.09999999999991</v>
          </cell>
          <cell r="O88">
            <v>0</v>
          </cell>
        </row>
        <row r="90">
          <cell r="E90">
            <v>375.4</v>
          </cell>
          <cell r="F90">
            <v>260.39999999999998</v>
          </cell>
          <cell r="G90">
            <v>0</v>
          </cell>
          <cell r="I90">
            <v>0</v>
          </cell>
          <cell r="J90">
            <v>0</v>
          </cell>
          <cell r="K90">
            <v>0</v>
          </cell>
          <cell r="M90">
            <v>375.4</v>
          </cell>
          <cell r="N90">
            <v>260.39999999999998</v>
          </cell>
          <cell r="O90">
            <v>0</v>
          </cell>
        </row>
        <row r="94">
          <cell r="E94">
            <v>375.4</v>
          </cell>
          <cell r="F94">
            <v>260.39999999999998</v>
          </cell>
          <cell r="G94">
            <v>0</v>
          </cell>
          <cell r="I94">
            <v>0</v>
          </cell>
          <cell r="J94">
            <v>0</v>
          </cell>
          <cell r="K94">
            <v>0</v>
          </cell>
          <cell r="M94">
            <v>375.4</v>
          </cell>
          <cell r="N94">
            <v>260.39999999999998</v>
          </cell>
          <cell r="O94">
            <v>0</v>
          </cell>
        </row>
        <row r="96">
          <cell r="E96">
            <v>219</v>
          </cell>
          <cell r="M96">
            <v>219</v>
          </cell>
          <cell r="N96">
            <v>0</v>
          </cell>
          <cell r="O96">
            <v>0</v>
          </cell>
        </row>
        <row r="98">
          <cell r="E98">
            <v>3.7</v>
          </cell>
          <cell r="F98">
            <v>3.6</v>
          </cell>
          <cell r="M98">
            <v>3.7</v>
          </cell>
          <cell r="N98">
            <v>3.6</v>
          </cell>
          <cell r="O98">
            <v>0</v>
          </cell>
        </row>
        <row r="100">
          <cell r="E100">
            <v>3.7</v>
          </cell>
          <cell r="F100">
            <v>3.6</v>
          </cell>
          <cell r="M100">
            <v>3.7</v>
          </cell>
          <cell r="N100">
            <v>3.6</v>
          </cell>
          <cell r="O100">
            <v>0</v>
          </cell>
        </row>
        <row r="102">
          <cell r="E102">
            <v>3.7</v>
          </cell>
          <cell r="F102">
            <v>3.6</v>
          </cell>
          <cell r="M102">
            <v>3.7</v>
          </cell>
          <cell r="N102">
            <v>3.6</v>
          </cell>
          <cell r="O102">
            <v>0</v>
          </cell>
        </row>
        <row r="104">
          <cell r="E104">
            <v>3.7</v>
          </cell>
          <cell r="F104">
            <v>3.5</v>
          </cell>
          <cell r="M104">
            <v>3.7</v>
          </cell>
          <cell r="N104">
            <v>3.5</v>
          </cell>
          <cell r="O104">
            <v>0</v>
          </cell>
        </row>
        <row r="106">
          <cell r="E106">
            <v>3.7</v>
          </cell>
          <cell r="F106">
            <v>3.6</v>
          </cell>
          <cell r="M106">
            <v>3.7</v>
          </cell>
          <cell r="N106">
            <v>3.6</v>
          </cell>
          <cell r="O106">
            <v>0</v>
          </cell>
        </row>
        <row r="108">
          <cell r="E108">
            <v>3.7</v>
          </cell>
          <cell r="F108">
            <v>3.6</v>
          </cell>
          <cell r="M108">
            <v>3.7</v>
          </cell>
          <cell r="N108">
            <v>3.6</v>
          </cell>
          <cell r="O108">
            <v>0</v>
          </cell>
        </row>
        <row r="110">
          <cell r="E110">
            <v>3.7</v>
          </cell>
          <cell r="F110">
            <v>3.6</v>
          </cell>
          <cell r="M110">
            <v>3.7</v>
          </cell>
          <cell r="N110">
            <v>3.6</v>
          </cell>
          <cell r="O110">
            <v>0</v>
          </cell>
        </row>
        <row r="112">
          <cell r="E112">
            <v>11.2</v>
          </cell>
          <cell r="F112">
            <v>10.9</v>
          </cell>
          <cell r="M112">
            <v>11.2</v>
          </cell>
          <cell r="N112">
            <v>10.9</v>
          </cell>
          <cell r="O112">
            <v>0</v>
          </cell>
        </row>
        <row r="114">
          <cell r="E114">
            <v>3.7</v>
          </cell>
          <cell r="F114">
            <v>3.6</v>
          </cell>
          <cell r="M114">
            <v>3.7</v>
          </cell>
          <cell r="N114">
            <v>3.6</v>
          </cell>
          <cell r="O114">
            <v>0</v>
          </cell>
        </row>
        <row r="116">
          <cell r="E116">
            <v>3.7</v>
          </cell>
          <cell r="F116">
            <v>3.6</v>
          </cell>
          <cell r="M116">
            <v>3.7</v>
          </cell>
          <cell r="N116">
            <v>3.6</v>
          </cell>
          <cell r="O116">
            <v>0</v>
          </cell>
        </row>
        <row r="118">
          <cell r="E118">
            <v>26.2</v>
          </cell>
          <cell r="F118">
            <v>21.9</v>
          </cell>
          <cell r="M118">
            <v>26.2</v>
          </cell>
          <cell r="N118">
            <v>21.9</v>
          </cell>
          <cell r="O118">
            <v>0</v>
          </cell>
        </row>
        <row r="120">
          <cell r="E120">
            <v>289.69999999999987</v>
          </cell>
          <cell r="F120">
            <v>65.100000000000009</v>
          </cell>
          <cell r="G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289.69999999999987</v>
          </cell>
          <cell r="N120">
            <v>65.100000000000009</v>
          </cell>
          <cell r="O120">
            <v>0</v>
          </cell>
        </row>
        <row r="122">
          <cell r="E122">
            <v>1162.5</v>
          </cell>
          <cell r="F122">
            <v>2.4</v>
          </cell>
          <cell r="G122">
            <v>0</v>
          </cell>
          <cell r="I122">
            <v>5.0000000000000009</v>
          </cell>
          <cell r="J122">
            <v>0</v>
          </cell>
          <cell r="K122">
            <v>0</v>
          </cell>
          <cell r="M122">
            <v>1167.5</v>
          </cell>
          <cell r="N122">
            <v>2.4</v>
          </cell>
          <cell r="O122">
            <v>0</v>
          </cell>
        </row>
        <row r="129">
          <cell r="E129">
            <v>384</v>
          </cell>
          <cell r="F129">
            <v>368.8</v>
          </cell>
          <cell r="J129">
            <v>0.1</v>
          </cell>
          <cell r="M129">
            <v>384</v>
          </cell>
          <cell r="N129">
            <v>368.90000000000003</v>
          </cell>
          <cell r="O129">
            <v>0</v>
          </cell>
        </row>
        <row r="131">
          <cell r="E131">
            <v>1546.5</v>
          </cell>
          <cell r="F131">
            <v>371.2</v>
          </cell>
          <cell r="G131">
            <v>0</v>
          </cell>
          <cell r="I131">
            <v>5.0000000000000009</v>
          </cell>
          <cell r="J131">
            <v>0.1</v>
          </cell>
          <cell r="K131">
            <v>0</v>
          </cell>
          <cell r="M131">
            <v>1551.5</v>
          </cell>
          <cell r="N131">
            <v>371.3</v>
          </cell>
          <cell r="O131">
            <v>0</v>
          </cell>
        </row>
        <row r="156">
          <cell r="Q156">
            <v>96.699999999999989</v>
          </cell>
        </row>
        <row r="157">
          <cell r="Q157">
            <v>24.5</v>
          </cell>
        </row>
        <row r="158">
          <cell r="Q158">
            <v>446.6</v>
          </cell>
        </row>
        <row r="159">
          <cell r="Q159">
            <v>510.09999999999985</v>
          </cell>
        </row>
        <row r="160">
          <cell r="Q160">
            <v>0</v>
          </cell>
        </row>
        <row r="161">
          <cell r="Q161">
            <v>0</v>
          </cell>
        </row>
        <row r="162">
          <cell r="Q162">
            <v>378.4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1586.3</v>
          </cell>
        </row>
      </sheetData>
      <sheetData sheetId="5">
        <row r="22">
          <cell r="E22">
            <v>883.9</v>
          </cell>
          <cell r="F22">
            <v>832.2</v>
          </cell>
          <cell r="G22">
            <v>9</v>
          </cell>
          <cell r="I22">
            <v>0</v>
          </cell>
          <cell r="J22">
            <v>0.5</v>
          </cell>
          <cell r="K22">
            <v>0</v>
          </cell>
          <cell r="M22">
            <v>883.9</v>
          </cell>
          <cell r="N22">
            <v>832.7</v>
          </cell>
          <cell r="O22">
            <v>9</v>
          </cell>
        </row>
        <row r="25">
          <cell r="E25">
            <v>517.9</v>
          </cell>
          <cell r="F25">
            <v>499.1</v>
          </cell>
          <cell r="G25">
            <v>4.3</v>
          </cell>
          <cell r="I25">
            <v>-0.4</v>
          </cell>
          <cell r="K25">
            <v>0.4</v>
          </cell>
          <cell r="M25">
            <v>517.5</v>
          </cell>
          <cell r="N25">
            <v>499.1</v>
          </cell>
          <cell r="O25">
            <v>4.7</v>
          </cell>
        </row>
        <row r="26">
          <cell r="E26">
            <v>547.20000000000005</v>
          </cell>
          <cell r="F26">
            <v>527.20000000000005</v>
          </cell>
          <cell r="G26">
            <v>2.2000000000000002</v>
          </cell>
          <cell r="I26">
            <v>-0.1</v>
          </cell>
          <cell r="J26">
            <v>2</v>
          </cell>
          <cell r="K26">
            <v>0.1</v>
          </cell>
          <cell r="M26">
            <v>547.1</v>
          </cell>
          <cell r="N26">
            <v>529.20000000000005</v>
          </cell>
          <cell r="O26">
            <v>2.3000000000000003</v>
          </cell>
        </row>
        <row r="27">
          <cell r="E27">
            <v>725.2</v>
          </cell>
          <cell r="F27">
            <v>697.5</v>
          </cell>
          <cell r="G27">
            <v>7.5</v>
          </cell>
          <cell r="I27">
            <v>3</v>
          </cell>
          <cell r="J27">
            <v>3</v>
          </cell>
          <cell r="M27">
            <v>728.2</v>
          </cell>
          <cell r="N27">
            <v>700.5</v>
          </cell>
          <cell r="O27">
            <v>7.5</v>
          </cell>
        </row>
        <row r="28">
          <cell r="E28">
            <v>430.1</v>
          </cell>
          <cell r="F28">
            <v>409.6</v>
          </cell>
          <cell r="G28">
            <v>2.5</v>
          </cell>
          <cell r="I28">
            <v>-5.0999999999999996</v>
          </cell>
          <cell r="J28">
            <v>-5.0999999999999996</v>
          </cell>
          <cell r="M28">
            <v>425</v>
          </cell>
          <cell r="N28">
            <v>404.5</v>
          </cell>
          <cell r="O28">
            <v>2.5</v>
          </cell>
        </row>
        <row r="29">
          <cell r="E29">
            <v>253.3</v>
          </cell>
          <cell r="F29">
            <v>231.5</v>
          </cell>
          <cell r="G29">
            <v>0.4</v>
          </cell>
          <cell r="I29">
            <v>0.3</v>
          </cell>
          <cell r="J29">
            <v>0.9</v>
          </cell>
          <cell r="K29">
            <v>-0.3</v>
          </cell>
          <cell r="M29">
            <v>253.60000000000002</v>
          </cell>
          <cell r="N29">
            <v>232.4</v>
          </cell>
          <cell r="O29">
            <v>0.10000000000000003</v>
          </cell>
          <cell r="Q29">
            <v>39.4</v>
          </cell>
        </row>
        <row r="30">
          <cell r="E30">
            <v>489.2</v>
          </cell>
          <cell r="F30">
            <v>456.9</v>
          </cell>
          <cell r="G30">
            <v>2.2000000000000002</v>
          </cell>
          <cell r="J30">
            <v>0.9</v>
          </cell>
          <cell r="M30">
            <v>489.2</v>
          </cell>
          <cell r="N30">
            <v>457.79999999999995</v>
          </cell>
          <cell r="O30">
            <v>2.2000000000000002</v>
          </cell>
          <cell r="Q30">
            <v>9843.899999999996</v>
          </cell>
        </row>
        <row r="31">
          <cell r="E31">
            <v>489.4</v>
          </cell>
          <cell r="F31">
            <v>471</v>
          </cell>
          <cell r="G31">
            <v>4</v>
          </cell>
          <cell r="I31">
            <v>2.9</v>
          </cell>
          <cell r="J31">
            <v>2.8</v>
          </cell>
          <cell r="M31">
            <v>492.29999999999995</v>
          </cell>
          <cell r="N31">
            <v>473.8</v>
          </cell>
          <cell r="O31">
            <v>4</v>
          </cell>
        </row>
        <row r="32">
          <cell r="E32">
            <v>724.7</v>
          </cell>
          <cell r="F32">
            <v>677.5</v>
          </cell>
          <cell r="G32">
            <v>3.5</v>
          </cell>
          <cell r="J32">
            <v>0.3</v>
          </cell>
          <cell r="M32">
            <v>724.7</v>
          </cell>
          <cell r="N32">
            <v>677.8</v>
          </cell>
          <cell r="O32">
            <v>3.5</v>
          </cell>
        </row>
        <row r="33">
          <cell r="E33">
            <v>584.6</v>
          </cell>
          <cell r="F33">
            <v>557.20000000000005</v>
          </cell>
          <cell r="G33">
            <v>3.5</v>
          </cell>
          <cell r="J33">
            <v>2.2000000000000002</v>
          </cell>
          <cell r="M33">
            <v>584.6</v>
          </cell>
          <cell r="N33">
            <v>559.40000000000009</v>
          </cell>
          <cell r="O33">
            <v>3.5</v>
          </cell>
        </row>
        <row r="34">
          <cell r="E34">
            <v>744.4</v>
          </cell>
          <cell r="F34">
            <v>691.9</v>
          </cell>
          <cell r="G34">
            <v>6.1</v>
          </cell>
          <cell r="J34">
            <v>22.3</v>
          </cell>
          <cell r="M34">
            <v>744.4</v>
          </cell>
          <cell r="N34">
            <v>714.19999999999993</v>
          </cell>
          <cell r="O34">
            <v>6.1</v>
          </cell>
        </row>
        <row r="35">
          <cell r="E35">
            <v>164.1</v>
          </cell>
          <cell r="F35">
            <v>157.6</v>
          </cell>
          <cell r="G35">
            <v>0.6</v>
          </cell>
          <cell r="I35">
            <v>0.2</v>
          </cell>
          <cell r="J35">
            <v>2.5</v>
          </cell>
          <cell r="K35">
            <v>-0.2</v>
          </cell>
          <cell r="M35">
            <v>164.29999999999998</v>
          </cell>
          <cell r="N35">
            <v>160.1</v>
          </cell>
          <cell r="O35">
            <v>0.39999999999999997</v>
          </cell>
        </row>
        <row r="36">
          <cell r="E36">
            <v>108.9</v>
          </cell>
          <cell r="F36">
            <v>87.5</v>
          </cell>
          <cell r="M36">
            <v>108.9</v>
          </cell>
          <cell r="N36">
            <v>87.5</v>
          </cell>
          <cell r="O36">
            <v>0</v>
          </cell>
        </row>
        <row r="37">
          <cell r="E37">
            <v>136.19999999999999</v>
          </cell>
          <cell r="F37">
            <v>116.9</v>
          </cell>
          <cell r="G37">
            <v>0.3</v>
          </cell>
          <cell r="M37">
            <v>136.19999999999999</v>
          </cell>
          <cell r="N37">
            <v>116.9</v>
          </cell>
          <cell r="O37">
            <v>0.3</v>
          </cell>
        </row>
        <row r="38">
          <cell r="E38">
            <v>329.2</v>
          </cell>
          <cell r="F38">
            <v>319.8</v>
          </cell>
          <cell r="G38">
            <v>0.9</v>
          </cell>
          <cell r="M38">
            <v>329.2</v>
          </cell>
          <cell r="N38">
            <v>319.8</v>
          </cell>
          <cell r="O38">
            <v>0.9</v>
          </cell>
        </row>
        <row r="39">
          <cell r="E39">
            <v>174.5</v>
          </cell>
          <cell r="F39">
            <v>165.8</v>
          </cell>
          <cell r="G39">
            <v>0.4</v>
          </cell>
          <cell r="J39">
            <v>3.7</v>
          </cell>
          <cell r="M39">
            <v>174.5</v>
          </cell>
          <cell r="N39">
            <v>169.5</v>
          </cell>
          <cell r="O39">
            <v>0.4</v>
          </cell>
        </row>
        <row r="40">
          <cell r="E40">
            <v>285.60000000000002</v>
          </cell>
          <cell r="F40">
            <v>274.2</v>
          </cell>
          <cell r="G40">
            <v>1.3</v>
          </cell>
          <cell r="J40">
            <v>2.7</v>
          </cell>
          <cell r="M40">
            <v>285.60000000000002</v>
          </cell>
          <cell r="N40">
            <v>276.89999999999998</v>
          </cell>
          <cell r="O40">
            <v>1.3</v>
          </cell>
        </row>
        <row r="41">
          <cell r="E41">
            <v>126.9</v>
          </cell>
          <cell r="F41">
            <v>112.6</v>
          </cell>
          <cell r="G41">
            <v>0.6</v>
          </cell>
          <cell r="M41">
            <v>126.9</v>
          </cell>
          <cell r="N41">
            <v>112.6</v>
          </cell>
          <cell r="O41">
            <v>0.6</v>
          </cell>
        </row>
        <row r="42">
          <cell r="E42">
            <v>211.1</v>
          </cell>
          <cell r="F42">
            <v>187.6</v>
          </cell>
          <cell r="G42">
            <v>0.8</v>
          </cell>
          <cell r="J42">
            <v>0.2</v>
          </cell>
          <cell r="M42">
            <v>211.1</v>
          </cell>
          <cell r="N42">
            <v>187.79999999999998</v>
          </cell>
          <cell r="O42">
            <v>0.8</v>
          </cell>
        </row>
        <row r="43">
          <cell r="E43">
            <v>104.8</v>
          </cell>
          <cell r="F43">
            <v>100.8</v>
          </cell>
          <cell r="I43">
            <v>-0.2</v>
          </cell>
          <cell r="J43">
            <v>-0.3</v>
          </cell>
          <cell r="M43">
            <v>104.6</v>
          </cell>
          <cell r="N43">
            <v>100.5</v>
          </cell>
          <cell r="O43">
            <v>0</v>
          </cell>
        </row>
        <row r="44">
          <cell r="E44">
            <v>40.200000000000003</v>
          </cell>
          <cell r="F44">
            <v>39</v>
          </cell>
          <cell r="I44">
            <v>-0.5</v>
          </cell>
          <cell r="J44">
            <v>-0.5</v>
          </cell>
          <cell r="M44">
            <v>39.700000000000003</v>
          </cell>
          <cell r="N44">
            <v>38.5</v>
          </cell>
          <cell r="O44">
            <v>0</v>
          </cell>
        </row>
        <row r="45">
          <cell r="E45">
            <v>66.900000000000006</v>
          </cell>
          <cell r="F45">
            <v>60</v>
          </cell>
          <cell r="J45">
            <v>1</v>
          </cell>
          <cell r="M45">
            <v>66.900000000000006</v>
          </cell>
          <cell r="N45">
            <v>61</v>
          </cell>
          <cell r="O45">
            <v>0</v>
          </cell>
        </row>
        <row r="46">
          <cell r="E46">
            <v>209.8</v>
          </cell>
          <cell r="F46">
            <v>196.6</v>
          </cell>
          <cell r="G46">
            <v>1.3</v>
          </cell>
          <cell r="J46">
            <v>0.2</v>
          </cell>
          <cell r="M46">
            <v>209.8</v>
          </cell>
          <cell r="N46">
            <v>196.79999999999998</v>
          </cell>
          <cell r="O46">
            <v>1.3</v>
          </cell>
        </row>
        <row r="47">
          <cell r="E47">
            <v>116.4</v>
          </cell>
          <cell r="F47">
            <v>110</v>
          </cell>
          <cell r="J47">
            <v>0.3</v>
          </cell>
          <cell r="M47">
            <v>116.4</v>
          </cell>
          <cell r="N47">
            <v>110.3</v>
          </cell>
          <cell r="O47">
            <v>0</v>
          </cell>
        </row>
        <row r="48">
          <cell r="E48">
            <v>116.8</v>
          </cell>
          <cell r="F48">
            <v>107.3</v>
          </cell>
          <cell r="J48">
            <v>0.4</v>
          </cell>
          <cell r="M48">
            <v>116.8</v>
          </cell>
          <cell r="N48">
            <v>107.7</v>
          </cell>
          <cell r="O48">
            <v>0</v>
          </cell>
        </row>
        <row r="49">
          <cell r="E49">
            <v>210.8</v>
          </cell>
          <cell r="F49">
            <v>198.4</v>
          </cell>
          <cell r="M49">
            <v>210.8</v>
          </cell>
          <cell r="N49">
            <v>198.4</v>
          </cell>
          <cell r="O49">
            <v>0</v>
          </cell>
        </row>
        <row r="50">
          <cell r="E50">
            <v>129.5</v>
          </cell>
          <cell r="F50">
            <v>120.1</v>
          </cell>
          <cell r="I50">
            <v>-0.7</v>
          </cell>
          <cell r="J50">
            <v>0.8</v>
          </cell>
          <cell r="K50">
            <v>0.7</v>
          </cell>
          <cell r="M50">
            <v>128.80000000000001</v>
          </cell>
          <cell r="N50">
            <v>120.89999999999999</v>
          </cell>
          <cell r="O50">
            <v>0.7</v>
          </cell>
        </row>
        <row r="51">
          <cell r="E51">
            <v>211.4</v>
          </cell>
          <cell r="F51">
            <v>198.6</v>
          </cell>
          <cell r="M51">
            <v>211.4</v>
          </cell>
          <cell r="N51">
            <v>198.6</v>
          </cell>
          <cell r="O51">
            <v>0</v>
          </cell>
        </row>
        <row r="52">
          <cell r="E52">
            <v>34.299999999999997</v>
          </cell>
          <cell r="F52">
            <v>27.6</v>
          </cell>
          <cell r="M52">
            <v>34.299999999999997</v>
          </cell>
          <cell r="N52">
            <v>27.6</v>
          </cell>
          <cell r="O52">
            <v>0</v>
          </cell>
        </row>
        <row r="53">
          <cell r="E53">
            <v>24.6</v>
          </cell>
          <cell r="F53">
            <v>22.2</v>
          </cell>
          <cell r="J53">
            <v>-0.4</v>
          </cell>
          <cell r="M53">
            <v>24.6</v>
          </cell>
          <cell r="N53">
            <v>21.8</v>
          </cell>
          <cell r="O53">
            <v>0</v>
          </cell>
        </row>
        <row r="54">
          <cell r="E54">
            <v>3</v>
          </cell>
          <cell r="F54">
            <v>2.9</v>
          </cell>
          <cell r="M54">
            <v>3</v>
          </cell>
          <cell r="N54">
            <v>2.9</v>
          </cell>
          <cell r="O54">
            <v>0</v>
          </cell>
        </row>
        <row r="55">
          <cell r="E55">
            <v>30.5</v>
          </cell>
          <cell r="F55">
            <v>30</v>
          </cell>
          <cell r="M55">
            <v>30.5</v>
          </cell>
          <cell r="N55">
            <v>30</v>
          </cell>
          <cell r="O55">
            <v>0</v>
          </cell>
        </row>
        <row r="56">
          <cell r="E56">
            <v>9.4</v>
          </cell>
          <cell r="F56">
            <v>9.1999999999999993</v>
          </cell>
          <cell r="M56">
            <v>9.4</v>
          </cell>
          <cell r="N56">
            <v>9.1999999999999993</v>
          </cell>
          <cell r="O56">
            <v>0</v>
          </cell>
        </row>
        <row r="57">
          <cell r="E57">
            <v>87.5</v>
          </cell>
          <cell r="F57">
            <v>84.4</v>
          </cell>
          <cell r="I57">
            <v>-0.1</v>
          </cell>
          <cell r="M57">
            <v>87.4</v>
          </cell>
          <cell r="N57">
            <v>84.4</v>
          </cell>
          <cell r="O57">
            <v>0</v>
          </cell>
        </row>
        <row r="58">
          <cell r="E58">
            <v>482.1</v>
          </cell>
          <cell r="F58">
            <v>470.3</v>
          </cell>
          <cell r="G58">
            <v>0.5</v>
          </cell>
          <cell r="M58">
            <v>482.1</v>
          </cell>
          <cell r="N58">
            <v>470.3</v>
          </cell>
          <cell r="O58">
            <v>0.5</v>
          </cell>
        </row>
        <row r="59">
          <cell r="E59">
            <v>27</v>
          </cell>
          <cell r="F59">
            <v>25.8</v>
          </cell>
          <cell r="M59">
            <v>27</v>
          </cell>
          <cell r="N59">
            <v>25.8</v>
          </cell>
          <cell r="O59">
            <v>0</v>
          </cell>
        </row>
        <row r="60">
          <cell r="E60">
            <v>9831.4</v>
          </cell>
          <cell r="F60">
            <v>9276.8000000000011</v>
          </cell>
          <cell r="G60">
            <v>51.899999999999984</v>
          </cell>
          <cell r="I60">
            <v>-0.69999999999999984</v>
          </cell>
          <cell r="J60">
            <v>40.400000000000006</v>
          </cell>
          <cell r="K60">
            <v>0.7</v>
          </cell>
          <cell r="M60">
            <v>9830.6999999999989</v>
          </cell>
          <cell r="N60">
            <v>9317.1999999999989</v>
          </cell>
          <cell r="O60">
            <v>52.599999999999987</v>
          </cell>
        </row>
      </sheetData>
      <sheetData sheetId="6">
        <row r="26">
          <cell r="E26">
            <v>20.2</v>
          </cell>
          <cell r="F26">
            <v>19.899999999999999</v>
          </cell>
          <cell r="G26">
            <v>0</v>
          </cell>
          <cell r="I26">
            <v>0</v>
          </cell>
          <cell r="J26">
            <v>0</v>
          </cell>
          <cell r="K26">
            <v>0</v>
          </cell>
          <cell r="M26">
            <v>20.2</v>
          </cell>
          <cell r="N26">
            <v>19.899999999999999</v>
          </cell>
          <cell r="O26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  <cell r="O37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M41">
            <v>0</v>
          </cell>
          <cell r="N41">
            <v>0</v>
          </cell>
          <cell r="O41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  <cell r="K62">
            <v>0</v>
          </cell>
          <cell r="M62">
            <v>0</v>
          </cell>
          <cell r="N62">
            <v>0</v>
          </cell>
          <cell r="O62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M66">
            <v>0</v>
          </cell>
          <cell r="N66">
            <v>0</v>
          </cell>
          <cell r="O66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  <cell r="O74">
            <v>0</v>
          </cell>
        </row>
        <row r="78">
          <cell r="E78">
            <v>20.2</v>
          </cell>
          <cell r="F78">
            <v>19.899999999999999</v>
          </cell>
          <cell r="G78">
            <v>0</v>
          </cell>
          <cell r="I78">
            <v>0</v>
          </cell>
          <cell r="J78">
            <v>0</v>
          </cell>
          <cell r="K78">
            <v>0</v>
          </cell>
          <cell r="M78">
            <v>20.2</v>
          </cell>
          <cell r="N78">
            <v>19.899999999999999</v>
          </cell>
          <cell r="O78">
            <v>0</v>
          </cell>
        </row>
        <row r="80">
          <cell r="E80">
            <v>880.4</v>
          </cell>
          <cell r="F80">
            <v>1.5</v>
          </cell>
          <cell r="G80">
            <v>2354.4</v>
          </cell>
          <cell r="I80">
            <v>2.6</v>
          </cell>
          <cell r="J80">
            <v>1.6000000000000003</v>
          </cell>
          <cell r="K80">
            <v>1075.5</v>
          </cell>
          <cell r="M80">
            <v>882.99999999999989</v>
          </cell>
          <cell r="N80">
            <v>3.1</v>
          </cell>
          <cell r="O80">
            <v>3429.9</v>
          </cell>
        </row>
        <row r="92">
          <cell r="E92">
            <v>880.4</v>
          </cell>
          <cell r="F92">
            <v>1.5</v>
          </cell>
          <cell r="G92">
            <v>2354.4</v>
          </cell>
          <cell r="I92">
            <v>2.6</v>
          </cell>
          <cell r="J92">
            <v>1.6000000000000003</v>
          </cell>
          <cell r="K92">
            <v>1075.5</v>
          </cell>
          <cell r="M92">
            <v>882.99999999999989</v>
          </cell>
          <cell r="N92">
            <v>3.1</v>
          </cell>
          <cell r="O92">
            <v>3429.9</v>
          </cell>
        </row>
        <row r="94">
          <cell r="E94">
            <v>0</v>
          </cell>
          <cell r="F94">
            <v>0</v>
          </cell>
          <cell r="G94">
            <v>0</v>
          </cell>
          <cell r="I94">
            <v>14.799999999999999</v>
          </cell>
          <cell r="J94">
            <v>7.3</v>
          </cell>
          <cell r="K94">
            <v>1214.6000000000001</v>
          </cell>
          <cell r="M94">
            <v>14.799999999999999</v>
          </cell>
          <cell r="N94">
            <v>7.3</v>
          </cell>
          <cell r="O94">
            <v>1214.6000000000001</v>
          </cell>
        </row>
        <row r="99">
          <cell r="G99">
            <v>0</v>
          </cell>
          <cell r="K99">
            <v>0</v>
          </cell>
          <cell r="M99">
            <v>0</v>
          </cell>
          <cell r="N99">
            <v>0</v>
          </cell>
          <cell r="O99">
            <v>0</v>
          </cell>
        </row>
        <row r="103">
          <cell r="E103">
            <v>0</v>
          </cell>
          <cell r="F103">
            <v>0</v>
          </cell>
          <cell r="G103">
            <v>0</v>
          </cell>
          <cell r="I103">
            <v>14.799999999999999</v>
          </cell>
          <cell r="J103">
            <v>7.3</v>
          </cell>
          <cell r="K103">
            <v>1214.6000000000001</v>
          </cell>
          <cell r="M103">
            <v>14.799999999999999</v>
          </cell>
          <cell r="N103">
            <v>7.3</v>
          </cell>
          <cell r="O103">
            <v>1214.6000000000001</v>
          </cell>
        </row>
        <row r="105">
          <cell r="E105">
            <v>215.2</v>
          </cell>
          <cell r="F105">
            <v>4.0999999999999996</v>
          </cell>
          <cell r="G105">
            <v>1096.4000000000001</v>
          </cell>
          <cell r="I105">
            <v>-39.699999999999996</v>
          </cell>
          <cell r="J105">
            <v>-1.0999999999999999</v>
          </cell>
          <cell r="K105">
            <v>13.7</v>
          </cell>
          <cell r="M105">
            <v>175.49999999999997</v>
          </cell>
          <cell r="N105">
            <v>2.9999999999999996</v>
          </cell>
          <cell r="O105">
            <v>1110.1000000000001</v>
          </cell>
        </row>
        <row r="114"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  <cell r="K114">
            <v>0</v>
          </cell>
          <cell r="M114">
            <v>0</v>
          </cell>
          <cell r="N114">
            <v>0</v>
          </cell>
          <cell r="O114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0</v>
          </cell>
          <cell r="N118">
            <v>0</v>
          </cell>
          <cell r="O118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0</v>
          </cell>
          <cell r="N123">
            <v>0</v>
          </cell>
          <cell r="O123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  <cell r="K128">
            <v>0</v>
          </cell>
          <cell r="M128">
            <v>0</v>
          </cell>
          <cell r="N128">
            <v>0</v>
          </cell>
          <cell r="O128">
            <v>0</v>
          </cell>
        </row>
        <row r="132"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</row>
        <row r="136"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0</v>
          </cell>
          <cell r="N136">
            <v>0</v>
          </cell>
          <cell r="O136">
            <v>0</v>
          </cell>
        </row>
        <row r="141">
          <cell r="E141">
            <v>0</v>
          </cell>
          <cell r="F141">
            <v>0</v>
          </cell>
          <cell r="G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  <cell r="O141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  <cell r="O145">
            <v>0</v>
          </cell>
        </row>
        <row r="150"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  <cell r="K150">
            <v>0</v>
          </cell>
          <cell r="M150">
            <v>0</v>
          </cell>
          <cell r="N150">
            <v>0</v>
          </cell>
          <cell r="O150">
            <v>0</v>
          </cell>
        </row>
        <row r="154"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0</v>
          </cell>
        </row>
        <row r="159">
          <cell r="E159">
            <v>0</v>
          </cell>
          <cell r="F159">
            <v>0</v>
          </cell>
          <cell r="G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</row>
        <row r="163"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0</v>
          </cell>
          <cell r="N163">
            <v>0</v>
          </cell>
          <cell r="O163">
            <v>0</v>
          </cell>
        </row>
        <row r="167"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  <cell r="K167">
            <v>0</v>
          </cell>
          <cell r="M167">
            <v>0</v>
          </cell>
          <cell r="N167">
            <v>0</v>
          </cell>
          <cell r="O167">
            <v>0</v>
          </cell>
        </row>
        <row r="171"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0</v>
          </cell>
          <cell r="N175">
            <v>0</v>
          </cell>
          <cell r="O175">
            <v>0</v>
          </cell>
        </row>
        <row r="179"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0</v>
          </cell>
          <cell r="N179">
            <v>0</v>
          </cell>
          <cell r="O179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</row>
        <row r="188"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0</v>
          </cell>
          <cell r="N188">
            <v>0</v>
          </cell>
          <cell r="O188">
            <v>0</v>
          </cell>
        </row>
        <row r="192"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</row>
        <row r="196"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</row>
        <row r="200"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</row>
        <row r="205"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</row>
        <row r="209">
          <cell r="E209">
            <v>0</v>
          </cell>
          <cell r="F209">
            <v>0</v>
          </cell>
          <cell r="G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0</v>
          </cell>
          <cell r="N209">
            <v>0</v>
          </cell>
          <cell r="O209">
            <v>0</v>
          </cell>
        </row>
        <row r="213">
          <cell r="E213">
            <v>0</v>
          </cell>
          <cell r="F213">
            <v>0</v>
          </cell>
          <cell r="G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</row>
        <row r="217"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O217">
            <v>0</v>
          </cell>
        </row>
        <row r="221"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</row>
        <row r="225">
          <cell r="E225">
            <v>0</v>
          </cell>
          <cell r="F225">
            <v>0</v>
          </cell>
          <cell r="G225">
            <v>0</v>
          </cell>
          <cell r="I225">
            <v>0</v>
          </cell>
          <cell r="J225">
            <v>0</v>
          </cell>
          <cell r="K225">
            <v>0</v>
          </cell>
          <cell r="M225">
            <v>0</v>
          </cell>
          <cell r="N225">
            <v>0</v>
          </cell>
          <cell r="O225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</row>
        <row r="237">
          <cell r="E237">
            <v>3</v>
          </cell>
          <cell r="F237">
            <v>2.8</v>
          </cell>
          <cell r="J237">
            <v>0.1</v>
          </cell>
          <cell r="M237">
            <v>3</v>
          </cell>
          <cell r="N237">
            <v>2.9</v>
          </cell>
          <cell r="O237">
            <v>0</v>
          </cell>
        </row>
        <row r="239">
          <cell r="E239">
            <v>29.6</v>
          </cell>
          <cell r="F239">
            <v>29.1</v>
          </cell>
          <cell r="G239">
            <v>0</v>
          </cell>
          <cell r="K239">
            <v>0</v>
          </cell>
          <cell r="M239">
            <v>29.6</v>
          </cell>
          <cell r="N239">
            <v>29.1</v>
          </cell>
          <cell r="O239">
            <v>0</v>
          </cell>
        </row>
        <row r="243">
          <cell r="E243">
            <v>8.8000000000000007</v>
          </cell>
          <cell r="F243">
            <v>8.6</v>
          </cell>
          <cell r="G243">
            <v>0</v>
          </cell>
          <cell r="J243">
            <v>0.1</v>
          </cell>
          <cell r="K243">
            <v>0</v>
          </cell>
          <cell r="M243">
            <v>8.8000000000000007</v>
          </cell>
          <cell r="N243">
            <v>8.6999999999999993</v>
          </cell>
          <cell r="O243">
            <v>0</v>
          </cell>
        </row>
        <row r="247">
          <cell r="G247">
            <v>0</v>
          </cell>
          <cell r="I247">
            <v>0</v>
          </cell>
          <cell r="J247">
            <v>0</v>
          </cell>
          <cell r="K247">
            <v>0</v>
          </cell>
          <cell r="M247">
            <v>0</v>
          </cell>
          <cell r="N247">
            <v>0</v>
          </cell>
          <cell r="O247">
            <v>0</v>
          </cell>
        </row>
        <row r="251">
          <cell r="E251">
            <v>429.3</v>
          </cell>
          <cell r="F251">
            <v>353.6</v>
          </cell>
          <cell r="G251">
            <v>0</v>
          </cell>
          <cell r="I251">
            <v>0</v>
          </cell>
          <cell r="K251">
            <v>0</v>
          </cell>
          <cell r="M251">
            <v>429.3</v>
          </cell>
          <cell r="N251">
            <v>353.6</v>
          </cell>
          <cell r="O251">
            <v>0</v>
          </cell>
        </row>
        <row r="256">
          <cell r="E256">
            <v>685.9</v>
          </cell>
          <cell r="F256">
            <v>398.20000000000005</v>
          </cell>
          <cell r="G256">
            <v>1096.4000000000001</v>
          </cell>
          <cell r="I256">
            <v>-39.699999999999996</v>
          </cell>
          <cell r="J256">
            <v>-0.89999999999999991</v>
          </cell>
          <cell r="K256">
            <v>13.7</v>
          </cell>
          <cell r="M256">
            <v>646.20000000000005</v>
          </cell>
          <cell r="N256">
            <v>397.3</v>
          </cell>
          <cell r="O256">
            <v>1110.1000000000001</v>
          </cell>
        </row>
        <row r="258">
          <cell r="E258">
            <v>0</v>
          </cell>
          <cell r="F258">
            <v>0</v>
          </cell>
          <cell r="G258">
            <v>0</v>
          </cell>
          <cell r="I258">
            <v>2.4</v>
          </cell>
          <cell r="J258">
            <v>0</v>
          </cell>
          <cell r="K258">
            <v>217.5</v>
          </cell>
          <cell r="M258">
            <v>2.4</v>
          </cell>
          <cell r="N258">
            <v>0</v>
          </cell>
          <cell r="O258">
            <v>217.5</v>
          </cell>
        </row>
        <row r="262">
          <cell r="E262">
            <v>0</v>
          </cell>
          <cell r="F262">
            <v>0</v>
          </cell>
          <cell r="G262">
            <v>0</v>
          </cell>
          <cell r="I262">
            <v>2.4</v>
          </cell>
          <cell r="J262">
            <v>0</v>
          </cell>
          <cell r="K262">
            <v>217.5</v>
          </cell>
          <cell r="M262">
            <v>2.4</v>
          </cell>
          <cell r="N262">
            <v>0</v>
          </cell>
          <cell r="O262">
            <v>217.5</v>
          </cell>
        </row>
        <row r="264">
          <cell r="E264">
            <v>2</v>
          </cell>
          <cell r="F264">
            <v>1.9</v>
          </cell>
          <cell r="G264">
            <v>401.3</v>
          </cell>
          <cell r="I264">
            <v>39.700000000000003</v>
          </cell>
          <cell r="J264">
            <v>-1.5</v>
          </cell>
          <cell r="K264">
            <v>-301.3</v>
          </cell>
          <cell r="M264">
            <v>41.7</v>
          </cell>
          <cell r="N264">
            <v>0.39999999999999991</v>
          </cell>
          <cell r="O264">
            <v>100</v>
          </cell>
        </row>
        <row r="270">
          <cell r="K270">
            <v>0</v>
          </cell>
          <cell r="M270">
            <v>0</v>
          </cell>
          <cell r="N270">
            <v>0</v>
          </cell>
          <cell r="O270">
            <v>0</v>
          </cell>
        </row>
        <row r="274">
          <cell r="G274">
            <v>0</v>
          </cell>
          <cell r="K274">
            <v>0</v>
          </cell>
          <cell r="M274">
            <v>0</v>
          </cell>
          <cell r="N274">
            <v>0</v>
          </cell>
          <cell r="O274">
            <v>0</v>
          </cell>
        </row>
        <row r="278">
          <cell r="G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0</v>
          </cell>
        </row>
        <row r="282">
          <cell r="K282">
            <v>0</v>
          </cell>
          <cell r="M282">
            <v>0</v>
          </cell>
          <cell r="N282">
            <v>0</v>
          </cell>
          <cell r="O282">
            <v>0</v>
          </cell>
        </row>
        <row r="286">
          <cell r="M286">
            <v>0</v>
          </cell>
          <cell r="N286">
            <v>0</v>
          </cell>
          <cell r="O286">
            <v>0</v>
          </cell>
        </row>
        <row r="288">
          <cell r="G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</row>
        <row r="292">
          <cell r="G292">
            <v>0</v>
          </cell>
          <cell r="K292">
            <v>0</v>
          </cell>
          <cell r="M292">
            <v>0</v>
          </cell>
          <cell r="N292">
            <v>0</v>
          </cell>
          <cell r="O292">
            <v>0</v>
          </cell>
        </row>
        <row r="296">
          <cell r="G296">
            <v>0</v>
          </cell>
          <cell r="K296">
            <v>0</v>
          </cell>
          <cell r="M296">
            <v>0</v>
          </cell>
          <cell r="N296">
            <v>0</v>
          </cell>
          <cell r="O296">
            <v>0</v>
          </cell>
        </row>
        <row r="300">
          <cell r="G300">
            <v>0</v>
          </cell>
          <cell r="K300">
            <v>0</v>
          </cell>
          <cell r="M300">
            <v>0</v>
          </cell>
          <cell r="N300">
            <v>0</v>
          </cell>
          <cell r="O300">
            <v>0</v>
          </cell>
        </row>
        <row r="305">
          <cell r="G305">
            <v>0</v>
          </cell>
          <cell r="K305">
            <v>0</v>
          </cell>
          <cell r="M305">
            <v>0</v>
          </cell>
          <cell r="N305">
            <v>0</v>
          </cell>
          <cell r="O305">
            <v>0</v>
          </cell>
        </row>
        <row r="309">
          <cell r="G309">
            <v>0</v>
          </cell>
          <cell r="K309">
            <v>0</v>
          </cell>
          <cell r="M309">
            <v>0</v>
          </cell>
          <cell r="N309">
            <v>0</v>
          </cell>
          <cell r="O309">
            <v>0</v>
          </cell>
        </row>
        <row r="313">
          <cell r="G313">
            <v>0</v>
          </cell>
          <cell r="K313">
            <v>0</v>
          </cell>
          <cell r="M313">
            <v>0</v>
          </cell>
          <cell r="N313">
            <v>0</v>
          </cell>
          <cell r="O313">
            <v>0</v>
          </cell>
        </row>
        <row r="317">
          <cell r="G317">
            <v>0</v>
          </cell>
          <cell r="K317">
            <v>0</v>
          </cell>
          <cell r="M317">
            <v>0</v>
          </cell>
          <cell r="N317">
            <v>0</v>
          </cell>
          <cell r="O317">
            <v>0</v>
          </cell>
        </row>
        <row r="321">
          <cell r="M321">
            <v>0</v>
          </cell>
          <cell r="N321">
            <v>0</v>
          </cell>
          <cell r="O321">
            <v>0</v>
          </cell>
        </row>
        <row r="323">
          <cell r="E323">
            <v>2</v>
          </cell>
          <cell r="F323">
            <v>1.9</v>
          </cell>
          <cell r="G323">
            <v>401.3</v>
          </cell>
          <cell r="I323">
            <v>39.700000000000003</v>
          </cell>
          <cell r="J323">
            <v>-1.5</v>
          </cell>
          <cell r="K323">
            <v>-301.3</v>
          </cell>
          <cell r="M323">
            <v>41.7</v>
          </cell>
          <cell r="N323">
            <v>0.39999999999999991</v>
          </cell>
          <cell r="O323">
            <v>100</v>
          </cell>
        </row>
        <row r="325">
          <cell r="E325">
            <v>1.1000000000000001</v>
          </cell>
          <cell r="F325">
            <v>1</v>
          </cell>
          <cell r="G325">
            <v>35.4</v>
          </cell>
          <cell r="I325">
            <v>2.4</v>
          </cell>
          <cell r="J325">
            <v>-1</v>
          </cell>
          <cell r="K325">
            <v>188.9</v>
          </cell>
          <cell r="M325">
            <v>3.5</v>
          </cell>
          <cell r="N325">
            <v>0</v>
          </cell>
          <cell r="O325">
            <v>224.3</v>
          </cell>
        </row>
        <row r="330">
          <cell r="M330">
            <v>0</v>
          </cell>
          <cell r="N330">
            <v>0</v>
          </cell>
          <cell r="O330">
            <v>0</v>
          </cell>
        </row>
        <row r="332">
          <cell r="E332">
            <v>0</v>
          </cell>
          <cell r="F332">
            <v>0</v>
          </cell>
          <cell r="G332">
            <v>0</v>
          </cell>
          <cell r="I332">
            <v>83.7</v>
          </cell>
          <cell r="J332">
            <v>81.900000000000006</v>
          </cell>
          <cell r="K332">
            <v>0</v>
          </cell>
          <cell r="M332">
            <v>83.7</v>
          </cell>
          <cell r="N332">
            <v>81.900000000000006</v>
          </cell>
          <cell r="O332">
            <v>0</v>
          </cell>
        </row>
        <row r="336">
          <cell r="E336">
            <v>32</v>
          </cell>
          <cell r="F336">
            <v>29</v>
          </cell>
          <cell r="G336">
            <v>0</v>
          </cell>
          <cell r="I336">
            <v>0</v>
          </cell>
          <cell r="K336">
            <v>0</v>
          </cell>
          <cell r="M336">
            <v>32</v>
          </cell>
          <cell r="N336">
            <v>29</v>
          </cell>
          <cell r="O336">
            <v>0</v>
          </cell>
        </row>
        <row r="341">
          <cell r="E341">
            <v>33.1</v>
          </cell>
          <cell r="F341">
            <v>30</v>
          </cell>
          <cell r="G341">
            <v>35.4</v>
          </cell>
          <cell r="I341">
            <v>86.100000000000009</v>
          </cell>
          <cell r="J341">
            <v>80.900000000000006</v>
          </cell>
          <cell r="K341">
            <v>188.9</v>
          </cell>
          <cell r="M341">
            <v>119.2</v>
          </cell>
          <cell r="N341">
            <v>110.9</v>
          </cell>
          <cell r="O341">
            <v>224.3</v>
          </cell>
        </row>
        <row r="360">
          <cell r="S360">
            <v>0</v>
          </cell>
        </row>
        <row r="361">
          <cell r="S361">
            <v>0</v>
          </cell>
        </row>
        <row r="362">
          <cell r="S362">
            <v>0</v>
          </cell>
        </row>
        <row r="363">
          <cell r="S363">
            <v>3947</v>
          </cell>
        </row>
        <row r="364">
          <cell r="S364">
            <v>364</v>
          </cell>
        </row>
        <row r="365">
          <cell r="S365">
            <v>221.8</v>
          </cell>
        </row>
        <row r="366">
          <cell r="S366">
            <v>1229.4000000000001</v>
          </cell>
        </row>
        <row r="367">
          <cell r="S367">
            <v>141.69999999999999</v>
          </cell>
        </row>
        <row r="368">
          <cell r="S368">
            <v>1776.4999999999998</v>
          </cell>
        </row>
        <row r="369">
          <cell r="S369">
            <v>343.5</v>
          </cell>
        </row>
      </sheetData>
      <sheetData sheetId="7">
        <row r="18">
          <cell r="E18">
            <v>96.3</v>
          </cell>
          <cell r="G18">
            <v>32.799999999999997</v>
          </cell>
          <cell r="M18">
            <v>96.3</v>
          </cell>
          <cell r="N18">
            <v>0</v>
          </cell>
          <cell r="O18">
            <v>32.799999999999997</v>
          </cell>
        </row>
        <row r="19">
          <cell r="E19">
            <v>96.3</v>
          </cell>
          <cell r="F19">
            <v>0</v>
          </cell>
          <cell r="G19">
            <v>32.799999999999997</v>
          </cell>
          <cell r="I19">
            <v>0</v>
          </cell>
          <cell r="J19">
            <v>0</v>
          </cell>
          <cell r="K19">
            <v>0</v>
          </cell>
          <cell r="M19">
            <v>96.3</v>
          </cell>
          <cell r="N19">
            <v>0</v>
          </cell>
          <cell r="O19">
            <v>32.799999999999997</v>
          </cell>
        </row>
        <row r="20">
          <cell r="Q20">
            <v>129.1</v>
          </cell>
        </row>
        <row r="21">
          <cell r="E21">
            <v>30.7</v>
          </cell>
          <cell r="M21">
            <v>30.7</v>
          </cell>
          <cell r="N21">
            <v>0</v>
          </cell>
          <cell r="O21">
            <v>0</v>
          </cell>
          <cell r="Q21">
            <v>0</v>
          </cell>
        </row>
        <row r="22">
          <cell r="E22">
            <v>30.7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M22">
            <v>30.7</v>
          </cell>
          <cell r="N22">
            <v>0</v>
          </cell>
          <cell r="O22">
            <v>0</v>
          </cell>
          <cell r="Q22">
            <v>30.7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0</v>
          </cell>
        </row>
      </sheetData>
      <sheetData sheetId="8">
        <row r="24">
          <cell r="E24">
            <v>22.8</v>
          </cell>
          <cell r="L24">
            <v>22.8</v>
          </cell>
          <cell r="M24">
            <v>22.8</v>
          </cell>
          <cell r="N24">
            <v>0</v>
          </cell>
          <cell r="O24">
            <v>0</v>
          </cell>
        </row>
        <row r="25">
          <cell r="E25">
            <v>4</v>
          </cell>
          <cell r="I25">
            <v>-0.1</v>
          </cell>
          <cell r="L25">
            <v>3.9</v>
          </cell>
          <cell r="M25">
            <v>3.9</v>
          </cell>
          <cell r="N25">
            <v>0</v>
          </cell>
          <cell r="O25">
            <v>0</v>
          </cell>
        </row>
        <row r="26">
          <cell r="E26">
            <v>0.3</v>
          </cell>
          <cell r="L26">
            <v>0.3</v>
          </cell>
          <cell r="M26">
            <v>0.3</v>
          </cell>
          <cell r="N26">
            <v>0</v>
          </cell>
          <cell r="O26">
            <v>0</v>
          </cell>
        </row>
        <row r="27">
          <cell r="E27">
            <v>0.5</v>
          </cell>
          <cell r="I27">
            <v>0.1</v>
          </cell>
          <cell r="L27">
            <v>0.6</v>
          </cell>
          <cell r="M27">
            <v>0.6</v>
          </cell>
          <cell r="N27">
            <v>0</v>
          </cell>
          <cell r="O27">
            <v>0</v>
          </cell>
        </row>
        <row r="28">
          <cell r="E28">
            <v>1.9</v>
          </cell>
          <cell r="I28">
            <v>0.2</v>
          </cell>
          <cell r="L28">
            <v>2.1</v>
          </cell>
          <cell r="M28">
            <v>2.1</v>
          </cell>
          <cell r="N28">
            <v>0</v>
          </cell>
          <cell r="O28">
            <v>0</v>
          </cell>
        </row>
        <row r="29">
          <cell r="E29">
            <v>0.9</v>
          </cell>
          <cell r="G29">
            <v>1.3</v>
          </cell>
          <cell r="L29">
            <v>2.2000000000000002</v>
          </cell>
          <cell r="M29">
            <v>0.9</v>
          </cell>
          <cell r="N29">
            <v>0</v>
          </cell>
          <cell r="O29">
            <v>1.3</v>
          </cell>
        </row>
        <row r="30">
          <cell r="E30">
            <v>0.1</v>
          </cell>
          <cell r="L30">
            <v>0.1</v>
          </cell>
          <cell r="M30">
            <v>0.1</v>
          </cell>
          <cell r="N30">
            <v>0</v>
          </cell>
          <cell r="O30">
            <v>0</v>
          </cell>
        </row>
        <row r="31">
          <cell r="E31">
            <v>2.5</v>
          </cell>
          <cell r="I31">
            <v>0.2</v>
          </cell>
          <cell r="L31">
            <v>2.7</v>
          </cell>
          <cell r="M31">
            <v>2.7</v>
          </cell>
          <cell r="N31">
            <v>0</v>
          </cell>
          <cell r="O31">
            <v>0</v>
          </cell>
        </row>
        <row r="32">
          <cell r="E32">
            <v>0.5</v>
          </cell>
          <cell r="L32">
            <v>0.5</v>
          </cell>
          <cell r="M32">
            <v>0.5</v>
          </cell>
          <cell r="N32">
            <v>0</v>
          </cell>
          <cell r="O32">
            <v>0</v>
          </cell>
        </row>
        <row r="33">
          <cell r="E33">
            <v>0.2</v>
          </cell>
          <cell r="L33">
            <v>0.2</v>
          </cell>
          <cell r="M33">
            <v>0.2</v>
          </cell>
          <cell r="N33">
            <v>0</v>
          </cell>
          <cell r="O33">
            <v>0</v>
          </cell>
        </row>
        <row r="34">
          <cell r="E34">
            <v>1.5</v>
          </cell>
          <cell r="L34">
            <v>1.5</v>
          </cell>
          <cell r="M34">
            <v>1.5</v>
          </cell>
          <cell r="N34">
            <v>0</v>
          </cell>
          <cell r="O34">
            <v>0</v>
          </cell>
        </row>
        <row r="35">
          <cell r="E35">
            <v>35.200000000000003</v>
          </cell>
          <cell r="F35">
            <v>0</v>
          </cell>
          <cell r="G35">
            <v>1.3</v>
          </cell>
          <cell r="I35">
            <v>0.4</v>
          </cell>
          <cell r="J35">
            <v>0</v>
          </cell>
          <cell r="K35">
            <v>0</v>
          </cell>
          <cell r="L35">
            <v>36.900000000000006</v>
          </cell>
          <cell r="M35">
            <v>35.600000000000009</v>
          </cell>
          <cell r="N35">
            <v>0</v>
          </cell>
          <cell r="O35">
            <v>1.3</v>
          </cell>
        </row>
        <row r="37">
          <cell r="E37">
            <v>0.1</v>
          </cell>
          <cell r="L37">
            <v>0.1</v>
          </cell>
          <cell r="M37">
            <v>0.1</v>
          </cell>
          <cell r="N37">
            <v>0</v>
          </cell>
          <cell r="O37">
            <v>0</v>
          </cell>
        </row>
        <row r="38">
          <cell r="E38">
            <v>1.2</v>
          </cell>
          <cell r="L38">
            <v>1.2</v>
          </cell>
          <cell r="M38">
            <v>1.2</v>
          </cell>
          <cell r="N38">
            <v>0</v>
          </cell>
          <cell r="O38">
            <v>0</v>
          </cell>
        </row>
        <row r="39">
          <cell r="E39">
            <v>10.4</v>
          </cell>
          <cell r="G39">
            <v>3.2</v>
          </cell>
          <cell r="I39">
            <v>3.1</v>
          </cell>
          <cell r="L39">
            <v>16.7</v>
          </cell>
          <cell r="M39">
            <v>13.5</v>
          </cell>
          <cell r="N39">
            <v>0</v>
          </cell>
          <cell r="O39">
            <v>3.2</v>
          </cell>
        </row>
        <row r="40">
          <cell r="E40">
            <v>0.9</v>
          </cell>
          <cell r="I40">
            <v>-0.1</v>
          </cell>
          <cell r="L40">
            <v>0.8</v>
          </cell>
          <cell r="M40">
            <v>0.8</v>
          </cell>
          <cell r="N40">
            <v>0</v>
          </cell>
          <cell r="O40">
            <v>0</v>
          </cell>
        </row>
        <row r="41">
          <cell r="E41">
            <v>1.1000000000000001</v>
          </cell>
          <cell r="I41">
            <v>0.1</v>
          </cell>
          <cell r="L41">
            <v>1.2000000000000002</v>
          </cell>
          <cell r="M41">
            <v>1.2000000000000002</v>
          </cell>
          <cell r="N41">
            <v>0</v>
          </cell>
          <cell r="O41">
            <v>0</v>
          </cell>
        </row>
        <row r="42">
          <cell r="E42">
            <v>3.3</v>
          </cell>
          <cell r="L42">
            <v>3.3</v>
          </cell>
          <cell r="M42">
            <v>3.3</v>
          </cell>
          <cell r="N42">
            <v>0</v>
          </cell>
          <cell r="O42">
            <v>0</v>
          </cell>
        </row>
        <row r="43">
          <cell r="E43">
            <v>3.5</v>
          </cell>
          <cell r="L43">
            <v>3.5</v>
          </cell>
          <cell r="M43">
            <v>3.5</v>
          </cell>
          <cell r="N43">
            <v>0</v>
          </cell>
          <cell r="O43">
            <v>0</v>
          </cell>
        </row>
        <row r="44">
          <cell r="E44">
            <v>3.3</v>
          </cell>
          <cell r="G44">
            <v>6</v>
          </cell>
          <cell r="I44">
            <v>1</v>
          </cell>
          <cell r="L44">
            <v>10.3</v>
          </cell>
          <cell r="M44">
            <v>4.3</v>
          </cell>
          <cell r="N44">
            <v>0</v>
          </cell>
          <cell r="O44">
            <v>6</v>
          </cell>
        </row>
        <row r="45">
          <cell r="E45">
            <v>0.2</v>
          </cell>
          <cell r="L45">
            <v>0.2</v>
          </cell>
          <cell r="M45">
            <v>0.2</v>
          </cell>
          <cell r="N45">
            <v>0</v>
          </cell>
          <cell r="O45">
            <v>0</v>
          </cell>
        </row>
        <row r="46">
          <cell r="E46">
            <v>1.3</v>
          </cell>
          <cell r="G46">
            <v>0.7</v>
          </cell>
          <cell r="I46">
            <v>0.1</v>
          </cell>
          <cell r="L46">
            <v>2.1</v>
          </cell>
          <cell r="M46">
            <v>1.4000000000000001</v>
          </cell>
          <cell r="N46">
            <v>0</v>
          </cell>
          <cell r="O46">
            <v>0.7</v>
          </cell>
        </row>
        <row r="47">
          <cell r="E47">
            <v>0.9</v>
          </cell>
          <cell r="I47">
            <v>-0.2</v>
          </cell>
          <cell r="L47">
            <v>0.7</v>
          </cell>
          <cell r="M47">
            <v>0.7</v>
          </cell>
          <cell r="N47">
            <v>0</v>
          </cell>
          <cell r="O47">
            <v>0</v>
          </cell>
        </row>
        <row r="48">
          <cell r="E48">
            <v>26.2</v>
          </cell>
          <cell r="F48">
            <v>0</v>
          </cell>
          <cell r="G48">
            <v>9.8999999999999986</v>
          </cell>
          <cell r="I48">
            <v>3.9999999999999991</v>
          </cell>
          <cell r="J48">
            <v>0</v>
          </cell>
          <cell r="K48">
            <v>0</v>
          </cell>
          <cell r="L48">
            <v>40.099999999999994</v>
          </cell>
          <cell r="M48">
            <v>30.2</v>
          </cell>
          <cell r="N48">
            <v>0</v>
          </cell>
          <cell r="O48">
            <v>9.8999999999999986</v>
          </cell>
        </row>
        <row r="50">
          <cell r="E50">
            <v>53.2</v>
          </cell>
          <cell r="G50">
            <v>45.3</v>
          </cell>
          <cell r="L50">
            <v>98.5</v>
          </cell>
          <cell r="M50">
            <v>53.2</v>
          </cell>
          <cell r="N50">
            <v>0</v>
          </cell>
          <cell r="O50">
            <v>45.3</v>
          </cell>
        </row>
        <row r="51">
          <cell r="E51">
            <v>1.5</v>
          </cell>
          <cell r="I51">
            <v>0.3</v>
          </cell>
          <cell r="L51">
            <v>1.8</v>
          </cell>
          <cell r="M51">
            <v>1.8</v>
          </cell>
          <cell r="N51">
            <v>0</v>
          </cell>
          <cell r="O51">
            <v>0</v>
          </cell>
        </row>
        <row r="52">
          <cell r="E52">
            <v>54.7</v>
          </cell>
          <cell r="F52">
            <v>0</v>
          </cell>
          <cell r="G52">
            <v>45.3</v>
          </cell>
          <cell r="I52">
            <v>0.3</v>
          </cell>
          <cell r="J52">
            <v>0</v>
          </cell>
          <cell r="K52">
            <v>0</v>
          </cell>
          <cell r="L52">
            <v>100.3</v>
          </cell>
          <cell r="M52">
            <v>55</v>
          </cell>
          <cell r="N52">
            <v>0</v>
          </cell>
          <cell r="O52">
            <v>45.3</v>
          </cell>
        </row>
        <row r="54">
          <cell r="E54">
            <v>20.100000000000001</v>
          </cell>
          <cell r="I54">
            <v>-1.2</v>
          </cell>
          <cell r="L54">
            <v>18.900000000000002</v>
          </cell>
          <cell r="M54">
            <v>18.900000000000002</v>
          </cell>
          <cell r="N54">
            <v>0</v>
          </cell>
          <cell r="O54">
            <v>0</v>
          </cell>
        </row>
        <row r="55">
          <cell r="E55">
            <v>0.1</v>
          </cell>
          <cell r="L55">
            <v>0.1</v>
          </cell>
          <cell r="M55">
            <v>0.1</v>
          </cell>
          <cell r="N55">
            <v>0</v>
          </cell>
          <cell r="O55">
            <v>0</v>
          </cell>
        </row>
        <row r="56">
          <cell r="E56">
            <v>2.2999999999999998</v>
          </cell>
          <cell r="I56">
            <v>-0.4</v>
          </cell>
          <cell r="L56">
            <v>1.9</v>
          </cell>
          <cell r="M56">
            <v>1.9</v>
          </cell>
          <cell r="N56">
            <v>0</v>
          </cell>
          <cell r="O56">
            <v>0</v>
          </cell>
        </row>
        <row r="57">
          <cell r="E57">
            <v>5.3</v>
          </cell>
          <cell r="L57">
            <v>5.3</v>
          </cell>
          <cell r="M57">
            <v>5.3</v>
          </cell>
          <cell r="N57">
            <v>0</v>
          </cell>
          <cell r="O57">
            <v>0</v>
          </cell>
        </row>
        <row r="58">
          <cell r="E58">
            <v>5.0999999999999996</v>
          </cell>
          <cell r="I58">
            <v>-1.2</v>
          </cell>
          <cell r="L58">
            <v>3.8999999999999995</v>
          </cell>
          <cell r="M58">
            <v>3.8999999999999995</v>
          </cell>
          <cell r="N58">
            <v>0</v>
          </cell>
          <cell r="O58">
            <v>0</v>
          </cell>
        </row>
        <row r="59">
          <cell r="E59">
            <v>10.4</v>
          </cell>
          <cell r="I59">
            <v>2.6</v>
          </cell>
          <cell r="L59">
            <v>13</v>
          </cell>
          <cell r="M59">
            <v>13</v>
          </cell>
          <cell r="N59">
            <v>0</v>
          </cell>
          <cell r="O59">
            <v>0</v>
          </cell>
        </row>
        <row r="60">
          <cell r="E60">
            <v>38.5</v>
          </cell>
          <cell r="F60">
            <v>22.5</v>
          </cell>
          <cell r="I60">
            <v>-1.6</v>
          </cell>
          <cell r="L60">
            <v>36.9</v>
          </cell>
          <cell r="M60">
            <v>36.9</v>
          </cell>
          <cell r="N60">
            <v>22.5</v>
          </cell>
          <cell r="O60">
            <v>0</v>
          </cell>
        </row>
        <row r="61">
          <cell r="E61">
            <v>20.5</v>
          </cell>
          <cell r="I61">
            <v>-0.8</v>
          </cell>
          <cell r="L61">
            <v>19.7</v>
          </cell>
          <cell r="M61">
            <v>19.7</v>
          </cell>
          <cell r="N61">
            <v>0</v>
          </cell>
          <cell r="O61">
            <v>0</v>
          </cell>
        </row>
        <row r="62">
          <cell r="E62">
            <v>0.1</v>
          </cell>
          <cell r="L62">
            <v>0.1</v>
          </cell>
          <cell r="M62">
            <v>0.1</v>
          </cell>
          <cell r="N62">
            <v>0</v>
          </cell>
          <cell r="O62">
            <v>0</v>
          </cell>
        </row>
        <row r="63">
          <cell r="E63">
            <v>2.8</v>
          </cell>
          <cell r="L63">
            <v>2.8</v>
          </cell>
          <cell r="M63">
            <v>2.8</v>
          </cell>
          <cell r="N63">
            <v>0</v>
          </cell>
          <cell r="O63">
            <v>0</v>
          </cell>
        </row>
        <row r="64">
          <cell r="E64">
            <v>0.1</v>
          </cell>
          <cell r="L64">
            <v>0.1</v>
          </cell>
          <cell r="M64">
            <v>0.1</v>
          </cell>
          <cell r="N64">
            <v>0</v>
          </cell>
          <cell r="O64">
            <v>0</v>
          </cell>
        </row>
        <row r="65">
          <cell r="E65">
            <v>0.1</v>
          </cell>
          <cell r="L65">
            <v>0.1</v>
          </cell>
          <cell r="M65">
            <v>0.1</v>
          </cell>
          <cell r="N65">
            <v>0</v>
          </cell>
          <cell r="O65">
            <v>0</v>
          </cell>
        </row>
        <row r="66">
          <cell r="E66">
            <v>2.9</v>
          </cell>
          <cell r="M66">
            <v>2.9</v>
          </cell>
          <cell r="N66">
            <v>0</v>
          </cell>
          <cell r="O66">
            <v>0</v>
          </cell>
        </row>
        <row r="67">
          <cell r="E67">
            <v>7.1</v>
          </cell>
          <cell r="I67">
            <v>-1.4</v>
          </cell>
          <cell r="L67">
            <v>5.6999999999999993</v>
          </cell>
          <cell r="M67">
            <v>5.6999999999999993</v>
          </cell>
          <cell r="N67">
            <v>0</v>
          </cell>
          <cell r="O67">
            <v>0</v>
          </cell>
        </row>
        <row r="68">
          <cell r="E68">
            <v>5.3</v>
          </cell>
          <cell r="I68">
            <v>0.3</v>
          </cell>
          <cell r="L68">
            <v>5.6</v>
          </cell>
          <cell r="M68">
            <v>5.6</v>
          </cell>
          <cell r="N68">
            <v>0</v>
          </cell>
          <cell r="O68">
            <v>0</v>
          </cell>
        </row>
        <row r="69">
          <cell r="E69">
            <v>0.1</v>
          </cell>
          <cell r="L69">
            <v>0.1</v>
          </cell>
          <cell r="M69">
            <v>0.1</v>
          </cell>
          <cell r="N69">
            <v>0</v>
          </cell>
          <cell r="O69">
            <v>0</v>
          </cell>
        </row>
        <row r="70">
          <cell r="E70">
            <v>3.7</v>
          </cell>
          <cell r="L70">
            <v>3.7</v>
          </cell>
          <cell r="M70">
            <v>3.7</v>
          </cell>
          <cell r="N70">
            <v>0</v>
          </cell>
          <cell r="O70">
            <v>0</v>
          </cell>
        </row>
        <row r="71">
          <cell r="E71">
            <v>27.2</v>
          </cell>
          <cell r="I71">
            <v>4.7</v>
          </cell>
          <cell r="L71">
            <v>31.9</v>
          </cell>
          <cell r="M71">
            <v>31.9</v>
          </cell>
          <cell r="N71">
            <v>0</v>
          </cell>
          <cell r="O71">
            <v>0</v>
          </cell>
        </row>
        <row r="72">
          <cell r="E72">
            <v>16.3</v>
          </cell>
          <cell r="I72">
            <v>-1.8</v>
          </cell>
          <cell r="L72">
            <v>14.5</v>
          </cell>
          <cell r="M72">
            <v>14.5</v>
          </cell>
          <cell r="N72">
            <v>0</v>
          </cell>
          <cell r="O72">
            <v>0</v>
          </cell>
        </row>
        <row r="73">
          <cell r="E73">
            <v>12.1</v>
          </cell>
          <cell r="I73">
            <v>0.7</v>
          </cell>
          <cell r="L73">
            <v>12.799999999999999</v>
          </cell>
          <cell r="M73">
            <v>12.799999999999999</v>
          </cell>
          <cell r="N73">
            <v>0</v>
          </cell>
          <cell r="O73">
            <v>0</v>
          </cell>
        </row>
        <row r="74">
          <cell r="E74">
            <v>8.5</v>
          </cell>
          <cell r="L74">
            <v>8.5</v>
          </cell>
          <cell r="M74">
            <v>8.5</v>
          </cell>
          <cell r="N74">
            <v>0</v>
          </cell>
          <cell r="O74">
            <v>0</v>
          </cell>
        </row>
        <row r="75">
          <cell r="E75">
            <v>89.2</v>
          </cell>
          <cell r="I75">
            <v>-5</v>
          </cell>
          <cell r="L75">
            <v>84.2</v>
          </cell>
          <cell r="M75">
            <v>84.2</v>
          </cell>
          <cell r="N75">
            <v>0</v>
          </cell>
          <cell r="O75">
            <v>0</v>
          </cell>
        </row>
        <row r="76">
          <cell r="E76">
            <v>44.2</v>
          </cell>
          <cell r="I76">
            <v>-1.5</v>
          </cell>
          <cell r="L76">
            <v>42.7</v>
          </cell>
          <cell r="M76">
            <v>42.7</v>
          </cell>
          <cell r="N76">
            <v>0</v>
          </cell>
          <cell r="O76">
            <v>0</v>
          </cell>
        </row>
        <row r="77">
          <cell r="E77">
            <v>42.5</v>
          </cell>
          <cell r="I77">
            <v>2.2000000000000002</v>
          </cell>
          <cell r="L77">
            <v>44.7</v>
          </cell>
          <cell r="M77">
            <v>44.7</v>
          </cell>
          <cell r="N77">
            <v>0</v>
          </cell>
          <cell r="O77">
            <v>0</v>
          </cell>
        </row>
        <row r="78">
          <cell r="E78">
            <v>83</v>
          </cell>
          <cell r="L78">
            <v>83</v>
          </cell>
          <cell r="M78">
            <v>83</v>
          </cell>
          <cell r="N78">
            <v>0</v>
          </cell>
          <cell r="O78">
            <v>0</v>
          </cell>
        </row>
        <row r="79">
          <cell r="E79">
            <v>44.7</v>
          </cell>
          <cell r="L79">
            <v>44.7</v>
          </cell>
          <cell r="M79">
            <v>44.7</v>
          </cell>
          <cell r="N79">
            <v>0</v>
          </cell>
          <cell r="O79">
            <v>0</v>
          </cell>
        </row>
        <row r="80">
          <cell r="E80">
            <v>87.3</v>
          </cell>
          <cell r="I80">
            <v>-0.2</v>
          </cell>
          <cell r="L80">
            <v>87.1</v>
          </cell>
          <cell r="M80">
            <v>87.1</v>
          </cell>
          <cell r="N80">
            <v>0</v>
          </cell>
          <cell r="O80">
            <v>0</v>
          </cell>
        </row>
        <row r="81">
          <cell r="E81">
            <v>5.6</v>
          </cell>
          <cell r="L81">
            <v>5.6</v>
          </cell>
          <cell r="M81">
            <v>5.6</v>
          </cell>
          <cell r="N81">
            <v>0</v>
          </cell>
          <cell r="O81">
            <v>0</v>
          </cell>
        </row>
        <row r="82">
          <cell r="E82">
            <v>9.3000000000000007</v>
          </cell>
          <cell r="M82">
            <v>9.3000000000000007</v>
          </cell>
          <cell r="N82">
            <v>0</v>
          </cell>
          <cell r="O82">
            <v>0</v>
          </cell>
        </row>
        <row r="83">
          <cell r="E83">
            <v>3.5</v>
          </cell>
          <cell r="F83">
            <v>2</v>
          </cell>
          <cell r="L83">
            <v>3.5</v>
          </cell>
          <cell r="M83">
            <v>3.5</v>
          </cell>
          <cell r="N83">
            <v>2</v>
          </cell>
          <cell r="O83">
            <v>0</v>
          </cell>
        </row>
        <row r="84">
          <cell r="E84">
            <v>53.1</v>
          </cell>
          <cell r="F84">
            <v>39.1</v>
          </cell>
          <cell r="L84">
            <v>53.1</v>
          </cell>
          <cell r="M84">
            <v>53.1</v>
          </cell>
          <cell r="N84">
            <v>39.1</v>
          </cell>
          <cell r="O84">
            <v>0</v>
          </cell>
        </row>
        <row r="85">
          <cell r="E85">
            <v>13.9</v>
          </cell>
          <cell r="F85">
            <v>7.2</v>
          </cell>
          <cell r="I85">
            <v>2</v>
          </cell>
          <cell r="L85">
            <v>15.9</v>
          </cell>
          <cell r="M85">
            <v>15.9</v>
          </cell>
          <cell r="N85">
            <v>7.2</v>
          </cell>
          <cell r="O85">
            <v>0</v>
          </cell>
        </row>
        <row r="86">
          <cell r="E86">
            <v>30</v>
          </cell>
          <cell r="I86">
            <v>8</v>
          </cell>
          <cell r="L86">
            <v>38</v>
          </cell>
          <cell r="M86">
            <v>38</v>
          </cell>
          <cell r="N86">
            <v>0</v>
          </cell>
          <cell r="O86">
            <v>0</v>
          </cell>
        </row>
        <row r="87">
          <cell r="E87">
            <v>9.8000000000000007</v>
          </cell>
          <cell r="I87">
            <v>-3.5</v>
          </cell>
          <cell r="L87">
            <v>6.3000000000000007</v>
          </cell>
          <cell r="M87">
            <v>6.3000000000000007</v>
          </cell>
          <cell r="N87">
            <v>0</v>
          </cell>
          <cell r="O87">
            <v>0</v>
          </cell>
        </row>
        <row r="88">
          <cell r="E88">
            <v>704.69999999999993</v>
          </cell>
          <cell r="F88">
            <v>70.8</v>
          </cell>
          <cell r="G88">
            <v>0</v>
          </cell>
          <cell r="I88">
            <v>1.9000000000000004</v>
          </cell>
          <cell r="J88">
            <v>0</v>
          </cell>
          <cell r="K88">
            <v>0</v>
          </cell>
          <cell r="L88">
            <v>706.59999999999991</v>
          </cell>
          <cell r="M88">
            <v>706.59999999999991</v>
          </cell>
          <cell r="N88">
            <v>70.8</v>
          </cell>
          <cell r="O88">
            <v>0</v>
          </cell>
        </row>
        <row r="90">
          <cell r="E90">
            <v>1.2</v>
          </cell>
          <cell r="I90">
            <v>0.2</v>
          </cell>
          <cell r="L90">
            <v>1.4</v>
          </cell>
          <cell r="M90">
            <v>1.4</v>
          </cell>
          <cell r="N90">
            <v>0</v>
          </cell>
          <cell r="O90">
            <v>0</v>
          </cell>
        </row>
        <row r="91">
          <cell r="E91">
            <v>0.8</v>
          </cell>
          <cell r="L91">
            <v>0.8</v>
          </cell>
          <cell r="M91">
            <v>0.8</v>
          </cell>
          <cell r="N91">
            <v>0</v>
          </cell>
          <cell r="O91">
            <v>0</v>
          </cell>
        </row>
        <row r="92">
          <cell r="E92">
            <v>1.2</v>
          </cell>
          <cell r="L92">
            <v>1.2</v>
          </cell>
          <cell r="M92">
            <v>1.2</v>
          </cell>
          <cell r="N92">
            <v>0</v>
          </cell>
          <cell r="O92">
            <v>0</v>
          </cell>
        </row>
        <row r="93">
          <cell r="E93">
            <v>1.2</v>
          </cell>
          <cell r="L93">
            <v>1.2</v>
          </cell>
          <cell r="M93">
            <v>1.2</v>
          </cell>
          <cell r="N93">
            <v>0</v>
          </cell>
          <cell r="O93">
            <v>0</v>
          </cell>
        </row>
        <row r="94">
          <cell r="E94">
            <v>1.2</v>
          </cell>
          <cell r="I94">
            <v>0.6</v>
          </cell>
          <cell r="M94">
            <v>1.7999999999999998</v>
          </cell>
          <cell r="N94">
            <v>0</v>
          </cell>
          <cell r="O94">
            <v>0</v>
          </cell>
        </row>
        <row r="95">
          <cell r="E95">
            <v>22.7</v>
          </cell>
          <cell r="I95">
            <v>7.1</v>
          </cell>
          <cell r="L95">
            <v>29.799999999999997</v>
          </cell>
          <cell r="M95">
            <v>29.799999999999997</v>
          </cell>
          <cell r="N95">
            <v>0</v>
          </cell>
          <cell r="O95">
            <v>0</v>
          </cell>
        </row>
        <row r="96">
          <cell r="E96">
            <v>5.7</v>
          </cell>
          <cell r="L96">
            <v>5.7</v>
          </cell>
          <cell r="M96">
            <v>5.7</v>
          </cell>
          <cell r="N96">
            <v>0</v>
          </cell>
          <cell r="O96">
            <v>0</v>
          </cell>
        </row>
        <row r="97">
          <cell r="E97">
            <v>4.4000000000000004</v>
          </cell>
          <cell r="I97">
            <v>-0.2</v>
          </cell>
          <cell r="L97">
            <v>4.2</v>
          </cell>
          <cell r="M97">
            <v>4.2</v>
          </cell>
          <cell r="N97">
            <v>0</v>
          </cell>
          <cell r="O97">
            <v>0</v>
          </cell>
        </row>
        <row r="98">
          <cell r="E98">
            <v>1.8</v>
          </cell>
          <cell r="I98">
            <v>0.1</v>
          </cell>
          <cell r="L98">
            <v>1.9000000000000001</v>
          </cell>
          <cell r="M98">
            <v>1.9000000000000001</v>
          </cell>
          <cell r="N98">
            <v>0</v>
          </cell>
          <cell r="O98">
            <v>0</v>
          </cell>
        </row>
        <row r="99">
          <cell r="E99">
            <v>1.2</v>
          </cell>
          <cell r="I99">
            <v>-0.7</v>
          </cell>
          <cell r="L99">
            <v>0.5</v>
          </cell>
          <cell r="M99">
            <v>0.5</v>
          </cell>
          <cell r="N99">
            <v>0</v>
          </cell>
          <cell r="O99">
            <v>0</v>
          </cell>
        </row>
        <row r="100">
          <cell r="E100">
            <v>1.5</v>
          </cell>
          <cell r="L100">
            <v>1.5</v>
          </cell>
          <cell r="M100">
            <v>1.5</v>
          </cell>
          <cell r="N100">
            <v>0</v>
          </cell>
          <cell r="O100">
            <v>0</v>
          </cell>
        </row>
        <row r="101">
          <cell r="E101">
            <v>3.1</v>
          </cell>
          <cell r="I101">
            <v>-0.3</v>
          </cell>
          <cell r="L101">
            <v>2.8000000000000003</v>
          </cell>
          <cell r="M101">
            <v>2.8000000000000003</v>
          </cell>
          <cell r="N101">
            <v>0</v>
          </cell>
          <cell r="O101">
            <v>0</v>
          </cell>
        </row>
        <row r="102">
          <cell r="E102">
            <v>22.5</v>
          </cell>
          <cell r="I102">
            <v>1.9</v>
          </cell>
          <cell r="L102">
            <v>24.4</v>
          </cell>
          <cell r="M102">
            <v>24.4</v>
          </cell>
          <cell r="N102">
            <v>0</v>
          </cell>
          <cell r="O102">
            <v>0</v>
          </cell>
        </row>
        <row r="103">
          <cell r="E103">
            <v>10.3</v>
          </cell>
          <cell r="L103">
            <v>10.3</v>
          </cell>
          <cell r="M103">
            <v>10.3</v>
          </cell>
          <cell r="N103">
            <v>0</v>
          </cell>
          <cell r="O103">
            <v>0</v>
          </cell>
        </row>
        <row r="104">
          <cell r="E104">
            <v>78.8</v>
          </cell>
          <cell r="F104">
            <v>0</v>
          </cell>
          <cell r="G104">
            <v>0</v>
          </cell>
          <cell r="I104">
            <v>8.6999999999999993</v>
          </cell>
          <cell r="J104">
            <v>0</v>
          </cell>
          <cell r="K104">
            <v>0</v>
          </cell>
          <cell r="L104">
            <v>87.499999999999986</v>
          </cell>
          <cell r="M104">
            <v>87.499999999999986</v>
          </cell>
          <cell r="N104">
            <v>0</v>
          </cell>
          <cell r="O104">
            <v>0</v>
          </cell>
        </row>
        <row r="106">
          <cell r="E106">
            <v>276.8</v>
          </cell>
          <cell r="F106">
            <v>169.8</v>
          </cell>
          <cell r="L106">
            <v>276.8</v>
          </cell>
          <cell r="M106">
            <v>276.8</v>
          </cell>
          <cell r="N106">
            <v>169.8</v>
          </cell>
          <cell r="O106">
            <v>0</v>
          </cell>
        </row>
        <row r="107">
          <cell r="E107">
            <v>56</v>
          </cell>
          <cell r="F107">
            <v>12.8</v>
          </cell>
          <cell r="L107">
            <v>56</v>
          </cell>
          <cell r="M107">
            <v>56</v>
          </cell>
          <cell r="N107">
            <v>12.8</v>
          </cell>
          <cell r="O107">
            <v>0</v>
          </cell>
        </row>
        <row r="108">
          <cell r="E108">
            <v>1</v>
          </cell>
          <cell r="I108">
            <v>-0.3</v>
          </cell>
          <cell r="L108">
            <v>0.7</v>
          </cell>
          <cell r="M108">
            <v>0.7</v>
          </cell>
          <cell r="N108">
            <v>0</v>
          </cell>
          <cell r="O108">
            <v>0</v>
          </cell>
        </row>
        <row r="109">
          <cell r="E109">
            <v>30.1</v>
          </cell>
          <cell r="I109">
            <v>2</v>
          </cell>
          <cell r="L109">
            <v>32.1</v>
          </cell>
          <cell r="M109">
            <v>32.1</v>
          </cell>
          <cell r="N109">
            <v>0</v>
          </cell>
          <cell r="O109">
            <v>0</v>
          </cell>
        </row>
        <row r="110">
          <cell r="E110">
            <v>363.90000000000003</v>
          </cell>
          <cell r="F110">
            <v>182.60000000000002</v>
          </cell>
          <cell r="G110">
            <v>0</v>
          </cell>
          <cell r="I110">
            <v>1.7</v>
          </cell>
          <cell r="J110">
            <v>0</v>
          </cell>
          <cell r="K110">
            <v>0</v>
          </cell>
          <cell r="L110">
            <v>365.6</v>
          </cell>
          <cell r="M110">
            <v>365.6</v>
          </cell>
          <cell r="N110">
            <v>182.60000000000002</v>
          </cell>
          <cell r="O110">
            <v>0</v>
          </cell>
        </row>
        <row r="111">
          <cell r="L111">
            <v>1337</v>
          </cell>
        </row>
        <row r="113">
          <cell r="Q113">
            <v>35.400000000000006</v>
          </cell>
        </row>
        <row r="114">
          <cell r="Q114">
            <v>0</v>
          </cell>
        </row>
        <row r="115">
          <cell r="Q115">
            <v>1.5</v>
          </cell>
        </row>
        <row r="116">
          <cell r="Q116">
            <v>0</v>
          </cell>
        </row>
        <row r="117">
          <cell r="Q117">
            <v>0</v>
          </cell>
        </row>
        <row r="118">
          <cell r="Q118">
            <v>40.100000000000009</v>
          </cell>
        </row>
        <row r="119">
          <cell r="Q119">
            <v>100.3</v>
          </cell>
        </row>
        <row r="120">
          <cell r="Q120">
            <v>87.499999999999986</v>
          </cell>
        </row>
        <row r="121">
          <cell r="Q121">
            <v>706.59999999999991</v>
          </cell>
        </row>
        <row r="122">
          <cell r="Q122">
            <v>365.6</v>
          </cell>
        </row>
      </sheetData>
      <sheetData sheetId="9">
        <row r="20">
          <cell r="M20">
            <v>0</v>
          </cell>
          <cell r="N20">
            <v>0</v>
          </cell>
          <cell r="O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</row>
        <row r="23">
          <cell r="E23">
            <v>118.89999999999999</v>
          </cell>
          <cell r="F23">
            <v>6.3</v>
          </cell>
          <cell r="G23">
            <v>424.5</v>
          </cell>
          <cell r="I23">
            <v>4.2</v>
          </cell>
          <cell r="J23">
            <v>4.0999999999999996</v>
          </cell>
          <cell r="K23">
            <v>0</v>
          </cell>
          <cell r="M23">
            <v>123.1</v>
          </cell>
          <cell r="N23">
            <v>10.399999999999999</v>
          </cell>
          <cell r="O23">
            <v>424.5</v>
          </cell>
        </row>
        <row r="28">
          <cell r="E28">
            <v>118.89999999999999</v>
          </cell>
          <cell r="F28">
            <v>6.3</v>
          </cell>
          <cell r="G28">
            <v>424.5</v>
          </cell>
          <cell r="I28">
            <v>4.2</v>
          </cell>
          <cell r="J28">
            <v>4.0999999999999996</v>
          </cell>
          <cell r="K28">
            <v>0</v>
          </cell>
          <cell r="M28">
            <v>123.1</v>
          </cell>
          <cell r="N28">
            <v>10.399999999999999</v>
          </cell>
          <cell r="O28">
            <v>424.5</v>
          </cell>
        </row>
        <row r="30">
          <cell r="E30">
            <v>12.3</v>
          </cell>
          <cell r="F30">
            <v>0.2</v>
          </cell>
          <cell r="M30">
            <v>12.3</v>
          </cell>
          <cell r="N30">
            <v>0.2</v>
          </cell>
          <cell r="O30">
            <v>0</v>
          </cell>
        </row>
        <row r="31">
          <cell r="E31">
            <v>12.3</v>
          </cell>
          <cell r="F31">
            <v>0.2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M31">
            <v>12.3</v>
          </cell>
          <cell r="N31">
            <v>0.2</v>
          </cell>
          <cell r="O31">
            <v>0</v>
          </cell>
        </row>
        <row r="33">
          <cell r="E33">
            <v>5.4</v>
          </cell>
          <cell r="F33">
            <v>5</v>
          </cell>
          <cell r="G33">
            <v>192</v>
          </cell>
          <cell r="K33">
            <v>-4.2</v>
          </cell>
          <cell r="M33">
            <v>5.4</v>
          </cell>
          <cell r="N33">
            <v>5</v>
          </cell>
          <cell r="O33">
            <v>187.8</v>
          </cell>
        </row>
        <row r="34">
          <cell r="E34">
            <v>5.4</v>
          </cell>
          <cell r="F34">
            <v>5</v>
          </cell>
          <cell r="G34">
            <v>192</v>
          </cell>
          <cell r="I34">
            <v>0</v>
          </cell>
          <cell r="J34">
            <v>0</v>
          </cell>
          <cell r="K34">
            <v>-4.2</v>
          </cell>
          <cell r="M34">
            <v>5.4</v>
          </cell>
          <cell r="N34">
            <v>5</v>
          </cell>
          <cell r="O34">
            <v>187.8</v>
          </cell>
        </row>
        <row r="36">
          <cell r="G36">
            <v>203.9</v>
          </cell>
          <cell r="M36">
            <v>0</v>
          </cell>
          <cell r="N36">
            <v>0</v>
          </cell>
          <cell r="O36">
            <v>203.9</v>
          </cell>
        </row>
        <row r="37">
          <cell r="E37">
            <v>0</v>
          </cell>
          <cell r="F37">
            <v>0</v>
          </cell>
          <cell r="G37">
            <v>203.9</v>
          </cell>
          <cell r="I37">
            <v>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  <cell r="O37">
            <v>203.9</v>
          </cell>
        </row>
        <row r="39">
          <cell r="E39">
            <v>5</v>
          </cell>
          <cell r="G39">
            <v>313.39999999999998</v>
          </cell>
          <cell r="M39">
            <v>5</v>
          </cell>
          <cell r="N39">
            <v>0</v>
          </cell>
          <cell r="O39">
            <v>313.39999999999998</v>
          </cell>
        </row>
        <row r="40">
          <cell r="M40">
            <v>0</v>
          </cell>
          <cell r="N40">
            <v>0</v>
          </cell>
          <cell r="O40">
            <v>0</v>
          </cell>
        </row>
        <row r="41">
          <cell r="E41">
            <v>5</v>
          </cell>
          <cell r="F41">
            <v>0</v>
          </cell>
          <cell r="G41">
            <v>313.39999999999998</v>
          </cell>
          <cell r="I41">
            <v>0</v>
          </cell>
          <cell r="J41">
            <v>0</v>
          </cell>
          <cell r="K41">
            <v>0</v>
          </cell>
          <cell r="M41">
            <v>5</v>
          </cell>
          <cell r="N41">
            <v>0</v>
          </cell>
          <cell r="O41">
            <v>313.39999999999998</v>
          </cell>
        </row>
        <row r="43">
          <cell r="E43">
            <v>1.3</v>
          </cell>
          <cell r="F43">
            <v>1.2</v>
          </cell>
          <cell r="G43">
            <v>38.799999999999997</v>
          </cell>
          <cell r="M43">
            <v>1.3</v>
          </cell>
          <cell r="N43">
            <v>1.2</v>
          </cell>
          <cell r="O43">
            <v>38.799999999999997</v>
          </cell>
        </row>
        <row r="44">
          <cell r="E44">
            <v>1.3</v>
          </cell>
          <cell r="F44">
            <v>1.2</v>
          </cell>
          <cell r="G44">
            <v>38.799999999999997</v>
          </cell>
          <cell r="I44">
            <v>0</v>
          </cell>
          <cell r="J44">
            <v>0</v>
          </cell>
          <cell r="K44">
            <v>0</v>
          </cell>
          <cell r="M44">
            <v>1.3</v>
          </cell>
          <cell r="N44">
            <v>1.2</v>
          </cell>
          <cell r="O44">
            <v>38.799999999999997</v>
          </cell>
        </row>
        <row r="47">
          <cell r="Q47">
            <v>0</v>
          </cell>
        </row>
        <row r="48">
          <cell r="Q48">
            <v>0</v>
          </cell>
        </row>
        <row r="49">
          <cell r="Q49">
            <v>0</v>
          </cell>
        </row>
        <row r="50">
          <cell r="Q50">
            <v>552</v>
          </cell>
        </row>
        <row r="51">
          <cell r="Q51">
            <v>118.6</v>
          </cell>
        </row>
        <row r="52">
          <cell r="Q52">
            <v>65.900000000000006</v>
          </cell>
        </row>
        <row r="53">
          <cell r="Q53">
            <v>12.3</v>
          </cell>
        </row>
        <row r="54">
          <cell r="Q54">
            <v>333.4</v>
          </cell>
        </row>
        <row r="55">
          <cell r="Q55">
            <v>193.20000000000002</v>
          </cell>
        </row>
        <row r="56">
          <cell r="Q56">
            <v>40.099999999999994</v>
          </cell>
        </row>
      </sheetData>
      <sheetData sheetId="10">
        <row r="19">
          <cell r="E19">
            <v>279.7</v>
          </cell>
          <cell r="F19">
            <v>0</v>
          </cell>
          <cell r="G19">
            <v>11.1</v>
          </cell>
          <cell r="I19">
            <v>13.2</v>
          </cell>
          <cell r="J19">
            <v>0</v>
          </cell>
          <cell r="K19">
            <v>0</v>
          </cell>
          <cell r="M19">
            <v>292.89999999999998</v>
          </cell>
          <cell r="N19">
            <v>0</v>
          </cell>
          <cell r="O19">
            <v>11.1</v>
          </cell>
        </row>
        <row r="24">
          <cell r="E24">
            <v>279.7</v>
          </cell>
          <cell r="F24">
            <v>0</v>
          </cell>
          <cell r="G24">
            <v>11.1</v>
          </cell>
          <cell r="I24">
            <v>13.2</v>
          </cell>
          <cell r="J24">
            <v>0</v>
          </cell>
          <cell r="K24">
            <v>0</v>
          </cell>
          <cell r="M24">
            <v>292.89999999999998</v>
          </cell>
          <cell r="N24">
            <v>0</v>
          </cell>
          <cell r="O24">
            <v>11.1</v>
          </cell>
        </row>
        <row r="26">
          <cell r="E26">
            <v>95.1</v>
          </cell>
          <cell r="F26">
            <v>0</v>
          </cell>
          <cell r="G26">
            <v>0</v>
          </cell>
          <cell r="J26">
            <v>0</v>
          </cell>
          <cell r="M26">
            <v>95.1</v>
          </cell>
          <cell r="N26">
            <v>0</v>
          </cell>
          <cell r="O26">
            <v>0</v>
          </cell>
        </row>
        <row r="30">
          <cell r="M30">
            <v>0</v>
          </cell>
          <cell r="N30">
            <v>0</v>
          </cell>
          <cell r="O30">
            <v>0</v>
          </cell>
        </row>
        <row r="31">
          <cell r="E31">
            <v>95.1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0</v>
          </cell>
          <cell r="M31">
            <v>95.1</v>
          </cell>
          <cell r="N31">
            <v>0</v>
          </cell>
          <cell r="O31">
            <v>0</v>
          </cell>
        </row>
        <row r="33">
          <cell r="E33">
            <v>65.3</v>
          </cell>
          <cell r="M33">
            <v>65.3</v>
          </cell>
          <cell r="N33">
            <v>0</v>
          </cell>
          <cell r="O33">
            <v>0</v>
          </cell>
        </row>
        <row r="34">
          <cell r="E34">
            <v>7.3</v>
          </cell>
          <cell r="M34">
            <v>7.3</v>
          </cell>
          <cell r="N34">
            <v>0</v>
          </cell>
          <cell r="O34">
            <v>0</v>
          </cell>
        </row>
        <row r="35">
          <cell r="E35">
            <v>5.2</v>
          </cell>
          <cell r="M35">
            <v>5.2</v>
          </cell>
          <cell r="N35">
            <v>0</v>
          </cell>
          <cell r="O35">
            <v>0</v>
          </cell>
        </row>
        <row r="36">
          <cell r="E36">
            <v>65.5</v>
          </cell>
          <cell r="M36">
            <v>65.5</v>
          </cell>
          <cell r="N36">
            <v>0</v>
          </cell>
          <cell r="O36">
            <v>0</v>
          </cell>
        </row>
        <row r="37">
          <cell r="E37">
            <v>18.7</v>
          </cell>
          <cell r="M37">
            <v>18.7</v>
          </cell>
          <cell r="N37">
            <v>0</v>
          </cell>
          <cell r="O37">
            <v>0</v>
          </cell>
        </row>
        <row r="38">
          <cell r="E38">
            <v>17.8</v>
          </cell>
          <cell r="M38">
            <v>17.8</v>
          </cell>
          <cell r="N38">
            <v>0</v>
          </cell>
          <cell r="O38">
            <v>0</v>
          </cell>
        </row>
        <row r="39">
          <cell r="E39">
            <v>14.6</v>
          </cell>
          <cell r="M39">
            <v>14.6</v>
          </cell>
          <cell r="N39">
            <v>0</v>
          </cell>
          <cell r="O39">
            <v>0</v>
          </cell>
        </row>
        <row r="40">
          <cell r="E40">
            <v>1.5</v>
          </cell>
          <cell r="M40">
            <v>1.5</v>
          </cell>
          <cell r="N40">
            <v>0</v>
          </cell>
          <cell r="O40">
            <v>0</v>
          </cell>
        </row>
        <row r="41">
          <cell r="E41">
            <v>3.4</v>
          </cell>
          <cell r="M41">
            <v>3.4</v>
          </cell>
          <cell r="N41">
            <v>0</v>
          </cell>
          <cell r="O41">
            <v>0</v>
          </cell>
        </row>
        <row r="42">
          <cell r="E42">
            <v>5.4</v>
          </cell>
          <cell r="M42">
            <v>5.4</v>
          </cell>
          <cell r="N42">
            <v>0</v>
          </cell>
          <cell r="O42">
            <v>0</v>
          </cell>
        </row>
        <row r="43">
          <cell r="E43">
            <v>3.9</v>
          </cell>
          <cell r="M43">
            <v>3.9</v>
          </cell>
          <cell r="N43">
            <v>0</v>
          </cell>
          <cell r="O43">
            <v>0</v>
          </cell>
        </row>
        <row r="44">
          <cell r="E44">
            <v>3</v>
          </cell>
          <cell r="M44">
            <v>3</v>
          </cell>
          <cell r="N44">
            <v>0</v>
          </cell>
          <cell r="O44">
            <v>0</v>
          </cell>
        </row>
        <row r="45">
          <cell r="E45">
            <v>1.6</v>
          </cell>
          <cell r="M45">
            <v>1.6</v>
          </cell>
          <cell r="N45">
            <v>0</v>
          </cell>
          <cell r="O45">
            <v>0</v>
          </cell>
        </row>
        <row r="46">
          <cell r="E46">
            <v>3.8</v>
          </cell>
          <cell r="M46">
            <v>3.8</v>
          </cell>
          <cell r="N46">
            <v>0</v>
          </cell>
          <cell r="O46">
            <v>0</v>
          </cell>
        </row>
        <row r="47">
          <cell r="E47">
            <v>217.00000000000003</v>
          </cell>
          <cell r="F47">
            <v>0</v>
          </cell>
          <cell r="G47">
            <v>0</v>
          </cell>
          <cell r="I47">
            <v>0</v>
          </cell>
          <cell r="J47">
            <v>0</v>
          </cell>
          <cell r="K47">
            <v>0</v>
          </cell>
          <cell r="M47">
            <v>217.00000000000003</v>
          </cell>
          <cell r="N47">
            <v>0</v>
          </cell>
          <cell r="O47">
            <v>0</v>
          </cell>
        </row>
        <row r="49">
          <cell r="E49">
            <v>7.1</v>
          </cell>
          <cell r="G49">
            <v>22.1</v>
          </cell>
          <cell r="K49">
            <v>-13.2</v>
          </cell>
          <cell r="M49">
            <v>7.1</v>
          </cell>
          <cell r="N49">
            <v>0</v>
          </cell>
          <cell r="O49">
            <v>8.9000000000000021</v>
          </cell>
        </row>
        <row r="50">
          <cell r="E50">
            <v>7.1</v>
          </cell>
          <cell r="F50">
            <v>0</v>
          </cell>
          <cell r="G50">
            <v>22.1</v>
          </cell>
          <cell r="I50">
            <v>0</v>
          </cell>
          <cell r="J50">
            <v>0</v>
          </cell>
          <cell r="K50">
            <v>-13.2</v>
          </cell>
          <cell r="M50">
            <v>7.1</v>
          </cell>
          <cell r="N50">
            <v>0</v>
          </cell>
          <cell r="O50">
            <v>8.9000000000000021</v>
          </cell>
        </row>
        <row r="52">
          <cell r="M52">
            <v>0</v>
          </cell>
          <cell r="N52">
            <v>0</v>
          </cell>
          <cell r="O52">
            <v>0</v>
          </cell>
        </row>
        <row r="53">
          <cell r="E53">
            <v>5.2</v>
          </cell>
          <cell r="M53">
            <v>5.2</v>
          </cell>
          <cell r="N53">
            <v>0</v>
          </cell>
          <cell r="O53">
            <v>0</v>
          </cell>
        </row>
        <row r="54">
          <cell r="E54">
            <v>0.5</v>
          </cell>
          <cell r="M54">
            <v>0.5</v>
          </cell>
          <cell r="N54">
            <v>0</v>
          </cell>
          <cell r="O54">
            <v>0</v>
          </cell>
        </row>
        <row r="55">
          <cell r="E55">
            <v>2.5</v>
          </cell>
          <cell r="M55">
            <v>2.5</v>
          </cell>
          <cell r="N55">
            <v>0</v>
          </cell>
          <cell r="O55">
            <v>0</v>
          </cell>
        </row>
        <row r="56">
          <cell r="E56">
            <v>3.5</v>
          </cell>
          <cell r="M56">
            <v>3.5</v>
          </cell>
          <cell r="N56">
            <v>0</v>
          </cell>
          <cell r="O56">
            <v>0</v>
          </cell>
        </row>
        <row r="57">
          <cell r="E57">
            <v>11.7</v>
          </cell>
          <cell r="F57">
            <v>0</v>
          </cell>
          <cell r="G57">
            <v>0</v>
          </cell>
          <cell r="I57">
            <v>0</v>
          </cell>
          <cell r="J57">
            <v>0</v>
          </cell>
          <cell r="K57">
            <v>0</v>
          </cell>
          <cell r="M57">
            <v>11.7</v>
          </cell>
          <cell r="N57">
            <v>0</v>
          </cell>
          <cell r="O57">
            <v>0</v>
          </cell>
        </row>
        <row r="59">
          <cell r="E59">
            <v>84.7</v>
          </cell>
          <cell r="G59">
            <v>35.799999999999997</v>
          </cell>
          <cell r="M59">
            <v>84.7</v>
          </cell>
          <cell r="N59">
            <v>0</v>
          </cell>
          <cell r="O59">
            <v>35.799999999999997</v>
          </cell>
        </row>
        <row r="60">
          <cell r="E60">
            <v>2.8</v>
          </cell>
          <cell r="M60">
            <v>2.8</v>
          </cell>
          <cell r="N60">
            <v>0</v>
          </cell>
          <cell r="O60">
            <v>0</v>
          </cell>
        </row>
        <row r="61">
          <cell r="E61">
            <v>0.8</v>
          </cell>
          <cell r="M61">
            <v>0.8</v>
          </cell>
          <cell r="N61">
            <v>0</v>
          </cell>
          <cell r="O61">
            <v>0</v>
          </cell>
        </row>
        <row r="62">
          <cell r="E62">
            <v>3</v>
          </cell>
          <cell r="M62">
            <v>3</v>
          </cell>
          <cell r="N62">
            <v>0</v>
          </cell>
          <cell r="O62">
            <v>0</v>
          </cell>
        </row>
        <row r="63">
          <cell r="E63">
            <v>1.1000000000000001</v>
          </cell>
          <cell r="M63">
            <v>1.1000000000000001</v>
          </cell>
          <cell r="N63">
            <v>0</v>
          </cell>
          <cell r="O63">
            <v>0</v>
          </cell>
        </row>
        <row r="64">
          <cell r="E64">
            <v>92.399999999999991</v>
          </cell>
          <cell r="F64">
            <v>0</v>
          </cell>
          <cell r="G64">
            <v>35.799999999999997</v>
          </cell>
          <cell r="I64">
            <v>0</v>
          </cell>
          <cell r="J64">
            <v>0</v>
          </cell>
          <cell r="K64">
            <v>0</v>
          </cell>
          <cell r="M64">
            <v>92.399999999999991</v>
          </cell>
          <cell r="N64">
            <v>0</v>
          </cell>
          <cell r="O64">
            <v>35.799999999999997</v>
          </cell>
        </row>
        <row r="67">
          <cell r="E67">
            <v>0.4</v>
          </cell>
          <cell r="M67">
            <v>0.4</v>
          </cell>
          <cell r="N67">
            <v>0</v>
          </cell>
          <cell r="O67">
            <v>0</v>
          </cell>
        </row>
        <row r="68">
          <cell r="E68">
            <v>2.7</v>
          </cell>
          <cell r="M68">
            <v>2.7</v>
          </cell>
          <cell r="N68">
            <v>0</v>
          </cell>
          <cell r="O68">
            <v>0</v>
          </cell>
        </row>
        <row r="69">
          <cell r="E69">
            <v>0.2</v>
          </cell>
          <cell r="M69">
            <v>0.2</v>
          </cell>
          <cell r="N69">
            <v>0</v>
          </cell>
          <cell r="O69">
            <v>0</v>
          </cell>
        </row>
        <row r="70">
          <cell r="E70">
            <v>3.3000000000000003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M70">
            <v>3.3000000000000003</v>
          </cell>
          <cell r="N70">
            <v>0</v>
          </cell>
          <cell r="O70">
            <v>0</v>
          </cell>
        </row>
        <row r="72">
          <cell r="M72">
            <v>0</v>
          </cell>
          <cell r="N72">
            <v>0</v>
          </cell>
          <cell r="O72">
            <v>0</v>
          </cell>
        </row>
        <row r="73">
          <cell r="E73">
            <v>0.2</v>
          </cell>
          <cell r="M73">
            <v>0.2</v>
          </cell>
          <cell r="N73">
            <v>0</v>
          </cell>
          <cell r="O73">
            <v>0</v>
          </cell>
        </row>
        <row r="74">
          <cell r="E74">
            <v>0.2</v>
          </cell>
          <cell r="M74">
            <v>0.2</v>
          </cell>
          <cell r="N74">
            <v>0</v>
          </cell>
          <cell r="O74">
            <v>0</v>
          </cell>
        </row>
        <row r="75">
          <cell r="E75">
            <v>1.8</v>
          </cell>
          <cell r="M75">
            <v>1.8</v>
          </cell>
          <cell r="N75">
            <v>0</v>
          </cell>
          <cell r="O75">
            <v>0</v>
          </cell>
        </row>
        <row r="76">
          <cell r="E76">
            <v>0.4</v>
          </cell>
          <cell r="M76">
            <v>0.4</v>
          </cell>
          <cell r="N76">
            <v>0</v>
          </cell>
          <cell r="O76">
            <v>0</v>
          </cell>
        </row>
        <row r="77">
          <cell r="E77">
            <v>2.6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  <cell r="K77">
            <v>0</v>
          </cell>
          <cell r="M77">
            <v>2.6</v>
          </cell>
          <cell r="N77">
            <v>0</v>
          </cell>
          <cell r="O77">
            <v>0</v>
          </cell>
        </row>
        <row r="79">
          <cell r="E79">
            <v>9.6</v>
          </cell>
          <cell r="G79">
            <v>25.7</v>
          </cell>
          <cell r="M79">
            <v>9.6</v>
          </cell>
          <cell r="N79">
            <v>0</v>
          </cell>
          <cell r="O79">
            <v>25.7</v>
          </cell>
        </row>
        <row r="80">
          <cell r="E80">
            <v>0.2</v>
          </cell>
          <cell r="M80">
            <v>0.2</v>
          </cell>
          <cell r="N80">
            <v>0</v>
          </cell>
          <cell r="O80">
            <v>0</v>
          </cell>
        </row>
        <row r="81">
          <cell r="E81">
            <v>9.7999999999999989</v>
          </cell>
          <cell r="F81">
            <v>0</v>
          </cell>
          <cell r="G81">
            <v>25.7</v>
          </cell>
          <cell r="I81">
            <v>0</v>
          </cell>
          <cell r="J81">
            <v>0</v>
          </cell>
          <cell r="K81">
            <v>0</v>
          </cell>
          <cell r="M81">
            <v>9.7999999999999989</v>
          </cell>
          <cell r="N81">
            <v>0</v>
          </cell>
          <cell r="O81">
            <v>25.7</v>
          </cell>
        </row>
        <row r="83">
          <cell r="E83">
            <v>1</v>
          </cell>
          <cell r="M83">
            <v>1</v>
          </cell>
          <cell r="N83">
            <v>0</v>
          </cell>
          <cell r="O83">
            <v>0</v>
          </cell>
        </row>
        <row r="84">
          <cell r="E84">
            <v>0.1</v>
          </cell>
          <cell r="M84">
            <v>0.1</v>
          </cell>
          <cell r="N84">
            <v>0</v>
          </cell>
          <cell r="O84">
            <v>0</v>
          </cell>
        </row>
        <row r="85">
          <cell r="E85">
            <v>0.3</v>
          </cell>
          <cell r="M85">
            <v>0.3</v>
          </cell>
          <cell r="N85">
            <v>0</v>
          </cell>
          <cell r="O85">
            <v>0</v>
          </cell>
        </row>
        <row r="86">
          <cell r="E86">
            <v>0.3</v>
          </cell>
          <cell r="M86">
            <v>0.3</v>
          </cell>
          <cell r="N86">
            <v>0</v>
          </cell>
          <cell r="O86">
            <v>0</v>
          </cell>
        </row>
        <row r="87">
          <cell r="E87">
            <v>0.2</v>
          </cell>
          <cell r="M87">
            <v>0.2</v>
          </cell>
          <cell r="N87">
            <v>0</v>
          </cell>
          <cell r="O87">
            <v>0</v>
          </cell>
        </row>
        <row r="88">
          <cell r="E88">
            <v>0.4</v>
          </cell>
          <cell r="M88">
            <v>0.4</v>
          </cell>
          <cell r="N88">
            <v>0</v>
          </cell>
          <cell r="O88">
            <v>0</v>
          </cell>
        </row>
        <row r="89">
          <cell r="E89">
            <v>0.9</v>
          </cell>
          <cell r="M89">
            <v>0.9</v>
          </cell>
          <cell r="N89">
            <v>0</v>
          </cell>
          <cell r="O89">
            <v>0</v>
          </cell>
        </row>
        <row r="90">
          <cell r="E90">
            <v>0.3</v>
          </cell>
          <cell r="M90">
            <v>0.3</v>
          </cell>
          <cell r="N90">
            <v>0</v>
          </cell>
          <cell r="O90">
            <v>0</v>
          </cell>
        </row>
        <row r="91">
          <cell r="E91">
            <v>0.2</v>
          </cell>
          <cell r="M91">
            <v>0.2</v>
          </cell>
          <cell r="N91">
            <v>0</v>
          </cell>
          <cell r="O91">
            <v>0</v>
          </cell>
        </row>
        <row r="92">
          <cell r="E92">
            <v>0.2</v>
          </cell>
          <cell r="M92">
            <v>0.2</v>
          </cell>
          <cell r="N92">
            <v>0</v>
          </cell>
          <cell r="O92">
            <v>0</v>
          </cell>
        </row>
        <row r="93">
          <cell r="E93">
            <v>0.1</v>
          </cell>
          <cell r="M93">
            <v>0.1</v>
          </cell>
          <cell r="N93">
            <v>0</v>
          </cell>
          <cell r="O93">
            <v>0</v>
          </cell>
        </row>
        <row r="94">
          <cell r="E94">
            <v>0.1</v>
          </cell>
          <cell r="M94">
            <v>0.1</v>
          </cell>
          <cell r="N94">
            <v>0</v>
          </cell>
          <cell r="O94">
            <v>0</v>
          </cell>
        </row>
        <row r="95">
          <cell r="E95">
            <v>0.1</v>
          </cell>
          <cell r="M95">
            <v>0.1</v>
          </cell>
          <cell r="N95">
            <v>0</v>
          </cell>
          <cell r="O95">
            <v>0</v>
          </cell>
        </row>
        <row r="96">
          <cell r="E96">
            <v>4.4000000000000004</v>
          </cell>
          <cell r="M96">
            <v>4.4000000000000004</v>
          </cell>
          <cell r="N96">
            <v>0</v>
          </cell>
          <cell r="O96">
            <v>0</v>
          </cell>
        </row>
        <row r="97">
          <cell r="E97">
            <v>1.7</v>
          </cell>
          <cell r="M97">
            <v>1.7</v>
          </cell>
          <cell r="N97">
            <v>0</v>
          </cell>
          <cell r="O97">
            <v>0</v>
          </cell>
        </row>
        <row r="98">
          <cell r="E98">
            <v>0.9</v>
          </cell>
          <cell r="M98">
            <v>0.9</v>
          </cell>
          <cell r="N98">
            <v>0</v>
          </cell>
          <cell r="O98">
            <v>0</v>
          </cell>
        </row>
        <row r="99">
          <cell r="E99">
            <v>2.2000000000000002</v>
          </cell>
          <cell r="M99">
            <v>2.2000000000000002</v>
          </cell>
          <cell r="N99">
            <v>0</v>
          </cell>
          <cell r="O99">
            <v>0</v>
          </cell>
        </row>
        <row r="100">
          <cell r="E100">
            <v>2.5</v>
          </cell>
          <cell r="M100">
            <v>2.5</v>
          </cell>
          <cell r="N100">
            <v>0</v>
          </cell>
          <cell r="O100">
            <v>0</v>
          </cell>
        </row>
        <row r="101">
          <cell r="E101">
            <v>3.7</v>
          </cell>
          <cell r="M101">
            <v>3.7</v>
          </cell>
          <cell r="N101">
            <v>0</v>
          </cell>
          <cell r="O101">
            <v>0</v>
          </cell>
        </row>
        <row r="102">
          <cell r="E102">
            <v>0.1</v>
          </cell>
          <cell r="M102">
            <v>0.1</v>
          </cell>
          <cell r="N102">
            <v>0</v>
          </cell>
          <cell r="O102">
            <v>0</v>
          </cell>
        </row>
        <row r="103">
          <cell r="E103">
            <v>0.5</v>
          </cell>
          <cell r="M103">
            <v>0.5</v>
          </cell>
          <cell r="N103">
            <v>0</v>
          </cell>
          <cell r="O103">
            <v>0</v>
          </cell>
        </row>
        <row r="104">
          <cell r="E104">
            <v>5</v>
          </cell>
          <cell r="F104">
            <v>4.8</v>
          </cell>
          <cell r="M104">
            <v>5</v>
          </cell>
          <cell r="N104">
            <v>4.8</v>
          </cell>
          <cell r="O104">
            <v>0</v>
          </cell>
        </row>
        <row r="105">
          <cell r="E105">
            <v>2</v>
          </cell>
          <cell r="F105">
            <v>0.8</v>
          </cell>
          <cell r="M105">
            <v>2</v>
          </cell>
          <cell r="N105">
            <v>0.8</v>
          </cell>
          <cell r="O105">
            <v>0</v>
          </cell>
        </row>
        <row r="106">
          <cell r="E106">
            <v>4.9000000000000004</v>
          </cell>
          <cell r="M106">
            <v>4.9000000000000004</v>
          </cell>
          <cell r="N106">
            <v>0</v>
          </cell>
          <cell r="O106">
            <v>0</v>
          </cell>
        </row>
        <row r="107">
          <cell r="E107">
            <v>32.1</v>
          </cell>
          <cell r="F107">
            <v>5.6</v>
          </cell>
          <cell r="G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32.1</v>
          </cell>
          <cell r="N107">
            <v>5.6</v>
          </cell>
          <cell r="O107">
            <v>0</v>
          </cell>
        </row>
        <row r="109">
          <cell r="E109">
            <v>0.4</v>
          </cell>
          <cell r="M109">
            <v>0.4</v>
          </cell>
          <cell r="N109">
            <v>0</v>
          </cell>
          <cell r="O109">
            <v>0</v>
          </cell>
        </row>
        <row r="110">
          <cell r="M110">
            <v>0</v>
          </cell>
          <cell r="N110">
            <v>0</v>
          </cell>
          <cell r="O110">
            <v>0</v>
          </cell>
        </row>
        <row r="111">
          <cell r="M111">
            <v>0</v>
          </cell>
          <cell r="N111">
            <v>0</v>
          </cell>
          <cell r="O111">
            <v>0</v>
          </cell>
        </row>
        <row r="112">
          <cell r="E112">
            <v>0.2</v>
          </cell>
          <cell r="M112">
            <v>0.2</v>
          </cell>
          <cell r="N112">
            <v>0</v>
          </cell>
          <cell r="O112">
            <v>0</v>
          </cell>
        </row>
        <row r="113">
          <cell r="E113">
            <v>0.5</v>
          </cell>
          <cell r="M113">
            <v>0.5</v>
          </cell>
          <cell r="N113">
            <v>0</v>
          </cell>
          <cell r="O113">
            <v>0</v>
          </cell>
        </row>
        <row r="114">
          <cell r="E114">
            <v>1.1000000000000001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  <cell r="K114">
            <v>0</v>
          </cell>
          <cell r="M114">
            <v>1.1000000000000001</v>
          </cell>
          <cell r="N114">
            <v>0</v>
          </cell>
          <cell r="O114">
            <v>0</v>
          </cell>
        </row>
        <row r="116">
          <cell r="E116">
            <v>0.2</v>
          </cell>
          <cell r="M116">
            <v>0.2</v>
          </cell>
          <cell r="N116">
            <v>0</v>
          </cell>
          <cell r="O116">
            <v>0</v>
          </cell>
        </row>
        <row r="117">
          <cell r="E117">
            <v>0.5</v>
          </cell>
          <cell r="M117">
            <v>0.5</v>
          </cell>
          <cell r="N117">
            <v>0</v>
          </cell>
          <cell r="O117">
            <v>0</v>
          </cell>
        </row>
        <row r="118">
          <cell r="E118">
            <v>1.4</v>
          </cell>
          <cell r="M118">
            <v>1.4</v>
          </cell>
          <cell r="N118">
            <v>0</v>
          </cell>
          <cell r="O118">
            <v>0</v>
          </cell>
        </row>
        <row r="119">
          <cell r="E119">
            <v>2.0999999999999996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2.0999999999999996</v>
          </cell>
          <cell r="N119">
            <v>0</v>
          </cell>
          <cell r="O119">
            <v>0</v>
          </cell>
        </row>
        <row r="122">
          <cell r="E122">
            <v>7.1</v>
          </cell>
          <cell r="G122">
            <v>3.9</v>
          </cell>
          <cell r="M122">
            <v>7.1</v>
          </cell>
          <cell r="N122">
            <v>0</v>
          </cell>
          <cell r="O122">
            <v>3.9</v>
          </cell>
        </row>
        <row r="124">
          <cell r="E124">
            <v>7.1</v>
          </cell>
          <cell r="F124">
            <v>0</v>
          </cell>
          <cell r="G124">
            <v>3.9</v>
          </cell>
          <cell r="I124">
            <v>0</v>
          </cell>
          <cell r="J124">
            <v>0</v>
          </cell>
          <cell r="K124">
            <v>0</v>
          </cell>
          <cell r="M124">
            <v>7.1</v>
          </cell>
          <cell r="N124">
            <v>0</v>
          </cell>
          <cell r="O124">
            <v>3.9</v>
          </cell>
        </row>
        <row r="127">
          <cell r="G127">
            <v>17.600000000000001</v>
          </cell>
          <cell r="M127">
            <v>0</v>
          </cell>
          <cell r="N127">
            <v>0</v>
          </cell>
          <cell r="O127">
            <v>17.600000000000001</v>
          </cell>
        </row>
        <row r="129">
          <cell r="E129">
            <v>0</v>
          </cell>
          <cell r="F129">
            <v>0</v>
          </cell>
          <cell r="G129">
            <v>17.600000000000001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17.600000000000001</v>
          </cell>
        </row>
        <row r="132">
          <cell r="M132">
            <v>0</v>
          </cell>
          <cell r="N132">
            <v>0</v>
          </cell>
          <cell r="O132">
            <v>0</v>
          </cell>
        </row>
        <row r="134"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</row>
        <row r="136">
          <cell r="M136">
            <v>0</v>
          </cell>
          <cell r="N136">
            <v>0</v>
          </cell>
          <cell r="O136">
            <v>0</v>
          </cell>
        </row>
        <row r="137">
          <cell r="M137">
            <v>0</v>
          </cell>
          <cell r="N137">
            <v>0</v>
          </cell>
          <cell r="O137">
            <v>0</v>
          </cell>
        </row>
        <row r="138"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0</v>
          </cell>
          <cell r="N138">
            <v>0</v>
          </cell>
          <cell r="O138">
            <v>0</v>
          </cell>
        </row>
        <row r="146">
          <cell r="Q146">
            <v>4.9000000000000004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239.8</v>
          </cell>
        </row>
        <row r="150">
          <cell r="Q150">
            <v>106.1</v>
          </cell>
        </row>
        <row r="151">
          <cell r="Q151">
            <v>70.100000000000009</v>
          </cell>
        </row>
        <row r="152">
          <cell r="Q152">
            <v>35.5</v>
          </cell>
        </row>
        <row r="153">
          <cell r="Q153">
            <v>41.5</v>
          </cell>
        </row>
        <row r="154">
          <cell r="Q154">
            <v>249.1</v>
          </cell>
        </row>
        <row r="155">
          <cell r="Q155">
            <v>130.29999999999998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zoomScaleNormal="100" workbookViewId="0">
      <selection sqref="A1:XFD1048576"/>
    </sheetView>
  </sheetViews>
  <sheetFormatPr defaultColWidth="9.42578125" defaultRowHeight="15" x14ac:dyDescent="0.25"/>
  <cols>
    <col min="1" max="1" width="9.7109375" style="189" customWidth="1"/>
    <col min="2" max="2" width="72.5703125" style="191" customWidth="1"/>
    <col min="3" max="3" width="9.5703125" style="192" hidden="1" customWidth="1"/>
    <col min="4" max="4" width="9.28515625" style="189" hidden="1" customWidth="1"/>
    <col min="5" max="5" width="11.5703125" style="189" customWidth="1"/>
    <col min="6" max="16384" width="9.42578125" style="189"/>
  </cols>
  <sheetData>
    <row r="1" spans="2:5" x14ac:dyDescent="0.25">
      <c r="B1" s="449" t="s">
        <v>307</v>
      </c>
      <c r="C1" s="449"/>
      <c r="D1" s="449"/>
      <c r="E1" s="449"/>
    </row>
    <row r="2" spans="2:5" x14ac:dyDescent="0.25">
      <c r="B2" s="449" t="s">
        <v>472</v>
      </c>
      <c r="C2" s="449"/>
      <c r="D2" s="449"/>
      <c r="E2" s="449"/>
    </row>
    <row r="3" spans="2:5" x14ac:dyDescent="0.25">
      <c r="B3" s="449" t="s">
        <v>484</v>
      </c>
      <c r="C3" s="449"/>
      <c r="D3" s="449"/>
      <c r="E3" s="449"/>
    </row>
    <row r="4" spans="2:5" x14ac:dyDescent="0.25">
      <c r="B4" s="449" t="s">
        <v>308</v>
      </c>
      <c r="C4" s="449"/>
      <c r="D4" s="449"/>
      <c r="E4" s="449"/>
    </row>
    <row r="5" spans="2:5" ht="15" customHeight="1" x14ac:dyDescent="0.25">
      <c r="B5" s="448" t="s">
        <v>485</v>
      </c>
      <c r="C5" s="448"/>
      <c r="D5" s="448"/>
      <c r="E5" s="448"/>
    </row>
    <row r="6" spans="2:5" x14ac:dyDescent="0.25">
      <c r="B6" s="448" t="s">
        <v>503</v>
      </c>
      <c r="C6" s="448"/>
      <c r="D6" s="448"/>
      <c r="E6" s="448"/>
    </row>
    <row r="7" spans="2:5" ht="15" customHeight="1" x14ac:dyDescent="0.25">
      <c r="B7" s="448" t="s">
        <v>504</v>
      </c>
      <c r="C7" s="448"/>
      <c r="D7" s="448"/>
      <c r="E7" s="448"/>
    </row>
    <row r="8" spans="2:5" x14ac:dyDescent="0.25">
      <c r="B8" s="448" t="s">
        <v>505</v>
      </c>
      <c r="C8" s="448"/>
      <c r="D8" s="448"/>
      <c r="E8" s="448"/>
    </row>
    <row r="9" spans="2:5" ht="15" customHeight="1" x14ac:dyDescent="0.25">
      <c r="B9" s="448" t="s">
        <v>515</v>
      </c>
      <c r="C9" s="448"/>
      <c r="D9" s="448"/>
      <c r="E9" s="448"/>
    </row>
    <row r="10" spans="2:5" x14ac:dyDescent="0.25">
      <c r="B10" s="448" t="s">
        <v>516</v>
      </c>
      <c r="C10" s="448"/>
      <c r="D10" s="448"/>
      <c r="E10" s="448"/>
    </row>
    <row r="11" spans="2:5" ht="15" customHeight="1" x14ac:dyDescent="0.25">
      <c r="B11" s="448" t="s">
        <v>532</v>
      </c>
      <c r="C11" s="448"/>
      <c r="D11" s="448"/>
      <c r="E11" s="448"/>
    </row>
    <row r="12" spans="2:5" x14ac:dyDescent="0.25">
      <c r="B12" s="448" t="s">
        <v>533</v>
      </c>
      <c r="C12" s="448"/>
      <c r="D12" s="448"/>
      <c r="E12" s="448"/>
    </row>
    <row r="13" spans="2:5" ht="15" customHeight="1" x14ac:dyDescent="0.25">
      <c r="B13" s="448" t="s">
        <v>534</v>
      </c>
      <c r="C13" s="448"/>
      <c r="D13" s="448"/>
      <c r="E13" s="448"/>
    </row>
    <row r="14" spans="2:5" x14ac:dyDescent="0.25">
      <c r="B14" s="448" t="s">
        <v>535</v>
      </c>
      <c r="C14" s="448"/>
      <c r="D14" s="448"/>
      <c r="E14" s="448"/>
    </row>
    <row r="15" spans="2:5" ht="15" hidden="1" customHeight="1" x14ac:dyDescent="0.25">
      <c r="B15" s="448" t="s">
        <v>486</v>
      </c>
      <c r="C15" s="448"/>
      <c r="D15" s="448"/>
      <c r="E15" s="448"/>
    </row>
    <row r="16" spans="2:5" hidden="1" x14ac:dyDescent="0.25">
      <c r="B16" s="448" t="s">
        <v>438</v>
      </c>
      <c r="C16" s="448"/>
      <c r="D16" s="448"/>
      <c r="E16" s="448"/>
    </row>
    <row r="17" spans="1:5" ht="15" hidden="1" customHeight="1" x14ac:dyDescent="0.25">
      <c r="B17" s="448" t="s">
        <v>487</v>
      </c>
      <c r="C17" s="448"/>
      <c r="D17" s="448"/>
      <c r="E17" s="448"/>
    </row>
    <row r="18" spans="1:5" hidden="1" x14ac:dyDescent="0.25">
      <c r="B18" s="448" t="s">
        <v>438</v>
      </c>
      <c r="C18" s="448"/>
      <c r="D18" s="448"/>
      <c r="E18" s="448"/>
    </row>
    <row r="19" spans="1:5" ht="12" customHeight="1" x14ac:dyDescent="0.25">
      <c r="B19" s="190"/>
      <c r="C19" s="190"/>
      <c r="D19" s="190"/>
      <c r="E19" s="190"/>
    </row>
    <row r="20" spans="1:5" x14ac:dyDescent="0.25">
      <c r="A20" s="450" t="s">
        <v>479</v>
      </c>
      <c r="B20" s="450"/>
      <c r="C20" s="450"/>
    </row>
    <row r="21" spans="1:5" ht="21" customHeight="1" x14ac:dyDescent="0.25">
      <c r="E21" s="3" t="s">
        <v>375</v>
      </c>
    </row>
    <row r="22" spans="1:5" ht="30" x14ac:dyDescent="0.25">
      <c r="A22" s="193" t="s">
        <v>216</v>
      </c>
      <c r="B22" s="194" t="s">
        <v>217</v>
      </c>
      <c r="C22" s="195" t="s">
        <v>298</v>
      </c>
      <c r="D22" s="196" t="s">
        <v>295</v>
      </c>
      <c r="E22" s="194" t="s">
        <v>0</v>
      </c>
    </row>
    <row r="23" spans="1:5" x14ac:dyDescent="0.25">
      <c r="A23" s="197" t="s">
        <v>69</v>
      </c>
      <c r="B23" s="198" t="s">
        <v>218</v>
      </c>
      <c r="C23" s="230">
        <f>C24+C26+C30</f>
        <v>22564.3</v>
      </c>
      <c r="D23" s="231">
        <f>D24+D26+D30</f>
        <v>59.300000000000004</v>
      </c>
      <c r="E23" s="232">
        <f>E24+E26+E30</f>
        <v>22623.599999999999</v>
      </c>
    </row>
    <row r="24" spans="1:5" x14ac:dyDescent="0.25">
      <c r="A24" s="197" t="s">
        <v>219</v>
      </c>
      <c r="B24" s="198" t="s">
        <v>220</v>
      </c>
      <c r="C24" s="230">
        <f>C25</f>
        <v>21765</v>
      </c>
      <c r="D24" s="231">
        <f>D25</f>
        <v>0</v>
      </c>
      <c r="E24" s="232">
        <f>E25</f>
        <v>21765</v>
      </c>
    </row>
    <row r="25" spans="1:5" ht="15" customHeight="1" x14ac:dyDescent="0.25">
      <c r="A25" s="197" t="s">
        <v>221</v>
      </c>
      <c r="B25" s="199" t="s">
        <v>387</v>
      </c>
      <c r="C25" s="34">
        <v>21765</v>
      </c>
      <c r="D25" s="233"/>
      <c r="E25" s="236">
        <f>C25+D25</f>
        <v>21765</v>
      </c>
    </row>
    <row r="26" spans="1:5" x14ac:dyDescent="0.25">
      <c r="A26" s="197" t="s">
        <v>222</v>
      </c>
      <c r="B26" s="198" t="s">
        <v>223</v>
      </c>
      <c r="C26" s="230">
        <f>C27+C28+C29</f>
        <v>735.3</v>
      </c>
      <c r="D26" s="231">
        <f>D27+D28+D29</f>
        <v>59.300000000000004</v>
      </c>
      <c r="E26" s="232">
        <f>E27+E28+E29</f>
        <v>794.6</v>
      </c>
    </row>
    <row r="27" spans="1:5" x14ac:dyDescent="0.25">
      <c r="A27" s="197" t="s">
        <v>224</v>
      </c>
      <c r="B27" s="199" t="s">
        <v>278</v>
      </c>
      <c r="C27" s="235">
        <v>275</v>
      </c>
      <c r="D27" s="233">
        <v>72.2</v>
      </c>
      <c r="E27" s="236">
        <f>C27+D27</f>
        <v>347.2</v>
      </c>
    </row>
    <row r="28" spans="1:5" x14ac:dyDescent="0.25">
      <c r="A28" s="197" t="s">
        <v>225</v>
      </c>
      <c r="B28" s="199" t="s">
        <v>279</v>
      </c>
      <c r="C28" s="235">
        <v>29</v>
      </c>
      <c r="D28" s="233">
        <v>-12.9</v>
      </c>
      <c r="E28" s="236">
        <f>C28+D28</f>
        <v>16.100000000000001</v>
      </c>
    </row>
    <row r="29" spans="1:5" x14ac:dyDescent="0.25">
      <c r="A29" s="197" t="s">
        <v>226</v>
      </c>
      <c r="B29" s="199" t="s">
        <v>280</v>
      </c>
      <c r="C29" s="235">
        <v>431.3</v>
      </c>
      <c r="D29" s="233"/>
      <c r="E29" s="236">
        <f>C29+D29</f>
        <v>431.3</v>
      </c>
    </row>
    <row r="30" spans="1:5" x14ac:dyDescent="0.25">
      <c r="A30" s="197" t="s">
        <v>227</v>
      </c>
      <c r="B30" s="200" t="s">
        <v>228</v>
      </c>
      <c r="C30" s="230">
        <f>C31</f>
        <v>64</v>
      </c>
      <c r="D30" s="231">
        <f t="shared" ref="D30:E30" si="0">D31</f>
        <v>0</v>
      </c>
      <c r="E30" s="232">
        <f t="shared" si="0"/>
        <v>64</v>
      </c>
    </row>
    <row r="31" spans="1:5" x14ac:dyDescent="0.25">
      <c r="A31" s="197" t="s">
        <v>229</v>
      </c>
      <c r="B31" s="199" t="s">
        <v>281</v>
      </c>
      <c r="C31" s="235">
        <v>64</v>
      </c>
      <c r="D31" s="233"/>
      <c r="E31" s="236">
        <f>C31+D31</f>
        <v>64</v>
      </c>
    </row>
    <row r="32" spans="1:5" x14ac:dyDescent="0.25">
      <c r="A32" s="197" t="s">
        <v>176</v>
      </c>
      <c r="B32" s="198" t="s">
        <v>230</v>
      </c>
      <c r="C32" s="230">
        <f>C33+C38+C45+C47</f>
        <v>3178.2</v>
      </c>
      <c r="D32" s="231">
        <f>D33+D38+D45+D47</f>
        <v>117.10000000000001</v>
      </c>
      <c r="E32" s="232">
        <f>E33+E38+E45+E47</f>
        <v>3295.2999999999997</v>
      </c>
    </row>
    <row r="33" spans="1:6" x14ac:dyDescent="0.25">
      <c r="A33" s="197" t="s">
        <v>231</v>
      </c>
      <c r="B33" s="198" t="s">
        <v>232</v>
      </c>
      <c r="C33" s="230">
        <f>C34+C35+C36+C37</f>
        <v>315.5</v>
      </c>
      <c r="D33" s="231">
        <f>D34+D35+D36+D37</f>
        <v>-19.299999999999997</v>
      </c>
      <c r="E33" s="232">
        <f>E34+E35+E36+E37</f>
        <v>296.20000000000005</v>
      </c>
    </row>
    <row r="34" spans="1:6" ht="30" x14ac:dyDescent="0.25">
      <c r="A34" s="197" t="s">
        <v>233</v>
      </c>
      <c r="B34" s="199" t="s">
        <v>282</v>
      </c>
      <c r="C34" s="235">
        <v>221.8</v>
      </c>
      <c r="D34" s="233">
        <v>-20.399999999999999</v>
      </c>
      <c r="E34" s="236">
        <f>C34+D34</f>
        <v>201.4</v>
      </c>
    </row>
    <row r="35" spans="1:6" x14ac:dyDescent="0.25">
      <c r="A35" s="197" t="s">
        <v>234</v>
      </c>
      <c r="B35" s="199" t="s">
        <v>283</v>
      </c>
      <c r="C35" s="235">
        <v>23.7</v>
      </c>
      <c r="D35" s="233"/>
      <c r="E35" s="236">
        <f>C35+D35</f>
        <v>23.7</v>
      </c>
    </row>
    <row r="36" spans="1:6" s="1" customFormat="1" x14ac:dyDescent="0.25">
      <c r="A36" s="137" t="s">
        <v>235</v>
      </c>
      <c r="B36" s="326" t="s">
        <v>284</v>
      </c>
      <c r="C36" s="34">
        <v>70</v>
      </c>
      <c r="D36" s="77"/>
      <c r="E36" s="234">
        <f>C36+D36</f>
        <v>70</v>
      </c>
      <c r="F36" s="189"/>
    </row>
    <row r="37" spans="1:6" x14ac:dyDescent="0.25">
      <c r="A37" s="197" t="s">
        <v>439</v>
      </c>
      <c r="B37" s="199" t="s">
        <v>435</v>
      </c>
      <c r="C37" s="230"/>
      <c r="D37" s="231">
        <v>1.1000000000000001</v>
      </c>
      <c r="E37" s="232">
        <f>C37+D37</f>
        <v>1.1000000000000001</v>
      </c>
    </row>
    <row r="38" spans="1:6" x14ac:dyDescent="0.25">
      <c r="A38" s="197" t="s">
        <v>236</v>
      </c>
      <c r="B38" s="198" t="s">
        <v>237</v>
      </c>
      <c r="C38" s="230">
        <f>C39+C40+C41+C42</f>
        <v>2817</v>
      </c>
      <c r="D38" s="231">
        <f t="shared" ref="D38:E38" si="1">D39+D40+D41+D42</f>
        <v>39.5</v>
      </c>
      <c r="E38" s="232">
        <f t="shared" si="1"/>
        <v>2856.5</v>
      </c>
    </row>
    <row r="39" spans="1:6" ht="15.75" customHeight="1" x14ac:dyDescent="0.25">
      <c r="A39" s="197" t="s">
        <v>239</v>
      </c>
      <c r="B39" s="199" t="s">
        <v>237</v>
      </c>
      <c r="C39" s="34">
        <v>125.8</v>
      </c>
      <c r="D39" s="77">
        <v>12.1</v>
      </c>
      <c r="E39" s="236">
        <f t="shared" ref="E39:E48" si="2">C39+D39</f>
        <v>137.9</v>
      </c>
    </row>
    <row r="40" spans="1:6" x14ac:dyDescent="0.25">
      <c r="A40" s="197" t="s">
        <v>238</v>
      </c>
      <c r="B40" s="199" t="s">
        <v>443</v>
      </c>
      <c r="C40" s="34">
        <v>195.9</v>
      </c>
      <c r="D40" s="77">
        <v>4.9000000000000004</v>
      </c>
      <c r="E40" s="236">
        <f t="shared" si="2"/>
        <v>200.8</v>
      </c>
    </row>
    <row r="41" spans="1:6" x14ac:dyDescent="0.25">
      <c r="A41" s="197" t="s">
        <v>240</v>
      </c>
      <c r="B41" s="199" t="s">
        <v>309</v>
      </c>
      <c r="C41" s="235">
        <v>998.3</v>
      </c>
      <c r="D41" s="233"/>
      <c r="E41" s="236">
        <f t="shared" si="2"/>
        <v>998.3</v>
      </c>
    </row>
    <row r="42" spans="1:6" x14ac:dyDescent="0.25">
      <c r="A42" s="197" t="s">
        <v>452</v>
      </c>
      <c r="B42" s="204" t="s">
        <v>455</v>
      </c>
      <c r="C42" s="34">
        <f>C43+C44</f>
        <v>1497</v>
      </c>
      <c r="D42" s="77">
        <f t="shared" ref="D42:E42" si="3">D43+D44</f>
        <v>22.5</v>
      </c>
      <c r="E42" s="234">
        <f t="shared" si="3"/>
        <v>1519.5</v>
      </c>
    </row>
    <row r="43" spans="1:6" x14ac:dyDescent="0.25">
      <c r="A43" s="319" t="s">
        <v>453</v>
      </c>
      <c r="B43" s="320" t="s">
        <v>451</v>
      </c>
      <c r="C43" s="321">
        <v>52</v>
      </c>
      <c r="D43" s="322">
        <v>3.5</v>
      </c>
      <c r="E43" s="323">
        <f>C43+D43</f>
        <v>55.5</v>
      </c>
    </row>
    <row r="44" spans="1:6" x14ac:dyDescent="0.25">
      <c r="A44" s="319" t="s">
        <v>454</v>
      </c>
      <c r="B44" s="320" t="s">
        <v>458</v>
      </c>
      <c r="C44" s="321">
        <v>1445</v>
      </c>
      <c r="D44" s="322">
        <v>19</v>
      </c>
      <c r="E44" s="323">
        <f>C44+D44</f>
        <v>1464</v>
      </c>
    </row>
    <row r="45" spans="1:6" x14ac:dyDescent="0.25">
      <c r="A45" s="197" t="s">
        <v>241</v>
      </c>
      <c r="B45" s="198" t="s">
        <v>242</v>
      </c>
      <c r="C45" s="230">
        <v>15</v>
      </c>
      <c r="D45" s="231">
        <v>9</v>
      </c>
      <c r="E45" s="237">
        <f t="shared" si="2"/>
        <v>24</v>
      </c>
    </row>
    <row r="46" spans="1:6" hidden="1" x14ac:dyDescent="0.25">
      <c r="A46" s="197"/>
      <c r="B46" s="201" t="s">
        <v>369</v>
      </c>
      <c r="C46" s="238"/>
      <c r="D46" s="239"/>
      <c r="E46" s="240">
        <f t="shared" si="2"/>
        <v>0</v>
      </c>
    </row>
    <row r="47" spans="1:6" x14ac:dyDescent="0.25">
      <c r="A47" s="197" t="s">
        <v>243</v>
      </c>
      <c r="B47" s="198" t="s">
        <v>244</v>
      </c>
      <c r="C47" s="241">
        <v>30.7</v>
      </c>
      <c r="D47" s="242">
        <v>87.9</v>
      </c>
      <c r="E47" s="237">
        <f t="shared" si="2"/>
        <v>118.60000000000001</v>
      </c>
    </row>
    <row r="48" spans="1:6" s="203" customFormat="1" ht="15.75" hidden="1" customHeight="1" x14ac:dyDescent="0.25">
      <c r="A48" s="202"/>
      <c r="B48" s="201" t="s">
        <v>367</v>
      </c>
      <c r="C48" s="238">
        <v>2.1</v>
      </c>
      <c r="D48" s="239"/>
      <c r="E48" s="237">
        <f t="shared" si="2"/>
        <v>2.1</v>
      </c>
      <c r="F48" s="189"/>
    </row>
    <row r="49" spans="1:6" s="203" customFormat="1" hidden="1" x14ac:dyDescent="0.25">
      <c r="A49" s="202"/>
      <c r="B49" s="201"/>
      <c r="C49" s="238"/>
      <c r="D49" s="239"/>
      <c r="E49" s="237"/>
      <c r="F49" s="189"/>
    </row>
    <row r="50" spans="1:6" ht="28.5" x14ac:dyDescent="0.25">
      <c r="A50" s="197" t="s">
        <v>70</v>
      </c>
      <c r="B50" s="198" t="s">
        <v>245</v>
      </c>
      <c r="C50" s="241">
        <f>C51+C56</f>
        <v>136.19999999999999</v>
      </c>
      <c r="D50" s="242">
        <f>D51+D56</f>
        <v>0</v>
      </c>
      <c r="E50" s="237">
        <f>E51+E56</f>
        <v>136.19999999999999</v>
      </c>
    </row>
    <row r="51" spans="1:6" x14ac:dyDescent="0.25">
      <c r="A51" s="197" t="s">
        <v>246</v>
      </c>
      <c r="B51" s="198" t="s">
        <v>247</v>
      </c>
      <c r="C51" s="241">
        <f>C52+C53+C54+C55</f>
        <v>135</v>
      </c>
      <c r="D51" s="242">
        <f>D52+D53+D54+D55</f>
        <v>0</v>
      </c>
      <c r="E51" s="237">
        <f>E52+E53+E54+E55</f>
        <v>135</v>
      </c>
    </row>
    <row r="52" spans="1:6" x14ac:dyDescent="0.25">
      <c r="A52" s="137" t="s">
        <v>248</v>
      </c>
      <c r="B52" s="326" t="s">
        <v>457</v>
      </c>
      <c r="C52" s="34">
        <v>40</v>
      </c>
      <c r="D52" s="77"/>
      <c r="E52" s="236">
        <f t="shared" ref="E52:E56" si="4">C52+D52</f>
        <v>40</v>
      </c>
    </row>
    <row r="53" spans="1:6" x14ac:dyDescent="0.25">
      <c r="A53" s="197" t="s">
        <v>249</v>
      </c>
      <c r="B53" s="204" t="s">
        <v>371</v>
      </c>
      <c r="C53" s="34">
        <v>94</v>
      </c>
      <c r="D53" s="77"/>
      <c r="E53" s="236">
        <f t="shared" si="4"/>
        <v>94</v>
      </c>
    </row>
    <row r="54" spans="1:6" hidden="1" x14ac:dyDescent="0.25">
      <c r="A54" s="197" t="s">
        <v>370</v>
      </c>
      <c r="B54" s="204" t="s">
        <v>372</v>
      </c>
      <c r="C54" s="34"/>
      <c r="D54" s="77"/>
      <c r="E54" s="236">
        <f t="shared" si="4"/>
        <v>0</v>
      </c>
    </row>
    <row r="55" spans="1:6" x14ac:dyDescent="0.25">
      <c r="A55" s="197" t="s">
        <v>370</v>
      </c>
      <c r="B55" s="204" t="s">
        <v>527</v>
      </c>
      <c r="C55" s="34">
        <v>1</v>
      </c>
      <c r="D55" s="77"/>
      <c r="E55" s="236">
        <f t="shared" si="4"/>
        <v>1</v>
      </c>
    </row>
    <row r="56" spans="1:6" x14ac:dyDescent="0.25">
      <c r="A56" s="137" t="s">
        <v>373</v>
      </c>
      <c r="B56" s="206" t="s">
        <v>374</v>
      </c>
      <c r="C56" s="241">
        <v>1.2</v>
      </c>
      <c r="D56" s="242"/>
      <c r="E56" s="237">
        <f t="shared" si="4"/>
        <v>1.2</v>
      </c>
    </row>
    <row r="57" spans="1:6" x14ac:dyDescent="0.25">
      <c r="A57" s="197" t="s">
        <v>71</v>
      </c>
      <c r="B57" s="198" t="s">
        <v>250</v>
      </c>
      <c r="C57" s="230">
        <f>C58+C108+C109</f>
        <v>18480.899999999998</v>
      </c>
      <c r="D57" s="231">
        <f>D58+D108+D109</f>
        <v>2524.6000000000004</v>
      </c>
      <c r="E57" s="232">
        <f>E58+E108+E109</f>
        <v>21005.499999999996</v>
      </c>
    </row>
    <row r="58" spans="1:6" x14ac:dyDescent="0.25">
      <c r="A58" s="197" t="s">
        <v>251</v>
      </c>
      <c r="B58" s="206" t="s">
        <v>252</v>
      </c>
      <c r="C58" s="230">
        <f>C59+C82+C83</f>
        <v>17306.699999999997</v>
      </c>
      <c r="D58" s="231">
        <f>D59+D82+D83</f>
        <v>-155.9</v>
      </c>
      <c r="E58" s="232">
        <f>E59+E82+E83</f>
        <v>17150.8</v>
      </c>
    </row>
    <row r="59" spans="1:6" s="1" customFormat="1" x14ac:dyDescent="0.25">
      <c r="A59" s="137" t="s">
        <v>253</v>
      </c>
      <c r="B59" s="204" t="s">
        <v>331</v>
      </c>
      <c r="C59" s="241">
        <f>SUM(C60:C81)</f>
        <v>3037.5000000000005</v>
      </c>
      <c r="D59" s="231">
        <f>SUM(D60:D81)</f>
        <v>5.0999999999999996</v>
      </c>
      <c r="E59" s="232">
        <f>SUM(E60:E81)</f>
        <v>3042.6000000000004</v>
      </c>
      <c r="F59" s="189"/>
    </row>
    <row r="60" spans="1:6" x14ac:dyDescent="0.25">
      <c r="A60" s="202" t="s">
        <v>254</v>
      </c>
      <c r="B60" s="324" t="s">
        <v>376</v>
      </c>
      <c r="C60" s="243">
        <v>0.6</v>
      </c>
      <c r="D60" s="239"/>
      <c r="E60" s="240">
        <f t="shared" ref="E60:E82" si="5">C60+D60</f>
        <v>0.6</v>
      </c>
    </row>
    <row r="61" spans="1:6" x14ac:dyDescent="0.25">
      <c r="A61" s="202" t="s">
        <v>255</v>
      </c>
      <c r="B61" s="324" t="s">
        <v>332</v>
      </c>
      <c r="C61" s="243">
        <v>7.1</v>
      </c>
      <c r="D61" s="239"/>
      <c r="E61" s="240">
        <f t="shared" si="5"/>
        <v>7.1</v>
      </c>
    </row>
    <row r="62" spans="1:6" x14ac:dyDescent="0.25">
      <c r="A62" s="202" t="s">
        <v>256</v>
      </c>
      <c r="B62" s="324" t="s">
        <v>333</v>
      </c>
      <c r="C62" s="243">
        <v>8.1</v>
      </c>
      <c r="D62" s="239"/>
      <c r="E62" s="240">
        <f t="shared" si="5"/>
        <v>8.1</v>
      </c>
    </row>
    <row r="63" spans="1:6" x14ac:dyDescent="0.25">
      <c r="A63" s="202" t="s">
        <v>257</v>
      </c>
      <c r="B63" s="324" t="s">
        <v>334</v>
      </c>
      <c r="C63" s="243">
        <v>213.5</v>
      </c>
      <c r="D63" s="239"/>
      <c r="E63" s="240">
        <f t="shared" si="5"/>
        <v>213.5</v>
      </c>
    </row>
    <row r="64" spans="1:6" x14ac:dyDescent="0.25">
      <c r="A64" s="202" t="s">
        <v>258</v>
      </c>
      <c r="B64" s="324" t="s">
        <v>335</v>
      </c>
      <c r="C64" s="243">
        <v>310.5</v>
      </c>
      <c r="D64" s="239">
        <v>-6.5</v>
      </c>
      <c r="E64" s="240">
        <f t="shared" si="5"/>
        <v>304</v>
      </c>
    </row>
    <row r="65" spans="1:5" x14ac:dyDescent="0.25">
      <c r="A65" s="202" t="s">
        <v>259</v>
      </c>
      <c r="B65" s="324" t="s">
        <v>336</v>
      </c>
      <c r="C65" s="243">
        <v>1054.4000000000001</v>
      </c>
      <c r="D65" s="239">
        <v>11.6</v>
      </c>
      <c r="E65" s="240">
        <f t="shared" si="5"/>
        <v>1066</v>
      </c>
    </row>
    <row r="66" spans="1:5" x14ac:dyDescent="0.25">
      <c r="A66" s="202" t="s">
        <v>260</v>
      </c>
      <c r="B66" s="324" t="s">
        <v>337</v>
      </c>
      <c r="C66" s="243">
        <v>14.2</v>
      </c>
      <c r="D66" s="239"/>
      <c r="E66" s="240">
        <f t="shared" si="5"/>
        <v>14.2</v>
      </c>
    </row>
    <row r="67" spans="1:5" x14ac:dyDescent="0.25">
      <c r="A67" s="202" t="s">
        <v>261</v>
      </c>
      <c r="B67" s="324" t="s">
        <v>444</v>
      </c>
      <c r="C67" s="243">
        <v>73.099999999999994</v>
      </c>
      <c r="D67" s="239"/>
      <c r="E67" s="240">
        <f t="shared" si="5"/>
        <v>73.099999999999994</v>
      </c>
    </row>
    <row r="68" spans="1:5" x14ac:dyDescent="0.25">
      <c r="A68" s="202" t="s">
        <v>262</v>
      </c>
      <c r="B68" s="324" t="s">
        <v>338</v>
      </c>
      <c r="C68" s="243">
        <v>205.9</v>
      </c>
      <c r="D68" s="239"/>
      <c r="E68" s="240">
        <f t="shared" si="5"/>
        <v>205.9</v>
      </c>
    </row>
    <row r="69" spans="1:5" x14ac:dyDescent="0.25">
      <c r="A69" s="202" t="s">
        <v>263</v>
      </c>
      <c r="B69" s="324" t="s">
        <v>339</v>
      </c>
      <c r="C69" s="243">
        <v>169.5</v>
      </c>
      <c r="D69" s="239"/>
      <c r="E69" s="240">
        <f t="shared" si="5"/>
        <v>169.5</v>
      </c>
    </row>
    <row r="70" spans="1:5" x14ac:dyDescent="0.25">
      <c r="A70" s="202" t="s">
        <v>264</v>
      </c>
      <c r="B70" s="324" t="s">
        <v>340</v>
      </c>
      <c r="C70" s="243">
        <v>28.6</v>
      </c>
      <c r="D70" s="239"/>
      <c r="E70" s="240">
        <f t="shared" si="5"/>
        <v>28.6</v>
      </c>
    </row>
    <row r="71" spans="1:5" x14ac:dyDescent="0.25">
      <c r="A71" s="202" t="s">
        <v>265</v>
      </c>
      <c r="B71" s="324" t="s">
        <v>341</v>
      </c>
      <c r="C71" s="243">
        <v>5.3</v>
      </c>
      <c r="D71" s="239"/>
      <c r="E71" s="240">
        <f t="shared" si="5"/>
        <v>5.3</v>
      </c>
    </row>
    <row r="72" spans="1:5" x14ac:dyDescent="0.25">
      <c r="A72" s="202" t="s">
        <v>266</v>
      </c>
      <c r="B72" s="324" t="s">
        <v>342</v>
      </c>
      <c r="C72" s="243">
        <v>0.7</v>
      </c>
      <c r="D72" s="239"/>
      <c r="E72" s="240">
        <f t="shared" si="5"/>
        <v>0.7</v>
      </c>
    </row>
    <row r="73" spans="1:5" x14ac:dyDescent="0.25">
      <c r="A73" s="202" t="s">
        <v>267</v>
      </c>
      <c r="B73" s="324" t="s">
        <v>343</v>
      </c>
      <c r="C73" s="243">
        <v>17.399999999999999</v>
      </c>
      <c r="D73" s="239"/>
      <c r="E73" s="240">
        <f t="shared" si="5"/>
        <v>17.399999999999999</v>
      </c>
    </row>
    <row r="74" spans="1:5" x14ac:dyDescent="0.25">
      <c r="A74" s="202" t="s">
        <v>268</v>
      </c>
      <c r="B74" s="324" t="s">
        <v>344</v>
      </c>
      <c r="C74" s="243">
        <v>446.6</v>
      </c>
      <c r="D74" s="239"/>
      <c r="E74" s="240">
        <f t="shared" si="5"/>
        <v>446.6</v>
      </c>
    </row>
    <row r="75" spans="1:5" ht="25.5" x14ac:dyDescent="0.25">
      <c r="A75" s="202" t="s">
        <v>269</v>
      </c>
      <c r="B75" s="324" t="s">
        <v>345</v>
      </c>
      <c r="C75" s="243">
        <v>11.3</v>
      </c>
      <c r="D75" s="239"/>
      <c r="E75" s="240">
        <f t="shared" si="5"/>
        <v>11.3</v>
      </c>
    </row>
    <row r="76" spans="1:5" x14ac:dyDescent="0.25">
      <c r="A76" s="202" t="s">
        <v>270</v>
      </c>
      <c r="B76" s="324" t="s">
        <v>346</v>
      </c>
      <c r="C76" s="243">
        <v>204.2</v>
      </c>
      <c r="D76" s="239"/>
      <c r="E76" s="240">
        <f t="shared" si="5"/>
        <v>204.2</v>
      </c>
    </row>
    <row r="77" spans="1:5" x14ac:dyDescent="0.25">
      <c r="A77" s="202" t="s">
        <v>271</v>
      </c>
      <c r="B77" s="324" t="s">
        <v>347</v>
      </c>
      <c r="C77" s="243">
        <v>219</v>
      </c>
      <c r="D77" s="239"/>
      <c r="E77" s="240">
        <f t="shared" si="5"/>
        <v>219</v>
      </c>
    </row>
    <row r="78" spans="1:5" ht="15.75" customHeight="1" x14ac:dyDescent="0.25">
      <c r="A78" s="202" t="s">
        <v>272</v>
      </c>
      <c r="B78" s="324" t="s">
        <v>348</v>
      </c>
      <c r="C78" s="243">
        <v>27.9</v>
      </c>
      <c r="D78" s="239"/>
      <c r="E78" s="240">
        <f t="shared" si="5"/>
        <v>27.9</v>
      </c>
    </row>
    <row r="79" spans="1:5" x14ac:dyDescent="0.25">
      <c r="A79" s="202" t="s">
        <v>273</v>
      </c>
      <c r="B79" s="324" t="s">
        <v>349</v>
      </c>
      <c r="C79" s="243">
        <v>2.8</v>
      </c>
      <c r="D79" s="239"/>
      <c r="E79" s="240">
        <f t="shared" si="5"/>
        <v>2.8</v>
      </c>
    </row>
    <row r="80" spans="1:5" x14ac:dyDescent="0.25">
      <c r="A80" s="202" t="s">
        <v>274</v>
      </c>
      <c r="B80" s="324" t="s">
        <v>389</v>
      </c>
      <c r="C80" s="243">
        <v>3</v>
      </c>
      <c r="D80" s="239"/>
      <c r="E80" s="240">
        <f t="shared" si="5"/>
        <v>3</v>
      </c>
    </row>
    <row r="81" spans="1:6" x14ac:dyDescent="0.25">
      <c r="A81" s="202" t="s">
        <v>388</v>
      </c>
      <c r="B81" s="324" t="s">
        <v>473</v>
      </c>
      <c r="C81" s="243">
        <v>13.8</v>
      </c>
      <c r="D81" s="239"/>
      <c r="E81" s="240">
        <f t="shared" si="5"/>
        <v>13.8</v>
      </c>
    </row>
    <row r="82" spans="1:6" s="1" customFormat="1" ht="15" customHeight="1" x14ac:dyDescent="0.25">
      <c r="A82" s="137" t="s">
        <v>275</v>
      </c>
      <c r="B82" s="207" t="s">
        <v>474</v>
      </c>
      <c r="C82" s="34">
        <v>9883.2999999999993</v>
      </c>
      <c r="D82" s="77"/>
      <c r="E82" s="234">
        <f t="shared" si="5"/>
        <v>9883.2999999999993</v>
      </c>
      <c r="F82" s="189"/>
    </row>
    <row r="83" spans="1:6" s="1" customFormat="1" ht="15" customHeight="1" x14ac:dyDescent="0.25">
      <c r="A83" s="137" t="s">
        <v>276</v>
      </c>
      <c r="B83" s="207" t="s">
        <v>350</v>
      </c>
      <c r="C83" s="34">
        <f>C84+C95+C96+C97+C98+C101+C99</f>
        <v>4385.8999999999996</v>
      </c>
      <c r="D83" s="77">
        <f>D84+D95+D96+D97+D98+D101+D99+D100</f>
        <v>-161</v>
      </c>
      <c r="E83" s="234">
        <f>E84+E95+E96+E97+E98+E101+E99+E100</f>
        <v>4224.8999999999996</v>
      </c>
      <c r="F83" s="189"/>
    </row>
    <row r="84" spans="1:6" s="1" customFormat="1" x14ac:dyDescent="0.25">
      <c r="A84" s="137" t="s">
        <v>476</v>
      </c>
      <c r="B84" s="207" t="s">
        <v>481</v>
      </c>
      <c r="C84" s="34">
        <f>SUM(C85:C94)</f>
        <v>1180</v>
      </c>
      <c r="D84" s="77">
        <f>SUM(D85:D94)</f>
        <v>-161</v>
      </c>
      <c r="E84" s="234">
        <f>SUM(E85:E94)</f>
        <v>1019</v>
      </c>
      <c r="F84" s="189"/>
    </row>
    <row r="85" spans="1:6" s="209" customFormat="1" ht="49.5" hidden="1" customHeight="1" x14ac:dyDescent="0.25">
      <c r="A85" s="202" t="s">
        <v>354</v>
      </c>
      <c r="B85" s="208" t="s">
        <v>422</v>
      </c>
      <c r="C85" s="243"/>
      <c r="D85" s="239"/>
      <c r="E85" s="240">
        <f t="shared" ref="E85:E107" si="6">C85+D85</f>
        <v>0</v>
      </c>
      <c r="F85" s="189"/>
    </row>
    <row r="86" spans="1:6" s="209" customFormat="1" ht="25.5" hidden="1" x14ac:dyDescent="0.25">
      <c r="A86" s="202" t="s">
        <v>355</v>
      </c>
      <c r="B86" s="208" t="s">
        <v>300</v>
      </c>
      <c r="C86" s="243"/>
      <c r="D86" s="239"/>
      <c r="E86" s="240">
        <f t="shared" si="6"/>
        <v>0</v>
      </c>
      <c r="F86" s="189"/>
    </row>
    <row r="87" spans="1:6" s="209" customFormat="1" ht="16.5" hidden="1" customHeight="1" x14ac:dyDescent="0.25">
      <c r="A87" s="202" t="s">
        <v>356</v>
      </c>
      <c r="B87" s="208" t="s">
        <v>301</v>
      </c>
      <c r="C87" s="243"/>
      <c r="D87" s="239"/>
      <c r="E87" s="240">
        <f t="shared" si="6"/>
        <v>0</v>
      </c>
      <c r="F87" s="189"/>
    </row>
    <row r="88" spans="1:6" s="209" customFormat="1" hidden="1" x14ac:dyDescent="0.25">
      <c r="A88" s="202" t="s">
        <v>357</v>
      </c>
      <c r="B88" s="208" t="s">
        <v>310</v>
      </c>
      <c r="C88" s="243"/>
      <c r="D88" s="239"/>
      <c r="E88" s="240">
        <f t="shared" si="6"/>
        <v>0</v>
      </c>
      <c r="F88" s="189"/>
    </row>
    <row r="89" spans="1:6" s="209" customFormat="1" ht="25.5" x14ac:dyDescent="0.25">
      <c r="A89" s="202"/>
      <c r="B89" s="324" t="s">
        <v>299</v>
      </c>
      <c r="C89" s="243">
        <v>800</v>
      </c>
      <c r="D89" s="239"/>
      <c r="E89" s="240">
        <f t="shared" si="6"/>
        <v>800</v>
      </c>
      <c r="F89" s="189"/>
    </row>
    <row r="90" spans="1:6" s="209" customFormat="1" ht="25.5" x14ac:dyDescent="0.25">
      <c r="A90" s="202"/>
      <c r="B90" s="324" t="s">
        <v>488</v>
      </c>
      <c r="C90" s="243">
        <v>280</v>
      </c>
      <c r="D90" s="239">
        <v>-161</v>
      </c>
      <c r="E90" s="240">
        <f t="shared" si="6"/>
        <v>119</v>
      </c>
      <c r="F90" s="189"/>
    </row>
    <row r="91" spans="1:6" s="209" customFormat="1" hidden="1" x14ac:dyDescent="0.25">
      <c r="A91" s="202" t="s">
        <v>356</v>
      </c>
      <c r="B91" s="301" t="s">
        <v>489</v>
      </c>
      <c r="C91" s="243"/>
      <c r="D91" s="239"/>
      <c r="E91" s="240">
        <f t="shared" si="6"/>
        <v>0</v>
      </c>
      <c r="F91" s="189"/>
    </row>
    <row r="92" spans="1:6" s="209" customFormat="1" x14ac:dyDescent="0.25">
      <c r="A92" s="202"/>
      <c r="B92" s="335" t="s">
        <v>490</v>
      </c>
      <c r="C92" s="243">
        <v>100</v>
      </c>
      <c r="D92" s="239"/>
      <c r="E92" s="240">
        <f t="shared" si="6"/>
        <v>100</v>
      </c>
      <c r="F92" s="189"/>
    </row>
    <row r="93" spans="1:6" s="209" customFormat="1" ht="25.5" hidden="1" x14ac:dyDescent="0.25">
      <c r="A93" s="202" t="s">
        <v>355</v>
      </c>
      <c r="B93" s="208" t="s">
        <v>427</v>
      </c>
      <c r="C93" s="243"/>
      <c r="D93" s="239"/>
      <c r="E93" s="240">
        <f t="shared" si="6"/>
        <v>0</v>
      </c>
      <c r="F93" s="189"/>
    </row>
    <row r="94" spans="1:6" s="209" customFormat="1" hidden="1" x14ac:dyDescent="0.25">
      <c r="A94" s="202" t="s">
        <v>428</v>
      </c>
      <c r="B94" s="208" t="s">
        <v>429</v>
      </c>
      <c r="C94" s="243"/>
      <c r="D94" s="239"/>
      <c r="E94" s="240">
        <f t="shared" si="6"/>
        <v>0</v>
      </c>
      <c r="F94" s="189"/>
    </row>
    <row r="95" spans="1:6" s="1" customFormat="1" ht="30" x14ac:dyDescent="0.25">
      <c r="A95" s="137" t="s">
        <v>351</v>
      </c>
      <c r="B95" s="204" t="s">
        <v>352</v>
      </c>
      <c r="C95" s="34">
        <v>2666.6</v>
      </c>
      <c r="D95" s="77"/>
      <c r="E95" s="234">
        <f t="shared" si="6"/>
        <v>2666.6</v>
      </c>
      <c r="F95" s="189"/>
    </row>
    <row r="96" spans="1:6" s="1" customFormat="1" hidden="1" x14ac:dyDescent="0.25">
      <c r="A96" s="137" t="s">
        <v>353</v>
      </c>
      <c r="B96" s="204" t="s">
        <v>368</v>
      </c>
      <c r="C96" s="34"/>
      <c r="D96" s="77"/>
      <c r="E96" s="234">
        <f t="shared" si="6"/>
        <v>0</v>
      </c>
      <c r="F96" s="189"/>
    </row>
    <row r="97" spans="1:6" s="1" customFormat="1" ht="30" x14ac:dyDescent="0.25">
      <c r="A97" s="137" t="s">
        <v>353</v>
      </c>
      <c r="B97" s="327" t="s">
        <v>447</v>
      </c>
      <c r="C97" s="34">
        <v>429.3</v>
      </c>
      <c r="D97" s="77"/>
      <c r="E97" s="234">
        <f t="shared" si="6"/>
        <v>429.3</v>
      </c>
      <c r="F97" s="189"/>
    </row>
    <row r="98" spans="1:6" s="1" customFormat="1" x14ac:dyDescent="0.25">
      <c r="A98" s="137" t="s">
        <v>482</v>
      </c>
      <c r="B98" s="328" t="s">
        <v>358</v>
      </c>
      <c r="C98" s="34">
        <v>32</v>
      </c>
      <c r="D98" s="77"/>
      <c r="E98" s="234">
        <f>C98+D98</f>
        <v>32</v>
      </c>
      <c r="F98" s="189"/>
    </row>
    <row r="99" spans="1:6" s="1" customFormat="1" ht="15.75" x14ac:dyDescent="0.25">
      <c r="A99" s="71" t="s">
        <v>423</v>
      </c>
      <c r="B99" s="399" t="s">
        <v>506</v>
      </c>
      <c r="C99" s="336">
        <v>16.399999999999999</v>
      </c>
      <c r="D99" s="337"/>
      <c r="E99" s="338">
        <f>C99+D99</f>
        <v>16.399999999999999</v>
      </c>
      <c r="F99" s="189"/>
    </row>
    <row r="100" spans="1:6" s="1" customFormat="1" hidden="1" x14ac:dyDescent="0.25">
      <c r="A100" s="71" t="s">
        <v>423</v>
      </c>
      <c r="B100" s="339"/>
      <c r="C100" s="34"/>
      <c r="D100" s="77"/>
      <c r="E100" s="338">
        <f>C100+D100</f>
        <v>0</v>
      </c>
      <c r="F100" s="189"/>
    </row>
    <row r="101" spans="1:6" s="1" customFormat="1" x14ac:dyDescent="0.25">
      <c r="A101" s="137" t="s">
        <v>507</v>
      </c>
      <c r="B101" s="204" t="s">
        <v>477</v>
      </c>
      <c r="C101" s="34">
        <f>C102+C103+C104+C105+C106+C107</f>
        <v>61.599999999999994</v>
      </c>
      <c r="D101" s="77">
        <f>D102+D103+D104+D105+D106+D107</f>
        <v>0</v>
      </c>
      <c r="E101" s="234">
        <f>E102+E103+E104+E105+E106+E107</f>
        <v>61.599999999999994</v>
      </c>
      <c r="F101" s="189"/>
    </row>
    <row r="102" spans="1:6" s="1" customFormat="1" hidden="1" x14ac:dyDescent="0.25">
      <c r="A102" s="202" t="s">
        <v>424</v>
      </c>
      <c r="B102" s="201" t="s">
        <v>419</v>
      </c>
      <c r="C102" s="243"/>
      <c r="D102" s="239"/>
      <c r="E102" s="240">
        <f t="shared" si="6"/>
        <v>0</v>
      </c>
      <c r="F102" s="189"/>
    </row>
    <row r="103" spans="1:6" s="1" customFormat="1" ht="25.5" x14ac:dyDescent="0.25">
      <c r="A103" s="202"/>
      <c r="B103" s="324" t="s">
        <v>478</v>
      </c>
      <c r="C103" s="243">
        <v>41.4</v>
      </c>
      <c r="D103" s="239"/>
      <c r="E103" s="240">
        <f t="shared" si="6"/>
        <v>41.4</v>
      </c>
      <c r="F103" s="189"/>
    </row>
    <row r="104" spans="1:6" s="1" customFormat="1" hidden="1" x14ac:dyDescent="0.25">
      <c r="A104" s="202" t="s">
        <v>425</v>
      </c>
      <c r="B104" s="201" t="s">
        <v>426</v>
      </c>
      <c r="C104" s="243"/>
      <c r="D104" s="239"/>
      <c r="E104" s="240">
        <f t="shared" si="6"/>
        <v>0</v>
      </c>
      <c r="F104" s="189"/>
    </row>
    <row r="105" spans="1:6" s="1" customFormat="1" x14ac:dyDescent="0.25">
      <c r="A105" s="202"/>
      <c r="B105" s="340" t="s">
        <v>491</v>
      </c>
      <c r="C105" s="243">
        <v>20.2</v>
      </c>
      <c r="D105" s="239"/>
      <c r="E105" s="240">
        <f t="shared" si="6"/>
        <v>20.2</v>
      </c>
      <c r="F105" s="189"/>
    </row>
    <row r="106" spans="1:6" s="1" customFormat="1" hidden="1" x14ac:dyDescent="0.25">
      <c r="A106" s="202" t="s">
        <v>433</v>
      </c>
      <c r="B106" s="201" t="s">
        <v>434</v>
      </c>
      <c r="C106" s="243"/>
      <c r="D106" s="239"/>
      <c r="E106" s="240">
        <f t="shared" si="6"/>
        <v>0</v>
      </c>
      <c r="F106" s="189"/>
    </row>
    <row r="107" spans="1:6" s="1" customFormat="1" hidden="1" x14ac:dyDescent="0.25">
      <c r="A107" s="202" t="s">
        <v>433</v>
      </c>
      <c r="B107" s="201" t="s">
        <v>436</v>
      </c>
      <c r="C107" s="243"/>
      <c r="D107" s="239"/>
      <c r="E107" s="240">
        <f t="shared" si="6"/>
        <v>0</v>
      </c>
      <c r="F107" s="189"/>
    </row>
    <row r="108" spans="1:6" s="1" customFormat="1" ht="31.5" customHeight="1" x14ac:dyDescent="0.25">
      <c r="A108" s="197" t="s">
        <v>450</v>
      </c>
      <c r="B108" s="325" t="s">
        <v>432</v>
      </c>
      <c r="C108" s="241">
        <v>908</v>
      </c>
      <c r="D108" s="242">
        <v>-516.4</v>
      </c>
      <c r="E108" s="237">
        <f>C108+D108</f>
        <v>391.6</v>
      </c>
      <c r="F108" s="189"/>
    </row>
    <row r="109" spans="1:6" x14ac:dyDescent="0.25">
      <c r="A109" s="197" t="s">
        <v>456</v>
      </c>
      <c r="B109" s="206" t="s">
        <v>420</v>
      </c>
      <c r="C109" s="230">
        <f>C112+C111+C110</f>
        <v>266.2</v>
      </c>
      <c r="D109" s="242">
        <f>D112+D111+D110</f>
        <v>3196.9</v>
      </c>
      <c r="E109" s="237">
        <f>C109+D109</f>
        <v>3463.1</v>
      </c>
    </row>
    <row r="110" spans="1:6" ht="30" x14ac:dyDescent="0.25">
      <c r="A110" s="197" t="s">
        <v>382</v>
      </c>
      <c r="B110" s="204" t="s">
        <v>517</v>
      </c>
      <c r="C110" s="34">
        <v>51</v>
      </c>
      <c r="D110" s="77">
        <v>4.7</v>
      </c>
      <c r="E110" s="234">
        <f>C110+D110</f>
        <v>55.7</v>
      </c>
    </row>
    <row r="111" spans="1:6" x14ac:dyDescent="0.25">
      <c r="A111" s="197" t="s">
        <v>383</v>
      </c>
      <c r="B111" s="204" t="s">
        <v>384</v>
      </c>
      <c r="C111" s="34">
        <v>215.2</v>
      </c>
      <c r="D111" s="77">
        <v>3154.3</v>
      </c>
      <c r="E111" s="234">
        <f t="shared" ref="E111:E112" si="7">C111+D111</f>
        <v>3369.5</v>
      </c>
    </row>
    <row r="112" spans="1:6" ht="30" x14ac:dyDescent="0.25">
      <c r="A112" s="197" t="s">
        <v>437</v>
      </c>
      <c r="B112" s="204" t="s">
        <v>385</v>
      </c>
      <c r="C112" s="34"/>
      <c r="D112" s="77">
        <v>37.9</v>
      </c>
      <c r="E112" s="234">
        <f t="shared" si="7"/>
        <v>37.9</v>
      </c>
    </row>
    <row r="113" spans="1:8" x14ac:dyDescent="0.25">
      <c r="A113" s="278" t="s">
        <v>72</v>
      </c>
      <c r="B113" s="210" t="s">
        <v>277</v>
      </c>
      <c r="C113" s="244">
        <f>C23+C32+C50+C57</f>
        <v>44359.6</v>
      </c>
      <c r="D113" s="244">
        <f>D23+D32+D50+D57</f>
        <v>2701.0000000000005</v>
      </c>
      <c r="E113" s="244">
        <f>E23+E32+E50+E57</f>
        <v>47060.599999999991</v>
      </c>
    </row>
    <row r="114" spans="1:8" ht="15.75" customHeight="1" x14ac:dyDescent="0.25">
      <c r="A114" s="205" t="s">
        <v>73</v>
      </c>
      <c r="B114" s="277" t="s">
        <v>412</v>
      </c>
      <c r="C114" s="230">
        <f>C115+C116+C117</f>
        <v>877.3</v>
      </c>
      <c r="D114" s="231">
        <f t="shared" ref="D114:E114" si="8">D115+D116+D117</f>
        <v>0</v>
      </c>
      <c r="E114" s="237">
        <f t="shared" si="8"/>
        <v>877.3</v>
      </c>
    </row>
    <row r="115" spans="1:8" ht="15.75" customHeight="1" x14ac:dyDescent="0.25">
      <c r="A115" s="197" t="s">
        <v>403</v>
      </c>
      <c r="B115" s="283" t="s">
        <v>416</v>
      </c>
      <c r="C115" s="235">
        <v>243</v>
      </c>
      <c r="D115" s="233"/>
      <c r="E115" s="234">
        <f t="shared" ref="E115:E117" si="9">C115+D115</f>
        <v>243</v>
      </c>
    </row>
    <row r="116" spans="1:8" x14ac:dyDescent="0.25">
      <c r="A116" s="197" t="s">
        <v>404</v>
      </c>
      <c r="B116" s="283" t="s">
        <v>417</v>
      </c>
      <c r="C116" s="235">
        <v>76.7</v>
      </c>
      <c r="D116" s="233"/>
      <c r="E116" s="234">
        <f t="shared" si="9"/>
        <v>76.7</v>
      </c>
    </row>
    <row r="117" spans="1:8" x14ac:dyDescent="0.25">
      <c r="A117" s="197" t="s">
        <v>405</v>
      </c>
      <c r="B117" s="283" t="s">
        <v>418</v>
      </c>
      <c r="C117" s="235">
        <v>557.6</v>
      </c>
      <c r="D117" s="233"/>
      <c r="E117" s="234">
        <f t="shared" si="9"/>
        <v>557.6</v>
      </c>
    </row>
    <row r="118" spans="1:8" x14ac:dyDescent="0.25">
      <c r="A118" s="278" t="s">
        <v>74</v>
      </c>
      <c r="B118" s="210" t="s">
        <v>166</v>
      </c>
      <c r="C118" s="244">
        <f>C113+C114</f>
        <v>45236.9</v>
      </c>
      <c r="D118" s="244">
        <f t="shared" ref="D118:E118" si="10">D113+D114</f>
        <v>2701.0000000000005</v>
      </c>
      <c r="E118" s="244">
        <f t="shared" si="10"/>
        <v>47937.899999999994</v>
      </c>
      <c r="H118" s="446"/>
    </row>
    <row r="120" spans="1:8" x14ac:dyDescent="0.25">
      <c r="B120" s="447"/>
      <c r="C120" s="192">
        <v>45236.9</v>
      </c>
    </row>
  </sheetData>
  <mergeCells count="19">
    <mergeCell ref="A20:C20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7:E17"/>
    <mergeCell ref="B18:E18"/>
    <mergeCell ref="B16:E16"/>
    <mergeCell ref="B1:E1"/>
    <mergeCell ref="B3:E3"/>
    <mergeCell ref="B4:E4"/>
    <mergeCell ref="B2:E2"/>
  </mergeCells>
  <pageMargins left="1.1811023622047245" right="0.39370078740157483" top="0.78740157480314965" bottom="0.78740157480314965" header="0.31496062992125984" footer="0.31496062992125984"/>
  <pageSetup paperSize="9" scale="9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5"/>
  <sheetViews>
    <sheetView showZeros="0" zoomScaleNormal="100" workbookViewId="0">
      <selection sqref="A1:XFD1048576"/>
    </sheetView>
  </sheetViews>
  <sheetFormatPr defaultRowHeight="15" x14ac:dyDescent="0.25"/>
  <cols>
    <col min="1" max="1" width="5" style="1" customWidth="1"/>
    <col min="2" max="2" width="40.7109375" style="1" customWidth="1"/>
    <col min="3" max="3" width="6.7109375" style="2" customWidth="1"/>
    <col min="4" max="7" width="10" style="1" hidden="1" customWidth="1"/>
    <col min="8" max="9" width="10" style="89" hidden="1" customWidth="1"/>
    <col min="10" max="10" width="10.28515625" style="89" hidden="1" customWidth="1"/>
    <col min="11" max="11" width="9.140625" style="89" hidden="1" customWidth="1"/>
    <col min="12" max="14" width="10" style="1" customWidth="1"/>
    <col min="15" max="15" width="9.140625" style="1"/>
    <col min="16" max="17" width="9.140625" style="1" hidden="1" customWidth="1"/>
    <col min="18" max="16384" width="9.140625" style="1"/>
  </cols>
  <sheetData>
    <row r="1" spans="1:15" x14ac:dyDescent="0.25">
      <c r="B1" s="400"/>
      <c r="C1" s="400" t="s">
        <v>307</v>
      </c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</row>
    <row r="2" spans="1:15" x14ac:dyDescent="0.25">
      <c r="B2" s="400"/>
      <c r="C2" s="400" t="s">
        <v>472</v>
      </c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</row>
    <row r="3" spans="1:15" x14ac:dyDescent="0.25">
      <c r="B3" s="400"/>
      <c r="C3" s="400" t="s">
        <v>484</v>
      </c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</row>
    <row r="4" spans="1:15" x14ac:dyDescent="0.25">
      <c r="B4" s="400"/>
      <c r="C4" s="400" t="s">
        <v>325</v>
      </c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</row>
    <row r="5" spans="1:15" s="219" customFormat="1" x14ac:dyDescent="0.25">
      <c r="B5" s="422"/>
      <c r="C5" s="444" t="s">
        <v>514</v>
      </c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</row>
    <row r="6" spans="1:15" s="219" customFormat="1" x14ac:dyDescent="0.25">
      <c r="B6" s="422"/>
      <c r="C6" s="444" t="s">
        <v>523</v>
      </c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</row>
    <row r="7" spans="1:15" s="219" customFormat="1" x14ac:dyDescent="0.25">
      <c r="B7" s="422"/>
      <c r="C7" s="444" t="s">
        <v>520</v>
      </c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</row>
    <row r="8" spans="1:15" s="219" customFormat="1" x14ac:dyDescent="0.25">
      <c r="B8" s="422"/>
      <c r="C8" s="444" t="s">
        <v>516</v>
      </c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422"/>
      <c r="O8" s="422"/>
    </row>
    <row r="9" spans="1:15" s="219" customFormat="1" x14ac:dyDescent="0.25">
      <c r="B9" s="422"/>
      <c r="C9" s="444" t="s">
        <v>529</v>
      </c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</row>
    <row r="10" spans="1:15" s="219" customFormat="1" x14ac:dyDescent="0.25">
      <c r="B10" s="422"/>
      <c r="C10" s="444" t="s">
        <v>533</v>
      </c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22"/>
    </row>
    <row r="11" spans="1:15" s="219" customFormat="1" x14ac:dyDescent="0.25">
      <c r="B11" s="422"/>
      <c r="C11" s="444" t="s">
        <v>541</v>
      </c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</row>
    <row r="12" spans="1:15" s="219" customFormat="1" x14ac:dyDescent="0.25">
      <c r="B12" s="422"/>
      <c r="C12" s="444" t="s">
        <v>535</v>
      </c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422"/>
    </row>
    <row r="13" spans="1:15" s="219" customFormat="1" x14ac:dyDescent="0.25">
      <c r="B13" s="422"/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</row>
    <row r="14" spans="1:15" s="220" customFormat="1" ht="33" customHeight="1" x14ac:dyDescent="0.25">
      <c r="A14" s="539" t="s">
        <v>468</v>
      </c>
      <c r="B14" s="539"/>
      <c r="C14" s="539"/>
      <c r="D14" s="539"/>
      <c r="E14" s="539"/>
      <c r="F14" s="539"/>
      <c r="G14" s="539"/>
      <c r="H14" s="539"/>
      <c r="I14" s="539"/>
      <c r="J14" s="539"/>
      <c r="K14" s="539"/>
      <c r="L14" s="539"/>
      <c r="M14" s="539"/>
      <c r="N14" s="539"/>
      <c r="O14" s="539"/>
    </row>
    <row r="15" spans="1:15" ht="18.75" customHeight="1" x14ac:dyDescent="0.25">
      <c r="A15" s="418"/>
      <c r="B15" s="418"/>
      <c r="C15" s="418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3" t="s">
        <v>375</v>
      </c>
    </row>
    <row r="16" spans="1:15" x14ac:dyDescent="0.25">
      <c r="A16" s="458" t="s">
        <v>5</v>
      </c>
      <c r="B16" s="461" t="s">
        <v>304</v>
      </c>
      <c r="C16" s="461" t="s">
        <v>53</v>
      </c>
      <c r="D16" s="474" t="s">
        <v>315</v>
      </c>
      <c r="E16" s="490" t="s">
        <v>188</v>
      </c>
      <c r="F16" s="490"/>
      <c r="G16" s="490"/>
      <c r="H16" s="464" t="s">
        <v>317</v>
      </c>
      <c r="I16" s="489" t="s">
        <v>188</v>
      </c>
      <c r="J16" s="489"/>
      <c r="K16" s="489"/>
      <c r="L16" s="473" t="s">
        <v>0</v>
      </c>
      <c r="M16" s="473" t="s">
        <v>188</v>
      </c>
      <c r="N16" s="473"/>
      <c r="O16" s="473"/>
    </row>
    <row r="17" spans="1:21" x14ac:dyDescent="0.25">
      <c r="A17" s="459"/>
      <c r="B17" s="462"/>
      <c r="C17" s="462"/>
      <c r="D17" s="475"/>
      <c r="E17" s="490" t="s">
        <v>1</v>
      </c>
      <c r="F17" s="490"/>
      <c r="G17" s="480" t="s">
        <v>2</v>
      </c>
      <c r="H17" s="465"/>
      <c r="I17" s="489" t="s">
        <v>1</v>
      </c>
      <c r="J17" s="489"/>
      <c r="K17" s="457" t="s">
        <v>2</v>
      </c>
      <c r="L17" s="473"/>
      <c r="M17" s="473" t="s">
        <v>1</v>
      </c>
      <c r="N17" s="473"/>
      <c r="O17" s="456" t="s">
        <v>2</v>
      </c>
    </row>
    <row r="18" spans="1:21" ht="30.75" customHeight="1" x14ac:dyDescent="0.25">
      <c r="A18" s="460"/>
      <c r="B18" s="463"/>
      <c r="C18" s="463"/>
      <c r="D18" s="476"/>
      <c r="E18" s="423" t="s">
        <v>3</v>
      </c>
      <c r="F18" s="416" t="s">
        <v>4</v>
      </c>
      <c r="G18" s="480"/>
      <c r="H18" s="466"/>
      <c r="I18" s="424" t="s">
        <v>3</v>
      </c>
      <c r="J18" s="419" t="s">
        <v>4</v>
      </c>
      <c r="K18" s="457"/>
      <c r="L18" s="473"/>
      <c r="M18" s="413" t="s">
        <v>3</v>
      </c>
      <c r="N18" s="417" t="s">
        <v>4</v>
      </c>
      <c r="O18" s="456"/>
      <c r="P18" s="90"/>
    </row>
    <row r="19" spans="1:21" ht="15.95" hidden="1" customHeight="1" x14ac:dyDescent="0.25">
      <c r="A19" s="11" t="s">
        <v>69</v>
      </c>
      <c r="B19" s="470" t="s">
        <v>6</v>
      </c>
      <c r="C19" s="471"/>
      <c r="D19" s="471"/>
      <c r="E19" s="471"/>
      <c r="F19" s="471"/>
      <c r="G19" s="471"/>
      <c r="H19" s="471"/>
      <c r="I19" s="471"/>
      <c r="J19" s="471"/>
      <c r="K19" s="471"/>
      <c r="L19" s="471"/>
      <c r="M19" s="471"/>
      <c r="N19" s="471"/>
      <c r="O19" s="472"/>
    </row>
    <row r="20" spans="1:21" ht="15" hidden="1" customHeight="1" x14ac:dyDescent="0.25">
      <c r="A20" s="4" t="s">
        <v>176</v>
      </c>
      <c r="B20" s="63" t="s">
        <v>20</v>
      </c>
      <c r="C20" s="80" t="s">
        <v>30</v>
      </c>
      <c r="D20" s="14">
        <f>E20+G20</f>
        <v>0</v>
      </c>
      <c r="E20" s="34"/>
      <c r="F20" s="34"/>
      <c r="G20" s="34"/>
      <c r="H20" s="22">
        <f>I20+K20</f>
        <v>0</v>
      </c>
      <c r="I20" s="8"/>
      <c r="J20" s="8"/>
      <c r="K20" s="8"/>
      <c r="L20" s="10">
        <f>M20+O20</f>
        <v>0</v>
      </c>
      <c r="M20" s="10">
        <f>E20+I20</f>
        <v>0</v>
      </c>
      <c r="N20" s="10">
        <f>F20+J20</f>
        <v>0</v>
      </c>
      <c r="O20" s="10">
        <f>G20+K20</f>
        <v>0</v>
      </c>
    </row>
    <row r="21" spans="1:21" ht="15.95" hidden="1" customHeight="1" x14ac:dyDescent="0.25">
      <c r="A21" s="18" t="s">
        <v>70</v>
      </c>
      <c r="B21" s="19" t="s">
        <v>168</v>
      </c>
      <c r="C21" s="20"/>
      <c r="D21" s="21">
        <f t="shared" ref="D21:O21" si="0">D20</f>
        <v>0</v>
      </c>
      <c r="E21" s="21">
        <f t="shared" si="0"/>
        <v>0</v>
      </c>
      <c r="F21" s="21">
        <f t="shared" si="0"/>
        <v>0</v>
      </c>
      <c r="G21" s="21">
        <f t="shared" si="0"/>
        <v>0</v>
      </c>
      <c r="H21" s="8">
        <f t="shared" si="0"/>
        <v>0</v>
      </c>
      <c r="I21" s="8">
        <f t="shared" si="0"/>
        <v>0</v>
      </c>
      <c r="J21" s="8">
        <f t="shared" si="0"/>
        <v>0</v>
      </c>
      <c r="K21" s="8">
        <f t="shared" si="0"/>
        <v>0</v>
      </c>
      <c r="L21" s="19">
        <f t="shared" ref="L21" si="1">M21+O21</f>
        <v>0</v>
      </c>
      <c r="M21" s="19">
        <f t="shared" si="0"/>
        <v>0</v>
      </c>
      <c r="N21" s="19">
        <f t="shared" si="0"/>
        <v>0</v>
      </c>
      <c r="O21" s="19">
        <f t="shared" si="0"/>
        <v>0</v>
      </c>
    </row>
    <row r="22" spans="1:21" ht="15.95" customHeight="1" x14ac:dyDescent="0.25">
      <c r="A22" s="11" t="s">
        <v>69</v>
      </c>
      <c r="B22" s="470" t="s">
        <v>58</v>
      </c>
      <c r="C22" s="471"/>
      <c r="D22" s="471"/>
      <c r="E22" s="471"/>
      <c r="F22" s="471"/>
      <c r="G22" s="471"/>
      <c r="H22" s="471"/>
      <c r="I22" s="471"/>
      <c r="J22" s="471"/>
      <c r="K22" s="471"/>
      <c r="L22" s="471"/>
      <c r="M22" s="471"/>
      <c r="N22" s="471"/>
      <c r="O22" s="472"/>
    </row>
    <row r="23" spans="1:21" ht="15" customHeight="1" x14ac:dyDescent="0.25">
      <c r="A23" s="4" t="s">
        <v>176</v>
      </c>
      <c r="B23" s="63" t="s">
        <v>20</v>
      </c>
      <c r="C23" s="64"/>
      <c r="D23" s="14">
        <f>E23+G23</f>
        <v>543.4</v>
      </c>
      <c r="E23" s="34">
        <f>E26+E27+E25+E24</f>
        <v>118.89999999999999</v>
      </c>
      <c r="F23" s="34">
        <f t="shared" ref="F23:O23" si="2">F26+F27+F25+F24</f>
        <v>6.3</v>
      </c>
      <c r="G23" s="34">
        <f t="shared" si="2"/>
        <v>424.5</v>
      </c>
      <c r="H23" s="22">
        <f t="shared" si="2"/>
        <v>4.2</v>
      </c>
      <c r="I23" s="8">
        <f t="shared" si="2"/>
        <v>4.2</v>
      </c>
      <c r="J23" s="8">
        <f t="shared" si="2"/>
        <v>4.0999999999999996</v>
      </c>
      <c r="K23" s="8">
        <f t="shared" si="2"/>
        <v>0</v>
      </c>
      <c r="L23" s="10">
        <f t="shared" si="2"/>
        <v>547.6</v>
      </c>
      <c r="M23" s="10">
        <f t="shared" si="2"/>
        <v>123.1</v>
      </c>
      <c r="N23" s="10">
        <f t="shared" si="2"/>
        <v>10.399999999999999</v>
      </c>
      <c r="O23" s="10">
        <f t="shared" si="2"/>
        <v>424.5</v>
      </c>
    </row>
    <row r="24" spans="1:21" ht="15" customHeight="1" x14ac:dyDescent="0.25">
      <c r="A24" s="17"/>
      <c r="B24" s="63"/>
      <c r="C24" s="28" t="s">
        <v>25</v>
      </c>
      <c r="D24" s="14">
        <f>E24+G24</f>
        <v>348.1</v>
      </c>
      <c r="E24" s="14"/>
      <c r="F24" s="14"/>
      <c r="G24" s="14">
        <v>348.1</v>
      </c>
      <c r="H24" s="8">
        <f>I24+K24</f>
        <v>0</v>
      </c>
      <c r="I24" s="8"/>
      <c r="J24" s="8"/>
      <c r="K24" s="8"/>
      <c r="L24" s="10">
        <f>M24+O24</f>
        <v>348.1</v>
      </c>
      <c r="M24" s="10">
        <f t="shared" ref="M24:O27" si="3">E24+I24</f>
        <v>0</v>
      </c>
      <c r="N24" s="10">
        <f t="shared" si="3"/>
        <v>0</v>
      </c>
      <c r="O24" s="10">
        <f t="shared" si="3"/>
        <v>348.1</v>
      </c>
    </row>
    <row r="25" spans="1:21" x14ac:dyDescent="0.25">
      <c r="A25" s="17"/>
      <c r="B25" s="63"/>
      <c r="C25" s="28" t="s">
        <v>31</v>
      </c>
      <c r="D25" s="14">
        <f>E25+G25</f>
        <v>118.6</v>
      </c>
      <c r="E25" s="14">
        <v>118.1</v>
      </c>
      <c r="F25" s="14">
        <v>6.1</v>
      </c>
      <c r="G25" s="14">
        <v>0.5</v>
      </c>
      <c r="H25" s="8">
        <f>I25+K25</f>
        <v>0</v>
      </c>
      <c r="I25" s="8"/>
      <c r="J25" s="8"/>
      <c r="K25" s="8"/>
      <c r="L25" s="10">
        <f>M25+O25</f>
        <v>118.6</v>
      </c>
      <c r="M25" s="10">
        <f t="shared" si="3"/>
        <v>118.1</v>
      </c>
      <c r="N25" s="10">
        <f t="shared" si="3"/>
        <v>6.1</v>
      </c>
      <c r="O25" s="10">
        <f t="shared" si="3"/>
        <v>0.5</v>
      </c>
      <c r="U25" s="1" t="s">
        <v>167</v>
      </c>
    </row>
    <row r="26" spans="1:21" ht="15" customHeight="1" x14ac:dyDescent="0.25">
      <c r="A26" s="17"/>
      <c r="B26" s="63"/>
      <c r="C26" s="263" t="s">
        <v>22</v>
      </c>
      <c r="D26" s="14">
        <f>E26+G26</f>
        <v>61.699999999999996</v>
      </c>
      <c r="E26" s="14">
        <v>0.3</v>
      </c>
      <c r="F26" s="14">
        <v>0.2</v>
      </c>
      <c r="G26" s="14">
        <v>61.4</v>
      </c>
      <c r="H26" s="8">
        <f>I26+K26</f>
        <v>4.2</v>
      </c>
      <c r="I26" s="8">
        <v>4.2</v>
      </c>
      <c r="J26" s="8">
        <v>4.0999999999999996</v>
      </c>
      <c r="K26" s="8"/>
      <c r="L26" s="10">
        <f>M26+O26</f>
        <v>65.900000000000006</v>
      </c>
      <c r="M26" s="10">
        <f t="shared" si="3"/>
        <v>4.5</v>
      </c>
      <c r="N26" s="10">
        <f t="shared" si="3"/>
        <v>4.3</v>
      </c>
      <c r="O26" s="10">
        <f t="shared" si="3"/>
        <v>61.4</v>
      </c>
    </row>
    <row r="27" spans="1:21" x14ac:dyDescent="0.25">
      <c r="A27" s="17"/>
      <c r="B27" s="63"/>
      <c r="C27" s="80" t="s">
        <v>30</v>
      </c>
      <c r="D27" s="14">
        <f>E27+G27</f>
        <v>15</v>
      </c>
      <c r="E27" s="14">
        <v>0.5</v>
      </c>
      <c r="F27" s="14"/>
      <c r="G27" s="14">
        <v>14.5</v>
      </c>
      <c r="H27" s="8">
        <f>I27+K27</f>
        <v>0</v>
      </c>
      <c r="I27" s="8"/>
      <c r="J27" s="8"/>
      <c r="K27" s="8"/>
      <c r="L27" s="10">
        <f>M27+O27</f>
        <v>15</v>
      </c>
      <c r="M27" s="10">
        <f t="shared" si="3"/>
        <v>0.5</v>
      </c>
      <c r="N27" s="10">
        <f t="shared" si="3"/>
        <v>0</v>
      </c>
      <c r="O27" s="10">
        <f t="shared" si="3"/>
        <v>14.5</v>
      </c>
    </row>
    <row r="28" spans="1:21" ht="15.95" customHeight="1" x14ac:dyDescent="0.25">
      <c r="A28" s="18" t="s">
        <v>70</v>
      </c>
      <c r="B28" s="19" t="s">
        <v>169</v>
      </c>
      <c r="C28" s="20"/>
      <c r="D28" s="21">
        <f>D23</f>
        <v>543.4</v>
      </c>
      <c r="E28" s="21">
        <f>E23</f>
        <v>118.89999999999999</v>
      </c>
      <c r="F28" s="21">
        <f>F23</f>
        <v>6.3</v>
      </c>
      <c r="G28" s="21">
        <f>G23</f>
        <v>424.5</v>
      </c>
      <c r="H28" s="8">
        <f>H23</f>
        <v>4.2</v>
      </c>
      <c r="I28" s="8">
        <f t="shared" ref="I28:K28" si="4">I23</f>
        <v>4.2</v>
      </c>
      <c r="J28" s="8">
        <f t="shared" si="4"/>
        <v>4.0999999999999996</v>
      </c>
      <c r="K28" s="8">
        <f t="shared" si="4"/>
        <v>0</v>
      </c>
      <c r="L28" s="19">
        <f t="shared" ref="L28" si="5">M28+O28</f>
        <v>547.6</v>
      </c>
      <c r="M28" s="19">
        <f>M23</f>
        <v>123.1</v>
      </c>
      <c r="N28" s="19">
        <f>N23</f>
        <v>10.399999999999999</v>
      </c>
      <c r="O28" s="19">
        <f>O23</f>
        <v>424.5</v>
      </c>
    </row>
    <row r="29" spans="1:21" ht="15.95" customHeight="1" x14ac:dyDescent="0.25">
      <c r="A29" s="17" t="s">
        <v>71</v>
      </c>
      <c r="B29" s="526" t="s">
        <v>61</v>
      </c>
      <c r="C29" s="495"/>
      <c r="D29" s="495"/>
      <c r="E29" s="495"/>
      <c r="F29" s="495"/>
      <c r="G29" s="495"/>
      <c r="H29" s="495"/>
      <c r="I29" s="495"/>
      <c r="J29" s="495"/>
      <c r="K29" s="495"/>
      <c r="L29" s="495"/>
      <c r="M29" s="495"/>
      <c r="N29" s="495"/>
      <c r="O29" s="532"/>
    </row>
    <row r="30" spans="1:21" ht="15" customHeight="1" x14ac:dyDescent="0.25">
      <c r="A30" s="4" t="s">
        <v>72</v>
      </c>
      <c r="B30" s="30" t="s">
        <v>20</v>
      </c>
      <c r="C30" s="13" t="s">
        <v>32</v>
      </c>
      <c r="D30" s="14">
        <f>E30+G30</f>
        <v>12.3</v>
      </c>
      <c r="E30" s="14">
        <v>12.3</v>
      </c>
      <c r="F30" s="14">
        <v>0.2</v>
      </c>
      <c r="G30" s="14"/>
      <c r="H30" s="8">
        <f>I30+K30</f>
        <v>0</v>
      </c>
      <c r="I30" s="8"/>
      <c r="J30" s="8"/>
      <c r="K30" s="8"/>
      <c r="L30" s="10">
        <f>M30+O30</f>
        <v>12.3</v>
      </c>
      <c r="M30" s="10">
        <f>E30+I30</f>
        <v>12.3</v>
      </c>
      <c r="N30" s="10">
        <f>F30+J30</f>
        <v>0.2</v>
      </c>
      <c r="O30" s="10">
        <f>G30+K30</f>
        <v>0</v>
      </c>
    </row>
    <row r="31" spans="1:21" ht="15.95" customHeight="1" x14ac:dyDescent="0.25">
      <c r="A31" s="18" t="s">
        <v>73</v>
      </c>
      <c r="B31" s="19" t="s">
        <v>170</v>
      </c>
      <c r="C31" s="91"/>
      <c r="D31" s="21">
        <f>D30</f>
        <v>12.3</v>
      </c>
      <c r="E31" s="21">
        <f>E30</f>
        <v>12.3</v>
      </c>
      <c r="F31" s="21">
        <f>F30</f>
        <v>0.2</v>
      </c>
      <c r="G31" s="21">
        <f>G30</f>
        <v>0</v>
      </c>
      <c r="H31" s="22">
        <f t="shared" ref="H31:O31" si="6">H30</f>
        <v>0</v>
      </c>
      <c r="I31" s="22">
        <f t="shared" si="6"/>
        <v>0</v>
      </c>
      <c r="J31" s="22">
        <f t="shared" si="6"/>
        <v>0</v>
      </c>
      <c r="K31" s="22">
        <f t="shared" si="6"/>
        <v>0</v>
      </c>
      <c r="L31" s="19">
        <f t="shared" si="6"/>
        <v>12.3</v>
      </c>
      <c r="M31" s="19">
        <f t="shared" si="6"/>
        <v>12.3</v>
      </c>
      <c r="N31" s="19">
        <f t="shared" si="6"/>
        <v>0.2</v>
      </c>
      <c r="O31" s="19">
        <f t="shared" si="6"/>
        <v>0</v>
      </c>
    </row>
    <row r="32" spans="1:21" ht="15.95" customHeight="1" x14ac:dyDescent="0.25">
      <c r="A32" s="4" t="s">
        <v>74</v>
      </c>
      <c r="B32" s="470" t="s">
        <v>165</v>
      </c>
      <c r="C32" s="471"/>
      <c r="D32" s="471"/>
      <c r="E32" s="471"/>
      <c r="F32" s="471"/>
      <c r="G32" s="471"/>
      <c r="H32" s="471"/>
      <c r="I32" s="471"/>
      <c r="J32" s="471"/>
      <c r="K32" s="471"/>
      <c r="L32" s="471"/>
      <c r="M32" s="471"/>
      <c r="N32" s="471"/>
      <c r="O32" s="472"/>
    </row>
    <row r="33" spans="1:17" ht="15" customHeight="1" x14ac:dyDescent="0.25">
      <c r="A33" s="4" t="s">
        <v>75</v>
      </c>
      <c r="B33" s="70" t="s">
        <v>20</v>
      </c>
      <c r="C33" s="28" t="s">
        <v>50</v>
      </c>
      <c r="D33" s="14">
        <f>E33+G33</f>
        <v>197.4</v>
      </c>
      <c r="E33" s="14">
        <v>5.4</v>
      </c>
      <c r="F33" s="14">
        <v>5</v>
      </c>
      <c r="G33" s="14">
        <v>192</v>
      </c>
      <c r="H33" s="8">
        <f>I33+K33</f>
        <v>-4.2</v>
      </c>
      <c r="I33" s="8"/>
      <c r="J33" s="8"/>
      <c r="K33" s="8">
        <v>-4.2</v>
      </c>
      <c r="L33" s="10">
        <f>M33+O33</f>
        <v>193.20000000000002</v>
      </c>
      <c r="M33" s="10">
        <f t="shared" ref="M33:O33" si="7">E33+I33</f>
        <v>5.4</v>
      </c>
      <c r="N33" s="10">
        <f t="shared" si="7"/>
        <v>5</v>
      </c>
      <c r="O33" s="10">
        <f t="shared" si="7"/>
        <v>187.8</v>
      </c>
    </row>
    <row r="34" spans="1:17" ht="15.95" customHeight="1" x14ac:dyDescent="0.25">
      <c r="A34" s="18" t="s">
        <v>76</v>
      </c>
      <c r="B34" s="19" t="s">
        <v>171</v>
      </c>
      <c r="C34" s="91"/>
      <c r="D34" s="21">
        <f>D33</f>
        <v>197.4</v>
      </c>
      <c r="E34" s="21">
        <f t="shared" ref="E34:G34" si="8">E33</f>
        <v>5.4</v>
      </c>
      <c r="F34" s="21">
        <f t="shared" si="8"/>
        <v>5</v>
      </c>
      <c r="G34" s="21">
        <f t="shared" si="8"/>
        <v>192</v>
      </c>
      <c r="H34" s="22">
        <f>H33</f>
        <v>-4.2</v>
      </c>
      <c r="I34" s="22">
        <f t="shared" ref="I34:K34" si="9">I33</f>
        <v>0</v>
      </c>
      <c r="J34" s="22">
        <f t="shared" si="9"/>
        <v>0</v>
      </c>
      <c r="K34" s="22">
        <f t="shared" si="9"/>
        <v>-4.2</v>
      </c>
      <c r="L34" s="19">
        <f>L33</f>
        <v>193.20000000000002</v>
      </c>
      <c r="M34" s="19">
        <f t="shared" ref="M34:O34" si="10">M33</f>
        <v>5.4</v>
      </c>
      <c r="N34" s="19">
        <f t="shared" si="10"/>
        <v>5</v>
      </c>
      <c r="O34" s="19">
        <f t="shared" si="10"/>
        <v>187.8</v>
      </c>
    </row>
    <row r="35" spans="1:17" ht="15.95" customHeight="1" x14ac:dyDescent="0.25">
      <c r="A35" s="17" t="s">
        <v>77</v>
      </c>
      <c r="B35" s="470" t="s">
        <v>175</v>
      </c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2"/>
    </row>
    <row r="36" spans="1:17" ht="15" customHeight="1" x14ac:dyDescent="0.25">
      <c r="A36" s="4" t="s">
        <v>78</v>
      </c>
      <c r="B36" s="27" t="s">
        <v>20</v>
      </c>
      <c r="C36" s="28" t="s">
        <v>25</v>
      </c>
      <c r="D36" s="14">
        <f>E36+G36</f>
        <v>203.9</v>
      </c>
      <c r="E36" s="34"/>
      <c r="F36" s="34"/>
      <c r="G36" s="34">
        <v>203.9</v>
      </c>
      <c r="H36" s="22">
        <f>I36+K36</f>
        <v>0</v>
      </c>
      <c r="I36" s="8"/>
      <c r="J36" s="8"/>
      <c r="K36" s="8"/>
      <c r="L36" s="10">
        <f>M36+O36</f>
        <v>203.9</v>
      </c>
      <c r="M36" s="10">
        <f>E36+I36</f>
        <v>0</v>
      </c>
      <c r="N36" s="10">
        <f>F36+J36</f>
        <v>0</v>
      </c>
      <c r="O36" s="10">
        <f>G36+K36</f>
        <v>203.9</v>
      </c>
    </row>
    <row r="37" spans="1:17" ht="15.95" customHeight="1" x14ac:dyDescent="0.25">
      <c r="A37" s="18" t="s">
        <v>79</v>
      </c>
      <c r="B37" s="19" t="s">
        <v>172</v>
      </c>
      <c r="C37" s="20"/>
      <c r="D37" s="21">
        <f>D36</f>
        <v>203.9</v>
      </c>
      <c r="E37" s="21">
        <f>E36</f>
        <v>0</v>
      </c>
      <c r="F37" s="21">
        <f>F36</f>
        <v>0</v>
      </c>
      <c r="G37" s="21">
        <f>G36</f>
        <v>203.9</v>
      </c>
      <c r="H37" s="22">
        <f t="shared" ref="H37:O37" si="11">H36</f>
        <v>0</v>
      </c>
      <c r="I37" s="22">
        <f t="shared" si="11"/>
        <v>0</v>
      </c>
      <c r="J37" s="22">
        <f t="shared" si="11"/>
        <v>0</v>
      </c>
      <c r="K37" s="22">
        <f t="shared" si="11"/>
        <v>0</v>
      </c>
      <c r="L37" s="19">
        <f t="shared" ref="L37" si="12">M37+O37</f>
        <v>203.9</v>
      </c>
      <c r="M37" s="19">
        <f t="shared" si="11"/>
        <v>0</v>
      </c>
      <c r="N37" s="19">
        <f t="shared" si="11"/>
        <v>0</v>
      </c>
      <c r="O37" s="19">
        <f t="shared" si="11"/>
        <v>203.9</v>
      </c>
    </row>
    <row r="38" spans="1:17" ht="15.95" customHeight="1" x14ac:dyDescent="0.25">
      <c r="A38" s="11" t="s">
        <v>80</v>
      </c>
      <c r="B38" s="470" t="s">
        <v>64</v>
      </c>
      <c r="C38" s="471"/>
      <c r="D38" s="471"/>
      <c r="E38" s="471"/>
      <c r="F38" s="471"/>
      <c r="G38" s="471"/>
      <c r="H38" s="471"/>
      <c r="I38" s="471"/>
      <c r="J38" s="471"/>
      <c r="K38" s="471"/>
      <c r="L38" s="471"/>
      <c r="M38" s="471"/>
      <c r="N38" s="471"/>
      <c r="O38" s="472"/>
    </row>
    <row r="39" spans="1:17" ht="15" customHeight="1" x14ac:dyDescent="0.25">
      <c r="A39" s="4" t="s">
        <v>81</v>
      </c>
      <c r="B39" s="27" t="s">
        <v>20</v>
      </c>
      <c r="C39" s="80" t="s">
        <v>30</v>
      </c>
      <c r="D39" s="14">
        <f>E39+G39</f>
        <v>318.39999999999998</v>
      </c>
      <c r="E39" s="14">
        <v>5</v>
      </c>
      <c r="F39" s="14"/>
      <c r="G39" s="14">
        <v>313.39999999999998</v>
      </c>
      <c r="H39" s="8">
        <f>I39+K39</f>
        <v>0</v>
      </c>
      <c r="I39" s="8"/>
      <c r="J39" s="8"/>
      <c r="K39" s="8"/>
      <c r="L39" s="10">
        <f>M39+O39</f>
        <v>318.39999999999998</v>
      </c>
      <c r="M39" s="10">
        <f t="shared" ref="M39:O40" si="13">E39+I39</f>
        <v>5</v>
      </c>
      <c r="N39" s="10">
        <f t="shared" si="13"/>
        <v>0</v>
      </c>
      <c r="O39" s="10">
        <f t="shared" si="13"/>
        <v>313.39999999999998</v>
      </c>
    </row>
    <row r="40" spans="1:17" ht="15" hidden="1" customHeight="1" x14ac:dyDescent="0.25">
      <c r="A40" s="4" t="s">
        <v>79</v>
      </c>
      <c r="B40" s="27" t="s">
        <v>28</v>
      </c>
      <c r="C40" s="80" t="s">
        <v>30</v>
      </c>
      <c r="D40" s="14">
        <f>E40+G40</f>
        <v>0</v>
      </c>
      <c r="E40" s="14"/>
      <c r="F40" s="14"/>
      <c r="G40" s="14"/>
      <c r="H40" s="8">
        <f>I40+K40</f>
        <v>0</v>
      </c>
      <c r="I40" s="8"/>
      <c r="J40" s="8"/>
      <c r="K40" s="8"/>
      <c r="L40" s="10">
        <f>M40+O40</f>
        <v>0</v>
      </c>
      <c r="M40" s="10">
        <f t="shared" si="13"/>
        <v>0</v>
      </c>
      <c r="N40" s="10">
        <f t="shared" si="13"/>
        <v>0</v>
      </c>
      <c r="O40" s="10">
        <f t="shared" si="13"/>
        <v>0</v>
      </c>
    </row>
    <row r="41" spans="1:17" ht="15.95" customHeight="1" x14ac:dyDescent="0.25">
      <c r="A41" s="18" t="s">
        <v>82</v>
      </c>
      <c r="B41" s="19" t="s">
        <v>173</v>
      </c>
      <c r="C41" s="91"/>
      <c r="D41" s="21">
        <f>SUM(D39:D40)</f>
        <v>318.39999999999998</v>
      </c>
      <c r="E41" s="21">
        <f t="shared" ref="E41:G41" si="14">SUM(E39:E40)</f>
        <v>5</v>
      </c>
      <c r="F41" s="21">
        <f t="shared" si="14"/>
        <v>0</v>
      </c>
      <c r="G41" s="21">
        <f t="shared" si="14"/>
        <v>313.39999999999998</v>
      </c>
      <c r="H41" s="22">
        <f>SUM(H39:H40)</f>
        <v>0</v>
      </c>
      <c r="I41" s="22">
        <f t="shared" ref="I41:K41" si="15">SUM(I39:I40)</f>
        <v>0</v>
      </c>
      <c r="J41" s="22">
        <f t="shared" si="15"/>
        <v>0</v>
      </c>
      <c r="K41" s="22">
        <f t="shared" si="15"/>
        <v>0</v>
      </c>
      <c r="L41" s="19">
        <f t="shared" ref="L41" si="16">M41+O41</f>
        <v>318.39999999999998</v>
      </c>
      <c r="M41" s="19">
        <f t="shared" ref="M41:O41" si="17">SUM(M39:M40)</f>
        <v>5</v>
      </c>
      <c r="N41" s="19">
        <f t="shared" si="17"/>
        <v>0</v>
      </c>
      <c r="O41" s="19">
        <f t="shared" si="17"/>
        <v>313.39999999999998</v>
      </c>
    </row>
    <row r="42" spans="1:17" ht="15.95" customHeight="1" x14ac:dyDescent="0.25">
      <c r="A42" s="11" t="s">
        <v>83</v>
      </c>
      <c r="B42" s="470" t="s">
        <v>66</v>
      </c>
      <c r="C42" s="471"/>
      <c r="D42" s="471"/>
      <c r="E42" s="471"/>
      <c r="F42" s="471"/>
      <c r="G42" s="471"/>
      <c r="H42" s="471"/>
      <c r="I42" s="471"/>
      <c r="J42" s="471"/>
      <c r="K42" s="471"/>
      <c r="L42" s="471"/>
      <c r="M42" s="471"/>
      <c r="N42" s="471"/>
      <c r="O42" s="472"/>
    </row>
    <row r="43" spans="1:17" ht="15" customHeight="1" x14ac:dyDescent="0.25">
      <c r="A43" s="4" t="s">
        <v>84</v>
      </c>
      <c r="B43" s="27" t="s">
        <v>20</v>
      </c>
      <c r="C43" s="401">
        <v>10</v>
      </c>
      <c r="D43" s="14">
        <f>E43+G43</f>
        <v>40.099999999999994</v>
      </c>
      <c r="E43" s="14">
        <v>1.3</v>
      </c>
      <c r="F43" s="14">
        <v>1.2</v>
      </c>
      <c r="G43" s="14">
        <v>38.799999999999997</v>
      </c>
      <c r="H43" s="8">
        <f>I43+K43</f>
        <v>0</v>
      </c>
      <c r="I43" s="8"/>
      <c r="J43" s="8"/>
      <c r="K43" s="8"/>
      <c r="L43" s="10">
        <f>M43+O43</f>
        <v>40.099999999999994</v>
      </c>
      <c r="M43" s="10">
        <f t="shared" ref="M43:O43" si="18">E43+I43</f>
        <v>1.3</v>
      </c>
      <c r="N43" s="10">
        <f t="shared" si="18"/>
        <v>1.2</v>
      </c>
      <c r="O43" s="10">
        <f t="shared" si="18"/>
        <v>38.799999999999997</v>
      </c>
    </row>
    <row r="44" spans="1:17" ht="15.95" customHeight="1" x14ac:dyDescent="0.25">
      <c r="A44" s="18" t="s">
        <v>85</v>
      </c>
      <c r="B44" s="19" t="s">
        <v>174</v>
      </c>
      <c r="C44" s="91"/>
      <c r="D44" s="21">
        <f t="shared" ref="D44:O44" si="19">SUM(D43:D43)</f>
        <v>40.099999999999994</v>
      </c>
      <c r="E44" s="21">
        <f t="shared" si="19"/>
        <v>1.3</v>
      </c>
      <c r="F44" s="21">
        <f t="shared" si="19"/>
        <v>1.2</v>
      </c>
      <c r="G44" s="21">
        <f t="shared" si="19"/>
        <v>38.799999999999997</v>
      </c>
      <c r="H44" s="22">
        <f t="shared" si="19"/>
        <v>0</v>
      </c>
      <c r="I44" s="22">
        <f t="shared" si="19"/>
        <v>0</v>
      </c>
      <c r="J44" s="22">
        <f t="shared" si="19"/>
        <v>0</v>
      </c>
      <c r="K44" s="22">
        <f t="shared" si="19"/>
        <v>0</v>
      </c>
      <c r="L44" s="19">
        <f t="shared" ref="L44" si="20">M44+O44</f>
        <v>40.099999999999994</v>
      </c>
      <c r="M44" s="19">
        <f t="shared" si="19"/>
        <v>1.3</v>
      </c>
      <c r="N44" s="19">
        <f t="shared" si="19"/>
        <v>1.2</v>
      </c>
      <c r="O44" s="19">
        <f t="shared" si="19"/>
        <v>38.799999999999997</v>
      </c>
    </row>
    <row r="45" spans="1:17" ht="15.95" customHeight="1" x14ac:dyDescent="0.25">
      <c r="A45" s="85" t="s">
        <v>86</v>
      </c>
      <c r="B45" s="92" t="s">
        <v>166</v>
      </c>
      <c r="C45" s="93"/>
      <c r="D45" s="21">
        <f>D20+D28+D31+D34+D37+D41+D44</f>
        <v>1315.4999999999998</v>
      </c>
      <c r="E45" s="21">
        <f>E21+E28+E31+E34+E37+E41+E44</f>
        <v>142.9</v>
      </c>
      <c r="F45" s="21">
        <f t="shared" ref="F45:O45" si="21">F21+F28+F31+F34+F37+F41+F44</f>
        <v>12.7</v>
      </c>
      <c r="G45" s="21">
        <f t="shared" si="21"/>
        <v>1172.5999999999999</v>
      </c>
      <c r="H45" s="22">
        <f t="shared" si="21"/>
        <v>0</v>
      </c>
      <c r="I45" s="22">
        <f t="shared" si="21"/>
        <v>4.2</v>
      </c>
      <c r="J45" s="22">
        <f t="shared" si="21"/>
        <v>4.0999999999999996</v>
      </c>
      <c r="K45" s="22">
        <f t="shared" si="21"/>
        <v>-4.2</v>
      </c>
      <c r="L45" s="19">
        <f>L21+L28+L31+L34+L37+L41+L44</f>
        <v>1315.5</v>
      </c>
      <c r="M45" s="19">
        <f t="shared" si="21"/>
        <v>147.10000000000002</v>
      </c>
      <c r="N45" s="19">
        <f t="shared" si="21"/>
        <v>16.799999999999997</v>
      </c>
      <c r="O45" s="19">
        <f t="shared" si="21"/>
        <v>1168.3999999999999</v>
      </c>
    </row>
    <row r="46" spans="1:17" x14ac:dyDescent="0.25">
      <c r="C46" s="43"/>
    </row>
    <row r="47" spans="1:17" x14ac:dyDescent="0.25">
      <c r="B47" s="86"/>
      <c r="C47" s="94"/>
      <c r="D47" s="1">
        <v>1315.5</v>
      </c>
      <c r="E47" s="1">
        <v>142.9</v>
      </c>
      <c r="F47" s="1">
        <v>12.7</v>
      </c>
      <c r="G47" s="1">
        <v>1172.5999999999999</v>
      </c>
      <c r="H47" s="95"/>
      <c r="I47" s="95"/>
      <c r="J47" s="95"/>
      <c r="K47" s="95"/>
      <c r="L47" s="86"/>
      <c r="M47" s="86"/>
      <c r="N47" s="86"/>
      <c r="P47" s="53" t="s">
        <v>285</v>
      </c>
      <c r="Q47" s="54">
        <f>SUMIF(C20:C43,1,L20:L43)</f>
        <v>0</v>
      </c>
    </row>
    <row r="48" spans="1:17" x14ac:dyDescent="0.25">
      <c r="C48" s="43"/>
      <c r="P48" s="53" t="s">
        <v>286</v>
      </c>
      <c r="Q48" s="54">
        <f>SUMIF(C20:C43,2,L20:L43)</f>
        <v>0</v>
      </c>
    </row>
    <row r="49" spans="3:17" x14ac:dyDescent="0.25">
      <c r="C49" s="43"/>
      <c r="P49" s="53" t="s">
        <v>287</v>
      </c>
      <c r="Q49" s="54">
        <f>SUMIF(C20:C43,3,L20:L43)</f>
        <v>0</v>
      </c>
    </row>
    <row r="50" spans="3:17" x14ac:dyDescent="0.25">
      <c r="C50" s="43"/>
      <c r="P50" s="53" t="s">
        <v>288</v>
      </c>
      <c r="Q50" s="54">
        <f>SUMIF(C20:C43,4,L20:L43)</f>
        <v>552</v>
      </c>
    </row>
    <row r="51" spans="3:17" x14ac:dyDescent="0.25">
      <c r="C51" s="43"/>
      <c r="P51" s="53" t="s">
        <v>291</v>
      </c>
      <c r="Q51" s="54">
        <f>SUMIF(C20:C43,5,L20:L43)</f>
        <v>118.6</v>
      </c>
    </row>
    <row r="52" spans="3:17" x14ac:dyDescent="0.25">
      <c r="C52" s="43"/>
      <c r="P52" s="53" t="s">
        <v>289</v>
      </c>
      <c r="Q52" s="54">
        <f>SUMIF(C20:C43,6,L20:L43)</f>
        <v>65.900000000000006</v>
      </c>
    </row>
    <row r="53" spans="3:17" x14ac:dyDescent="0.25">
      <c r="C53" s="43"/>
      <c r="P53" s="53" t="s">
        <v>290</v>
      </c>
      <c r="Q53" s="54">
        <f>SUMIF(C20:C43,7,L20:L43)</f>
        <v>12.3</v>
      </c>
    </row>
    <row r="54" spans="3:17" x14ac:dyDescent="0.25">
      <c r="C54" s="43"/>
      <c r="P54" s="53" t="s">
        <v>292</v>
      </c>
      <c r="Q54" s="54">
        <f>SUMIF(C20:C43,8,L20:L43)</f>
        <v>333.4</v>
      </c>
    </row>
    <row r="55" spans="3:17" x14ac:dyDescent="0.25">
      <c r="C55" s="43"/>
      <c r="P55" s="53" t="s">
        <v>293</v>
      </c>
      <c r="Q55" s="54">
        <f>SUMIF(C20:C43,9,L20:L43)</f>
        <v>193.20000000000002</v>
      </c>
    </row>
    <row r="56" spans="3:17" x14ac:dyDescent="0.25">
      <c r="C56" s="43"/>
      <c r="P56" s="53" t="s">
        <v>294</v>
      </c>
      <c r="Q56" s="54">
        <f>SUMIF(C20:C43,10,L20:L43)</f>
        <v>40.099999999999994</v>
      </c>
    </row>
    <row r="57" spans="3:17" x14ac:dyDescent="0.25">
      <c r="C57" s="43"/>
      <c r="P57" s="58" t="s">
        <v>166</v>
      </c>
      <c r="Q57" s="59">
        <f>SUM(Q47:Q56)</f>
        <v>1315.4999999999998</v>
      </c>
    </row>
    <row r="58" spans="3:17" x14ac:dyDescent="0.25">
      <c r="C58" s="43"/>
      <c r="P58" s="60"/>
      <c r="Q58" s="60">
        <f>Q57-L45</f>
        <v>0</v>
      </c>
    </row>
    <row r="59" spans="3:17" x14ac:dyDescent="0.25">
      <c r="C59" s="43"/>
    </row>
    <row r="60" spans="3:17" x14ac:dyDescent="0.25">
      <c r="C60" s="43"/>
    </row>
    <row r="61" spans="3:17" x14ac:dyDescent="0.25">
      <c r="C61" s="43"/>
    </row>
    <row r="62" spans="3:17" x14ac:dyDescent="0.25">
      <c r="C62" s="43"/>
    </row>
    <row r="63" spans="3:17" x14ac:dyDescent="0.25">
      <c r="C63" s="43"/>
    </row>
    <row r="64" spans="3:17" x14ac:dyDescent="0.25">
      <c r="C64" s="43"/>
    </row>
    <row r="65" spans="3:11" x14ac:dyDescent="0.25">
      <c r="C65" s="43"/>
      <c r="H65" s="1"/>
      <c r="I65" s="1"/>
      <c r="J65" s="1"/>
      <c r="K65" s="1"/>
    </row>
    <row r="66" spans="3:11" x14ac:dyDescent="0.25">
      <c r="C66" s="43"/>
      <c r="H66" s="1"/>
      <c r="I66" s="1"/>
      <c r="J66" s="1"/>
      <c r="K66" s="1"/>
    </row>
    <row r="67" spans="3:11" x14ac:dyDescent="0.25">
      <c r="C67" s="43"/>
      <c r="H67" s="1"/>
      <c r="I67" s="1"/>
      <c r="J67" s="1"/>
      <c r="K67" s="1"/>
    </row>
    <row r="68" spans="3:11" x14ac:dyDescent="0.25">
      <c r="C68" s="43"/>
      <c r="H68" s="1"/>
      <c r="I68" s="1"/>
      <c r="J68" s="1"/>
      <c r="K68" s="1"/>
    </row>
    <row r="69" spans="3:11" x14ac:dyDescent="0.25">
      <c r="C69" s="43"/>
      <c r="H69" s="1"/>
      <c r="I69" s="1"/>
      <c r="J69" s="1"/>
      <c r="K69" s="1"/>
    </row>
    <row r="70" spans="3:11" x14ac:dyDescent="0.25">
      <c r="C70" s="43"/>
      <c r="H70" s="1"/>
      <c r="I70" s="1"/>
      <c r="J70" s="1"/>
      <c r="K70" s="1"/>
    </row>
    <row r="71" spans="3:11" x14ac:dyDescent="0.25">
      <c r="C71" s="43"/>
      <c r="H71" s="1"/>
      <c r="I71" s="1"/>
      <c r="J71" s="1"/>
      <c r="K71" s="1"/>
    </row>
    <row r="72" spans="3:11" x14ac:dyDescent="0.25">
      <c r="C72" s="43"/>
      <c r="H72" s="1"/>
      <c r="I72" s="1"/>
      <c r="J72" s="1"/>
      <c r="K72" s="1"/>
    </row>
    <row r="73" spans="3:11" x14ac:dyDescent="0.25">
      <c r="C73" s="43"/>
      <c r="H73" s="1"/>
      <c r="I73" s="1"/>
      <c r="J73" s="1"/>
      <c r="K73" s="1"/>
    </row>
    <row r="74" spans="3:11" x14ac:dyDescent="0.25">
      <c r="C74" s="43"/>
      <c r="H74" s="1"/>
      <c r="I74" s="1"/>
      <c r="J74" s="1"/>
      <c r="K74" s="1"/>
    </row>
    <row r="75" spans="3:11" x14ac:dyDescent="0.25">
      <c r="C75" s="43"/>
      <c r="H75" s="1"/>
      <c r="I75" s="1"/>
      <c r="J75" s="1"/>
      <c r="K75" s="1"/>
    </row>
    <row r="76" spans="3:11" x14ac:dyDescent="0.25">
      <c r="C76" s="43"/>
      <c r="H76" s="1"/>
      <c r="I76" s="1"/>
      <c r="J76" s="1"/>
      <c r="K76" s="1"/>
    </row>
    <row r="77" spans="3:11" x14ac:dyDescent="0.25">
      <c r="C77" s="43"/>
      <c r="H77" s="1"/>
      <c r="I77" s="1"/>
      <c r="J77" s="1"/>
      <c r="K77" s="1"/>
    </row>
    <row r="78" spans="3:11" x14ac:dyDescent="0.25">
      <c r="C78" s="43"/>
      <c r="H78" s="1"/>
      <c r="I78" s="1"/>
      <c r="J78" s="1"/>
      <c r="K78" s="1"/>
    </row>
    <row r="79" spans="3:11" x14ac:dyDescent="0.25">
      <c r="C79" s="43"/>
      <c r="H79" s="1"/>
      <c r="I79" s="1"/>
      <c r="J79" s="1"/>
      <c r="K79" s="1"/>
    </row>
    <row r="80" spans="3:11" x14ac:dyDescent="0.25">
      <c r="C80" s="43"/>
      <c r="H80" s="1"/>
      <c r="I80" s="1"/>
      <c r="J80" s="1"/>
      <c r="K80" s="1"/>
    </row>
    <row r="81" spans="3:11" x14ac:dyDescent="0.25">
      <c r="C81" s="43"/>
      <c r="H81" s="1"/>
      <c r="I81" s="1"/>
      <c r="J81" s="1"/>
      <c r="K81" s="1"/>
    </row>
    <row r="82" spans="3:11" x14ac:dyDescent="0.25">
      <c r="C82" s="43"/>
      <c r="H82" s="1"/>
      <c r="I82" s="1"/>
      <c r="J82" s="1"/>
      <c r="K82" s="1"/>
    </row>
    <row r="83" spans="3:11" x14ac:dyDescent="0.25">
      <c r="C83" s="43"/>
      <c r="H83" s="1"/>
      <c r="I83" s="1"/>
      <c r="J83" s="1"/>
      <c r="K83" s="1"/>
    </row>
    <row r="84" spans="3:11" x14ac:dyDescent="0.25">
      <c r="C84" s="43"/>
      <c r="H84" s="1"/>
      <c r="I84" s="1"/>
      <c r="J84" s="1"/>
      <c r="K84" s="1"/>
    </row>
    <row r="85" spans="3:11" x14ac:dyDescent="0.25">
      <c r="C85" s="43"/>
      <c r="H85" s="1"/>
      <c r="I85" s="1"/>
      <c r="J85" s="1"/>
      <c r="K85" s="1"/>
    </row>
    <row r="86" spans="3:11" x14ac:dyDescent="0.25">
      <c r="C86" s="43"/>
      <c r="H86" s="1"/>
      <c r="I86" s="1"/>
      <c r="J86" s="1"/>
      <c r="K86" s="1"/>
    </row>
    <row r="87" spans="3:11" x14ac:dyDescent="0.25">
      <c r="C87" s="43"/>
      <c r="H87" s="1"/>
      <c r="I87" s="1"/>
      <c r="J87" s="1"/>
      <c r="K87" s="1"/>
    </row>
    <row r="88" spans="3:11" x14ac:dyDescent="0.25">
      <c r="C88" s="43"/>
      <c r="H88" s="1"/>
      <c r="I88" s="1"/>
      <c r="J88" s="1"/>
      <c r="K88" s="1"/>
    </row>
    <row r="89" spans="3:11" x14ac:dyDescent="0.25">
      <c r="C89" s="43"/>
      <c r="H89" s="1"/>
      <c r="I89" s="1"/>
      <c r="J89" s="1"/>
      <c r="K89" s="1"/>
    </row>
    <row r="90" spans="3:11" x14ac:dyDescent="0.25">
      <c r="C90" s="43"/>
      <c r="H90" s="1"/>
      <c r="I90" s="1"/>
      <c r="J90" s="1"/>
      <c r="K90" s="1"/>
    </row>
    <row r="91" spans="3:11" x14ac:dyDescent="0.25">
      <c r="C91" s="43"/>
      <c r="H91" s="1"/>
      <c r="I91" s="1"/>
      <c r="J91" s="1"/>
      <c r="K91" s="1"/>
    </row>
    <row r="92" spans="3:11" x14ac:dyDescent="0.25">
      <c r="C92" s="43"/>
      <c r="H92" s="1"/>
      <c r="I92" s="1"/>
      <c r="J92" s="1"/>
      <c r="K92" s="1"/>
    </row>
    <row r="93" spans="3:11" x14ac:dyDescent="0.25">
      <c r="C93" s="43"/>
      <c r="H93" s="1"/>
      <c r="I93" s="1"/>
      <c r="J93" s="1"/>
      <c r="K93" s="1"/>
    </row>
    <row r="94" spans="3:11" x14ac:dyDescent="0.25">
      <c r="C94" s="43"/>
      <c r="H94" s="1"/>
      <c r="I94" s="1"/>
      <c r="J94" s="1"/>
      <c r="K94" s="1"/>
    </row>
    <row r="95" spans="3:11" x14ac:dyDescent="0.25">
      <c r="C95" s="43"/>
      <c r="H95" s="1"/>
      <c r="I95" s="1"/>
      <c r="J95" s="1"/>
      <c r="K95" s="1"/>
    </row>
    <row r="96" spans="3:11" x14ac:dyDescent="0.25">
      <c r="C96" s="43"/>
      <c r="H96" s="1"/>
      <c r="I96" s="1"/>
      <c r="J96" s="1"/>
      <c r="K96" s="1"/>
    </row>
    <row r="97" spans="3:11" x14ac:dyDescent="0.25">
      <c r="C97" s="43"/>
      <c r="H97" s="1"/>
      <c r="I97" s="1"/>
      <c r="J97" s="1"/>
      <c r="K97" s="1"/>
    </row>
    <row r="98" spans="3:11" x14ac:dyDescent="0.25">
      <c r="C98" s="43"/>
      <c r="H98" s="1"/>
      <c r="I98" s="1"/>
      <c r="J98" s="1"/>
      <c r="K98" s="1"/>
    </row>
    <row r="99" spans="3:11" x14ac:dyDescent="0.25">
      <c r="C99" s="43"/>
      <c r="H99" s="1"/>
      <c r="I99" s="1"/>
      <c r="J99" s="1"/>
      <c r="K99" s="1"/>
    </row>
    <row r="100" spans="3:11" x14ac:dyDescent="0.25">
      <c r="C100" s="43"/>
      <c r="H100" s="1"/>
      <c r="I100" s="1"/>
      <c r="J100" s="1"/>
      <c r="K100" s="1"/>
    </row>
    <row r="101" spans="3:11" x14ac:dyDescent="0.25">
      <c r="C101" s="43"/>
      <c r="H101" s="1"/>
      <c r="I101" s="1"/>
      <c r="J101" s="1"/>
      <c r="K101" s="1"/>
    </row>
    <row r="102" spans="3:11" x14ac:dyDescent="0.25">
      <c r="C102" s="43"/>
      <c r="H102" s="1"/>
      <c r="I102" s="1"/>
      <c r="J102" s="1"/>
      <c r="K102" s="1"/>
    </row>
    <row r="103" spans="3:11" x14ac:dyDescent="0.25">
      <c r="C103" s="43"/>
      <c r="H103" s="1"/>
      <c r="I103" s="1"/>
      <c r="J103" s="1"/>
      <c r="K103" s="1"/>
    </row>
    <row r="104" spans="3:11" x14ac:dyDescent="0.25">
      <c r="C104" s="43"/>
      <c r="H104" s="1"/>
      <c r="I104" s="1"/>
      <c r="J104" s="1"/>
      <c r="K104" s="1"/>
    </row>
    <row r="105" spans="3:11" x14ac:dyDescent="0.25">
      <c r="C105" s="43"/>
      <c r="H105" s="1"/>
      <c r="I105" s="1"/>
      <c r="J105" s="1"/>
      <c r="K105" s="1"/>
    </row>
    <row r="106" spans="3:11" x14ac:dyDescent="0.25">
      <c r="C106" s="43"/>
      <c r="H106" s="1"/>
      <c r="I106" s="1"/>
      <c r="J106" s="1"/>
      <c r="K106" s="1"/>
    </row>
    <row r="107" spans="3:11" x14ac:dyDescent="0.25">
      <c r="C107" s="43"/>
      <c r="H107" s="1"/>
      <c r="I107" s="1"/>
      <c r="J107" s="1"/>
      <c r="K107" s="1"/>
    </row>
    <row r="108" spans="3:11" x14ac:dyDescent="0.25">
      <c r="C108" s="43"/>
      <c r="H108" s="1"/>
      <c r="I108" s="1"/>
      <c r="J108" s="1"/>
      <c r="K108" s="1"/>
    </row>
    <row r="109" spans="3:11" x14ac:dyDescent="0.25">
      <c r="C109" s="43"/>
      <c r="H109" s="1"/>
      <c r="I109" s="1"/>
      <c r="J109" s="1"/>
      <c r="K109" s="1"/>
    </row>
    <row r="110" spans="3:11" x14ac:dyDescent="0.25">
      <c r="C110" s="43"/>
      <c r="H110" s="1"/>
      <c r="I110" s="1"/>
      <c r="J110" s="1"/>
      <c r="K110" s="1"/>
    </row>
    <row r="111" spans="3:11" x14ac:dyDescent="0.25">
      <c r="C111" s="43"/>
      <c r="H111" s="1"/>
      <c r="I111" s="1"/>
      <c r="J111" s="1"/>
      <c r="K111" s="1"/>
    </row>
    <row r="112" spans="3:11" x14ac:dyDescent="0.25">
      <c r="C112" s="43"/>
      <c r="H112" s="1"/>
      <c r="I112" s="1"/>
      <c r="J112" s="1"/>
      <c r="K112" s="1"/>
    </row>
    <row r="113" spans="3:11" x14ac:dyDescent="0.25">
      <c r="C113" s="43"/>
      <c r="H113" s="1"/>
      <c r="I113" s="1"/>
      <c r="J113" s="1"/>
      <c r="K113" s="1"/>
    </row>
    <row r="114" spans="3:11" x14ac:dyDescent="0.25">
      <c r="C114" s="43"/>
      <c r="H114" s="1"/>
      <c r="I114" s="1"/>
      <c r="J114" s="1"/>
      <c r="K114" s="1"/>
    </row>
    <row r="115" spans="3:11" x14ac:dyDescent="0.25">
      <c r="C115" s="43"/>
      <c r="H115" s="1"/>
      <c r="I115" s="1"/>
      <c r="J115" s="1"/>
      <c r="K115" s="1"/>
    </row>
    <row r="116" spans="3:11" x14ac:dyDescent="0.25">
      <c r="C116" s="43"/>
      <c r="H116" s="1"/>
      <c r="I116" s="1"/>
      <c r="J116" s="1"/>
      <c r="K116" s="1"/>
    </row>
    <row r="117" spans="3:11" x14ac:dyDescent="0.25">
      <c r="C117" s="43"/>
      <c r="H117" s="1"/>
      <c r="I117" s="1"/>
      <c r="J117" s="1"/>
      <c r="K117" s="1"/>
    </row>
    <row r="118" spans="3:11" x14ac:dyDescent="0.25">
      <c r="C118" s="43"/>
      <c r="H118" s="1"/>
      <c r="I118" s="1"/>
      <c r="J118" s="1"/>
      <c r="K118" s="1"/>
    </row>
    <row r="119" spans="3:11" x14ac:dyDescent="0.25">
      <c r="C119" s="43"/>
      <c r="H119" s="1"/>
      <c r="I119" s="1"/>
      <c r="J119" s="1"/>
      <c r="K119" s="1"/>
    </row>
    <row r="120" spans="3:11" x14ac:dyDescent="0.25">
      <c r="C120" s="43"/>
      <c r="H120" s="1"/>
      <c r="I120" s="1"/>
      <c r="J120" s="1"/>
      <c r="K120" s="1"/>
    </row>
    <row r="121" spans="3:11" x14ac:dyDescent="0.25">
      <c r="C121" s="43"/>
      <c r="H121" s="1"/>
      <c r="I121" s="1"/>
      <c r="J121" s="1"/>
      <c r="K121" s="1"/>
    </row>
    <row r="122" spans="3:11" x14ac:dyDescent="0.25">
      <c r="C122" s="43"/>
      <c r="H122" s="1"/>
      <c r="I122" s="1"/>
      <c r="J122" s="1"/>
      <c r="K122" s="1"/>
    </row>
    <row r="123" spans="3:11" x14ac:dyDescent="0.25">
      <c r="C123" s="43"/>
      <c r="H123" s="1"/>
      <c r="I123" s="1"/>
      <c r="J123" s="1"/>
      <c r="K123" s="1"/>
    </row>
    <row r="124" spans="3:11" x14ac:dyDescent="0.25">
      <c r="C124" s="43"/>
      <c r="H124" s="1"/>
      <c r="I124" s="1"/>
      <c r="J124" s="1"/>
      <c r="K124" s="1"/>
    </row>
    <row r="125" spans="3:11" x14ac:dyDescent="0.25">
      <c r="C125" s="43"/>
      <c r="H125" s="1"/>
      <c r="I125" s="1"/>
      <c r="J125" s="1"/>
      <c r="K125" s="1"/>
    </row>
    <row r="126" spans="3:11" x14ac:dyDescent="0.25">
      <c r="C126" s="43"/>
      <c r="H126" s="1"/>
      <c r="I126" s="1"/>
      <c r="J126" s="1"/>
      <c r="K126" s="1"/>
    </row>
    <row r="127" spans="3:11" x14ac:dyDescent="0.25">
      <c r="C127" s="43"/>
      <c r="H127" s="1"/>
      <c r="I127" s="1"/>
      <c r="J127" s="1"/>
      <c r="K127" s="1"/>
    </row>
    <row r="128" spans="3:11" x14ac:dyDescent="0.25">
      <c r="C128" s="43"/>
      <c r="H128" s="1"/>
      <c r="I128" s="1"/>
      <c r="J128" s="1"/>
      <c r="K128" s="1"/>
    </row>
    <row r="129" spans="3:11" x14ac:dyDescent="0.25">
      <c r="C129" s="43"/>
      <c r="H129" s="1"/>
      <c r="I129" s="1"/>
      <c r="J129" s="1"/>
      <c r="K129" s="1"/>
    </row>
    <row r="130" spans="3:11" x14ac:dyDescent="0.25">
      <c r="C130" s="43"/>
      <c r="H130" s="1"/>
      <c r="I130" s="1"/>
      <c r="J130" s="1"/>
      <c r="K130" s="1"/>
    </row>
    <row r="131" spans="3:11" x14ac:dyDescent="0.25">
      <c r="C131" s="43"/>
      <c r="H131" s="1"/>
      <c r="I131" s="1"/>
      <c r="J131" s="1"/>
      <c r="K131" s="1"/>
    </row>
    <row r="132" spans="3:11" x14ac:dyDescent="0.25">
      <c r="C132" s="43"/>
      <c r="H132" s="1"/>
      <c r="I132" s="1"/>
      <c r="J132" s="1"/>
      <c r="K132" s="1"/>
    </row>
    <row r="133" spans="3:11" x14ac:dyDescent="0.25">
      <c r="C133" s="43"/>
      <c r="H133" s="1"/>
      <c r="I133" s="1"/>
      <c r="J133" s="1"/>
      <c r="K133" s="1"/>
    </row>
    <row r="134" spans="3:11" x14ac:dyDescent="0.25">
      <c r="C134" s="43"/>
      <c r="H134" s="1"/>
      <c r="I134" s="1"/>
      <c r="J134" s="1"/>
      <c r="K134" s="1"/>
    </row>
    <row r="135" spans="3:11" x14ac:dyDescent="0.25">
      <c r="C135" s="43"/>
      <c r="H135" s="1"/>
      <c r="I135" s="1"/>
      <c r="J135" s="1"/>
      <c r="K135" s="1"/>
    </row>
    <row r="136" spans="3:11" x14ac:dyDescent="0.25">
      <c r="C136" s="43"/>
      <c r="H136" s="1"/>
      <c r="I136" s="1"/>
      <c r="J136" s="1"/>
      <c r="K136" s="1"/>
    </row>
    <row r="137" spans="3:11" x14ac:dyDescent="0.25">
      <c r="C137" s="43"/>
      <c r="H137" s="1"/>
      <c r="I137" s="1"/>
      <c r="J137" s="1"/>
      <c r="K137" s="1"/>
    </row>
    <row r="138" spans="3:11" x14ac:dyDescent="0.25">
      <c r="C138" s="43"/>
      <c r="H138" s="1"/>
      <c r="I138" s="1"/>
      <c r="J138" s="1"/>
      <c r="K138" s="1"/>
    </row>
    <row r="139" spans="3:11" x14ac:dyDescent="0.25">
      <c r="C139" s="43"/>
      <c r="H139" s="1"/>
      <c r="I139" s="1"/>
      <c r="J139" s="1"/>
      <c r="K139" s="1"/>
    </row>
    <row r="140" spans="3:11" x14ac:dyDescent="0.25">
      <c r="C140" s="43"/>
      <c r="H140" s="1"/>
      <c r="I140" s="1"/>
      <c r="J140" s="1"/>
      <c r="K140" s="1"/>
    </row>
    <row r="141" spans="3:11" x14ac:dyDescent="0.25">
      <c r="C141" s="43"/>
      <c r="H141" s="1"/>
      <c r="I141" s="1"/>
      <c r="J141" s="1"/>
      <c r="K141" s="1"/>
    </row>
    <row r="142" spans="3:11" x14ac:dyDescent="0.25">
      <c r="C142" s="43"/>
      <c r="H142" s="1"/>
      <c r="I142" s="1"/>
      <c r="J142" s="1"/>
      <c r="K142" s="1"/>
    </row>
    <row r="143" spans="3:11" x14ac:dyDescent="0.25">
      <c r="C143" s="43"/>
      <c r="H143" s="1"/>
      <c r="I143" s="1"/>
      <c r="J143" s="1"/>
      <c r="K143" s="1"/>
    </row>
    <row r="144" spans="3:11" x14ac:dyDescent="0.25">
      <c r="C144" s="43"/>
      <c r="H144" s="1"/>
      <c r="I144" s="1"/>
      <c r="J144" s="1"/>
      <c r="K144" s="1"/>
    </row>
    <row r="145" spans="3:11" x14ac:dyDescent="0.25">
      <c r="C145" s="43"/>
      <c r="H145" s="1"/>
      <c r="I145" s="1"/>
      <c r="J145" s="1"/>
      <c r="K145" s="1"/>
    </row>
    <row r="146" spans="3:11" x14ac:dyDescent="0.25">
      <c r="C146" s="43"/>
      <c r="H146" s="1"/>
      <c r="I146" s="1"/>
      <c r="J146" s="1"/>
      <c r="K146" s="1"/>
    </row>
    <row r="147" spans="3:11" x14ac:dyDescent="0.25">
      <c r="C147" s="43"/>
      <c r="H147" s="1"/>
      <c r="I147" s="1"/>
      <c r="J147" s="1"/>
      <c r="K147" s="1"/>
    </row>
    <row r="148" spans="3:11" x14ac:dyDescent="0.25">
      <c r="C148" s="43"/>
      <c r="H148" s="1"/>
      <c r="I148" s="1"/>
      <c r="J148" s="1"/>
      <c r="K148" s="1"/>
    </row>
    <row r="149" spans="3:11" x14ac:dyDescent="0.25">
      <c r="C149" s="43"/>
      <c r="H149" s="1"/>
      <c r="I149" s="1"/>
      <c r="J149" s="1"/>
      <c r="K149" s="1"/>
    </row>
    <row r="150" spans="3:11" x14ac:dyDescent="0.25">
      <c r="C150" s="43"/>
      <c r="H150" s="1"/>
      <c r="I150" s="1"/>
      <c r="J150" s="1"/>
      <c r="K150" s="1"/>
    </row>
    <row r="151" spans="3:11" x14ac:dyDescent="0.25">
      <c r="C151" s="43"/>
      <c r="H151" s="1"/>
      <c r="I151" s="1"/>
      <c r="J151" s="1"/>
      <c r="K151" s="1"/>
    </row>
    <row r="152" spans="3:11" x14ac:dyDescent="0.25">
      <c r="C152" s="43"/>
      <c r="H152" s="1"/>
      <c r="I152" s="1"/>
      <c r="J152" s="1"/>
      <c r="K152" s="1"/>
    </row>
    <row r="153" spans="3:11" x14ac:dyDescent="0.25">
      <c r="C153" s="43"/>
      <c r="H153" s="1"/>
      <c r="I153" s="1"/>
      <c r="J153" s="1"/>
      <c r="K153" s="1"/>
    </row>
    <row r="154" spans="3:11" x14ac:dyDescent="0.25">
      <c r="C154" s="43"/>
      <c r="H154" s="1"/>
      <c r="I154" s="1"/>
      <c r="J154" s="1"/>
      <c r="K154" s="1"/>
    </row>
    <row r="155" spans="3:11" x14ac:dyDescent="0.25">
      <c r="C155" s="43"/>
      <c r="H155" s="1"/>
      <c r="I155" s="1"/>
      <c r="J155" s="1"/>
      <c r="K155" s="1"/>
    </row>
    <row r="156" spans="3:11" x14ac:dyDescent="0.25">
      <c r="C156" s="43"/>
      <c r="H156" s="1"/>
      <c r="I156" s="1"/>
      <c r="J156" s="1"/>
      <c r="K156" s="1"/>
    </row>
    <row r="157" spans="3:11" x14ac:dyDescent="0.25">
      <c r="C157" s="43"/>
      <c r="H157" s="1"/>
      <c r="I157" s="1"/>
      <c r="J157" s="1"/>
      <c r="K157" s="1"/>
    </row>
    <row r="158" spans="3:11" x14ac:dyDescent="0.25">
      <c r="C158" s="43"/>
      <c r="H158" s="1"/>
      <c r="I158" s="1"/>
      <c r="J158" s="1"/>
      <c r="K158" s="1"/>
    </row>
    <row r="159" spans="3:11" x14ac:dyDescent="0.25">
      <c r="C159" s="43"/>
      <c r="H159" s="1"/>
      <c r="I159" s="1"/>
      <c r="J159" s="1"/>
      <c r="K159" s="1"/>
    </row>
    <row r="160" spans="3:11" x14ac:dyDescent="0.25">
      <c r="C160" s="43"/>
      <c r="H160" s="1"/>
      <c r="I160" s="1"/>
      <c r="J160" s="1"/>
      <c r="K160" s="1"/>
    </row>
    <row r="161" spans="3:11" x14ac:dyDescent="0.25">
      <c r="C161" s="43"/>
      <c r="H161" s="1"/>
      <c r="I161" s="1"/>
      <c r="J161" s="1"/>
      <c r="K161" s="1"/>
    </row>
    <row r="162" spans="3:11" x14ac:dyDescent="0.25">
      <c r="C162" s="43"/>
      <c r="H162" s="1"/>
      <c r="I162" s="1"/>
      <c r="J162" s="1"/>
      <c r="K162" s="1"/>
    </row>
    <row r="163" spans="3:11" x14ac:dyDescent="0.25">
      <c r="C163" s="43"/>
      <c r="H163" s="1"/>
      <c r="I163" s="1"/>
      <c r="J163" s="1"/>
      <c r="K163" s="1"/>
    </row>
    <row r="164" spans="3:11" x14ac:dyDescent="0.25">
      <c r="C164" s="43"/>
      <c r="H164" s="1"/>
      <c r="I164" s="1"/>
      <c r="J164" s="1"/>
      <c r="K164" s="1"/>
    </row>
    <row r="165" spans="3:11" x14ac:dyDescent="0.25">
      <c r="C165" s="43"/>
      <c r="H165" s="1"/>
      <c r="I165" s="1"/>
      <c r="J165" s="1"/>
      <c r="K165" s="1"/>
    </row>
    <row r="166" spans="3:11" x14ac:dyDescent="0.25">
      <c r="C166" s="43"/>
      <c r="H166" s="1"/>
      <c r="I166" s="1"/>
      <c r="J166" s="1"/>
      <c r="K166" s="1"/>
    </row>
    <row r="167" spans="3:11" x14ac:dyDescent="0.25">
      <c r="C167" s="43"/>
      <c r="H167" s="1"/>
      <c r="I167" s="1"/>
      <c r="J167" s="1"/>
      <c r="K167" s="1"/>
    </row>
    <row r="168" spans="3:11" x14ac:dyDescent="0.25">
      <c r="C168" s="43"/>
      <c r="H168" s="1"/>
      <c r="I168" s="1"/>
      <c r="J168" s="1"/>
      <c r="K168" s="1"/>
    </row>
    <row r="169" spans="3:11" x14ac:dyDescent="0.25">
      <c r="C169" s="43"/>
      <c r="H169" s="1"/>
      <c r="I169" s="1"/>
      <c r="J169" s="1"/>
      <c r="K169" s="1"/>
    </row>
    <row r="170" spans="3:11" x14ac:dyDescent="0.25">
      <c r="C170" s="43"/>
      <c r="H170" s="1"/>
      <c r="I170" s="1"/>
      <c r="J170" s="1"/>
      <c r="K170" s="1"/>
    </row>
    <row r="171" spans="3:11" x14ac:dyDescent="0.25">
      <c r="C171" s="43"/>
      <c r="H171" s="1"/>
      <c r="I171" s="1"/>
      <c r="J171" s="1"/>
      <c r="K171" s="1"/>
    </row>
    <row r="172" spans="3:11" x14ac:dyDescent="0.25">
      <c r="C172" s="43"/>
      <c r="H172" s="1"/>
      <c r="I172" s="1"/>
      <c r="J172" s="1"/>
      <c r="K172" s="1"/>
    </row>
    <row r="173" spans="3:11" x14ac:dyDescent="0.25">
      <c r="C173" s="43"/>
      <c r="H173" s="1"/>
      <c r="I173" s="1"/>
      <c r="J173" s="1"/>
      <c r="K173" s="1"/>
    </row>
    <row r="174" spans="3:11" x14ac:dyDescent="0.25">
      <c r="C174" s="43"/>
      <c r="H174" s="1"/>
      <c r="I174" s="1"/>
      <c r="J174" s="1"/>
      <c r="K174" s="1"/>
    </row>
    <row r="175" spans="3:11" x14ac:dyDescent="0.25">
      <c r="C175" s="43"/>
      <c r="H175" s="1"/>
      <c r="I175" s="1"/>
      <c r="J175" s="1"/>
      <c r="K175" s="1"/>
    </row>
    <row r="176" spans="3:11" x14ac:dyDescent="0.25">
      <c r="C176" s="43"/>
      <c r="H176" s="1"/>
      <c r="I176" s="1"/>
      <c r="J176" s="1"/>
      <c r="K176" s="1"/>
    </row>
    <row r="177" spans="3:3" s="1" customFormat="1" x14ac:dyDescent="0.25">
      <c r="C177" s="43"/>
    </row>
    <row r="178" spans="3:3" s="1" customFormat="1" x14ac:dyDescent="0.25">
      <c r="C178" s="43"/>
    </row>
    <row r="179" spans="3:3" s="1" customFormat="1" x14ac:dyDescent="0.25">
      <c r="C179" s="43"/>
    </row>
    <row r="180" spans="3:3" s="1" customFormat="1" x14ac:dyDescent="0.25">
      <c r="C180" s="43"/>
    </row>
    <row r="181" spans="3:3" s="1" customFormat="1" x14ac:dyDescent="0.25">
      <c r="C181" s="43"/>
    </row>
    <row r="182" spans="3:3" s="1" customFormat="1" x14ac:dyDescent="0.25">
      <c r="C182" s="43"/>
    </row>
    <row r="183" spans="3:3" s="1" customFormat="1" x14ac:dyDescent="0.25">
      <c r="C183" s="43"/>
    </row>
    <row r="184" spans="3:3" s="1" customFormat="1" x14ac:dyDescent="0.25">
      <c r="C184" s="43"/>
    </row>
    <row r="185" spans="3:3" s="1" customFormat="1" x14ac:dyDescent="0.25">
      <c r="C185" s="43"/>
    </row>
    <row r="186" spans="3:3" s="1" customFormat="1" x14ac:dyDescent="0.25">
      <c r="C186" s="43"/>
    </row>
    <row r="187" spans="3:3" s="1" customFormat="1" x14ac:dyDescent="0.25">
      <c r="C187" s="43"/>
    </row>
    <row r="188" spans="3:3" s="1" customFormat="1" x14ac:dyDescent="0.25">
      <c r="C188" s="43"/>
    </row>
    <row r="189" spans="3:3" s="1" customFormat="1" x14ac:dyDescent="0.25">
      <c r="C189" s="43"/>
    </row>
    <row r="190" spans="3:3" s="1" customFormat="1" x14ac:dyDescent="0.25">
      <c r="C190" s="43"/>
    </row>
    <row r="191" spans="3:3" s="1" customFormat="1" x14ac:dyDescent="0.25">
      <c r="C191" s="43"/>
    </row>
    <row r="192" spans="3:3" s="1" customFormat="1" x14ac:dyDescent="0.25">
      <c r="C192" s="43"/>
    </row>
    <row r="193" spans="3:3" s="1" customFormat="1" x14ac:dyDescent="0.25">
      <c r="C193" s="43"/>
    </row>
    <row r="194" spans="3:3" s="1" customFormat="1" x14ac:dyDescent="0.25">
      <c r="C194" s="43"/>
    </row>
    <row r="195" spans="3:3" s="1" customFormat="1" x14ac:dyDescent="0.25">
      <c r="C195" s="43"/>
    </row>
    <row r="196" spans="3:3" s="1" customFormat="1" x14ac:dyDescent="0.25">
      <c r="C196" s="43"/>
    </row>
    <row r="197" spans="3:3" s="1" customFormat="1" x14ac:dyDescent="0.25">
      <c r="C197" s="43"/>
    </row>
    <row r="198" spans="3:3" s="1" customFormat="1" x14ac:dyDescent="0.25">
      <c r="C198" s="43"/>
    </row>
    <row r="199" spans="3:3" s="1" customFormat="1" x14ac:dyDescent="0.25">
      <c r="C199" s="43"/>
    </row>
    <row r="200" spans="3:3" s="1" customFormat="1" x14ac:dyDescent="0.25">
      <c r="C200" s="43"/>
    </row>
    <row r="201" spans="3:3" s="1" customFormat="1" x14ac:dyDescent="0.25">
      <c r="C201" s="43"/>
    </row>
    <row r="202" spans="3:3" s="1" customFormat="1" x14ac:dyDescent="0.25">
      <c r="C202" s="43"/>
    </row>
    <row r="203" spans="3:3" s="1" customFormat="1" x14ac:dyDescent="0.25">
      <c r="C203" s="43"/>
    </row>
    <row r="204" spans="3:3" s="1" customFormat="1" x14ac:dyDescent="0.25">
      <c r="C204" s="43"/>
    </row>
    <row r="205" spans="3:3" s="1" customFormat="1" x14ac:dyDescent="0.25">
      <c r="C205" s="43"/>
    </row>
    <row r="206" spans="3:3" s="1" customFormat="1" x14ac:dyDescent="0.25">
      <c r="C206" s="43"/>
    </row>
    <row r="207" spans="3:3" s="1" customFormat="1" x14ac:dyDescent="0.25">
      <c r="C207" s="43"/>
    </row>
    <row r="208" spans="3:3" s="1" customFormat="1" x14ac:dyDescent="0.25">
      <c r="C208" s="43"/>
    </row>
    <row r="209" spans="3:3" s="1" customFormat="1" x14ac:dyDescent="0.25">
      <c r="C209" s="43"/>
    </row>
    <row r="210" spans="3:3" s="1" customFormat="1" x14ac:dyDescent="0.25">
      <c r="C210" s="43"/>
    </row>
    <row r="211" spans="3:3" s="1" customFormat="1" x14ac:dyDescent="0.25">
      <c r="C211" s="43"/>
    </row>
    <row r="212" spans="3:3" s="1" customFormat="1" x14ac:dyDescent="0.25">
      <c r="C212" s="43"/>
    </row>
    <row r="213" spans="3:3" s="1" customFormat="1" x14ac:dyDescent="0.25">
      <c r="C213" s="43"/>
    </row>
    <row r="214" spans="3:3" s="1" customFormat="1" x14ac:dyDescent="0.25">
      <c r="C214" s="43"/>
    </row>
    <row r="215" spans="3:3" s="1" customFormat="1" x14ac:dyDescent="0.25">
      <c r="C215" s="43"/>
    </row>
    <row r="216" spans="3:3" s="1" customFormat="1" x14ac:dyDescent="0.25">
      <c r="C216" s="43"/>
    </row>
    <row r="217" spans="3:3" s="1" customFormat="1" x14ac:dyDescent="0.25">
      <c r="C217" s="43"/>
    </row>
    <row r="218" spans="3:3" s="1" customFormat="1" x14ac:dyDescent="0.25">
      <c r="C218" s="43"/>
    </row>
    <row r="219" spans="3:3" s="1" customFormat="1" x14ac:dyDescent="0.25">
      <c r="C219" s="43"/>
    </row>
    <row r="220" spans="3:3" s="1" customFormat="1" x14ac:dyDescent="0.25">
      <c r="C220" s="43"/>
    </row>
    <row r="221" spans="3:3" s="1" customFormat="1" x14ac:dyDescent="0.25">
      <c r="C221" s="43"/>
    </row>
    <row r="222" spans="3:3" s="1" customFormat="1" x14ac:dyDescent="0.25">
      <c r="C222" s="43"/>
    </row>
    <row r="223" spans="3:3" s="1" customFormat="1" x14ac:dyDescent="0.25">
      <c r="C223" s="43"/>
    </row>
    <row r="224" spans="3:3" s="1" customFormat="1" x14ac:dyDescent="0.25">
      <c r="C224" s="43"/>
    </row>
    <row r="225" spans="3:3" s="1" customFormat="1" x14ac:dyDescent="0.25">
      <c r="C225" s="43"/>
    </row>
    <row r="226" spans="3:3" s="1" customFormat="1" x14ac:dyDescent="0.25">
      <c r="C226" s="43"/>
    </row>
    <row r="227" spans="3:3" s="1" customFormat="1" x14ac:dyDescent="0.25">
      <c r="C227" s="43"/>
    </row>
    <row r="228" spans="3:3" s="1" customFormat="1" x14ac:dyDescent="0.25">
      <c r="C228" s="43"/>
    </row>
    <row r="229" spans="3:3" s="1" customFormat="1" x14ac:dyDescent="0.25">
      <c r="C229" s="43"/>
    </row>
    <row r="230" spans="3:3" s="1" customFormat="1" x14ac:dyDescent="0.25">
      <c r="C230" s="43"/>
    </row>
    <row r="231" spans="3:3" s="1" customFormat="1" x14ac:dyDescent="0.25">
      <c r="C231" s="43"/>
    </row>
    <row r="232" spans="3:3" s="1" customFormat="1" x14ac:dyDescent="0.25">
      <c r="C232" s="43"/>
    </row>
    <row r="233" spans="3:3" s="1" customFormat="1" x14ac:dyDescent="0.25">
      <c r="C233" s="43"/>
    </row>
    <row r="234" spans="3:3" s="1" customFormat="1" x14ac:dyDescent="0.25">
      <c r="C234" s="43"/>
    </row>
    <row r="235" spans="3:3" s="1" customFormat="1" x14ac:dyDescent="0.25">
      <c r="C235" s="43"/>
    </row>
    <row r="236" spans="3:3" s="1" customFormat="1" x14ac:dyDescent="0.25">
      <c r="C236" s="43"/>
    </row>
    <row r="237" spans="3:3" s="1" customFormat="1" x14ac:dyDescent="0.25">
      <c r="C237" s="43"/>
    </row>
    <row r="238" spans="3:3" s="1" customFormat="1" x14ac:dyDescent="0.25">
      <c r="C238" s="43"/>
    </row>
    <row r="239" spans="3:3" s="1" customFormat="1" x14ac:dyDescent="0.25">
      <c r="C239" s="43"/>
    </row>
    <row r="240" spans="3:3" s="1" customFormat="1" x14ac:dyDescent="0.25">
      <c r="C240" s="43"/>
    </row>
    <row r="241" spans="3:3" s="1" customFormat="1" x14ac:dyDescent="0.25">
      <c r="C241" s="43"/>
    </row>
    <row r="242" spans="3:3" s="1" customFormat="1" x14ac:dyDescent="0.25">
      <c r="C242" s="43"/>
    </row>
    <row r="243" spans="3:3" s="1" customFormat="1" x14ac:dyDescent="0.25">
      <c r="C243" s="43"/>
    </row>
    <row r="244" spans="3:3" s="1" customFormat="1" x14ac:dyDescent="0.25">
      <c r="C244" s="43"/>
    </row>
    <row r="245" spans="3:3" s="1" customFormat="1" x14ac:dyDescent="0.25">
      <c r="C245" s="43"/>
    </row>
    <row r="246" spans="3:3" s="1" customFormat="1" x14ac:dyDescent="0.25">
      <c r="C246" s="43"/>
    </row>
    <row r="247" spans="3:3" s="1" customFormat="1" x14ac:dyDescent="0.25">
      <c r="C247" s="43"/>
    </row>
    <row r="248" spans="3:3" s="1" customFormat="1" x14ac:dyDescent="0.25">
      <c r="C248" s="43"/>
    </row>
    <row r="249" spans="3:3" s="1" customFormat="1" x14ac:dyDescent="0.25">
      <c r="C249" s="43"/>
    </row>
    <row r="250" spans="3:3" s="1" customFormat="1" x14ac:dyDescent="0.25">
      <c r="C250" s="43"/>
    </row>
    <row r="251" spans="3:3" s="1" customFormat="1" x14ac:dyDescent="0.25">
      <c r="C251" s="43"/>
    </row>
    <row r="252" spans="3:3" s="1" customFormat="1" x14ac:dyDescent="0.25">
      <c r="C252" s="43"/>
    </row>
    <row r="253" spans="3:3" s="1" customFormat="1" x14ac:dyDescent="0.25">
      <c r="C253" s="43"/>
    </row>
    <row r="254" spans="3:3" s="1" customFormat="1" x14ac:dyDescent="0.25">
      <c r="C254" s="43"/>
    </row>
    <row r="255" spans="3:3" s="1" customFormat="1" x14ac:dyDescent="0.25">
      <c r="C255" s="43"/>
    </row>
    <row r="256" spans="3:3" s="1" customFormat="1" x14ac:dyDescent="0.25">
      <c r="C256" s="43"/>
    </row>
    <row r="257" spans="3:3" s="1" customFormat="1" x14ac:dyDescent="0.25">
      <c r="C257" s="43"/>
    </row>
    <row r="258" spans="3:3" s="1" customFormat="1" x14ac:dyDescent="0.25">
      <c r="C258" s="43"/>
    </row>
    <row r="259" spans="3:3" s="1" customFormat="1" x14ac:dyDescent="0.25">
      <c r="C259" s="43"/>
    </row>
    <row r="260" spans="3:3" s="1" customFormat="1" x14ac:dyDescent="0.25">
      <c r="C260" s="43"/>
    </row>
    <row r="261" spans="3:3" s="1" customFormat="1" x14ac:dyDescent="0.25">
      <c r="C261" s="43"/>
    </row>
    <row r="262" spans="3:3" s="1" customFormat="1" x14ac:dyDescent="0.25">
      <c r="C262" s="43"/>
    </row>
    <row r="263" spans="3:3" s="1" customFormat="1" x14ac:dyDescent="0.25">
      <c r="C263" s="43"/>
    </row>
    <row r="264" spans="3:3" s="1" customFormat="1" x14ac:dyDescent="0.25">
      <c r="C264" s="43"/>
    </row>
    <row r="265" spans="3:3" s="1" customFormat="1" x14ac:dyDescent="0.25">
      <c r="C265" s="43"/>
    </row>
    <row r="266" spans="3:3" s="1" customFormat="1" x14ac:dyDescent="0.25">
      <c r="C266" s="43"/>
    </row>
    <row r="267" spans="3:3" s="1" customFormat="1" x14ac:dyDescent="0.25">
      <c r="C267" s="43"/>
    </row>
    <row r="268" spans="3:3" s="1" customFormat="1" x14ac:dyDescent="0.25">
      <c r="C268" s="43"/>
    </row>
    <row r="269" spans="3:3" s="1" customFormat="1" x14ac:dyDescent="0.25">
      <c r="C269" s="43"/>
    </row>
    <row r="270" spans="3:3" s="1" customFormat="1" x14ac:dyDescent="0.25">
      <c r="C270" s="43"/>
    </row>
    <row r="271" spans="3:3" s="1" customFormat="1" x14ac:dyDescent="0.25">
      <c r="C271" s="43"/>
    </row>
    <row r="272" spans="3:3" s="1" customFormat="1" x14ac:dyDescent="0.25">
      <c r="C272" s="43"/>
    </row>
    <row r="273" spans="3:3" s="1" customFormat="1" x14ac:dyDescent="0.25">
      <c r="C273" s="43"/>
    </row>
    <row r="274" spans="3:3" s="1" customFormat="1" x14ac:dyDescent="0.25">
      <c r="C274" s="43"/>
    </row>
    <row r="275" spans="3:3" s="1" customFormat="1" x14ac:dyDescent="0.25">
      <c r="C275" s="43"/>
    </row>
    <row r="276" spans="3:3" s="1" customFormat="1" x14ac:dyDescent="0.25">
      <c r="C276" s="43"/>
    </row>
    <row r="277" spans="3:3" s="1" customFormat="1" x14ac:dyDescent="0.25">
      <c r="C277" s="43"/>
    </row>
    <row r="278" spans="3:3" s="1" customFormat="1" x14ac:dyDescent="0.25">
      <c r="C278" s="43"/>
    </row>
    <row r="279" spans="3:3" s="1" customFormat="1" x14ac:dyDescent="0.25">
      <c r="C279" s="43"/>
    </row>
    <row r="280" spans="3:3" s="1" customFormat="1" x14ac:dyDescent="0.25">
      <c r="C280" s="43"/>
    </row>
    <row r="281" spans="3:3" s="1" customFormat="1" x14ac:dyDescent="0.25">
      <c r="C281" s="43"/>
    </row>
    <row r="282" spans="3:3" s="1" customFormat="1" x14ac:dyDescent="0.25">
      <c r="C282" s="43"/>
    </row>
    <row r="283" spans="3:3" s="1" customFormat="1" x14ac:dyDescent="0.25">
      <c r="C283" s="43"/>
    </row>
    <row r="284" spans="3:3" s="1" customFormat="1" x14ac:dyDescent="0.25">
      <c r="C284" s="43"/>
    </row>
    <row r="285" spans="3:3" s="1" customFormat="1" x14ac:dyDescent="0.25">
      <c r="C285" s="43"/>
    </row>
    <row r="286" spans="3:3" s="1" customFormat="1" x14ac:dyDescent="0.25">
      <c r="C286" s="43"/>
    </row>
    <row r="287" spans="3:3" s="1" customFormat="1" x14ac:dyDescent="0.25">
      <c r="C287" s="43"/>
    </row>
    <row r="288" spans="3:3" s="1" customFormat="1" x14ac:dyDescent="0.25">
      <c r="C288" s="43"/>
    </row>
    <row r="289" spans="3:3" s="1" customFormat="1" x14ac:dyDescent="0.25">
      <c r="C289" s="43"/>
    </row>
    <row r="290" spans="3:3" s="1" customFormat="1" x14ac:dyDescent="0.25">
      <c r="C290" s="43"/>
    </row>
    <row r="291" spans="3:3" s="1" customFormat="1" x14ac:dyDescent="0.25">
      <c r="C291" s="43"/>
    </row>
    <row r="292" spans="3:3" s="1" customFormat="1" x14ac:dyDescent="0.25">
      <c r="C292" s="43"/>
    </row>
    <row r="293" spans="3:3" s="1" customFormat="1" x14ac:dyDescent="0.25">
      <c r="C293" s="43"/>
    </row>
    <row r="294" spans="3:3" s="1" customFormat="1" x14ac:dyDescent="0.25">
      <c r="C294" s="43"/>
    </row>
    <row r="295" spans="3:3" s="1" customFormat="1" x14ac:dyDescent="0.25">
      <c r="C295" s="43"/>
    </row>
    <row r="296" spans="3:3" s="1" customFormat="1" x14ac:dyDescent="0.25">
      <c r="C296" s="43"/>
    </row>
    <row r="297" spans="3:3" s="1" customFormat="1" x14ac:dyDescent="0.25">
      <c r="C297" s="43"/>
    </row>
    <row r="298" spans="3:3" s="1" customFormat="1" x14ac:dyDescent="0.25">
      <c r="C298" s="43"/>
    </row>
    <row r="299" spans="3:3" s="1" customFormat="1" x14ac:dyDescent="0.25">
      <c r="C299" s="43"/>
    </row>
    <row r="300" spans="3:3" s="1" customFormat="1" x14ac:dyDescent="0.25">
      <c r="C300" s="43"/>
    </row>
    <row r="301" spans="3:3" s="1" customFormat="1" x14ac:dyDescent="0.25">
      <c r="C301" s="43"/>
    </row>
    <row r="302" spans="3:3" s="1" customFormat="1" x14ac:dyDescent="0.25">
      <c r="C302" s="43"/>
    </row>
    <row r="303" spans="3:3" s="1" customFormat="1" x14ac:dyDescent="0.25">
      <c r="C303" s="43"/>
    </row>
    <row r="304" spans="3:3" s="1" customFormat="1" x14ac:dyDescent="0.25">
      <c r="C304" s="43"/>
    </row>
    <row r="305" spans="3:3" s="1" customFormat="1" x14ac:dyDescent="0.25">
      <c r="C305" s="43"/>
    </row>
    <row r="306" spans="3:3" s="1" customFormat="1" x14ac:dyDescent="0.25">
      <c r="C306" s="43"/>
    </row>
    <row r="307" spans="3:3" s="1" customFormat="1" x14ac:dyDescent="0.25">
      <c r="C307" s="43"/>
    </row>
    <row r="308" spans="3:3" s="1" customFormat="1" x14ac:dyDescent="0.25">
      <c r="C308" s="43"/>
    </row>
    <row r="309" spans="3:3" s="1" customFormat="1" x14ac:dyDescent="0.25">
      <c r="C309" s="43"/>
    </row>
    <row r="310" spans="3:3" s="1" customFormat="1" x14ac:dyDescent="0.25">
      <c r="C310" s="43"/>
    </row>
    <row r="311" spans="3:3" s="1" customFormat="1" x14ac:dyDescent="0.25">
      <c r="C311" s="43"/>
    </row>
    <row r="312" spans="3:3" s="1" customFormat="1" x14ac:dyDescent="0.25">
      <c r="C312" s="43"/>
    </row>
    <row r="313" spans="3:3" s="1" customFormat="1" x14ac:dyDescent="0.25">
      <c r="C313" s="43"/>
    </row>
    <row r="314" spans="3:3" s="1" customFormat="1" x14ac:dyDescent="0.25">
      <c r="C314" s="43"/>
    </row>
    <row r="315" spans="3:3" s="1" customFormat="1" x14ac:dyDescent="0.25">
      <c r="C315" s="43"/>
    </row>
    <row r="316" spans="3:3" s="1" customFormat="1" x14ac:dyDescent="0.25">
      <c r="C316" s="43"/>
    </row>
    <row r="317" spans="3:3" s="1" customFormat="1" x14ac:dyDescent="0.25">
      <c r="C317" s="43"/>
    </row>
    <row r="318" spans="3:3" s="1" customFormat="1" x14ac:dyDescent="0.25">
      <c r="C318" s="43"/>
    </row>
    <row r="319" spans="3:3" s="1" customFormat="1" x14ac:dyDescent="0.25">
      <c r="C319" s="43"/>
    </row>
    <row r="320" spans="3:3" s="1" customFormat="1" x14ac:dyDescent="0.25">
      <c r="C320" s="43"/>
    </row>
    <row r="321" spans="3:3" s="1" customFormat="1" x14ac:dyDescent="0.25">
      <c r="C321" s="43"/>
    </row>
    <row r="322" spans="3:3" s="1" customFormat="1" x14ac:dyDescent="0.25">
      <c r="C322" s="43"/>
    </row>
    <row r="323" spans="3:3" s="1" customFormat="1" x14ac:dyDescent="0.25">
      <c r="C323" s="43"/>
    </row>
    <row r="324" spans="3:3" s="1" customFormat="1" x14ac:dyDescent="0.25">
      <c r="C324" s="43"/>
    </row>
    <row r="325" spans="3:3" s="1" customFormat="1" x14ac:dyDescent="0.25">
      <c r="C325" s="43"/>
    </row>
    <row r="326" spans="3:3" s="1" customFormat="1" x14ac:dyDescent="0.25">
      <c r="C326" s="43"/>
    </row>
    <row r="327" spans="3:3" s="1" customFormat="1" x14ac:dyDescent="0.25">
      <c r="C327" s="43"/>
    </row>
    <row r="328" spans="3:3" s="1" customFormat="1" x14ac:dyDescent="0.25">
      <c r="C328" s="43"/>
    </row>
    <row r="329" spans="3:3" s="1" customFormat="1" x14ac:dyDescent="0.25">
      <c r="C329" s="43"/>
    </row>
    <row r="330" spans="3:3" s="1" customFormat="1" x14ac:dyDescent="0.25">
      <c r="C330" s="43"/>
    </row>
    <row r="331" spans="3:3" s="1" customFormat="1" x14ac:dyDescent="0.25">
      <c r="C331" s="43"/>
    </row>
    <row r="332" spans="3:3" s="1" customFormat="1" x14ac:dyDescent="0.25">
      <c r="C332" s="43"/>
    </row>
    <row r="333" spans="3:3" s="1" customFormat="1" x14ac:dyDescent="0.25">
      <c r="C333" s="43"/>
    </row>
    <row r="334" spans="3:3" s="1" customFormat="1" x14ac:dyDescent="0.25">
      <c r="C334" s="43"/>
    </row>
    <row r="335" spans="3:3" s="1" customFormat="1" x14ac:dyDescent="0.25">
      <c r="C335" s="43"/>
    </row>
    <row r="336" spans="3:3" s="1" customFormat="1" x14ac:dyDescent="0.25">
      <c r="C336" s="43"/>
    </row>
    <row r="337" spans="3:3" s="1" customFormat="1" x14ac:dyDescent="0.25">
      <c r="C337" s="43"/>
    </row>
    <row r="338" spans="3:3" s="1" customFormat="1" x14ac:dyDescent="0.25">
      <c r="C338" s="43"/>
    </row>
    <row r="339" spans="3:3" s="1" customFormat="1" x14ac:dyDescent="0.25">
      <c r="C339" s="43"/>
    </row>
    <row r="340" spans="3:3" s="1" customFormat="1" x14ac:dyDescent="0.25">
      <c r="C340" s="43"/>
    </row>
    <row r="341" spans="3:3" s="1" customFormat="1" x14ac:dyDescent="0.25">
      <c r="C341" s="43"/>
    </row>
    <row r="342" spans="3:3" s="1" customFormat="1" x14ac:dyDescent="0.25">
      <c r="C342" s="43"/>
    </row>
    <row r="343" spans="3:3" s="1" customFormat="1" x14ac:dyDescent="0.25">
      <c r="C343" s="43"/>
    </row>
    <row r="344" spans="3:3" s="1" customFormat="1" x14ac:dyDescent="0.25">
      <c r="C344" s="43"/>
    </row>
    <row r="345" spans="3:3" s="1" customFormat="1" x14ac:dyDescent="0.25">
      <c r="C345" s="43"/>
    </row>
    <row r="346" spans="3:3" s="1" customFormat="1" x14ac:dyDescent="0.25">
      <c r="C346" s="43"/>
    </row>
    <row r="347" spans="3:3" s="1" customFormat="1" x14ac:dyDescent="0.25">
      <c r="C347" s="43"/>
    </row>
    <row r="348" spans="3:3" s="1" customFormat="1" x14ac:dyDescent="0.25">
      <c r="C348" s="43"/>
    </row>
    <row r="349" spans="3:3" s="1" customFormat="1" x14ac:dyDescent="0.25">
      <c r="C349" s="43"/>
    </row>
    <row r="350" spans="3:3" s="1" customFormat="1" x14ac:dyDescent="0.25">
      <c r="C350" s="43"/>
    </row>
    <row r="351" spans="3:3" s="1" customFormat="1" x14ac:dyDescent="0.25">
      <c r="C351" s="43"/>
    </row>
    <row r="352" spans="3:3" s="1" customFormat="1" x14ac:dyDescent="0.25">
      <c r="C352" s="43"/>
    </row>
    <row r="353" spans="3:3" s="1" customFormat="1" x14ac:dyDescent="0.25">
      <c r="C353" s="43"/>
    </row>
    <row r="354" spans="3:3" s="1" customFormat="1" x14ac:dyDescent="0.25">
      <c r="C354" s="43"/>
    </row>
    <row r="355" spans="3:3" s="1" customFormat="1" x14ac:dyDescent="0.25">
      <c r="C355" s="43"/>
    </row>
    <row r="356" spans="3:3" s="1" customFormat="1" x14ac:dyDescent="0.25">
      <c r="C356" s="43"/>
    </row>
    <row r="357" spans="3:3" s="1" customFormat="1" x14ac:dyDescent="0.25">
      <c r="C357" s="43"/>
    </row>
    <row r="358" spans="3:3" s="1" customFormat="1" x14ac:dyDescent="0.25">
      <c r="C358" s="43"/>
    </row>
    <row r="359" spans="3:3" s="1" customFormat="1" x14ac:dyDescent="0.25">
      <c r="C359" s="43"/>
    </row>
    <row r="360" spans="3:3" s="1" customFormat="1" x14ac:dyDescent="0.25">
      <c r="C360" s="43"/>
    </row>
    <row r="361" spans="3:3" s="1" customFormat="1" x14ac:dyDescent="0.25">
      <c r="C361" s="43"/>
    </row>
    <row r="362" spans="3:3" s="1" customFormat="1" x14ac:dyDescent="0.25">
      <c r="C362" s="43"/>
    </row>
    <row r="363" spans="3:3" s="1" customFormat="1" x14ac:dyDescent="0.25">
      <c r="C363" s="43"/>
    </row>
    <row r="364" spans="3:3" s="1" customFormat="1" x14ac:dyDescent="0.25">
      <c r="C364" s="43"/>
    </row>
    <row r="365" spans="3:3" s="1" customFormat="1" x14ac:dyDescent="0.25">
      <c r="C365" s="43"/>
    </row>
    <row r="366" spans="3:3" s="1" customFormat="1" x14ac:dyDescent="0.25">
      <c r="C366" s="43"/>
    </row>
    <row r="367" spans="3:3" s="1" customFormat="1" x14ac:dyDescent="0.25">
      <c r="C367" s="43"/>
    </row>
    <row r="368" spans="3:3" s="1" customFormat="1" x14ac:dyDescent="0.25">
      <c r="C368" s="43"/>
    </row>
    <row r="369" spans="3:3" s="1" customFormat="1" x14ac:dyDescent="0.25">
      <c r="C369" s="43"/>
    </row>
    <row r="370" spans="3:3" s="1" customFormat="1" x14ac:dyDescent="0.25">
      <c r="C370" s="43"/>
    </row>
    <row r="371" spans="3:3" s="1" customFormat="1" x14ac:dyDescent="0.25">
      <c r="C371" s="43"/>
    </row>
    <row r="372" spans="3:3" s="1" customFormat="1" x14ac:dyDescent="0.25">
      <c r="C372" s="43"/>
    </row>
    <row r="373" spans="3:3" s="1" customFormat="1" x14ac:dyDescent="0.25">
      <c r="C373" s="43"/>
    </row>
    <row r="374" spans="3:3" s="1" customFormat="1" x14ac:dyDescent="0.25">
      <c r="C374" s="43"/>
    </row>
    <row r="375" spans="3:3" s="1" customFormat="1" x14ac:dyDescent="0.25">
      <c r="C375" s="43"/>
    </row>
    <row r="376" spans="3:3" s="1" customFormat="1" x14ac:dyDescent="0.25">
      <c r="C376" s="43"/>
    </row>
    <row r="377" spans="3:3" s="1" customFormat="1" x14ac:dyDescent="0.25">
      <c r="C377" s="43"/>
    </row>
    <row r="378" spans="3:3" s="1" customFormat="1" x14ac:dyDescent="0.25">
      <c r="C378" s="43"/>
    </row>
    <row r="379" spans="3:3" s="1" customFormat="1" x14ac:dyDescent="0.25">
      <c r="C379" s="43"/>
    </row>
    <row r="380" spans="3:3" s="1" customFormat="1" x14ac:dyDescent="0.25">
      <c r="C380" s="43"/>
    </row>
    <row r="381" spans="3:3" s="1" customFormat="1" x14ac:dyDescent="0.25">
      <c r="C381" s="43"/>
    </row>
    <row r="382" spans="3:3" s="1" customFormat="1" x14ac:dyDescent="0.25">
      <c r="C382" s="43"/>
    </row>
    <row r="383" spans="3:3" s="1" customFormat="1" x14ac:dyDescent="0.25">
      <c r="C383" s="43"/>
    </row>
    <row r="384" spans="3:3" s="1" customFormat="1" x14ac:dyDescent="0.25">
      <c r="C384" s="43"/>
    </row>
    <row r="385" spans="3:3" s="1" customFormat="1" x14ac:dyDescent="0.25">
      <c r="C385" s="43"/>
    </row>
    <row r="386" spans="3:3" s="1" customFormat="1" x14ac:dyDescent="0.25">
      <c r="C386" s="43"/>
    </row>
    <row r="387" spans="3:3" s="1" customFormat="1" x14ac:dyDescent="0.25">
      <c r="C387" s="43"/>
    </row>
    <row r="388" spans="3:3" s="1" customFormat="1" x14ac:dyDescent="0.25">
      <c r="C388" s="43"/>
    </row>
    <row r="389" spans="3:3" s="1" customFormat="1" x14ac:dyDescent="0.25">
      <c r="C389" s="43"/>
    </row>
    <row r="390" spans="3:3" s="1" customFormat="1" x14ac:dyDescent="0.25">
      <c r="C390" s="43"/>
    </row>
    <row r="391" spans="3:3" s="1" customFormat="1" x14ac:dyDescent="0.25">
      <c r="C391" s="43"/>
    </row>
    <row r="392" spans="3:3" s="1" customFormat="1" x14ac:dyDescent="0.25">
      <c r="C392" s="43"/>
    </row>
    <row r="393" spans="3:3" s="1" customFormat="1" x14ac:dyDescent="0.25">
      <c r="C393" s="43"/>
    </row>
    <row r="394" spans="3:3" s="1" customFormat="1" x14ac:dyDescent="0.25">
      <c r="C394" s="43"/>
    </row>
    <row r="395" spans="3:3" s="1" customFormat="1" x14ac:dyDescent="0.25">
      <c r="C395" s="43"/>
    </row>
    <row r="396" spans="3:3" s="1" customFormat="1" x14ac:dyDescent="0.25">
      <c r="C396" s="43"/>
    </row>
    <row r="397" spans="3:3" s="1" customFormat="1" x14ac:dyDescent="0.25">
      <c r="C397" s="43"/>
    </row>
    <row r="398" spans="3:3" s="1" customFormat="1" x14ac:dyDescent="0.25">
      <c r="C398" s="43"/>
    </row>
    <row r="399" spans="3:3" s="1" customFormat="1" x14ac:dyDescent="0.25">
      <c r="C399" s="43"/>
    </row>
    <row r="400" spans="3:3" s="1" customFormat="1" x14ac:dyDescent="0.25">
      <c r="C400" s="43"/>
    </row>
    <row r="401" spans="3:3" s="1" customFormat="1" x14ac:dyDescent="0.25">
      <c r="C401" s="43"/>
    </row>
    <row r="402" spans="3:3" s="1" customFormat="1" x14ac:dyDescent="0.25">
      <c r="C402" s="43"/>
    </row>
    <row r="403" spans="3:3" s="1" customFormat="1" x14ac:dyDescent="0.25">
      <c r="C403" s="43"/>
    </row>
    <row r="404" spans="3:3" s="1" customFormat="1" x14ac:dyDescent="0.25">
      <c r="C404" s="43"/>
    </row>
    <row r="405" spans="3:3" s="1" customFormat="1" x14ac:dyDescent="0.25">
      <c r="C405" s="43"/>
    </row>
    <row r="406" spans="3:3" s="1" customFormat="1" x14ac:dyDescent="0.25">
      <c r="C406" s="43"/>
    </row>
    <row r="407" spans="3:3" s="1" customFormat="1" x14ac:dyDescent="0.25">
      <c r="C407" s="43"/>
    </row>
    <row r="408" spans="3:3" s="1" customFormat="1" x14ac:dyDescent="0.25">
      <c r="C408" s="43"/>
    </row>
    <row r="409" spans="3:3" s="1" customFormat="1" x14ac:dyDescent="0.25">
      <c r="C409" s="43"/>
    </row>
    <row r="410" spans="3:3" s="1" customFormat="1" x14ac:dyDescent="0.25">
      <c r="C410" s="43"/>
    </row>
    <row r="411" spans="3:3" s="1" customFormat="1" x14ac:dyDescent="0.25">
      <c r="C411" s="43"/>
    </row>
    <row r="412" spans="3:3" s="1" customFormat="1" x14ac:dyDescent="0.25">
      <c r="C412" s="43"/>
    </row>
    <row r="413" spans="3:3" s="1" customFormat="1" x14ac:dyDescent="0.25">
      <c r="C413" s="43"/>
    </row>
    <row r="414" spans="3:3" s="1" customFormat="1" x14ac:dyDescent="0.25">
      <c r="C414" s="43"/>
    </row>
    <row r="415" spans="3:3" s="1" customFormat="1" x14ac:dyDescent="0.25">
      <c r="C415" s="43"/>
    </row>
    <row r="416" spans="3:3" s="1" customFormat="1" x14ac:dyDescent="0.25">
      <c r="C416" s="43"/>
    </row>
    <row r="417" spans="3:3" s="1" customFormat="1" x14ac:dyDescent="0.25">
      <c r="C417" s="43"/>
    </row>
    <row r="418" spans="3:3" s="1" customFormat="1" x14ac:dyDescent="0.25">
      <c r="C418" s="43"/>
    </row>
    <row r="419" spans="3:3" s="1" customFormat="1" x14ac:dyDescent="0.25">
      <c r="C419" s="43"/>
    </row>
    <row r="420" spans="3:3" s="1" customFormat="1" x14ac:dyDescent="0.25">
      <c r="C420" s="43"/>
    </row>
    <row r="421" spans="3:3" s="1" customFormat="1" x14ac:dyDescent="0.25">
      <c r="C421" s="43"/>
    </row>
    <row r="422" spans="3:3" s="1" customFormat="1" x14ac:dyDescent="0.25">
      <c r="C422" s="43"/>
    </row>
    <row r="423" spans="3:3" s="1" customFormat="1" x14ac:dyDescent="0.25">
      <c r="C423" s="43"/>
    </row>
    <row r="424" spans="3:3" s="1" customFormat="1" x14ac:dyDescent="0.25">
      <c r="C424" s="43"/>
    </row>
    <row r="425" spans="3:3" s="1" customFormat="1" x14ac:dyDescent="0.25">
      <c r="C425" s="43"/>
    </row>
    <row r="426" spans="3:3" s="1" customFormat="1" x14ac:dyDescent="0.25">
      <c r="C426" s="43"/>
    </row>
    <row r="427" spans="3:3" s="1" customFormat="1" x14ac:dyDescent="0.25">
      <c r="C427" s="43"/>
    </row>
    <row r="428" spans="3:3" s="1" customFormat="1" x14ac:dyDescent="0.25">
      <c r="C428" s="43"/>
    </row>
    <row r="429" spans="3:3" s="1" customFormat="1" x14ac:dyDescent="0.25">
      <c r="C429" s="43"/>
    </row>
    <row r="430" spans="3:3" s="1" customFormat="1" x14ac:dyDescent="0.25">
      <c r="C430" s="43"/>
    </row>
    <row r="431" spans="3:3" s="1" customFormat="1" x14ac:dyDescent="0.25">
      <c r="C431" s="43"/>
    </row>
    <row r="432" spans="3:3" s="1" customFormat="1" x14ac:dyDescent="0.25">
      <c r="C432" s="43"/>
    </row>
    <row r="433" spans="3:3" s="1" customFormat="1" x14ac:dyDescent="0.25">
      <c r="C433" s="43"/>
    </row>
    <row r="434" spans="3:3" s="1" customFormat="1" x14ac:dyDescent="0.25">
      <c r="C434" s="43"/>
    </row>
    <row r="435" spans="3:3" s="1" customFormat="1" x14ac:dyDescent="0.25">
      <c r="C435" s="43"/>
    </row>
    <row r="436" spans="3:3" s="1" customFormat="1" x14ac:dyDescent="0.25">
      <c r="C436" s="43"/>
    </row>
    <row r="437" spans="3:3" s="1" customFormat="1" x14ac:dyDescent="0.25">
      <c r="C437" s="43"/>
    </row>
    <row r="438" spans="3:3" s="1" customFormat="1" x14ac:dyDescent="0.25">
      <c r="C438" s="43"/>
    </row>
    <row r="439" spans="3:3" s="1" customFormat="1" x14ac:dyDescent="0.25">
      <c r="C439" s="43"/>
    </row>
    <row r="440" spans="3:3" s="1" customFormat="1" x14ac:dyDescent="0.25">
      <c r="C440" s="43"/>
    </row>
    <row r="441" spans="3:3" s="1" customFormat="1" x14ac:dyDescent="0.25">
      <c r="C441" s="43"/>
    </row>
    <row r="442" spans="3:3" s="1" customFormat="1" x14ac:dyDescent="0.25">
      <c r="C442" s="43"/>
    </row>
    <row r="443" spans="3:3" s="1" customFormat="1" x14ac:dyDescent="0.25">
      <c r="C443" s="43"/>
    </row>
    <row r="444" spans="3:3" s="1" customFormat="1" x14ac:dyDescent="0.25">
      <c r="C444" s="43"/>
    </row>
    <row r="445" spans="3:3" s="1" customFormat="1" x14ac:dyDescent="0.25">
      <c r="C445" s="43"/>
    </row>
    <row r="446" spans="3:3" s="1" customFormat="1" x14ac:dyDescent="0.25">
      <c r="C446" s="43"/>
    </row>
    <row r="447" spans="3:3" s="1" customFormat="1" x14ac:dyDescent="0.25">
      <c r="C447" s="43"/>
    </row>
    <row r="448" spans="3:3" s="1" customFormat="1" x14ac:dyDescent="0.25">
      <c r="C448" s="43"/>
    </row>
    <row r="449" spans="3:3" s="1" customFormat="1" x14ac:dyDescent="0.25">
      <c r="C449" s="43"/>
    </row>
    <row r="450" spans="3:3" s="1" customFormat="1" x14ac:dyDescent="0.25">
      <c r="C450" s="43"/>
    </row>
    <row r="451" spans="3:3" s="1" customFormat="1" x14ac:dyDescent="0.25">
      <c r="C451" s="43"/>
    </row>
    <row r="452" spans="3:3" s="1" customFormat="1" x14ac:dyDescent="0.25">
      <c r="C452" s="43"/>
    </row>
    <row r="453" spans="3:3" s="1" customFormat="1" x14ac:dyDescent="0.25">
      <c r="C453" s="43"/>
    </row>
    <row r="454" spans="3:3" s="1" customFormat="1" x14ac:dyDescent="0.25">
      <c r="C454" s="43"/>
    </row>
    <row r="455" spans="3:3" s="1" customFormat="1" x14ac:dyDescent="0.25">
      <c r="C455" s="43"/>
    </row>
    <row r="456" spans="3:3" s="1" customFormat="1" x14ac:dyDescent="0.25">
      <c r="C456" s="43"/>
    </row>
    <row r="457" spans="3:3" s="1" customFormat="1" x14ac:dyDescent="0.25">
      <c r="C457" s="43"/>
    </row>
    <row r="458" spans="3:3" s="1" customFormat="1" x14ac:dyDescent="0.25">
      <c r="C458" s="43"/>
    </row>
    <row r="459" spans="3:3" s="1" customFormat="1" x14ac:dyDescent="0.25">
      <c r="C459" s="43"/>
    </row>
    <row r="460" spans="3:3" s="1" customFormat="1" x14ac:dyDescent="0.25">
      <c r="C460" s="43"/>
    </row>
    <row r="461" spans="3:3" s="1" customFormat="1" x14ac:dyDescent="0.25">
      <c r="C461" s="43"/>
    </row>
    <row r="462" spans="3:3" s="1" customFormat="1" x14ac:dyDescent="0.25">
      <c r="C462" s="43"/>
    </row>
    <row r="463" spans="3:3" s="1" customFormat="1" x14ac:dyDescent="0.25">
      <c r="C463" s="43"/>
    </row>
    <row r="464" spans="3:3" s="1" customFormat="1" x14ac:dyDescent="0.25">
      <c r="C464" s="43"/>
    </row>
    <row r="465" spans="3:3" s="1" customFormat="1" x14ac:dyDescent="0.25">
      <c r="C465" s="43"/>
    </row>
    <row r="466" spans="3:3" s="1" customFormat="1" x14ac:dyDescent="0.25">
      <c r="C466" s="43"/>
    </row>
    <row r="467" spans="3:3" s="1" customFormat="1" x14ac:dyDescent="0.25">
      <c r="C467" s="43"/>
    </row>
    <row r="468" spans="3:3" s="1" customFormat="1" x14ac:dyDescent="0.25">
      <c r="C468" s="43"/>
    </row>
    <row r="469" spans="3:3" s="1" customFormat="1" x14ac:dyDescent="0.25">
      <c r="C469" s="43"/>
    </row>
    <row r="470" spans="3:3" s="1" customFormat="1" x14ac:dyDescent="0.25">
      <c r="C470" s="43"/>
    </row>
    <row r="471" spans="3:3" s="1" customFormat="1" x14ac:dyDescent="0.25">
      <c r="C471" s="43"/>
    </row>
    <row r="472" spans="3:3" s="1" customFormat="1" x14ac:dyDescent="0.25">
      <c r="C472" s="43"/>
    </row>
    <row r="473" spans="3:3" s="1" customFormat="1" x14ac:dyDescent="0.25">
      <c r="C473" s="43"/>
    </row>
    <row r="474" spans="3:3" s="1" customFormat="1" x14ac:dyDescent="0.25">
      <c r="C474" s="43"/>
    </row>
    <row r="475" spans="3:3" s="1" customFormat="1" x14ac:dyDescent="0.25">
      <c r="C475" s="43"/>
    </row>
    <row r="476" spans="3:3" s="1" customFormat="1" x14ac:dyDescent="0.25">
      <c r="C476" s="43"/>
    </row>
    <row r="477" spans="3:3" s="1" customFormat="1" x14ac:dyDescent="0.25">
      <c r="C477" s="43"/>
    </row>
    <row r="478" spans="3:3" s="1" customFormat="1" x14ac:dyDescent="0.25">
      <c r="C478" s="43"/>
    </row>
    <row r="479" spans="3:3" s="1" customFormat="1" x14ac:dyDescent="0.25">
      <c r="C479" s="43"/>
    </row>
    <row r="480" spans="3:3" s="1" customFormat="1" x14ac:dyDescent="0.25">
      <c r="C480" s="43"/>
    </row>
    <row r="481" spans="3:11" x14ac:dyDescent="0.25">
      <c r="C481" s="43"/>
      <c r="H481" s="1"/>
      <c r="I481" s="1"/>
      <c r="J481" s="1"/>
      <c r="K481" s="1"/>
    </row>
    <row r="482" spans="3:11" x14ac:dyDescent="0.25">
      <c r="C482" s="43"/>
      <c r="H482" s="1"/>
      <c r="I482" s="1"/>
      <c r="J482" s="1"/>
      <c r="K482" s="1"/>
    </row>
    <row r="483" spans="3:11" x14ac:dyDescent="0.25">
      <c r="C483" s="43"/>
      <c r="H483" s="1"/>
      <c r="I483" s="1"/>
      <c r="J483" s="1"/>
      <c r="K483" s="1"/>
    </row>
    <row r="484" spans="3:11" x14ac:dyDescent="0.25">
      <c r="H484" s="1"/>
      <c r="I484" s="1"/>
      <c r="J484" s="1"/>
      <c r="K484" s="1"/>
    </row>
    <row r="485" spans="3:11" x14ac:dyDescent="0.25">
      <c r="H485" s="1"/>
      <c r="I485" s="1"/>
      <c r="J485" s="1"/>
      <c r="K485" s="1"/>
    </row>
    <row r="486" spans="3:11" x14ac:dyDescent="0.25">
      <c r="H486" s="1"/>
      <c r="I486" s="1"/>
      <c r="J486" s="1"/>
      <c r="K486" s="1"/>
    </row>
    <row r="487" spans="3:11" x14ac:dyDescent="0.25">
      <c r="H487" s="1"/>
      <c r="I487" s="1"/>
      <c r="J487" s="1"/>
      <c r="K487" s="1"/>
    </row>
    <row r="488" spans="3:11" x14ac:dyDescent="0.25">
      <c r="H488" s="1"/>
      <c r="I488" s="1"/>
      <c r="J488" s="1"/>
      <c r="K488" s="1"/>
    </row>
    <row r="489" spans="3:11" x14ac:dyDescent="0.25">
      <c r="H489" s="1"/>
      <c r="I489" s="1"/>
      <c r="J489" s="1"/>
      <c r="K489" s="1"/>
    </row>
    <row r="490" spans="3:11" x14ac:dyDescent="0.25">
      <c r="H490" s="1"/>
      <c r="I490" s="1"/>
      <c r="J490" s="1"/>
      <c r="K490" s="1"/>
    </row>
    <row r="491" spans="3:11" x14ac:dyDescent="0.25">
      <c r="H491" s="1"/>
      <c r="I491" s="1"/>
      <c r="J491" s="1"/>
      <c r="K491" s="1"/>
    </row>
    <row r="492" spans="3:11" x14ac:dyDescent="0.25">
      <c r="H492" s="1"/>
      <c r="I492" s="1"/>
      <c r="J492" s="1"/>
      <c r="K492" s="1"/>
    </row>
    <row r="493" spans="3:11" x14ac:dyDescent="0.25">
      <c r="H493" s="1"/>
      <c r="I493" s="1"/>
      <c r="J493" s="1"/>
      <c r="K493" s="1"/>
    </row>
    <row r="494" spans="3:11" x14ac:dyDescent="0.25">
      <c r="H494" s="1"/>
      <c r="I494" s="1"/>
      <c r="J494" s="1"/>
      <c r="K494" s="1"/>
    </row>
    <row r="495" spans="3:11" x14ac:dyDescent="0.25">
      <c r="H495" s="1"/>
      <c r="I495" s="1"/>
      <c r="J495" s="1"/>
      <c r="K495" s="1"/>
    </row>
  </sheetData>
  <mergeCells count="23">
    <mergeCell ref="A14:O14"/>
    <mergeCell ref="A16:A18"/>
    <mergeCell ref="B16:B18"/>
    <mergeCell ref="C16:C18"/>
    <mergeCell ref="D16:D18"/>
    <mergeCell ref="E16:G16"/>
    <mergeCell ref="H16:H18"/>
    <mergeCell ref="I16:K16"/>
    <mergeCell ref="L16:L18"/>
    <mergeCell ref="M16:O16"/>
    <mergeCell ref="E17:F17"/>
    <mergeCell ref="G17:G18"/>
    <mergeCell ref="I17:J17"/>
    <mergeCell ref="K17:K18"/>
    <mergeCell ref="M17:N17"/>
    <mergeCell ref="O17:O18"/>
    <mergeCell ref="B38:O38"/>
    <mergeCell ref="B42:O42"/>
    <mergeCell ref="B19:O19"/>
    <mergeCell ref="B22:O22"/>
    <mergeCell ref="B29:O29"/>
    <mergeCell ref="B32:O32"/>
    <mergeCell ref="B35:O35"/>
  </mergeCells>
  <pageMargins left="1.1811023622047245" right="0.39370078740157483" top="0.74803149606299213" bottom="0.78740157480314965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7"/>
  <sheetViews>
    <sheetView showZeros="0" zoomScaleNormal="100" workbookViewId="0">
      <selection sqref="A1:XFD1048576"/>
    </sheetView>
  </sheetViews>
  <sheetFormatPr defaultRowHeight="15" x14ac:dyDescent="0.25"/>
  <cols>
    <col min="1" max="1" width="5" style="1" customWidth="1"/>
    <col min="2" max="2" width="39.28515625" style="1" customWidth="1"/>
    <col min="3" max="3" width="6.7109375" style="2" customWidth="1"/>
    <col min="4" max="11" width="10" style="1" hidden="1" customWidth="1"/>
    <col min="12" max="12" width="10.85546875" style="1" customWidth="1"/>
    <col min="13" max="14" width="10" style="1" customWidth="1"/>
    <col min="15" max="15" width="11.140625" style="1" customWidth="1"/>
    <col min="16" max="17" width="9.140625" style="1" hidden="1" customWidth="1"/>
    <col min="18" max="19" width="9.140625" style="1" customWidth="1"/>
    <col min="20" max="16384" width="9.140625" style="1"/>
  </cols>
  <sheetData>
    <row r="1" spans="1:15" x14ac:dyDescent="0.25">
      <c r="B1" s="547" t="s">
        <v>307</v>
      </c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</row>
    <row r="2" spans="1:15" x14ac:dyDescent="0.25">
      <c r="B2" s="547" t="s">
        <v>472</v>
      </c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</row>
    <row r="3" spans="1:15" x14ac:dyDescent="0.25">
      <c r="B3" s="547" t="s">
        <v>484</v>
      </c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</row>
    <row r="4" spans="1:15" x14ac:dyDescent="0.25">
      <c r="B4" s="547" t="s">
        <v>326</v>
      </c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</row>
    <row r="5" spans="1:15" ht="15" customHeight="1" x14ac:dyDescent="0.25">
      <c r="B5" s="548" t="s">
        <v>500</v>
      </c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</row>
    <row r="6" spans="1:15" ht="15" customHeight="1" x14ac:dyDescent="0.25">
      <c r="B6" s="549" t="s">
        <v>501</v>
      </c>
      <c r="C6" s="549"/>
      <c r="D6" s="549"/>
      <c r="E6" s="549"/>
      <c r="F6" s="549"/>
      <c r="G6" s="549"/>
      <c r="H6" s="549"/>
      <c r="I6" s="549"/>
      <c r="J6" s="549"/>
      <c r="K6" s="549"/>
      <c r="L6" s="549"/>
      <c r="M6" s="549"/>
      <c r="N6" s="549"/>
      <c r="O6" s="549"/>
    </row>
    <row r="7" spans="1:15" ht="15.75" customHeight="1" x14ac:dyDescent="0.25">
      <c r="B7" s="548" t="s">
        <v>524</v>
      </c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48"/>
    </row>
    <row r="8" spans="1:15" ht="15" customHeight="1" x14ac:dyDescent="0.25">
      <c r="B8" s="549" t="s">
        <v>525</v>
      </c>
      <c r="C8" s="549"/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549"/>
      <c r="O8" s="549"/>
    </row>
    <row r="9" spans="1:15" x14ac:dyDescent="0.25">
      <c r="B9" s="512" t="s">
        <v>542</v>
      </c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</row>
    <row r="10" spans="1:15" ht="15" customHeight="1" x14ac:dyDescent="0.25">
      <c r="B10" s="549" t="s">
        <v>543</v>
      </c>
      <c r="C10" s="549"/>
      <c r="D10" s="549"/>
      <c r="E10" s="549"/>
      <c r="F10" s="549"/>
      <c r="G10" s="549"/>
      <c r="H10" s="549"/>
      <c r="I10" s="549"/>
      <c r="J10" s="549"/>
      <c r="K10" s="549"/>
      <c r="L10" s="549"/>
      <c r="M10" s="549"/>
      <c r="N10" s="549"/>
      <c r="O10" s="549"/>
    </row>
    <row r="11" spans="1:15" x14ac:dyDescent="0.25"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5" ht="44.25" customHeight="1" x14ac:dyDescent="0.25">
      <c r="A12" s="453" t="s">
        <v>463</v>
      </c>
      <c r="B12" s="453"/>
      <c r="C12" s="453"/>
      <c r="D12" s="453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</row>
    <row r="13" spans="1:15" ht="18.75" customHeight="1" x14ac:dyDescent="0.25">
      <c r="A13" s="418"/>
      <c r="B13" s="418"/>
      <c r="C13" s="418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3" t="s">
        <v>375</v>
      </c>
    </row>
    <row r="14" spans="1:15" x14ac:dyDescent="0.25">
      <c r="A14" s="537" t="s">
        <v>5</v>
      </c>
      <c r="B14" s="456" t="s">
        <v>327</v>
      </c>
      <c r="C14" s="456" t="s">
        <v>53</v>
      </c>
      <c r="D14" s="480" t="s">
        <v>315</v>
      </c>
      <c r="E14" s="490" t="s">
        <v>188</v>
      </c>
      <c r="F14" s="490"/>
      <c r="G14" s="490"/>
      <c r="H14" s="457" t="s">
        <v>317</v>
      </c>
      <c r="I14" s="489" t="s">
        <v>188</v>
      </c>
      <c r="J14" s="489"/>
      <c r="K14" s="489"/>
      <c r="L14" s="473" t="s">
        <v>0</v>
      </c>
      <c r="M14" s="473" t="s">
        <v>188</v>
      </c>
      <c r="N14" s="473"/>
      <c r="O14" s="473"/>
    </row>
    <row r="15" spans="1:15" x14ac:dyDescent="0.25">
      <c r="A15" s="537"/>
      <c r="B15" s="456"/>
      <c r="C15" s="456"/>
      <c r="D15" s="480"/>
      <c r="E15" s="490" t="s">
        <v>1</v>
      </c>
      <c r="F15" s="490"/>
      <c r="G15" s="480" t="s">
        <v>2</v>
      </c>
      <c r="H15" s="457"/>
      <c r="I15" s="489" t="s">
        <v>1</v>
      </c>
      <c r="J15" s="489"/>
      <c r="K15" s="457" t="s">
        <v>2</v>
      </c>
      <c r="L15" s="473"/>
      <c r="M15" s="473" t="s">
        <v>1</v>
      </c>
      <c r="N15" s="473"/>
      <c r="O15" s="456" t="s">
        <v>2</v>
      </c>
    </row>
    <row r="16" spans="1:15" ht="29.25" customHeight="1" x14ac:dyDescent="0.25">
      <c r="A16" s="537"/>
      <c r="B16" s="456"/>
      <c r="C16" s="456"/>
      <c r="D16" s="480"/>
      <c r="E16" s="423" t="s">
        <v>3</v>
      </c>
      <c r="F16" s="416" t="s">
        <v>4</v>
      </c>
      <c r="G16" s="480"/>
      <c r="H16" s="457"/>
      <c r="I16" s="424" t="s">
        <v>3</v>
      </c>
      <c r="J16" s="419" t="s">
        <v>4</v>
      </c>
      <c r="K16" s="457"/>
      <c r="L16" s="473"/>
      <c r="M16" s="413" t="s">
        <v>3</v>
      </c>
      <c r="N16" s="417" t="s">
        <v>4</v>
      </c>
      <c r="O16" s="456"/>
    </row>
    <row r="17" spans="1:15" ht="18" customHeight="1" x14ac:dyDescent="0.25">
      <c r="A17" s="4" t="s">
        <v>69</v>
      </c>
      <c r="B17" s="541" t="s">
        <v>410</v>
      </c>
      <c r="C17" s="542"/>
      <c r="D17" s="542"/>
      <c r="E17" s="542"/>
      <c r="F17" s="542"/>
      <c r="G17" s="542"/>
      <c r="H17" s="542"/>
      <c r="I17" s="542"/>
      <c r="J17" s="542"/>
      <c r="K17" s="542"/>
      <c r="L17" s="542"/>
      <c r="M17" s="542"/>
      <c r="N17" s="542"/>
      <c r="O17" s="543"/>
    </row>
    <row r="18" spans="1:15" ht="15.75" customHeight="1" x14ac:dyDescent="0.25">
      <c r="A18" s="4" t="s">
        <v>176</v>
      </c>
      <c r="B18" s="470" t="s">
        <v>6</v>
      </c>
      <c r="C18" s="471"/>
      <c r="D18" s="471"/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72"/>
    </row>
    <row r="19" spans="1:15" ht="15" customHeight="1" x14ac:dyDescent="0.25">
      <c r="A19" s="4" t="s">
        <v>70</v>
      </c>
      <c r="B19" s="27" t="s">
        <v>20</v>
      </c>
      <c r="C19" s="13"/>
      <c r="D19" s="14">
        <f t="shared" ref="D19:D23" si="0">E19+G19</f>
        <v>290.8</v>
      </c>
      <c r="E19" s="14">
        <f>E20+E21+E22+E23</f>
        <v>279.7</v>
      </c>
      <c r="F19" s="14">
        <f t="shared" ref="F19:G19" si="1">F20+F21+F22+F23</f>
        <v>0</v>
      </c>
      <c r="G19" s="14">
        <f t="shared" si="1"/>
        <v>11.1</v>
      </c>
      <c r="H19" s="8">
        <f t="shared" ref="H19" si="2">I19+K19</f>
        <v>13.2</v>
      </c>
      <c r="I19" s="8">
        <f>I20+I21+I22+I23</f>
        <v>13.2</v>
      </c>
      <c r="J19" s="8">
        <f t="shared" ref="J19:K19" si="3">J20+J21+J22+J23</f>
        <v>0</v>
      </c>
      <c r="K19" s="8">
        <f t="shared" si="3"/>
        <v>0</v>
      </c>
      <c r="L19" s="10">
        <f t="shared" ref="L19:O23" si="4">D19+H19</f>
        <v>304</v>
      </c>
      <c r="M19" s="10">
        <f t="shared" si="4"/>
        <v>292.89999999999998</v>
      </c>
      <c r="N19" s="10">
        <f t="shared" si="4"/>
        <v>0</v>
      </c>
      <c r="O19" s="10">
        <f t="shared" si="4"/>
        <v>11.1</v>
      </c>
    </row>
    <row r="20" spans="1:15" ht="15" customHeight="1" x14ac:dyDescent="0.25">
      <c r="A20" s="17"/>
      <c r="B20" s="63"/>
      <c r="C20" s="262" t="s">
        <v>9</v>
      </c>
      <c r="D20" s="14">
        <f t="shared" si="0"/>
        <v>1.6</v>
      </c>
      <c r="E20" s="14">
        <v>1.6</v>
      </c>
      <c r="F20" s="14"/>
      <c r="G20" s="14"/>
      <c r="H20" s="8"/>
      <c r="I20" s="8"/>
      <c r="J20" s="8"/>
      <c r="K20" s="8"/>
      <c r="L20" s="10">
        <f t="shared" si="4"/>
        <v>1.6</v>
      </c>
      <c r="M20" s="10">
        <f t="shared" si="4"/>
        <v>1.6</v>
      </c>
      <c r="N20" s="10">
        <f t="shared" si="4"/>
        <v>0</v>
      </c>
      <c r="O20" s="10">
        <f t="shared" si="4"/>
        <v>0</v>
      </c>
    </row>
    <row r="21" spans="1:15" ht="15" customHeight="1" x14ac:dyDescent="0.25">
      <c r="A21" s="17"/>
      <c r="B21" s="63"/>
      <c r="C21" s="262" t="s">
        <v>25</v>
      </c>
      <c r="D21" s="14">
        <f t="shared" si="0"/>
        <v>223.8</v>
      </c>
      <c r="E21" s="14">
        <v>223.8</v>
      </c>
      <c r="F21" s="14"/>
      <c r="G21" s="14"/>
      <c r="H21" s="8"/>
      <c r="I21" s="8"/>
      <c r="J21" s="8"/>
      <c r="K21" s="8"/>
      <c r="L21" s="10">
        <f t="shared" si="4"/>
        <v>223.8</v>
      </c>
      <c r="M21" s="10">
        <f t="shared" si="4"/>
        <v>223.8</v>
      </c>
      <c r="N21" s="10">
        <f t="shared" si="4"/>
        <v>0</v>
      </c>
      <c r="O21" s="10">
        <f t="shared" si="4"/>
        <v>0</v>
      </c>
    </row>
    <row r="22" spans="1:15" s="32" customFormat="1" ht="15" customHeight="1" x14ac:dyDescent="0.25">
      <c r="A22" s="397"/>
      <c r="B22" s="249"/>
      <c r="C22" s="13" t="s">
        <v>22</v>
      </c>
      <c r="D22" s="14">
        <f t="shared" si="0"/>
        <v>54.3</v>
      </c>
      <c r="E22" s="14">
        <v>54.3</v>
      </c>
      <c r="F22" s="14"/>
      <c r="G22" s="14"/>
      <c r="H22" s="8">
        <f>I22+K22</f>
        <v>13.2</v>
      </c>
      <c r="I22" s="8">
        <v>13.2</v>
      </c>
      <c r="J22" s="8"/>
      <c r="K22" s="8"/>
      <c r="L22" s="10">
        <f t="shared" si="4"/>
        <v>67.5</v>
      </c>
      <c r="M22" s="10">
        <f t="shared" si="4"/>
        <v>67.5</v>
      </c>
      <c r="N22" s="10">
        <f t="shared" si="4"/>
        <v>0</v>
      </c>
      <c r="O22" s="10">
        <f t="shared" si="4"/>
        <v>0</v>
      </c>
    </row>
    <row r="23" spans="1:15" s="32" customFormat="1" ht="15" customHeight="1" x14ac:dyDescent="0.25">
      <c r="A23" s="397"/>
      <c r="B23" s="249"/>
      <c r="C23" s="80" t="s">
        <v>30</v>
      </c>
      <c r="D23" s="14">
        <f t="shared" si="0"/>
        <v>11.1</v>
      </c>
      <c r="E23" s="14"/>
      <c r="F23" s="14"/>
      <c r="G23" s="14">
        <v>11.1</v>
      </c>
      <c r="H23" s="8"/>
      <c r="I23" s="8"/>
      <c r="J23" s="8"/>
      <c r="K23" s="8"/>
      <c r="L23" s="10">
        <f t="shared" si="4"/>
        <v>11.1</v>
      </c>
      <c r="M23" s="10">
        <f t="shared" si="4"/>
        <v>0</v>
      </c>
      <c r="N23" s="10">
        <f t="shared" si="4"/>
        <v>0</v>
      </c>
      <c r="O23" s="10">
        <f t="shared" si="4"/>
        <v>11.1</v>
      </c>
    </row>
    <row r="24" spans="1:15" ht="15" customHeight="1" x14ac:dyDescent="0.25">
      <c r="A24" s="18" t="s">
        <v>71</v>
      </c>
      <c r="B24" s="19" t="s">
        <v>168</v>
      </c>
      <c r="C24" s="26"/>
      <c r="D24" s="179">
        <f>E24+G24</f>
        <v>290.8</v>
      </c>
      <c r="E24" s="21">
        <f>E19</f>
        <v>279.7</v>
      </c>
      <c r="F24" s="21">
        <f>F19</f>
        <v>0</v>
      </c>
      <c r="G24" s="21">
        <f>G19</f>
        <v>11.1</v>
      </c>
      <c r="H24" s="22">
        <f t="shared" ref="H24" si="5">I24+K24</f>
        <v>13.2</v>
      </c>
      <c r="I24" s="22">
        <f>I19</f>
        <v>13.2</v>
      </c>
      <c r="J24" s="22">
        <f>J19</f>
        <v>0</v>
      </c>
      <c r="K24" s="22">
        <f>K19</f>
        <v>0</v>
      </c>
      <c r="L24" s="19">
        <f t="shared" ref="L24" si="6">M24+O24</f>
        <v>304</v>
      </c>
      <c r="M24" s="19">
        <f>M19</f>
        <v>292.89999999999998</v>
      </c>
      <c r="N24" s="19">
        <f>N19</f>
        <v>0</v>
      </c>
      <c r="O24" s="19">
        <f>O19</f>
        <v>11.1</v>
      </c>
    </row>
    <row r="25" spans="1:15" ht="18.75" customHeight="1" x14ac:dyDescent="0.25">
      <c r="A25" s="17" t="s">
        <v>72</v>
      </c>
      <c r="B25" s="470" t="s">
        <v>58</v>
      </c>
      <c r="C25" s="471"/>
      <c r="D25" s="471"/>
      <c r="E25" s="471"/>
      <c r="F25" s="471"/>
      <c r="G25" s="471"/>
      <c r="H25" s="471"/>
      <c r="I25" s="471"/>
      <c r="J25" s="471"/>
      <c r="K25" s="471"/>
      <c r="L25" s="471"/>
      <c r="M25" s="471"/>
      <c r="N25" s="471"/>
      <c r="O25" s="472"/>
    </row>
    <row r="26" spans="1:15" ht="15" customHeight="1" x14ac:dyDescent="0.25">
      <c r="A26" s="101" t="s">
        <v>73</v>
      </c>
      <c r="B26" s="27" t="s">
        <v>20</v>
      </c>
      <c r="C26" s="28" t="s">
        <v>31</v>
      </c>
      <c r="D26" s="14">
        <f t="shared" ref="D26:D30" si="7">E26+G26</f>
        <v>95.1</v>
      </c>
      <c r="E26" s="14">
        <v>95.1</v>
      </c>
      <c r="F26" s="14">
        <f t="shared" ref="F26:G26" si="8">F27+F28+F29</f>
        <v>0</v>
      </c>
      <c r="G26" s="14">
        <f t="shared" si="8"/>
        <v>0</v>
      </c>
      <c r="H26" s="8">
        <f>I26+K26</f>
        <v>0</v>
      </c>
      <c r="I26" s="8"/>
      <c r="J26" s="8">
        <f>J27+J28</f>
        <v>0</v>
      </c>
      <c r="K26" s="8"/>
      <c r="L26" s="10">
        <f t="shared" ref="L26:O30" si="9">D26+H26</f>
        <v>95.1</v>
      </c>
      <c r="M26" s="10">
        <f t="shared" si="9"/>
        <v>95.1</v>
      </c>
      <c r="N26" s="10">
        <f t="shared" si="9"/>
        <v>0</v>
      </c>
      <c r="O26" s="10">
        <f t="shared" si="9"/>
        <v>0</v>
      </c>
    </row>
    <row r="27" spans="1:15" s="32" customFormat="1" ht="15" hidden="1" customHeight="1" x14ac:dyDescent="0.25">
      <c r="A27" s="398"/>
      <c r="B27" s="249"/>
      <c r="C27" s="302" t="s">
        <v>25</v>
      </c>
      <c r="D27" s="14">
        <f t="shared" si="7"/>
        <v>0</v>
      </c>
      <c r="E27" s="14"/>
      <c r="F27" s="14"/>
      <c r="G27" s="14"/>
      <c r="H27" s="8">
        <f t="shared" ref="H27:H29" si="10">I27+K27</f>
        <v>0</v>
      </c>
      <c r="I27" s="8"/>
      <c r="J27" s="8"/>
      <c r="K27" s="8"/>
      <c r="L27" s="10">
        <f t="shared" si="9"/>
        <v>0</v>
      </c>
      <c r="M27" s="10">
        <f t="shared" si="9"/>
        <v>0</v>
      </c>
      <c r="N27" s="10">
        <f t="shared" si="9"/>
        <v>0</v>
      </c>
      <c r="O27" s="10">
        <f t="shared" si="9"/>
        <v>0</v>
      </c>
    </row>
    <row r="28" spans="1:15" ht="15" hidden="1" customHeight="1" x14ac:dyDescent="0.25">
      <c r="A28" s="105"/>
      <c r="B28" s="249"/>
      <c r="C28" s="28" t="s">
        <v>31</v>
      </c>
      <c r="D28" s="14">
        <f t="shared" si="7"/>
        <v>0</v>
      </c>
      <c r="E28" s="14"/>
      <c r="F28" s="14"/>
      <c r="G28" s="14"/>
      <c r="H28" s="8">
        <f t="shared" si="10"/>
        <v>0</v>
      </c>
      <c r="I28" s="8"/>
      <c r="J28" s="8"/>
      <c r="K28" s="8"/>
      <c r="L28" s="10">
        <f t="shared" si="9"/>
        <v>0</v>
      </c>
      <c r="M28" s="10">
        <f t="shared" si="9"/>
        <v>0</v>
      </c>
      <c r="N28" s="10">
        <f t="shared" si="9"/>
        <v>0</v>
      </c>
      <c r="O28" s="10">
        <f t="shared" si="9"/>
        <v>0</v>
      </c>
    </row>
    <row r="29" spans="1:15" ht="15" hidden="1" customHeight="1" x14ac:dyDescent="0.25">
      <c r="A29" s="105"/>
      <c r="B29" s="249"/>
      <c r="C29" s="302" t="s">
        <v>22</v>
      </c>
      <c r="D29" s="14">
        <f t="shared" si="7"/>
        <v>0</v>
      </c>
      <c r="E29" s="14"/>
      <c r="F29" s="14"/>
      <c r="G29" s="14"/>
      <c r="H29" s="8">
        <f t="shared" si="10"/>
        <v>0</v>
      </c>
      <c r="I29" s="8"/>
      <c r="J29" s="8"/>
      <c r="K29" s="8"/>
      <c r="L29" s="10">
        <f t="shared" si="9"/>
        <v>0</v>
      </c>
      <c r="M29" s="10">
        <f t="shared" si="9"/>
        <v>0</v>
      </c>
      <c r="N29" s="10">
        <f t="shared" si="9"/>
        <v>0</v>
      </c>
      <c r="O29" s="10">
        <f t="shared" si="9"/>
        <v>0</v>
      </c>
    </row>
    <row r="30" spans="1:15" s="32" customFormat="1" ht="15" hidden="1" customHeight="1" x14ac:dyDescent="0.25">
      <c r="A30" s="101" t="s">
        <v>74</v>
      </c>
      <c r="B30" s="27" t="s">
        <v>19</v>
      </c>
      <c r="C30" s="110" t="s">
        <v>22</v>
      </c>
      <c r="D30" s="14">
        <f t="shared" si="7"/>
        <v>0</v>
      </c>
      <c r="E30" s="14"/>
      <c r="F30" s="14"/>
      <c r="G30" s="14"/>
      <c r="H30" s="8">
        <f>I30+K30</f>
        <v>0</v>
      </c>
      <c r="I30" s="8"/>
      <c r="J30" s="8"/>
      <c r="K30" s="8"/>
      <c r="L30" s="10">
        <f t="shared" si="9"/>
        <v>0</v>
      </c>
      <c r="M30" s="10">
        <f t="shared" si="9"/>
        <v>0</v>
      </c>
      <c r="N30" s="10">
        <f t="shared" si="9"/>
        <v>0</v>
      </c>
      <c r="O30" s="10">
        <f t="shared" si="9"/>
        <v>0</v>
      </c>
    </row>
    <row r="31" spans="1:15" ht="15" customHeight="1" x14ac:dyDescent="0.25">
      <c r="A31" s="18" t="s">
        <v>74</v>
      </c>
      <c r="B31" s="19" t="s">
        <v>169</v>
      </c>
      <c r="C31" s="26"/>
      <c r="D31" s="179">
        <f>E31+G31</f>
        <v>95.1</v>
      </c>
      <c r="E31" s="21">
        <f>E26+E30</f>
        <v>95.1</v>
      </c>
      <c r="F31" s="21">
        <f>F26+F30</f>
        <v>0</v>
      </c>
      <c r="G31" s="21">
        <f>G26+G30</f>
        <v>0</v>
      </c>
      <c r="H31" s="22">
        <f t="shared" ref="H31" si="11">I31+K31</f>
        <v>0</v>
      </c>
      <c r="I31" s="22">
        <f>I26+I30</f>
        <v>0</v>
      </c>
      <c r="J31" s="22">
        <f>J26+J30</f>
        <v>0</v>
      </c>
      <c r="K31" s="22">
        <f>K26+K30</f>
        <v>0</v>
      </c>
      <c r="L31" s="19">
        <f t="shared" ref="L31" si="12">M31+O31</f>
        <v>95.1</v>
      </c>
      <c r="M31" s="19">
        <f>M26+M30</f>
        <v>95.1</v>
      </c>
      <c r="N31" s="19">
        <f>N26+N30</f>
        <v>0</v>
      </c>
      <c r="O31" s="19">
        <f>O26+O30</f>
        <v>0</v>
      </c>
    </row>
    <row r="32" spans="1:15" ht="18.75" customHeight="1" x14ac:dyDescent="0.25">
      <c r="A32" s="11" t="s">
        <v>75</v>
      </c>
      <c r="B32" s="470" t="s">
        <v>165</v>
      </c>
      <c r="C32" s="471"/>
      <c r="D32" s="471"/>
      <c r="E32" s="471"/>
      <c r="F32" s="471"/>
      <c r="G32" s="471"/>
      <c r="H32" s="471"/>
      <c r="I32" s="471"/>
      <c r="J32" s="471"/>
      <c r="K32" s="471"/>
      <c r="L32" s="471"/>
      <c r="M32" s="471"/>
      <c r="N32" s="471"/>
      <c r="O32" s="472"/>
    </row>
    <row r="33" spans="1:15" ht="15" customHeight="1" x14ac:dyDescent="0.25">
      <c r="A33" s="11" t="s">
        <v>76</v>
      </c>
      <c r="B33" s="27" t="s">
        <v>20</v>
      </c>
      <c r="C33" s="28" t="s">
        <v>50</v>
      </c>
      <c r="D33" s="14">
        <f t="shared" ref="D33:D46" si="13">E33+G33</f>
        <v>65.3</v>
      </c>
      <c r="E33" s="14">
        <v>65.3</v>
      </c>
      <c r="F33" s="14"/>
      <c r="G33" s="14"/>
      <c r="H33" s="8">
        <f t="shared" ref="H33:H47" si="14">I33+K33</f>
        <v>0</v>
      </c>
      <c r="I33" s="8"/>
      <c r="J33" s="8"/>
      <c r="K33" s="8"/>
      <c r="L33" s="10">
        <f t="shared" ref="L33:O46" si="15">D33+H33</f>
        <v>65.3</v>
      </c>
      <c r="M33" s="10">
        <f t="shared" si="15"/>
        <v>65.3</v>
      </c>
      <c r="N33" s="10">
        <f t="shared" si="15"/>
        <v>0</v>
      </c>
      <c r="O33" s="10">
        <f t="shared" si="15"/>
        <v>0</v>
      </c>
    </row>
    <row r="34" spans="1:15" ht="15" customHeight="1" x14ac:dyDescent="0.25">
      <c r="A34" s="11" t="s">
        <v>77</v>
      </c>
      <c r="B34" s="27" t="s">
        <v>155</v>
      </c>
      <c r="C34" s="28" t="s">
        <v>50</v>
      </c>
      <c r="D34" s="14">
        <f t="shared" si="13"/>
        <v>7.3</v>
      </c>
      <c r="E34" s="14">
        <v>7.3</v>
      </c>
      <c r="F34" s="14"/>
      <c r="G34" s="14"/>
      <c r="H34" s="8">
        <f t="shared" si="14"/>
        <v>0</v>
      </c>
      <c r="I34" s="8"/>
      <c r="J34" s="8"/>
      <c r="K34" s="8"/>
      <c r="L34" s="10">
        <f t="shared" si="15"/>
        <v>7.3</v>
      </c>
      <c r="M34" s="10">
        <f t="shared" si="15"/>
        <v>7.3</v>
      </c>
      <c r="N34" s="10">
        <f t="shared" si="15"/>
        <v>0</v>
      </c>
      <c r="O34" s="10">
        <f t="shared" si="15"/>
        <v>0</v>
      </c>
    </row>
    <row r="35" spans="1:15" ht="15" customHeight="1" x14ac:dyDescent="0.25">
      <c r="A35" s="11" t="s">
        <v>78</v>
      </c>
      <c r="B35" s="16" t="s">
        <v>148</v>
      </c>
      <c r="C35" s="28" t="s">
        <v>50</v>
      </c>
      <c r="D35" s="14">
        <f t="shared" si="13"/>
        <v>5.2</v>
      </c>
      <c r="E35" s="14">
        <v>5.2</v>
      </c>
      <c r="F35" s="14"/>
      <c r="G35" s="14"/>
      <c r="H35" s="8">
        <f t="shared" si="14"/>
        <v>0</v>
      </c>
      <c r="I35" s="8"/>
      <c r="J35" s="8"/>
      <c r="K35" s="8"/>
      <c r="L35" s="10">
        <f t="shared" si="15"/>
        <v>5.2</v>
      </c>
      <c r="M35" s="10">
        <f t="shared" si="15"/>
        <v>5.2</v>
      </c>
      <c r="N35" s="10">
        <f t="shared" si="15"/>
        <v>0</v>
      </c>
      <c r="O35" s="10">
        <f t="shared" si="15"/>
        <v>0</v>
      </c>
    </row>
    <row r="36" spans="1:15" ht="15" customHeight="1" x14ac:dyDescent="0.25">
      <c r="A36" s="11" t="s">
        <v>79</v>
      </c>
      <c r="B36" s="27" t="s">
        <v>378</v>
      </c>
      <c r="C36" s="28" t="s">
        <v>50</v>
      </c>
      <c r="D36" s="14">
        <f t="shared" si="13"/>
        <v>65.5</v>
      </c>
      <c r="E36" s="14">
        <v>65.5</v>
      </c>
      <c r="F36" s="14"/>
      <c r="G36" s="14"/>
      <c r="H36" s="8">
        <f t="shared" si="14"/>
        <v>0</v>
      </c>
      <c r="I36" s="8"/>
      <c r="J36" s="8"/>
      <c r="K36" s="8"/>
      <c r="L36" s="10">
        <f t="shared" si="15"/>
        <v>65.5</v>
      </c>
      <c r="M36" s="10">
        <f t="shared" si="15"/>
        <v>65.5</v>
      </c>
      <c r="N36" s="10">
        <f t="shared" si="15"/>
        <v>0</v>
      </c>
      <c r="O36" s="10">
        <f t="shared" si="15"/>
        <v>0</v>
      </c>
    </row>
    <row r="37" spans="1:15" ht="15" customHeight="1" x14ac:dyDescent="0.25">
      <c r="A37" s="11" t="s">
        <v>80</v>
      </c>
      <c r="B37" s="27" t="s">
        <v>379</v>
      </c>
      <c r="C37" s="28" t="s">
        <v>50</v>
      </c>
      <c r="D37" s="14">
        <f t="shared" si="13"/>
        <v>18.7</v>
      </c>
      <c r="E37" s="14">
        <v>18.7</v>
      </c>
      <c r="F37" s="14"/>
      <c r="G37" s="14"/>
      <c r="H37" s="8">
        <f t="shared" si="14"/>
        <v>0</v>
      </c>
      <c r="I37" s="8"/>
      <c r="J37" s="8"/>
      <c r="K37" s="8"/>
      <c r="L37" s="10">
        <f t="shared" si="15"/>
        <v>18.7</v>
      </c>
      <c r="M37" s="10">
        <f t="shared" si="15"/>
        <v>18.7</v>
      </c>
      <c r="N37" s="10">
        <f t="shared" si="15"/>
        <v>0</v>
      </c>
      <c r="O37" s="10">
        <f t="shared" si="15"/>
        <v>0</v>
      </c>
    </row>
    <row r="38" spans="1:15" ht="15" customHeight="1" x14ac:dyDescent="0.25">
      <c r="A38" s="11" t="s">
        <v>81</v>
      </c>
      <c r="B38" s="27" t="s">
        <v>380</v>
      </c>
      <c r="C38" s="28" t="s">
        <v>50</v>
      </c>
      <c r="D38" s="14">
        <f t="shared" si="13"/>
        <v>17.8</v>
      </c>
      <c r="E38" s="14">
        <v>17.8</v>
      </c>
      <c r="F38" s="14"/>
      <c r="G38" s="14"/>
      <c r="H38" s="8">
        <f t="shared" si="14"/>
        <v>0</v>
      </c>
      <c r="I38" s="8"/>
      <c r="J38" s="8"/>
      <c r="K38" s="8"/>
      <c r="L38" s="10">
        <f t="shared" si="15"/>
        <v>17.8</v>
      </c>
      <c r="M38" s="10">
        <f t="shared" si="15"/>
        <v>17.8</v>
      </c>
      <c r="N38" s="10">
        <f t="shared" si="15"/>
        <v>0</v>
      </c>
      <c r="O38" s="10">
        <f t="shared" si="15"/>
        <v>0</v>
      </c>
    </row>
    <row r="39" spans="1:15" ht="15" customHeight="1" x14ac:dyDescent="0.25">
      <c r="A39" s="11" t="s">
        <v>82</v>
      </c>
      <c r="B39" s="10" t="s">
        <v>362</v>
      </c>
      <c r="C39" s="28" t="s">
        <v>50</v>
      </c>
      <c r="D39" s="14">
        <f t="shared" si="13"/>
        <v>14.6</v>
      </c>
      <c r="E39" s="14">
        <v>14.6</v>
      </c>
      <c r="F39" s="14"/>
      <c r="G39" s="14"/>
      <c r="H39" s="8">
        <f t="shared" si="14"/>
        <v>0</v>
      </c>
      <c r="I39" s="8"/>
      <c r="J39" s="8"/>
      <c r="K39" s="8"/>
      <c r="L39" s="10">
        <f t="shared" si="15"/>
        <v>14.6</v>
      </c>
      <c r="M39" s="10">
        <f t="shared" si="15"/>
        <v>14.6</v>
      </c>
      <c r="N39" s="10">
        <f t="shared" si="15"/>
        <v>0</v>
      </c>
      <c r="O39" s="10">
        <f t="shared" si="15"/>
        <v>0</v>
      </c>
    </row>
    <row r="40" spans="1:15" ht="15" customHeight="1" x14ac:dyDescent="0.25">
      <c r="A40" s="11" t="s">
        <v>83</v>
      </c>
      <c r="B40" s="27" t="s">
        <v>41</v>
      </c>
      <c r="C40" s="28" t="s">
        <v>50</v>
      </c>
      <c r="D40" s="14">
        <f t="shared" si="13"/>
        <v>1.5</v>
      </c>
      <c r="E40" s="14">
        <v>1.5</v>
      </c>
      <c r="F40" s="14"/>
      <c r="G40" s="14"/>
      <c r="H40" s="8">
        <f t="shared" si="14"/>
        <v>0</v>
      </c>
      <c r="I40" s="8"/>
      <c r="J40" s="8"/>
      <c r="K40" s="8"/>
      <c r="L40" s="10">
        <f t="shared" si="15"/>
        <v>1.5</v>
      </c>
      <c r="M40" s="10">
        <f t="shared" si="15"/>
        <v>1.5</v>
      </c>
      <c r="N40" s="10">
        <f t="shared" si="15"/>
        <v>0</v>
      </c>
      <c r="O40" s="10">
        <f t="shared" si="15"/>
        <v>0</v>
      </c>
    </row>
    <row r="41" spans="1:15" ht="15" customHeight="1" x14ac:dyDescent="0.25">
      <c r="A41" s="11" t="s">
        <v>84</v>
      </c>
      <c r="B41" s="71" t="s">
        <v>40</v>
      </c>
      <c r="C41" s="28" t="s">
        <v>50</v>
      </c>
      <c r="D41" s="14">
        <f t="shared" si="13"/>
        <v>3.4</v>
      </c>
      <c r="E41" s="14">
        <v>3.4</v>
      </c>
      <c r="F41" s="14"/>
      <c r="G41" s="14"/>
      <c r="H41" s="8">
        <f t="shared" si="14"/>
        <v>0</v>
      </c>
      <c r="I41" s="8"/>
      <c r="J41" s="8"/>
      <c r="K41" s="8"/>
      <c r="L41" s="10">
        <f t="shared" si="15"/>
        <v>3.4</v>
      </c>
      <c r="M41" s="10">
        <f t="shared" si="15"/>
        <v>3.4</v>
      </c>
      <c r="N41" s="10">
        <f t="shared" si="15"/>
        <v>0</v>
      </c>
      <c r="O41" s="10">
        <f t="shared" si="15"/>
        <v>0</v>
      </c>
    </row>
    <row r="42" spans="1:15" ht="15" customHeight="1" x14ac:dyDescent="0.25">
      <c r="A42" s="11" t="s">
        <v>85</v>
      </c>
      <c r="B42" s="27" t="s">
        <v>149</v>
      </c>
      <c r="C42" s="28" t="s">
        <v>50</v>
      </c>
      <c r="D42" s="14">
        <f t="shared" si="13"/>
        <v>5.4</v>
      </c>
      <c r="E42" s="14">
        <v>5.4</v>
      </c>
      <c r="F42" s="14"/>
      <c r="G42" s="14"/>
      <c r="H42" s="8">
        <f t="shared" si="14"/>
        <v>0</v>
      </c>
      <c r="I42" s="8"/>
      <c r="J42" s="8"/>
      <c r="K42" s="8"/>
      <c r="L42" s="10">
        <f t="shared" si="15"/>
        <v>5.4</v>
      </c>
      <c r="M42" s="10">
        <f t="shared" si="15"/>
        <v>5.4</v>
      </c>
      <c r="N42" s="10">
        <f t="shared" si="15"/>
        <v>0</v>
      </c>
      <c r="O42" s="10">
        <f t="shared" si="15"/>
        <v>0</v>
      </c>
    </row>
    <row r="43" spans="1:15" ht="15" customHeight="1" x14ac:dyDescent="0.25">
      <c r="A43" s="11" t="s">
        <v>86</v>
      </c>
      <c r="B43" s="27" t="s">
        <v>34</v>
      </c>
      <c r="C43" s="28" t="s">
        <v>50</v>
      </c>
      <c r="D43" s="14">
        <f t="shared" si="13"/>
        <v>3.9</v>
      </c>
      <c r="E43" s="14">
        <v>3.9</v>
      </c>
      <c r="F43" s="14"/>
      <c r="G43" s="14"/>
      <c r="H43" s="8">
        <f t="shared" si="14"/>
        <v>0</v>
      </c>
      <c r="I43" s="8"/>
      <c r="J43" s="8"/>
      <c r="K43" s="8"/>
      <c r="L43" s="10">
        <f t="shared" si="15"/>
        <v>3.9</v>
      </c>
      <c r="M43" s="10">
        <f t="shared" si="15"/>
        <v>3.9</v>
      </c>
      <c r="N43" s="10">
        <f t="shared" si="15"/>
        <v>0</v>
      </c>
      <c r="O43" s="10">
        <f t="shared" si="15"/>
        <v>0</v>
      </c>
    </row>
    <row r="44" spans="1:15" ht="15" customHeight="1" x14ac:dyDescent="0.25">
      <c r="A44" s="11" t="s">
        <v>87</v>
      </c>
      <c r="B44" s="27" t="s">
        <v>36</v>
      </c>
      <c r="C44" s="28" t="s">
        <v>50</v>
      </c>
      <c r="D44" s="14">
        <f t="shared" si="13"/>
        <v>3</v>
      </c>
      <c r="E44" s="14">
        <v>3</v>
      </c>
      <c r="F44" s="14"/>
      <c r="G44" s="14"/>
      <c r="H44" s="8">
        <f t="shared" si="14"/>
        <v>0</v>
      </c>
      <c r="I44" s="8"/>
      <c r="J44" s="8"/>
      <c r="K44" s="8"/>
      <c r="L44" s="10">
        <f t="shared" si="15"/>
        <v>3</v>
      </c>
      <c r="M44" s="10">
        <f t="shared" si="15"/>
        <v>3</v>
      </c>
      <c r="N44" s="10">
        <f t="shared" si="15"/>
        <v>0</v>
      </c>
      <c r="O44" s="10">
        <f t="shared" si="15"/>
        <v>0</v>
      </c>
    </row>
    <row r="45" spans="1:15" ht="15" customHeight="1" x14ac:dyDescent="0.25">
      <c r="A45" s="11" t="s">
        <v>88</v>
      </c>
      <c r="B45" s="27" t="s">
        <v>38</v>
      </c>
      <c r="C45" s="28" t="s">
        <v>50</v>
      </c>
      <c r="D45" s="14">
        <f t="shared" si="13"/>
        <v>1.6</v>
      </c>
      <c r="E45" s="14">
        <v>1.6</v>
      </c>
      <c r="F45" s="14"/>
      <c r="G45" s="14"/>
      <c r="H45" s="8">
        <f t="shared" si="14"/>
        <v>0</v>
      </c>
      <c r="I45" s="8"/>
      <c r="J45" s="8"/>
      <c r="K45" s="8"/>
      <c r="L45" s="10">
        <f t="shared" si="15"/>
        <v>1.6</v>
      </c>
      <c r="M45" s="10">
        <f t="shared" si="15"/>
        <v>1.6</v>
      </c>
      <c r="N45" s="10">
        <f t="shared" si="15"/>
        <v>0</v>
      </c>
      <c r="O45" s="10">
        <f t="shared" si="15"/>
        <v>0</v>
      </c>
    </row>
    <row r="46" spans="1:15" ht="15" customHeight="1" x14ac:dyDescent="0.25">
      <c r="A46" s="11" t="s">
        <v>89</v>
      </c>
      <c r="B46" s="30" t="s">
        <v>35</v>
      </c>
      <c r="C46" s="28" t="s">
        <v>50</v>
      </c>
      <c r="D46" s="14">
        <f t="shared" si="13"/>
        <v>3.8</v>
      </c>
      <c r="E46" s="14">
        <v>3.8</v>
      </c>
      <c r="F46" s="14"/>
      <c r="G46" s="14"/>
      <c r="H46" s="8">
        <f t="shared" si="14"/>
        <v>0</v>
      </c>
      <c r="I46" s="8"/>
      <c r="J46" s="8"/>
      <c r="K46" s="8"/>
      <c r="L46" s="10">
        <f t="shared" si="15"/>
        <v>3.8</v>
      </c>
      <c r="M46" s="10">
        <f t="shared" si="15"/>
        <v>3.8</v>
      </c>
      <c r="N46" s="10">
        <f t="shared" si="15"/>
        <v>0</v>
      </c>
      <c r="O46" s="10">
        <f t="shared" si="15"/>
        <v>0</v>
      </c>
    </row>
    <row r="47" spans="1:15" ht="15.95" customHeight="1" x14ac:dyDescent="0.25">
      <c r="A47" s="18" t="s">
        <v>90</v>
      </c>
      <c r="B47" s="19" t="s">
        <v>171</v>
      </c>
      <c r="C47" s="26"/>
      <c r="D47" s="179">
        <f>E47+G47</f>
        <v>217.00000000000003</v>
      </c>
      <c r="E47" s="21">
        <f>SUM(E33:E46)</f>
        <v>217.00000000000003</v>
      </c>
      <c r="F47" s="21">
        <f t="shared" ref="F47:G47" si="16">SUM(F33:F46)</f>
        <v>0</v>
      </c>
      <c r="G47" s="21">
        <f t="shared" si="16"/>
        <v>0</v>
      </c>
      <c r="H47" s="22">
        <f t="shared" si="14"/>
        <v>0</v>
      </c>
      <c r="I47" s="22">
        <f>SUM(I33:I46)</f>
        <v>0</v>
      </c>
      <c r="J47" s="22">
        <f t="shared" ref="J47:K47" si="17">SUM(J33:J46)</f>
        <v>0</v>
      </c>
      <c r="K47" s="22">
        <f t="shared" si="17"/>
        <v>0</v>
      </c>
      <c r="L47" s="19">
        <f t="shared" ref="L47" si="18">M47+O47</f>
        <v>217.00000000000003</v>
      </c>
      <c r="M47" s="19">
        <f>SUM(M33:M46)</f>
        <v>217.00000000000003</v>
      </c>
      <c r="N47" s="19">
        <f t="shared" ref="N47:O47" si="19">SUM(N33:N46)</f>
        <v>0</v>
      </c>
      <c r="O47" s="19">
        <f t="shared" si="19"/>
        <v>0</v>
      </c>
    </row>
    <row r="48" spans="1:15" ht="15.95" customHeight="1" x14ac:dyDescent="0.25">
      <c r="A48" s="11" t="s">
        <v>91</v>
      </c>
      <c r="B48" s="470" t="s">
        <v>175</v>
      </c>
      <c r="C48" s="471"/>
      <c r="D48" s="471"/>
      <c r="E48" s="471"/>
      <c r="F48" s="471"/>
      <c r="G48" s="471"/>
      <c r="H48" s="471"/>
      <c r="I48" s="471"/>
      <c r="J48" s="471"/>
      <c r="K48" s="471"/>
      <c r="L48" s="471"/>
      <c r="M48" s="471"/>
      <c r="N48" s="471"/>
      <c r="O48" s="472"/>
    </row>
    <row r="49" spans="1:15" ht="15" customHeight="1" x14ac:dyDescent="0.25">
      <c r="A49" s="17" t="s">
        <v>92</v>
      </c>
      <c r="B49" s="27" t="s">
        <v>20</v>
      </c>
      <c r="C49" s="262" t="s">
        <v>25</v>
      </c>
      <c r="D49" s="14">
        <f t="shared" ref="D49" si="20">E49+G49</f>
        <v>29.200000000000003</v>
      </c>
      <c r="E49" s="14">
        <v>7.1</v>
      </c>
      <c r="F49" s="14"/>
      <c r="G49" s="14">
        <v>22.1</v>
      </c>
      <c r="H49" s="7">
        <f t="shared" ref="H49:H50" si="21">I49+K49</f>
        <v>-13.2</v>
      </c>
      <c r="I49" s="8"/>
      <c r="J49" s="8"/>
      <c r="K49" s="139">
        <v>-13.2</v>
      </c>
      <c r="L49" s="9">
        <f t="shared" ref="L49:L50" si="22">M49+O49</f>
        <v>16</v>
      </c>
      <c r="M49" s="9">
        <f t="shared" ref="M49:O49" si="23">E49+I49</f>
        <v>7.1</v>
      </c>
      <c r="N49" s="9">
        <f t="shared" si="23"/>
        <v>0</v>
      </c>
      <c r="O49" s="9">
        <f t="shared" si="23"/>
        <v>8.9000000000000021</v>
      </c>
    </row>
    <row r="50" spans="1:15" ht="15.95" customHeight="1" x14ac:dyDescent="0.25">
      <c r="A50" s="279" t="s">
        <v>93</v>
      </c>
      <c r="B50" s="35" t="s">
        <v>172</v>
      </c>
      <c r="C50" s="61"/>
      <c r="D50" s="179">
        <f>E50+G50</f>
        <v>29.200000000000003</v>
      </c>
      <c r="E50" s="21">
        <f>SUM(E49:E49)</f>
        <v>7.1</v>
      </c>
      <c r="F50" s="21">
        <f>SUM(F49:F49)</f>
        <v>0</v>
      </c>
      <c r="G50" s="21">
        <f>SUM(G49:G49)</f>
        <v>22.1</v>
      </c>
      <c r="H50" s="22">
        <f t="shared" si="21"/>
        <v>-13.2</v>
      </c>
      <c r="I50" s="22">
        <f>SUM(I49:I49)</f>
        <v>0</v>
      </c>
      <c r="J50" s="22">
        <f>SUM(J49:J49)</f>
        <v>0</v>
      </c>
      <c r="K50" s="22">
        <f>SUM(K49:K49)</f>
        <v>-13.2</v>
      </c>
      <c r="L50" s="19">
        <f t="shared" si="22"/>
        <v>16</v>
      </c>
      <c r="M50" s="19">
        <f>SUM(M49:M49)</f>
        <v>7.1</v>
      </c>
      <c r="N50" s="19">
        <f>SUM(N49:N49)</f>
        <v>0</v>
      </c>
      <c r="O50" s="19">
        <f>SUM(O49:O49)</f>
        <v>8.9000000000000021</v>
      </c>
    </row>
    <row r="51" spans="1:15" ht="15.95" customHeight="1" x14ac:dyDescent="0.25">
      <c r="A51" s="11" t="s">
        <v>94</v>
      </c>
      <c r="B51" s="470" t="s">
        <v>64</v>
      </c>
      <c r="C51" s="471"/>
      <c r="D51" s="471"/>
      <c r="E51" s="471"/>
      <c r="F51" s="471"/>
      <c r="G51" s="471"/>
      <c r="H51" s="471"/>
      <c r="I51" s="471"/>
      <c r="J51" s="471"/>
      <c r="K51" s="471"/>
      <c r="L51" s="471"/>
      <c r="M51" s="471"/>
      <c r="N51" s="471"/>
      <c r="O51" s="472"/>
    </row>
    <row r="52" spans="1:15" ht="15" hidden="1" customHeight="1" x14ac:dyDescent="0.25">
      <c r="A52" s="17" t="s">
        <v>95</v>
      </c>
      <c r="B52" s="27" t="s">
        <v>20</v>
      </c>
      <c r="C52" s="80" t="s">
        <v>30</v>
      </c>
      <c r="D52" s="14">
        <f t="shared" ref="D52:D56" si="24">E52+G52</f>
        <v>0</v>
      </c>
      <c r="E52" s="14"/>
      <c r="F52" s="14"/>
      <c r="G52" s="14"/>
      <c r="H52" s="7">
        <f t="shared" ref="H52:H57" si="25">I52+K52</f>
        <v>0</v>
      </c>
      <c r="I52" s="8"/>
      <c r="J52" s="8"/>
      <c r="K52" s="139"/>
      <c r="L52" s="9">
        <f t="shared" ref="L52:L57" si="26">M52+O52</f>
        <v>0</v>
      </c>
      <c r="M52" s="9">
        <f t="shared" ref="M52:O56" si="27">E52+I52</f>
        <v>0</v>
      </c>
      <c r="N52" s="9">
        <f t="shared" si="27"/>
        <v>0</v>
      </c>
      <c r="O52" s="9">
        <f t="shared" si="27"/>
        <v>0</v>
      </c>
    </row>
    <row r="53" spans="1:15" ht="15" customHeight="1" x14ac:dyDescent="0.25">
      <c r="A53" s="11" t="s">
        <v>95</v>
      </c>
      <c r="B53" s="27" t="s">
        <v>27</v>
      </c>
      <c r="C53" s="80" t="s">
        <v>30</v>
      </c>
      <c r="D53" s="14">
        <f t="shared" si="24"/>
        <v>5.2</v>
      </c>
      <c r="E53" s="14">
        <v>5.2</v>
      </c>
      <c r="F53" s="14"/>
      <c r="G53" s="14"/>
      <c r="H53" s="8">
        <f t="shared" si="25"/>
        <v>0</v>
      </c>
      <c r="I53" s="8"/>
      <c r="J53" s="8"/>
      <c r="K53" s="8"/>
      <c r="L53" s="10">
        <f t="shared" ref="L53:L56" si="28">D53+H53</f>
        <v>5.2</v>
      </c>
      <c r="M53" s="10">
        <f t="shared" si="27"/>
        <v>5.2</v>
      </c>
      <c r="N53" s="10">
        <f t="shared" si="27"/>
        <v>0</v>
      </c>
      <c r="O53" s="10">
        <f t="shared" si="27"/>
        <v>0</v>
      </c>
    </row>
    <row r="54" spans="1:15" ht="15" customHeight="1" x14ac:dyDescent="0.25">
      <c r="A54" s="11" t="s">
        <v>96</v>
      </c>
      <c r="B54" s="27" t="s">
        <v>28</v>
      </c>
      <c r="C54" s="80" t="s">
        <v>30</v>
      </c>
      <c r="D54" s="14">
        <f t="shared" si="24"/>
        <v>0.5</v>
      </c>
      <c r="E54" s="14">
        <v>0.5</v>
      </c>
      <c r="F54" s="14"/>
      <c r="G54" s="14"/>
      <c r="H54" s="8">
        <f t="shared" si="25"/>
        <v>0</v>
      </c>
      <c r="I54" s="8"/>
      <c r="J54" s="8"/>
      <c r="K54" s="8"/>
      <c r="L54" s="10">
        <f t="shared" si="28"/>
        <v>0.5</v>
      </c>
      <c r="M54" s="10">
        <f t="shared" si="27"/>
        <v>0.5</v>
      </c>
      <c r="N54" s="10">
        <f t="shared" si="27"/>
        <v>0</v>
      </c>
      <c r="O54" s="10">
        <f t="shared" si="27"/>
        <v>0</v>
      </c>
    </row>
    <row r="55" spans="1:15" ht="15" customHeight="1" x14ac:dyDescent="0.25">
      <c r="A55" s="11" t="s">
        <v>97</v>
      </c>
      <c r="B55" s="10" t="s">
        <v>29</v>
      </c>
      <c r="C55" s="80" t="s">
        <v>30</v>
      </c>
      <c r="D55" s="14">
        <f t="shared" si="24"/>
        <v>2.5</v>
      </c>
      <c r="E55" s="14">
        <v>2.5</v>
      </c>
      <c r="F55" s="14"/>
      <c r="G55" s="14"/>
      <c r="H55" s="8">
        <f t="shared" si="25"/>
        <v>0</v>
      </c>
      <c r="I55" s="8"/>
      <c r="J55" s="8"/>
      <c r="K55" s="8"/>
      <c r="L55" s="10">
        <f t="shared" si="28"/>
        <v>2.5</v>
      </c>
      <c r="M55" s="10">
        <f t="shared" si="27"/>
        <v>2.5</v>
      </c>
      <c r="N55" s="10">
        <f t="shared" si="27"/>
        <v>0</v>
      </c>
      <c r="O55" s="10">
        <f t="shared" si="27"/>
        <v>0</v>
      </c>
    </row>
    <row r="56" spans="1:15" ht="15" customHeight="1" x14ac:dyDescent="0.25">
      <c r="A56" s="11" t="s">
        <v>98</v>
      </c>
      <c r="B56" s="63" t="s">
        <v>62</v>
      </c>
      <c r="C56" s="80" t="s">
        <v>30</v>
      </c>
      <c r="D56" s="14">
        <f t="shared" si="24"/>
        <v>3.5</v>
      </c>
      <c r="E56" s="14">
        <v>3.5</v>
      </c>
      <c r="F56" s="14"/>
      <c r="G56" s="14"/>
      <c r="H56" s="8">
        <f t="shared" si="25"/>
        <v>0</v>
      </c>
      <c r="I56" s="8"/>
      <c r="J56" s="8"/>
      <c r="K56" s="8"/>
      <c r="L56" s="10">
        <f t="shared" si="28"/>
        <v>3.5</v>
      </c>
      <c r="M56" s="10">
        <f t="shared" si="27"/>
        <v>3.5</v>
      </c>
      <c r="N56" s="10">
        <f t="shared" si="27"/>
        <v>0</v>
      </c>
      <c r="O56" s="10">
        <f t="shared" si="27"/>
        <v>0</v>
      </c>
    </row>
    <row r="57" spans="1:15" ht="15.95" customHeight="1" x14ac:dyDescent="0.25">
      <c r="A57" s="279" t="s">
        <v>99</v>
      </c>
      <c r="B57" s="35" t="s">
        <v>173</v>
      </c>
      <c r="C57" s="61"/>
      <c r="D57" s="179">
        <f>E57+G57</f>
        <v>11.7</v>
      </c>
      <c r="E57" s="21">
        <f>SUM(E52:E56)</f>
        <v>11.7</v>
      </c>
      <c r="F57" s="21">
        <f t="shared" ref="F57:G57" si="29">SUM(F52:F56)</f>
        <v>0</v>
      </c>
      <c r="G57" s="21">
        <f t="shared" si="29"/>
        <v>0</v>
      </c>
      <c r="H57" s="22">
        <f t="shared" si="25"/>
        <v>0</v>
      </c>
      <c r="I57" s="22">
        <f>SUM(I52:I56)</f>
        <v>0</v>
      </c>
      <c r="J57" s="22">
        <f t="shared" ref="J57:K57" si="30">SUM(J52:J56)</f>
        <v>0</v>
      </c>
      <c r="K57" s="22">
        <f t="shared" si="30"/>
        <v>0</v>
      </c>
      <c r="L57" s="19">
        <f t="shared" si="26"/>
        <v>11.7</v>
      </c>
      <c r="M57" s="19">
        <f>SUM(M52:M56)</f>
        <v>11.7</v>
      </c>
      <c r="N57" s="19">
        <f t="shared" ref="N57:O57" si="31">SUM(N52:N56)</f>
        <v>0</v>
      </c>
      <c r="O57" s="19">
        <f t="shared" si="31"/>
        <v>0</v>
      </c>
    </row>
    <row r="58" spans="1:15" ht="17.25" customHeight="1" x14ac:dyDescent="0.25">
      <c r="A58" s="4" t="s">
        <v>100</v>
      </c>
      <c r="B58" s="470" t="s">
        <v>66</v>
      </c>
      <c r="C58" s="471"/>
      <c r="D58" s="471"/>
      <c r="E58" s="471"/>
      <c r="F58" s="471"/>
      <c r="G58" s="471"/>
      <c r="H58" s="471"/>
      <c r="I58" s="471"/>
      <c r="J58" s="471"/>
      <c r="K58" s="471"/>
      <c r="L58" s="471"/>
      <c r="M58" s="471"/>
      <c r="N58" s="471"/>
      <c r="O58" s="472"/>
    </row>
    <row r="59" spans="1:15" x14ac:dyDescent="0.25">
      <c r="A59" s="11" t="s">
        <v>101</v>
      </c>
      <c r="B59" s="10" t="s">
        <v>20</v>
      </c>
      <c r="C59" s="13" t="s">
        <v>24</v>
      </c>
      <c r="D59" s="14">
        <f t="shared" ref="D59:D63" si="32">E59+G59</f>
        <v>120.5</v>
      </c>
      <c r="E59" s="14">
        <v>84.7</v>
      </c>
      <c r="F59" s="14"/>
      <c r="G59" s="14">
        <v>35.799999999999997</v>
      </c>
      <c r="H59" s="7">
        <f t="shared" ref="H59:H64" si="33">I59+K59</f>
        <v>0</v>
      </c>
      <c r="I59" s="8"/>
      <c r="J59" s="8"/>
      <c r="K59" s="139"/>
      <c r="L59" s="9">
        <f t="shared" ref="L59:L64" si="34">M59+O59</f>
        <v>120.5</v>
      </c>
      <c r="M59" s="9">
        <f t="shared" ref="M59:O63" si="35">E59+I59</f>
        <v>84.7</v>
      </c>
      <c r="N59" s="9">
        <f t="shared" si="35"/>
        <v>0</v>
      </c>
      <c r="O59" s="9">
        <f t="shared" si="35"/>
        <v>35.799999999999997</v>
      </c>
    </row>
    <row r="60" spans="1:15" x14ac:dyDescent="0.25">
      <c r="A60" s="11" t="s">
        <v>102</v>
      </c>
      <c r="B60" s="63" t="s">
        <v>51</v>
      </c>
      <c r="C60" s="13" t="s">
        <v>24</v>
      </c>
      <c r="D60" s="14">
        <f t="shared" si="32"/>
        <v>2.8</v>
      </c>
      <c r="E60" s="14">
        <v>2.8</v>
      </c>
      <c r="F60" s="14"/>
      <c r="G60" s="14"/>
      <c r="H60" s="7">
        <f t="shared" si="33"/>
        <v>0</v>
      </c>
      <c r="I60" s="8"/>
      <c r="J60" s="8"/>
      <c r="K60" s="139"/>
      <c r="L60" s="9">
        <f t="shared" si="34"/>
        <v>2.8</v>
      </c>
      <c r="M60" s="9">
        <f t="shared" si="35"/>
        <v>2.8</v>
      </c>
      <c r="N60" s="9">
        <f t="shared" si="35"/>
        <v>0</v>
      </c>
      <c r="O60" s="9">
        <f t="shared" si="35"/>
        <v>0</v>
      </c>
    </row>
    <row r="61" spans="1:15" x14ac:dyDescent="0.25">
      <c r="A61" s="11" t="s">
        <v>103</v>
      </c>
      <c r="B61" s="27" t="s">
        <v>52</v>
      </c>
      <c r="C61" s="13" t="s">
        <v>24</v>
      </c>
      <c r="D61" s="14">
        <f t="shared" si="32"/>
        <v>0.8</v>
      </c>
      <c r="E61" s="14">
        <v>0.8</v>
      </c>
      <c r="F61" s="14"/>
      <c r="G61" s="14"/>
      <c r="H61" s="7">
        <f t="shared" si="33"/>
        <v>0</v>
      </c>
      <c r="I61" s="8"/>
      <c r="J61" s="8"/>
      <c r="K61" s="139"/>
      <c r="L61" s="9">
        <f t="shared" si="34"/>
        <v>0.8</v>
      </c>
      <c r="M61" s="9">
        <f t="shared" si="35"/>
        <v>0.8</v>
      </c>
      <c r="N61" s="9">
        <f t="shared" si="35"/>
        <v>0</v>
      </c>
      <c r="O61" s="9">
        <f t="shared" si="35"/>
        <v>0</v>
      </c>
    </row>
    <row r="62" spans="1:15" x14ac:dyDescent="0.25">
      <c r="A62" s="11" t="s">
        <v>104</v>
      </c>
      <c r="B62" s="10" t="s">
        <v>67</v>
      </c>
      <c r="C62" s="13" t="s">
        <v>24</v>
      </c>
      <c r="D62" s="14">
        <f t="shared" si="32"/>
        <v>3</v>
      </c>
      <c r="E62" s="14">
        <v>3</v>
      </c>
      <c r="F62" s="14"/>
      <c r="G62" s="14"/>
      <c r="H62" s="7">
        <f t="shared" si="33"/>
        <v>0</v>
      </c>
      <c r="I62" s="8"/>
      <c r="J62" s="8"/>
      <c r="K62" s="139"/>
      <c r="L62" s="9">
        <f t="shared" si="34"/>
        <v>3</v>
      </c>
      <c r="M62" s="9">
        <f t="shared" si="35"/>
        <v>3</v>
      </c>
      <c r="N62" s="9">
        <f t="shared" si="35"/>
        <v>0</v>
      </c>
      <c r="O62" s="9">
        <f t="shared" si="35"/>
        <v>0</v>
      </c>
    </row>
    <row r="63" spans="1:15" x14ac:dyDescent="0.25">
      <c r="A63" s="11" t="s">
        <v>105</v>
      </c>
      <c r="B63" s="10" t="s">
        <v>430</v>
      </c>
      <c r="C63" s="13" t="s">
        <v>24</v>
      </c>
      <c r="D63" s="14">
        <f t="shared" si="32"/>
        <v>1.1000000000000001</v>
      </c>
      <c r="E63" s="14">
        <v>1.1000000000000001</v>
      </c>
      <c r="F63" s="14"/>
      <c r="G63" s="14"/>
      <c r="H63" s="7">
        <f t="shared" si="33"/>
        <v>0</v>
      </c>
      <c r="I63" s="8"/>
      <c r="J63" s="8"/>
      <c r="K63" s="139"/>
      <c r="L63" s="9">
        <f t="shared" si="34"/>
        <v>1.1000000000000001</v>
      </c>
      <c r="M63" s="9">
        <f t="shared" si="35"/>
        <v>1.1000000000000001</v>
      </c>
      <c r="N63" s="9">
        <f t="shared" si="35"/>
        <v>0</v>
      </c>
      <c r="O63" s="9">
        <f t="shared" si="35"/>
        <v>0</v>
      </c>
    </row>
    <row r="64" spans="1:15" ht="15.95" customHeight="1" x14ac:dyDescent="0.25">
      <c r="A64" s="280" t="s">
        <v>106</v>
      </c>
      <c r="B64" s="330" t="s">
        <v>174</v>
      </c>
      <c r="C64" s="23"/>
      <c r="D64" s="179">
        <f>E64+G64</f>
        <v>128.19999999999999</v>
      </c>
      <c r="E64" s="21">
        <f>SUM(E59:E63)</f>
        <v>92.399999999999991</v>
      </c>
      <c r="F64" s="21">
        <f t="shared" ref="F64:G64" si="36">SUM(F59:F63)</f>
        <v>0</v>
      </c>
      <c r="G64" s="21">
        <f t="shared" si="36"/>
        <v>35.799999999999997</v>
      </c>
      <c r="H64" s="22">
        <f t="shared" si="33"/>
        <v>0</v>
      </c>
      <c r="I64" s="22">
        <f>SUM(I59:I63)</f>
        <v>0</v>
      </c>
      <c r="J64" s="22">
        <f t="shared" ref="J64:K64" si="37">SUM(J59:J63)</f>
        <v>0</v>
      </c>
      <c r="K64" s="22">
        <f t="shared" si="37"/>
        <v>0</v>
      </c>
      <c r="L64" s="19">
        <f t="shared" si="34"/>
        <v>128.19999999999999</v>
      </c>
      <c r="M64" s="19">
        <f>SUM(M59:M63)</f>
        <v>92.399999999999991</v>
      </c>
      <c r="N64" s="19">
        <f t="shared" ref="N64:O64" si="38">SUM(N59:N63)</f>
        <v>0</v>
      </c>
      <c r="O64" s="19">
        <f t="shared" si="38"/>
        <v>35.799999999999997</v>
      </c>
    </row>
    <row r="65" spans="1:15" ht="18" customHeight="1" x14ac:dyDescent="0.25">
      <c r="A65" s="4" t="s">
        <v>107</v>
      </c>
      <c r="B65" s="544" t="s">
        <v>407</v>
      </c>
      <c r="C65" s="545"/>
      <c r="D65" s="545"/>
      <c r="E65" s="545"/>
      <c r="F65" s="545"/>
      <c r="G65" s="545"/>
      <c r="H65" s="545"/>
      <c r="I65" s="545"/>
      <c r="J65" s="545"/>
      <c r="K65" s="545"/>
      <c r="L65" s="545"/>
      <c r="M65" s="545"/>
      <c r="N65" s="545"/>
      <c r="O65" s="546"/>
    </row>
    <row r="66" spans="1:15" ht="15.75" customHeight="1" x14ac:dyDescent="0.25">
      <c r="A66" s="4" t="s">
        <v>151</v>
      </c>
      <c r="B66" s="470" t="s">
        <v>6</v>
      </c>
      <c r="C66" s="471"/>
      <c r="D66" s="471"/>
      <c r="E66" s="471"/>
      <c r="F66" s="471"/>
      <c r="G66" s="471"/>
      <c r="H66" s="471"/>
      <c r="I66" s="471"/>
      <c r="J66" s="471"/>
      <c r="K66" s="471"/>
      <c r="L66" s="471"/>
      <c r="M66" s="471"/>
      <c r="N66" s="471"/>
      <c r="O66" s="472"/>
    </row>
    <row r="67" spans="1:15" ht="15" customHeight="1" x14ac:dyDescent="0.25">
      <c r="A67" s="4" t="s">
        <v>152</v>
      </c>
      <c r="B67" s="1" t="s">
        <v>20</v>
      </c>
      <c r="C67" s="13" t="s">
        <v>9</v>
      </c>
      <c r="D67" s="14">
        <f t="shared" ref="D67:D69" si="39">E67+G67</f>
        <v>0.4</v>
      </c>
      <c r="E67" s="14">
        <v>0.4</v>
      </c>
      <c r="F67" s="14"/>
      <c r="G67" s="14"/>
      <c r="H67" s="8">
        <f t="shared" ref="H67:H70" si="40">I67+K67</f>
        <v>0</v>
      </c>
      <c r="I67" s="8"/>
      <c r="J67" s="8"/>
      <c r="K67" s="8"/>
      <c r="L67" s="10">
        <f t="shared" ref="L67:L70" si="41">M67+O67</f>
        <v>0.4</v>
      </c>
      <c r="M67" s="10">
        <f t="shared" ref="M67:O69" si="42">E67+I67</f>
        <v>0.4</v>
      </c>
      <c r="N67" s="10">
        <f t="shared" si="42"/>
        <v>0</v>
      </c>
      <c r="O67" s="10">
        <f t="shared" si="42"/>
        <v>0</v>
      </c>
    </row>
    <row r="68" spans="1:15" ht="15" customHeight="1" x14ac:dyDescent="0.25">
      <c r="A68" s="4" t="s">
        <v>108</v>
      </c>
      <c r="B68" s="30" t="s">
        <v>11</v>
      </c>
      <c r="C68" s="13" t="s">
        <v>9</v>
      </c>
      <c r="D68" s="14">
        <f t="shared" si="39"/>
        <v>2.7</v>
      </c>
      <c r="E68" s="14">
        <v>2.7</v>
      </c>
      <c r="F68" s="14"/>
      <c r="G68" s="14"/>
      <c r="H68" s="8">
        <f t="shared" si="40"/>
        <v>0</v>
      </c>
      <c r="I68" s="8"/>
      <c r="J68" s="8"/>
      <c r="K68" s="8"/>
      <c r="L68" s="10">
        <f t="shared" si="41"/>
        <v>2.7</v>
      </c>
      <c r="M68" s="10">
        <f t="shared" si="42"/>
        <v>2.7</v>
      </c>
      <c r="N68" s="10">
        <f t="shared" si="42"/>
        <v>0</v>
      </c>
      <c r="O68" s="10">
        <f t="shared" si="42"/>
        <v>0</v>
      </c>
    </row>
    <row r="69" spans="1:15" ht="15" customHeight="1" x14ac:dyDescent="0.25">
      <c r="A69" s="4" t="s">
        <v>153</v>
      </c>
      <c r="B69" s="10" t="s">
        <v>16</v>
      </c>
      <c r="C69" s="13" t="s">
        <v>9</v>
      </c>
      <c r="D69" s="14">
        <f t="shared" si="39"/>
        <v>0.2</v>
      </c>
      <c r="E69" s="14">
        <v>0.2</v>
      </c>
      <c r="F69" s="14"/>
      <c r="G69" s="14"/>
      <c r="H69" s="8">
        <f t="shared" si="40"/>
        <v>0</v>
      </c>
      <c r="I69" s="8"/>
      <c r="J69" s="8"/>
      <c r="K69" s="8"/>
      <c r="L69" s="10">
        <f t="shared" si="41"/>
        <v>0.2</v>
      </c>
      <c r="M69" s="10">
        <f t="shared" si="42"/>
        <v>0.2</v>
      </c>
      <c r="N69" s="10">
        <f t="shared" si="42"/>
        <v>0</v>
      </c>
      <c r="O69" s="10">
        <f t="shared" si="42"/>
        <v>0</v>
      </c>
    </row>
    <row r="70" spans="1:15" ht="15" customHeight="1" x14ac:dyDescent="0.25">
      <c r="A70" s="281" t="s">
        <v>154</v>
      </c>
      <c r="B70" s="19" t="s">
        <v>168</v>
      </c>
      <c r="C70" s="26"/>
      <c r="D70" s="179">
        <f>E70+G70</f>
        <v>3.3000000000000003</v>
      </c>
      <c r="E70" s="21">
        <f>SUM(E67:E69)</f>
        <v>3.3000000000000003</v>
      </c>
      <c r="F70" s="21">
        <f t="shared" ref="F70:G70" si="43">SUM(F67:F69)</f>
        <v>0</v>
      </c>
      <c r="G70" s="21">
        <f t="shared" si="43"/>
        <v>0</v>
      </c>
      <c r="H70" s="22">
        <f t="shared" si="40"/>
        <v>0</v>
      </c>
      <c r="I70" s="22">
        <f t="shared" ref="I70:K70" si="44">SUM(I67:I69)</f>
        <v>0</v>
      </c>
      <c r="J70" s="22">
        <f t="shared" si="44"/>
        <v>0</v>
      </c>
      <c r="K70" s="22">
        <f t="shared" si="44"/>
        <v>0</v>
      </c>
      <c r="L70" s="19">
        <f t="shared" si="41"/>
        <v>3.3000000000000003</v>
      </c>
      <c r="M70" s="19">
        <f t="shared" ref="M70:O70" si="45">SUM(M67:M69)</f>
        <v>3.3000000000000003</v>
      </c>
      <c r="N70" s="19">
        <f t="shared" si="45"/>
        <v>0</v>
      </c>
      <c r="O70" s="19">
        <f t="shared" si="45"/>
        <v>0</v>
      </c>
    </row>
    <row r="71" spans="1:15" ht="18.75" customHeight="1" x14ac:dyDescent="0.25">
      <c r="A71" s="4" t="s">
        <v>109</v>
      </c>
      <c r="B71" s="470" t="s">
        <v>58</v>
      </c>
      <c r="C71" s="471"/>
      <c r="D71" s="471"/>
      <c r="E71" s="471"/>
      <c r="F71" s="471"/>
      <c r="G71" s="471"/>
      <c r="H71" s="471"/>
      <c r="I71" s="471"/>
      <c r="J71" s="471"/>
      <c r="K71" s="471"/>
      <c r="L71" s="471"/>
      <c r="M71" s="471"/>
      <c r="N71" s="471"/>
      <c r="O71" s="472"/>
    </row>
    <row r="72" spans="1:15" ht="15" hidden="1" customHeight="1" x14ac:dyDescent="0.25">
      <c r="A72" s="4" t="s">
        <v>92</v>
      </c>
      <c r="B72" s="30" t="s">
        <v>10</v>
      </c>
      <c r="C72" s="13" t="s">
        <v>22</v>
      </c>
      <c r="D72" s="14">
        <f t="shared" ref="D72:D76" si="46">E72+G72</f>
        <v>0</v>
      </c>
      <c r="E72" s="14"/>
      <c r="F72" s="14"/>
      <c r="G72" s="14"/>
      <c r="H72" s="8">
        <f t="shared" ref="H72:H77" si="47">I72+K72</f>
        <v>0</v>
      </c>
      <c r="I72" s="8"/>
      <c r="J72" s="8"/>
      <c r="K72" s="8"/>
      <c r="L72" s="10">
        <f t="shared" ref="L72:L77" si="48">M72+O72</f>
        <v>0</v>
      </c>
      <c r="M72" s="10">
        <f t="shared" ref="M72:O76" si="49">E72+I72</f>
        <v>0</v>
      </c>
      <c r="N72" s="10">
        <f t="shared" si="49"/>
        <v>0</v>
      </c>
      <c r="O72" s="10">
        <f t="shared" si="49"/>
        <v>0</v>
      </c>
    </row>
    <row r="73" spans="1:15" ht="15" customHeight="1" x14ac:dyDescent="0.25">
      <c r="A73" s="4" t="s">
        <v>110</v>
      </c>
      <c r="B73" s="30" t="s">
        <v>14</v>
      </c>
      <c r="C73" s="13" t="s">
        <v>22</v>
      </c>
      <c r="D73" s="14">
        <f t="shared" si="46"/>
        <v>0.2</v>
      </c>
      <c r="E73" s="14">
        <v>0.2</v>
      </c>
      <c r="F73" s="14"/>
      <c r="G73" s="14"/>
      <c r="H73" s="8">
        <f t="shared" si="47"/>
        <v>0</v>
      </c>
      <c r="I73" s="8"/>
      <c r="J73" s="8"/>
      <c r="K73" s="8"/>
      <c r="L73" s="10">
        <f t="shared" si="48"/>
        <v>0.2</v>
      </c>
      <c r="M73" s="10">
        <f t="shared" si="49"/>
        <v>0.2</v>
      </c>
      <c r="N73" s="10">
        <f t="shared" si="49"/>
        <v>0</v>
      </c>
      <c r="O73" s="10">
        <f t="shared" si="49"/>
        <v>0</v>
      </c>
    </row>
    <row r="74" spans="1:15" ht="15" customHeight="1" x14ac:dyDescent="0.25">
      <c r="A74" s="4" t="s">
        <v>111</v>
      </c>
      <c r="B74" s="10" t="s">
        <v>15</v>
      </c>
      <c r="C74" s="13" t="s">
        <v>22</v>
      </c>
      <c r="D74" s="14">
        <f t="shared" si="46"/>
        <v>0.2</v>
      </c>
      <c r="E74" s="14">
        <v>0.2</v>
      </c>
      <c r="F74" s="14"/>
      <c r="G74" s="14"/>
      <c r="H74" s="8">
        <f t="shared" si="47"/>
        <v>0</v>
      </c>
      <c r="I74" s="8"/>
      <c r="J74" s="8"/>
      <c r="K74" s="8"/>
      <c r="L74" s="10">
        <f t="shared" si="48"/>
        <v>0.2</v>
      </c>
      <c r="M74" s="10">
        <f t="shared" si="49"/>
        <v>0.2</v>
      </c>
      <c r="N74" s="10">
        <f t="shared" si="49"/>
        <v>0</v>
      </c>
      <c r="O74" s="10">
        <f t="shared" si="49"/>
        <v>0</v>
      </c>
    </row>
    <row r="75" spans="1:15" ht="15" customHeight="1" x14ac:dyDescent="0.25">
      <c r="A75" s="4" t="s">
        <v>112</v>
      </c>
      <c r="B75" s="10" t="s">
        <v>16</v>
      </c>
      <c r="C75" s="13" t="s">
        <v>22</v>
      </c>
      <c r="D75" s="14">
        <f t="shared" si="46"/>
        <v>1.8</v>
      </c>
      <c r="E75" s="14">
        <v>1.8</v>
      </c>
      <c r="F75" s="14"/>
      <c r="G75" s="14"/>
      <c r="H75" s="8">
        <f t="shared" si="47"/>
        <v>0</v>
      </c>
      <c r="I75" s="8"/>
      <c r="J75" s="8"/>
      <c r="K75" s="8"/>
      <c r="L75" s="10">
        <f t="shared" si="48"/>
        <v>1.8</v>
      </c>
      <c r="M75" s="10">
        <f t="shared" si="49"/>
        <v>1.8</v>
      </c>
      <c r="N75" s="10">
        <f t="shared" si="49"/>
        <v>0</v>
      </c>
      <c r="O75" s="10">
        <f t="shared" si="49"/>
        <v>0</v>
      </c>
    </row>
    <row r="76" spans="1:15" ht="15" customHeight="1" x14ac:dyDescent="0.25">
      <c r="A76" s="4" t="s">
        <v>113</v>
      </c>
      <c r="B76" s="10" t="s">
        <v>18</v>
      </c>
      <c r="C76" s="13" t="s">
        <v>22</v>
      </c>
      <c r="D76" s="14">
        <f t="shared" si="46"/>
        <v>0.4</v>
      </c>
      <c r="E76" s="14">
        <v>0.4</v>
      </c>
      <c r="F76" s="14"/>
      <c r="G76" s="14"/>
      <c r="H76" s="8">
        <f t="shared" si="47"/>
        <v>0</v>
      </c>
      <c r="I76" s="8"/>
      <c r="J76" s="8"/>
      <c r="K76" s="8"/>
      <c r="L76" s="10">
        <f t="shared" si="48"/>
        <v>0.4</v>
      </c>
      <c r="M76" s="10">
        <f t="shared" si="49"/>
        <v>0.4</v>
      </c>
      <c r="N76" s="10">
        <f t="shared" si="49"/>
        <v>0</v>
      </c>
      <c r="O76" s="10">
        <f t="shared" si="49"/>
        <v>0</v>
      </c>
    </row>
    <row r="77" spans="1:15" ht="15" customHeight="1" x14ac:dyDescent="0.25">
      <c r="A77" s="281" t="s">
        <v>161</v>
      </c>
      <c r="B77" s="19" t="s">
        <v>169</v>
      </c>
      <c r="C77" s="26"/>
      <c r="D77" s="179">
        <f>E77+G77</f>
        <v>2.6</v>
      </c>
      <c r="E77" s="21">
        <f>SUM(E72:E76)</f>
        <v>2.6</v>
      </c>
      <c r="F77" s="21">
        <f t="shared" ref="F77:G77" si="50">SUM(F72:F76)</f>
        <v>0</v>
      </c>
      <c r="G77" s="21">
        <f t="shared" si="50"/>
        <v>0</v>
      </c>
      <c r="H77" s="22">
        <f t="shared" si="47"/>
        <v>0</v>
      </c>
      <c r="I77" s="22">
        <f>SUM(I72:I76)</f>
        <v>0</v>
      </c>
      <c r="J77" s="22">
        <f t="shared" ref="J77:K77" si="51">SUM(J72:J76)</f>
        <v>0</v>
      </c>
      <c r="K77" s="22">
        <f t="shared" si="51"/>
        <v>0</v>
      </c>
      <c r="L77" s="19">
        <f t="shared" si="48"/>
        <v>2.6</v>
      </c>
      <c r="M77" s="19">
        <f>SUM(M72:M76)</f>
        <v>2.6</v>
      </c>
      <c r="N77" s="19">
        <f t="shared" ref="N77:O77" si="52">SUM(N72:N76)</f>
        <v>0</v>
      </c>
      <c r="O77" s="19">
        <f t="shared" si="52"/>
        <v>0</v>
      </c>
    </row>
    <row r="78" spans="1:15" ht="15.95" customHeight="1" x14ac:dyDescent="0.25">
      <c r="A78" s="4" t="s">
        <v>114</v>
      </c>
      <c r="B78" s="470" t="s">
        <v>61</v>
      </c>
      <c r="C78" s="471"/>
      <c r="D78" s="471"/>
      <c r="E78" s="471"/>
      <c r="F78" s="471"/>
      <c r="G78" s="471"/>
      <c r="H78" s="471"/>
      <c r="I78" s="471"/>
      <c r="J78" s="471"/>
      <c r="K78" s="471"/>
      <c r="L78" s="471"/>
      <c r="M78" s="471"/>
      <c r="N78" s="471"/>
      <c r="O78" s="471"/>
    </row>
    <row r="79" spans="1:15" ht="15" customHeight="1" x14ac:dyDescent="0.25">
      <c r="A79" s="4" t="s">
        <v>115</v>
      </c>
      <c r="B79" s="30" t="s">
        <v>20</v>
      </c>
      <c r="C79" s="13" t="s">
        <v>32</v>
      </c>
      <c r="D79" s="14">
        <f>E79+G79</f>
        <v>35.299999999999997</v>
      </c>
      <c r="E79" s="14">
        <v>9.6</v>
      </c>
      <c r="F79" s="14"/>
      <c r="G79" s="14">
        <v>25.7</v>
      </c>
      <c r="H79" s="8">
        <f t="shared" ref="H79:H81" si="53">I79+K79</f>
        <v>0</v>
      </c>
      <c r="I79" s="8"/>
      <c r="J79" s="8"/>
      <c r="K79" s="8"/>
      <c r="L79" s="10">
        <f t="shared" ref="L79:L81" si="54">M79+O79</f>
        <v>35.299999999999997</v>
      </c>
      <c r="M79" s="10">
        <f t="shared" ref="M79:O80" si="55">E79+I79</f>
        <v>9.6</v>
      </c>
      <c r="N79" s="10">
        <f t="shared" si="55"/>
        <v>0</v>
      </c>
      <c r="O79" s="10">
        <f t="shared" si="55"/>
        <v>25.7</v>
      </c>
    </row>
    <row r="80" spans="1:15" ht="15" customHeight="1" x14ac:dyDescent="0.25">
      <c r="A80" s="4" t="s">
        <v>116</v>
      </c>
      <c r="B80" s="27" t="s">
        <v>68</v>
      </c>
      <c r="C80" s="13" t="s">
        <v>32</v>
      </c>
      <c r="D80" s="14">
        <f>E80+G80</f>
        <v>0.2</v>
      </c>
      <c r="E80" s="14">
        <v>0.2</v>
      </c>
      <c r="F80" s="14"/>
      <c r="G80" s="14"/>
      <c r="H80" s="8">
        <f t="shared" si="53"/>
        <v>0</v>
      </c>
      <c r="I80" s="8"/>
      <c r="J80" s="8"/>
      <c r="K80" s="8"/>
      <c r="L80" s="10">
        <f t="shared" si="54"/>
        <v>0.2</v>
      </c>
      <c r="M80" s="10">
        <f t="shared" si="55"/>
        <v>0.2</v>
      </c>
      <c r="N80" s="10">
        <f t="shared" si="55"/>
        <v>0</v>
      </c>
      <c r="O80" s="10">
        <f t="shared" si="55"/>
        <v>0</v>
      </c>
    </row>
    <row r="81" spans="1:15" ht="15.95" customHeight="1" x14ac:dyDescent="0.25">
      <c r="A81" s="281" t="s">
        <v>117</v>
      </c>
      <c r="B81" s="35" t="s">
        <v>170</v>
      </c>
      <c r="C81" s="61"/>
      <c r="D81" s="179">
        <f>E81+G81</f>
        <v>35.5</v>
      </c>
      <c r="E81" s="21">
        <f>SUM(E79:E80)</f>
        <v>9.7999999999999989</v>
      </c>
      <c r="F81" s="21">
        <f t="shared" ref="F81:G81" si="56">SUM(F79:F80)</f>
        <v>0</v>
      </c>
      <c r="G81" s="21">
        <f t="shared" si="56"/>
        <v>25.7</v>
      </c>
      <c r="H81" s="22">
        <f t="shared" si="53"/>
        <v>0</v>
      </c>
      <c r="I81" s="22">
        <f>SUM(I79:I80)</f>
        <v>0</v>
      </c>
      <c r="J81" s="22">
        <f t="shared" ref="J81:K81" si="57">SUM(J79:J80)</f>
        <v>0</v>
      </c>
      <c r="K81" s="22">
        <f t="shared" si="57"/>
        <v>0</v>
      </c>
      <c r="L81" s="19">
        <f t="shared" si="54"/>
        <v>35.5</v>
      </c>
      <c r="M81" s="19">
        <f>SUM(M79:M80)</f>
        <v>9.7999999999999989</v>
      </c>
      <c r="N81" s="19">
        <f t="shared" ref="N81:O81" si="58">SUM(N79:N80)</f>
        <v>0</v>
      </c>
      <c r="O81" s="19">
        <f t="shared" si="58"/>
        <v>25.7</v>
      </c>
    </row>
    <row r="82" spans="1:15" ht="15.95" customHeight="1" x14ac:dyDescent="0.25">
      <c r="A82" s="4" t="s">
        <v>118</v>
      </c>
      <c r="B82" s="470" t="s">
        <v>165</v>
      </c>
      <c r="C82" s="471"/>
      <c r="D82" s="471"/>
      <c r="E82" s="471"/>
      <c r="F82" s="471"/>
      <c r="G82" s="471"/>
      <c r="H82" s="471"/>
      <c r="I82" s="471"/>
      <c r="J82" s="471"/>
      <c r="K82" s="471"/>
      <c r="L82" s="471"/>
      <c r="M82" s="471"/>
      <c r="N82" s="471"/>
      <c r="O82" s="472"/>
    </row>
    <row r="83" spans="1:15" ht="15" customHeight="1" x14ac:dyDescent="0.25">
      <c r="A83" s="4" t="s">
        <v>157</v>
      </c>
      <c r="B83" s="70" t="s">
        <v>54</v>
      </c>
      <c r="C83" s="28" t="s">
        <v>50</v>
      </c>
      <c r="D83" s="14">
        <f t="shared" ref="D83:D106" si="59">E83+G83</f>
        <v>1</v>
      </c>
      <c r="E83" s="14">
        <v>1</v>
      </c>
      <c r="F83" s="14"/>
      <c r="G83" s="14"/>
      <c r="H83" s="8">
        <f t="shared" ref="H83:H119" si="60">I83+K83</f>
        <v>0</v>
      </c>
      <c r="I83" s="8"/>
      <c r="J83" s="8"/>
      <c r="K83" s="8"/>
      <c r="L83" s="10">
        <f t="shared" ref="L83:L119" si="61">M83+O83</f>
        <v>1</v>
      </c>
      <c r="M83" s="10">
        <f t="shared" ref="M83:O98" si="62">E83+I83</f>
        <v>1</v>
      </c>
      <c r="N83" s="10">
        <f t="shared" si="62"/>
        <v>0</v>
      </c>
      <c r="O83" s="10">
        <f t="shared" si="62"/>
        <v>0</v>
      </c>
    </row>
    <row r="84" spans="1:15" ht="15" customHeight="1" x14ac:dyDescent="0.25">
      <c r="A84" s="4" t="s">
        <v>119</v>
      </c>
      <c r="B84" s="27" t="s">
        <v>155</v>
      </c>
      <c r="C84" s="28" t="s">
        <v>50</v>
      </c>
      <c r="D84" s="14">
        <f t="shared" si="59"/>
        <v>0.1</v>
      </c>
      <c r="E84" s="14">
        <v>0.1</v>
      </c>
      <c r="F84" s="14"/>
      <c r="G84" s="14"/>
      <c r="H84" s="8">
        <f t="shared" si="60"/>
        <v>0</v>
      </c>
      <c r="I84" s="8"/>
      <c r="J84" s="8"/>
      <c r="K84" s="8"/>
      <c r="L84" s="10">
        <f t="shared" si="61"/>
        <v>0.1</v>
      </c>
      <c r="M84" s="10">
        <f t="shared" si="62"/>
        <v>0.1</v>
      </c>
      <c r="N84" s="10">
        <f t="shared" si="62"/>
        <v>0</v>
      </c>
      <c r="O84" s="10">
        <f t="shared" si="62"/>
        <v>0</v>
      </c>
    </row>
    <row r="85" spans="1:15" ht="15" customHeight="1" x14ac:dyDescent="0.25">
      <c r="A85" s="4" t="s">
        <v>120</v>
      </c>
      <c r="B85" s="27" t="s">
        <v>377</v>
      </c>
      <c r="C85" s="28" t="s">
        <v>50</v>
      </c>
      <c r="D85" s="14">
        <f t="shared" si="59"/>
        <v>0.3</v>
      </c>
      <c r="E85" s="14">
        <v>0.3</v>
      </c>
      <c r="F85" s="14"/>
      <c r="G85" s="14"/>
      <c r="H85" s="8">
        <f t="shared" si="60"/>
        <v>0</v>
      </c>
      <c r="I85" s="8"/>
      <c r="J85" s="8"/>
      <c r="K85" s="8"/>
      <c r="L85" s="10">
        <f t="shared" si="61"/>
        <v>0.3</v>
      </c>
      <c r="M85" s="10">
        <f t="shared" si="62"/>
        <v>0.3</v>
      </c>
      <c r="N85" s="10">
        <f t="shared" si="62"/>
        <v>0</v>
      </c>
      <c r="O85" s="10">
        <f t="shared" si="62"/>
        <v>0</v>
      </c>
    </row>
    <row r="86" spans="1:15" ht="15" customHeight="1" x14ac:dyDescent="0.25">
      <c r="A86" s="4" t="s">
        <v>121</v>
      </c>
      <c r="B86" s="16" t="s">
        <v>148</v>
      </c>
      <c r="C86" s="28" t="s">
        <v>50</v>
      </c>
      <c r="D86" s="14">
        <f t="shared" si="59"/>
        <v>0.3</v>
      </c>
      <c r="E86" s="14">
        <v>0.3</v>
      </c>
      <c r="F86" s="14"/>
      <c r="G86" s="14"/>
      <c r="H86" s="8">
        <f t="shared" si="60"/>
        <v>0</v>
      </c>
      <c r="I86" s="8"/>
      <c r="J86" s="8"/>
      <c r="K86" s="8"/>
      <c r="L86" s="10">
        <f t="shared" si="61"/>
        <v>0.3</v>
      </c>
      <c r="M86" s="10">
        <f t="shared" si="62"/>
        <v>0.3</v>
      </c>
      <c r="N86" s="10">
        <f t="shared" si="62"/>
        <v>0</v>
      </c>
      <c r="O86" s="10">
        <f t="shared" si="62"/>
        <v>0</v>
      </c>
    </row>
    <row r="87" spans="1:15" ht="15" customHeight="1" x14ac:dyDescent="0.25">
      <c r="A87" s="4" t="s">
        <v>122</v>
      </c>
      <c r="B87" s="10" t="s">
        <v>321</v>
      </c>
      <c r="C87" s="28" t="s">
        <v>50</v>
      </c>
      <c r="D87" s="14">
        <f t="shared" si="59"/>
        <v>0.2</v>
      </c>
      <c r="E87" s="14">
        <v>0.2</v>
      </c>
      <c r="F87" s="14"/>
      <c r="G87" s="14"/>
      <c r="H87" s="8">
        <f t="shared" si="60"/>
        <v>0</v>
      </c>
      <c r="I87" s="8"/>
      <c r="J87" s="8"/>
      <c r="K87" s="8"/>
      <c r="L87" s="10">
        <f t="shared" si="61"/>
        <v>0.2</v>
      </c>
      <c r="M87" s="10">
        <f t="shared" si="62"/>
        <v>0.2</v>
      </c>
      <c r="N87" s="10">
        <f t="shared" si="62"/>
        <v>0</v>
      </c>
      <c r="O87" s="10">
        <f t="shared" si="62"/>
        <v>0</v>
      </c>
    </row>
    <row r="88" spans="1:15" ht="15" customHeight="1" x14ac:dyDescent="0.25">
      <c r="A88" s="4" t="s">
        <v>123</v>
      </c>
      <c r="B88" s="27" t="s">
        <v>378</v>
      </c>
      <c r="C88" s="13" t="s">
        <v>50</v>
      </c>
      <c r="D88" s="14">
        <f t="shared" si="59"/>
        <v>0.4</v>
      </c>
      <c r="E88" s="14">
        <v>0.4</v>
      </c>
      <c r="F88" s="14"/>
      <c r="G88" s="14"/>
      <c r="H88" s="8">
        <f t="shared" si="60"/>
        <v>0</v>
      </c>
      <c r="I88" s="8"/>
      <c r="J88" s="8"/>
      <c r="K88" s="8"/>
      <c r="L88" s="10">
        <f t="shared" si="61"/>
        <v>0.4</v>
      </c>
      <c r="M88" s="10">
        <f t="shared" si="62"/>
        <v>0.4</v>
      </c>
      <c r="N88" s="10">
        <f t="shared" si="62"/>
        <v>0</v>
      </c>
      <c r="O88" s="10">
        <f t="shared" si="62"/>
        <v>0</v>
      </c>
    </row>
    <row r="89" spans="1:15" ht="15" customHeight="1" x14ac:dyDescent="0.25">
      <c r="A89" s="4" t="s">
        <v>124</v>
      </c>
      <c r="B89" s="27" t="s">
        <v>379</v>
      </c>
      <c r="C89" s="13" t="s">
        <v>50</v>
      </c>
      <c r="D89" s="14">
        <f t="shared" si="59"/>
        <v>0.9</v>
      </c>
      <c r="E89" s="14">
        <v>0.9</v>
      </c>
      <c r="F89" s="14"/>
      <c r="G89" s="14"/>
      <c r="H89" s="8">
        <f t="shared" si="60"/>
        <v>0</v>
      </c>
      <c r="I89" s="8"/>
      <c r="J89" s="8"/>
      <c r="K89" s="8"/>
      <c r="L89" s="10">
        <f t="shared" si="61"/>
        <v>0.9</v>
      </c>
      <c r="M89" s="10">
        <f t="shared" si="62"/>
        <v>0.9</v>
      </c>
      <c r="N89" s="10">
        <f t="shared" si="62"/>
        <v>0</v>
      </c>
      <c r="O89" s="10">
        <f t="shared" si="62"/>
        <v>0</v>
      </c>
    </row>
    <row r="90" spans="1:15" ht="15" customHeight="1" x14ac:dyDescent="0.25">
      <c r="A90" s="4" t="s">
        <v>125</v>
      </c>
      <c r="B90" s="10" t="s">
        <v>160</v>
      </c>
      <c r="C90" s="28" t="s">
        <v>50</v>
      </c>
      <c r="D90" s="14">
        <f t="shared" si="59"/>
        <v>0.3</v>
      </c>
      <c r="E90" s="14">
        <v>0.3</v>
      </c>
      <c r="F90" s="14"/>
      <c r="G90" s="14"/>
      <c r="H90" s="8">
        <f t="shared" si="60"/>
        <v>0</v>
      </c>
      <c r="I90" s="8"/>
      <c r="J90" s="8"/>
      <c r="K90" s="8"/>
      <c r="L90" s="10">
        <f t="shared" si="61"/>
        <v>0.3</v>
      </c>
      <c r="M90" s="10">
        <f t="shared" si="62"/>
        <v>0.3</v>
      </c>
      <c r="N90" s="10">
        <f t="shared" si="62"/>
        <v>0</v>
      </c>
      <c r="O90" s="10">
        <f t="shared" si="62"/>
        <v>0</v>
      </c>
    </row>
    <row r="91" spans="1:15" ht="15" customHeight="1" x14ac:dyDescent="0.25">
      <c r="A91" s="4" t="s">
        <v>126</v>
      </c>
      <c r="B91" s="10" t="s">
        <v>363</v>
      </c>
      <c r="C91" s="28" t="s">
        <v>50</v>
      </c>
      <c r="D91" s="14">
        <f t="shared" si="59"/>
        <v>0.2</v>
      </c>
      <c r="E91" s="14">
        <v>0.2</v>
      </c>
      <c r="F91" s="14"/>
      <c r="G91" s="14"/>
      <c r="H91" s="8">
        <f t="shared" si="60"/>
        <v>0</v>
      </c>
      <c r="I91" s="8"/>
      <c r="J91" s="8"/>
      <c r="K91" s="8"/>
      <c r="L91" s="10">
        <f t="shared" si="61"/>
        <v>0.2</v>
      </c>
      <c r="M91" s="10">
        <f t="shared" si="62"/>
        <v>0.2</v>
      </c>
      <c r="N91" s="10">
        <f t="shared" si="62"/>
        <v>0</v>
      </c>
      <c r="O91" s="10">
        <f t="shared" si="62"/>
        <v>0</v>
      </c>
    </row>
    <row r="92" spans="1:15" ht="15" customHeight="1" x14ac:dyDescent="0.25">
      <c r="A92" s="4" t="s">
        <v>127</v>
      </c>
      <c r="B92" s="27" t="s">
        <v>41</v>
      </c>
      <c r="C92" s="28" t="s">
        <v>50</v>
      </c>
      <c r="D92" s="14">
        <f t="shared" si="59"/>
        <v>0.2</v>
      </c>
      <c r="E92" s="14">
        <v>0.2</v>
      </c>
      <c r="F92" s="14"/>
      <c r="G92" s="14"/>
      <c r="H92" s="8">
        <f t="shared" si="60"/>
        <v>0</v>
      </c>
      <c r="I92" s="8"/>
      <c r="J92" s="8"/>
      <c r="K92" s="8"/>
      <c r="L92" s="10">
        <f t="shared" si="61"/>
        <v>0.2</v>
      </c>
      <c r="M92" s="10">
        <f t="shared" si="62"/>
        <v>0.2</v>
      </c>
      <c r="N92" s="10">
        <f t="shared" si="62"/>
        <v>0</v>
      </c>
      <c r="O92" s="10">
        <f t="shared" si="62"/>
        <v>0</v>
      </c>
    </row>
    <row r="93" spans="1:15" ht="15" customHeight="1" x14ac:dyDescent="0.25">
      <c r="A93" s="4" t="s">
        <v>128</v>
      </c>
      <c r="B93" s="71" t="s">
        <v>364</v>
      </c>
      <c r="C93" s="28" t="s">
        <v>50</v>
      </c>
      <c r="D93" s="14">
        <f>E93+G93</f>
        <v>0.1</v>
      </c>
      <c r="E93" s="14">
        <v>0.1</v>
      </c>
      <c r="F93" s="14"/>
      <c r="G93" s="14"/>
      <c r="H93" s="8">
        <f>I93+K93</f>
        <v>0</v>
      </c>
      <c r="I93" s="8"/>
      <c r="J93" s="8"/>
      <c r="K93" s="8"/>
      <c r="L93" s="10">
        <f>M93+O93</f>
        <v>0.1</v>
      </c>
      <c r="M93" s="10">
        <f>E93+I93</f>
        <v>0.1</v>
      </c>
      <c r="N93" s="10">
        <f>F93+J93</f>
        <v>0</v>
      </c>
      <c r="O93" s="10">
        <f>G93+K93</f>
        <v>0</v>
      </c>
    </row>
    <row r="94" spans="1:15" ht="15" customHeight="1" x14ac:dyDescent="0.25">
      <c r="A94" s="4" t="s">
        <v>129</v>
      </c>
      <c r="B94" s="71" t="s">
        <v>40</v>
      </c>
      <c r="C94" s="28" t="s">
        <v>50</v>
      </c>
      <c r="D94" s="14">
        <f t="shared" si="59"/>
        <v>0.1</v>
      </c>
      <c r="E94" s="14">
        <v>0.1</v>
      </c>
      <c r="F94" s="14"/>
      <c r="G94" s="14"/>
      <c r="H94" s="8">
        <f t="shared" si="60"/>
        <v>0</v>
      </c>
      <c r="I94" s="8"/>
      <c r="J94" s="8"/>
      <c r="K94" s="8"/>
      <c r="L94" s="10">
        <f t="shared" si="61"/>
        <v>0.1</v>
      </c>
      <c r="M94" s="10">
        <f t="shared" si="62"/>
        <v>0.1</v>
      </c>
      <c r="N94" s="10">
        <f t="shared" si="62"/>
        <v>0</v>
      </c>
      <c r="O94" s="10">
        <f t="shared" si="62"/>
        <v>0</v>
      </c>
    </row>
    <row r="95" spans="1:15" ht="15" customHeight="1" x14ac:dyDescent="0.25">
      <c r="A95" s="4" t="s">
        <v>130</v>
      </c>
      <c r="B95" s="27" t="s">
        <v>461</v>
      </c>
      <c r="C95" s="28" t="s">
        <v>50</v>
      </c>
      <c r="D95" s="14">
        <f t="shared" si="59"/>
        <v>0.1</v>
      </c>
      <c r="E95" s="14">
        <v>0.1</v>
      </c>
      <c r="F95" s="14"/>
      <c r="G95" s="14"/>
      <c r="H95" s="8">
        <f t="shared" si="60"/>
        <v>0</v>
      </c>
      <c r="I95" s="8"/>
      <c r="J95" s="8"/>
      <c r="K95" s="8"/>
      <c r="L95" s="10">
        <f t="shared" si="61"/>
        <v>0.1</v>
      </c>
      <c r="M95" s="10">
        <f t="shared" si="62"/>
        <v>0.1</v>
      </c>
      <c r="N95" s="10">
        <f t="shared" si="62"/>
        <v>0</v>
      </c>
      <c r="O95" s="10">
        <f t="shared" si="62"/>
        <v>0</v>
      </c>
    </row>
    <row r="96" spans="1:15" ht="15" customHeight="1" x14ac:dyDescent="0.25">
      <c r="A96" s="4" t="s">
        <v>158</v>
      </c>
      <c r="B96" s="27" t="s">
        <v>149</v>
      </c>
      <c r="C96" s="28" t="s">
        <v>50</v>
      </c>
      <c r="D96" s="14">
        <f t="shared" si="59"/>
        <v>4.4000000000000004</v>
      </c>
      <c r="E96" s="14">
        <v>4.4000000000000004</v>
      </c>
      <c r="F96" s="14"/>
      <c r="G96" s="14"/>
      <c r="H96" s="8">
        <f t="shared" si="60"/>
        <v>0</v>
      </c>
      <c r="I96" s="8"/>
      <c r="J96" s="8"/>
      <c r="K96" s="8"/>
      <c r="L96" s="10">
        <f t="shared" si="61"/>
        <v>4.4000000000000004</v>
      </c>
      <c r="M96" s="10">
        <f t="shared" si="62"/>
        <v>4.4000000000000004</v>
      </c>
      <c r="N96" s="10">
        <f t="shared" si="62"/>
        <v>0</v>
      </c>
      <c r="O96" s="10">
        <f t="shared" si="62"/>
        <v>0</v>
      </c>
    </row>
    <row r="97" spans="1:17" ht="15" customHeight="1" x14ac:dyDescent="0.25">
      <c r="A97" s="4" t="s">
        <v>131</v>
      </c>
      <c r="B97" s="27" t="s">
        <v>34</v>
      </c>
      <c r="C97" s="28" t="s">
        <v>50</v>
      </c>
      <c r="D97" s="14">
        <f t="shared" si="59"/>
        <v>1.7</v>
      </c>
      <c r="E97" s="14">
        <v>1.7</v>
      </c>
      <c r="F97" s="14"/>
      <c r="G97" s="14"/>
      <c r="H97" s="8">
        <f t="shared" si="60"/>
        <v>0</v>
      </c>
      <c r="I97" s="8"/>
      <c r="J97" s="8"/>
      <c r="K97" s="8"/>
      <c r="L97" s="10">
        <f t="shared" si="61"/>
        <v>1.7</v>
      </c>
      <c r="M97" s="10">
        <f t="shared" si="62"/>
        <v>1.7</v>
      </c>
      <c r="N97" s="10">
        <f t="shared" si="62"/>
        <v>0</v>
      </c>
      <c r="O97" s="10">
        <f t="shared" si="62"/>
        <v>0</v>
      </c>
    </row>
    <row r="98" spans="1:17" ht="15" customHeight="1" x14ac:dyDescent="0.25">
      <c r="A98" s="4" t="s">
        <v>132</v>
      </c>
      <c r="B98" s="27" t="s">
        <v>36</v>
      </c>
      <c r="C98" s="28" t="s">
        <v>50</v>
      </c>
      <c r="D98" s="14">
        <f t="shared" si="59"/>
        <v>0.9</v>
      </c>
      <c r="E98" s="14">
        <v>0.9</v>
      </c>
      <c r="F98" s="14"/>
      <c r="G98" s="14"/>
      <c r="H98" s="8">
        <f t="shared" si="60"/>
        <v>0</v>
      </c>
      <c r="I98" s="8"/>
      <c r="J98" s="8"/>
      <c r="K98" s="8"/>
      <c r="L98" s="10">
        <f t="shared" si="61"/>
        <v>0.9</v>
      </c>
      <c r="M98" s="10">
        <f t="shared" si="62"/>
        <v>0.9</v>
      </c>
      <c r="N98" s="10">
        <f t="shared" si="62"/>
        <v>0</v>
      </c>
      <c r="O98" s="10">
        <f t="shared" si="62"/>
        <v>0</v>
      </c>
    </row>
    <row r="99" spans="1:17" ht="15" customHeight="1" x14ac:dyDescent="0.25">
      <c r="A99" s="4" t="s">
        <v>133</v>
      </c>
      <c r="B99" s="27" t="s">
        <v>38</v>
      </c>
      <c r="C99" s="28" t="s">
        <v>50</v>
      </c>
      <c r="D99" s="14">
        <f t="shared" si="59"/>
        <v>2.2000000000000002</v>
      </c>
      <c r="E99" s="14">
        <v>2.2000000000000002</v>
      </c>
      <c r="F99" s="14"/>
      <c r="G99" s="14"/>
      <c r="H99" s="8">
        <f t="shared" si="60"/>
        <v>0</v>
      </c>
      <c r="I99" s="8"/>
      <c r="J99" s="8"/>
      <c r="K99" s="8"/>
      <c r="L99" s="10">
        <f t="shared" si="61"/>
        <v>2.2000000000000002</v>
      </c>
      <c r="M99" s="10">
        <f t="shared" ref="M99:O125" si="63">E99+I99</f>
        <v>2.2000000000000002</v>
      </c>
      <c r="N99" s="10">
        <f t="shared" si="63"/>
        <v>0</v>
      </c>
      <c r="O99" s="10">
        <f t="shared" si="63"/>
        <v>0</v>
      </c>
    </row>
    <row r="100" spans="1:17" ht="16.5" customHeight="1" x14ac:dyDescent="0.25">
      <c r="A100" s="4" t="s">
        <v>134</v>
      </c>
      <c r="B100" s="10" t="s">
        <v>37</v>
      </c>
      <c r="C100" s="28" t="s">
        <v>50</v>
      </c>
      <c r="D100" s="14">
        <f t="shared" si="59"/>
        <v>2.5</v>
      </c>
      <c r="E100" s="14">
        <v>2.5</v>
      </c>
      <c r="F100" s="14"/>
      <c r="G100" s="14"/>
      <c r="H100" s="8">
        <f t="shared" si="60"/>
        <v>0</v>
      </c>
      <c r="I100" s="8"/>
      <c r="J100" s="8"/>
      <c r="K100" s="8"/>
      <c r="L100" s="10">
        <f t="shared" si="61"/>
        <v>2.5</v>
      </c>
      <c r="M100" s="10">
        <f t="shared" si="63"/>
        <v>2.5</v>
      </c>
      <c r="N100" s="10">
        <f t="shared" si="63"/>
        <v>0</v>
      </c>
      <c r="O100" s="10">
        <f t="shared" si="63"/>
        <v>0</v>
      </c>
    </row>
    <row r="101" spans="1:17" x14ac:dyDescent="0.25">
      <c r="A101" s="4" t="s">
        <v>135</v>
      </c>
      <c r="B101" s="30" t="s">
        <v>35</v>
      </c>
      <c r="C101" s="13" t="s">
        <v>50</v>
      </c>
      <c r="D101" s="14">
        <f t="shared" si="59"/>
        <v>3.7</v>
      </c>
      <c r="E101" s="14">
        <v>3.7</v>
      </c>
      <c r="F101" s="14"/>
      <c r="G101" s="14"/>
      <c r="H101" s="8">
        <f t="shared" si="60"/>
        <v>0</v>
      </c>
      <c r="I101" s="8"/>
      <c r="J101" s="8"/>
      <c r="K101" s="8"/>
      <c r="L101" s="10">
        <f t="shared" si="61"/>
        <v>3.7</v>
      </c>
      <c r="M101" s="10">
        <f t="shared" si="63"/>
        <v>3.7</v>
      </c>
      <c r="N101" s="10">
        <f t="shared" si="63"/>
        <v>0</v>
      </c>
      <c r="O101" s="10">
        <f t="shared" si="63"/>
        <v>0</v>
      </c>
    </row>
    <row r="102" spans="1:17" x14ac:dyDescent="0.25">
      <c r="A102" s="4" t="s">
        <v>136</v>
      </c>
      <c r="B102" s="30" t="s">
        <v>39</v>
      </c>
      <c r="C102" s="13" t="s">
        <v>50</v>
      </c>
      <c r="D102" s="14">
        <f t="shared" si="59"/>
        <v>0.1</v>
      </c>
      <c r="E102" s="14">
        <v>0.1</v>
      </c>
      <c r="F102" s="14"/>
      <c r="G102" s="14"/>
      <c r="H102" s="8">
        <f t="shared" si="60"/>
        <v>0</v>
      </c>
      <c r="I102" s="8"/>
      <c r="J102" s="8"/>
      <c r="K102" s="8"/>
      <c r="L102" s="10">
        <f t="shared" si="61"/>
        <v>0.1</v>
      </c>
      <c r="M102" s="10">
        <f t="shared" si="63"/>
        <v>0.1</v>
      </c>
      <c r="N102" s="10">
        <f t="shared" si="63"/>
        <v>0</v>
      </c>
      <c r="O102" s="10">
        <f t="shared" si="63"/>
        <v>0</v>
      </c>
    </row>
    <row r="103" spans="1:17" ht="15" customHeight="1" x14ac:dyDescent="0.25">
      <c r="A103" s="4" t="s">
        <v>137</v>
      </c>
      <c r="B103" s="30" t="s">
        <v>48</v>
      </c>
      <c r="C103" s="13" t="s">
        <v>50</v>
      </c>
      <c r="D103" s="14">
        <f t="shared" si="59"/>
        <v>0.5</v>
      </c>
      <c r="E103" s="14">
        <v>0.5</v>
      </c>
      <c r="F103" s="14"/>
      <c r="G103" s="14"/>
      <c r="H103" s="8">
        <f t="shared" si="60"/>
        <v>0</v>
      </c>
      <c r="I103" s="8"/>
      <c r="J103" s="8"/>
      <c r="K103" s="8"/>
      <c r="L103" s="10">
        <f t="shared" si="61"/>
        <v>0.5</v>
      </c>
      <c r="M103" s="10">
        <f t="shared" si="63"/>
        <v>0.5</v>
      </c>
      <c r="N103" s="10">
        <f t="shared" si="63"/>
        <v>0</v>
      </c>
      <c r="O103" s="10">
        <f t="shared" si="63"/>
        <v>0</v>
      </c>
    </row>
    <row r="104" spans="1:17" ht="15" customHeight="1" x14ac:dyDescent="0.25">
      <c r="A104" s="4" t="s">
        <v>159</v>
      </c>
      <c r="B104" s="30" t="s">
        <v>47</v>
      </c>
      <c r="C104" s="13" t="s">
        <v>50</v>
      </c>
      <c r="D104" s="14">
        <f t="shared" si="59"/>
        <v>5</v>
      </c>
      <c r="E104" s="14">
        <v>5</v>
      </c>
      <c r="F104" s="14">
        <v>4.8</v>
      </c>
      <c r="G104" s="14"/>
      <c r="H104" s="8">
        <f t="shared" si="60"/>
        <v>0</v>
      </c>
      <c r="I104" s="8"/>
      <c r="J104" s="8"/>
      <c r="K104" s="8"/>
      <c r="L104" s="10">
        <f t="shared" si="61"/>
        <v>5</v>
      </c>
      <c r="M104" s="10">
        <f t="shared" si="63"/>
        <v>5</v>
      </c>
      <c r="N104" s="10">
        <f t="shared" si="63"/>
        <v>4.8</v>
      </c>
      <c r="O104" s="10">
        <f t="shared" si="63"/>
        <v>0</v>
      </c>
    </row>
    <row r="105" spans="1:17" ht="15" customHeight="1" x14ac:dyDescent="0.25">
      <c r="A105" s="4" t="s">
        <v>138</v>
      </c>
      <c r="B105" s="30" t="s">
        <v>63</v>
      </c>
      <c r="C105" s="13" t="s">
        <v>50</v>
      </c>
      <c r="D105" s="14">
        <f t="shared" si="59"/>
        <v>2</v>
      </c>
      <c r="E105" s="14">
        <v>2</v>
      </c>
      <c r="F105" s="14">
        <v>0.8</v>
      </c>
      <c r="G105" s="14"/>
      <c r="H105" s="8">
        <f t="shared" si="60"/>
        <v>0</v>
      </c>
      <c r="I105" s="8"/>
      <c r="J105" s="8"/>
      <c r="K105" s="8"/>
      <c r="L105" s="10">
        <f t="shared" si="61"/>
        <v>2</v>
      </c>
      <c r="M105" s="10">
        <f t="shared" si="63"/>
        <v>2</v>
      </c>
      <c r="N105" s="10">
        <f t="shared" si="63"/>
        <v>0.8</v>
      </c>
      <c r="O105" s="10">
        <f t="shared" si="63"/>
        <v>0</v>
      </c>
    </row>
    <row r="106" spans="1:17" ht="15" customHeight="1" x14ac:dyDescent="0.25">
      <c r="A106" s="4" t="s">
        <v>177</v>
      </c>
      <c r="B106" s="30" t="s">
        <v>49</v>
      </c>
      <c r="C106" s="13" t="s">
        <v>50</v>
      </c>
      <c r="D106" s="14">
        <f t="shared" si="59"/>
        <v>4.9000000000000004</v>
      </c>
      <c r="E106" s="14">
        <v>4.9000000000000004</v>
      </c>
      <c r="F106" s="14"/>
      <c r="G106" s="14"/>
      <c r="H106" s="8">
        <f t="shared" si="60"/>
        <v>0</v>
      </c>
      <c r="I106" s="8"/>
      <c r="J106" s="8"/>
      <c r="K106" s="8"/>
      <c r="L106" s="10">
        <f t="shared" si="61"/>
        <v>4.9000000000000004</v>
      </c>
      <c r="M106" s="10">
        <f t="shared" si="63"/>
        <v>4.9000000000000004</v>
      </c>
      <c r="N106" s="10">
        <f t="shared" si="63"/>
        <v>0</v>
      </c>
      <c r="O106" s="10">
        <f t="shared" si="63"/>
        <v>0</v>
      </c>
    </row>
    <row r="107" spans="1:17" ht="15.95" customHeight="1" x14ac:dyDescent="0.25">
      <c r="A107" s="281" t="s">
        <v>178</v>
      </c>
      <c r="B107" s="19" t="s">
        <v>171</v>
      </c>
      <c r="C107" s="23"/>
      <c r="D107" s="179">
        <f>E107+G107</f>
        <v>32.1</v>
      </c>
      <c r="E107" s="21">
        <f>SUM(E83:E106)</f>
        <v>32.1</v>
      </c>
      <c r="F107" s="21">
        <f t="shared" ref="F107:G107" si="64">SUM(F83:F106)</f>
        <v>5.6</v>
      </c>
      <c r="G107" s="21">
        <f t="shared" si="64"/>
        <v>0</v>
      </c>
      <c r="H107" s="22">
        <f t="shared" si="60"/>
        <v>0</v>
      </c>
      <c r="I107" s="22">
        <f>SUM(I83:I106)</f>
        <v>0</v>
      </c>
      <c r="J107" s="22">
        <f t="shared" ref="J107:K107" si="65">SUM(J83:J106)</f>
        <v>0</v>
      </c>
      <c r="K107" s="22">
        <f t="shared" si="65"/>
        <v>0</v>
      </c>
      <c r="L107" s="19">
        <f t="shared" si="61"/>
        <v>32.1</v>
      </c>
      <c r="M107" s="19">
        <f>SUM(M83:M106)</f>
        <v>32.1</v>
      </c>
      <c r="N107" s="19">
        <f t="shared" ref="N107:Q107" si="66">SUM(N83:N106)</f>
        <v>5.6</v>
      </c>
      <c r="O107" s="19">
        <f t="shared" si="66"/>
        <v>0</v>
      </c>
      <c r="P107" s="19">
        <f t="shared" si="66"/>
        <v>0</v>
      </c>
      <c r="Q107" s="19">
        <f t="shared" si="66"/>
        <v>0</v>
      </c>
    </row>
    <row r="108" spans="1:17" ht="15.95" customHeight="1" x14ac:dyDescent="0.25">
      <c r="A108" s="4" t="s">
        <v>179</v>
      </c>
      <c r="B108" s="470" t="s">
        <v>64</v>
      </c>
      <c r="C108" s="471"/>
      <c r="D108" s="471"/>
      <c r="E108" s="471"/>
      <c r="F108" s="471"/>
      <c r="G108" s="471"/>
      <c r="H108" s="471"/>
      <c r="I108" s="471"/>
      <c r="J108" s="471"/>
      <c r="K108" s="471"/>
      <c r="L108" s="471"/>
      <c r="M108" s="471"/>
      <c r="N108" s="471"/>
      <c r="O108" s="471"/>
    </row>
    <row r="109" spans="1:17" ht="15.95" customHeight="1" x14ac:dyDescent="0.25">
      <c r="A109" s="4" t="s">
        <v>180</v>
      </c>
      <c r="B109" s="10" t="s">
        <v>16</v>
      </c>
      <c r="C109" s="80" t="s">
        <v>30</v>
      </c>
      <c r="D109" s="14">
        <f t="shared" ref="D109:D113" si="67">E109+G109</f>
        <v>0.4</v>
      </c>
      <c r="E109" s="14">
        <v>0.4</v>
      </c>
      <c r="F109" s="14"/>
      <c r="G109" s="14"/>
      <c r="H109" s="8">
        <f t="shared" ref="H109" si="68">I109+K109</f>
        <v>0</v>
      </c>
      <c r="I109" s="8"/>
      <c r="J109" s="8"/>
      <c r="K109" s="8"/>
      <c r="L109" s="10">
        <f t="shared" ref="L109" si="69">M109+O109</f>
        <v>0.4</v>
      </c>
      <c r="M109" s="10">
        <f t="shared" ref="M109:O109" si="70">E109+I109</f>
        <v>0.4</v>
      </c>
      <c r="N109" s="10">
        <f t="shared" si="70"/>
        <v>0</v>
      </c>
      <c r="O109" s="10">
        <f t="shared" si="70"/>
        <v>0</v>
      </c>
    </row>
    <row r="110" spans="1:17" ht="15" hidden="1" customHeight="1" x14ac:dyDescent="0.25">
      <c r="A110" s="11" t="s">
        <v>117</v>
      </c>
      <c r="B110" s="27" t="s">
        <v>57</v>
      </c>
      <c r="C110" s="80" t="s">
        <v>30</v>
      </c>
      <c r="D110" s="14">
        <f t="shared" si="67"/>
        <v>0</v>
      </c>
      <c r="E110" s="14"/>
      <c r="F110" s="14"/>
      <c r="G110" s="14"/>
      <c r="H110" s="8">
        <f t="shared" si="60"/>
        <v>0</v>
      </c>
      <c r="I110" s="8"/>
      <c r="J110" s="8"/>
      <c r="K110" s="8"/>
      <c r="L110" s="10">
        <f t="shared" si="61"/>
        <v>0</v>
      </c>
      <c r="M110" s="10">
        <f t="shared" si="63"/>
        <v>0</v>
      </c>
      <c r="N110" s="10">
        <f t="shared" si="63"/>
        <v>0</v>
      </c>
      <c r="O110" s="10">
        <f t="shared" si="63"/>
        <v>0</v>
      </c>
    </row>
    <row r="111" spans="1:17" ht="15" hidden="1" customHeight="1" x14ac:dyDescent="0.25">
      <c r="A111" s="11" t="s">
        <v>118</v>
      </c>
      <c r="B111" s="27" t="s">
        <v>65</v>
      </c>
      <c r="C111" s="80" t="s">
        <v>30</v>
      </c>
      <c r="D111" s="14">
        <f t="shared" si="67"/>
        <v>0</v>
      </c>
      <c r="E111" s="14"/>
      <c r="F111" s="14"/>
      <c r="G111" s="14"/>
      <c r="H111" s="8">
        <f t="shared" si="60"/>
        <v>0</v>
      </c>
      <c r="I111" s="8"/>
      <c r="J111" s="8"/>
      <c r="K111" s="8"/>
      <c r="L111" s="10">
        <f t="shared" si="61"/>
        <v>0</v>
      </c>
      <c r="M111" s="10">
        <f t="shared" si="63"/>
        <v>0</v>
      </c>
      <c r="N111" s="10">
        <f t="shared" si="63"/>
        <v>0</v>
      </c>
      <c r="O111" s="10">
        <f t="shared" si="63"/>
        <v>0</v>
      </c>
    </row>
    <row r="112" spans="1:17" ht="15" customHeight="1" x14ac:dyDescent="0.25">
      <c r="A112" s="11" t="s">
        <v>181</v>
      </c>
      <c r="B112" s="27" t="s">
        <v>29</v>
      </c>
      <c r="C112" s="80" t="s">
        <v>30</v>
      </c>
      <c r="D112" s="14">
        <f t="shared" si="67"/>
        <v>0.2</v>
      </c>
      <c r="E112" s="14">
        <v>0.2</v>
      </c>
      <c r="F112" s="14"/>
      <c r="G112" s="14"/>
      <c r="H112" s="8">
        <f t="shared" si="60"/>
        <v>0</v>
      </c>
      <c r="I112" s="8"/>
      <c r="J112" s="8"/>
      <c r="K112" s="8"/>
      <c r="L112" s="10">
        <f t="shared" si="61"/>
        <v>0.2</v>
      </c>
      <c r="M112" s="10">
        <f t="shared" si="63"/>
        <v>0.2</v>
      </c>
      <c r="N112" s="10">
        <f t="shared" si="63"/>
        <v>0</v>
      </c>
      <c r="O112" s="10">
        <f t="shared" si="63"/>
        <v>0</v>
      </c>
    </row>
    <row r="113" spans="1:15" ht="15" customHeight="1" x14ac:dyDescent="0.25">
      <c r="A113" s="11" t="s">
        <v>182</v>
      </c>
      <c r="B113" s="27" t="s">
        <v>62</v>
      </c>
      <c r="C113" s="80" t="s">
        <v>30</v>
      </c>
      <c r="D113" s="14">
        <f t="shared" si="67"/>
        <v>0.5</v>
      </c>
      <c r="E113" s="14">
        <v>0.5</v>
      </c>
      <c r="F113" s="14"/>
      <c r="G113" s="14"/>
      <c r="H113" s="8">
        <f t="shared" si="60"/>
        <v>0</v>
      </c>
      <c r="I113" s="8"/>
      <c r="J113" s="8"/>
      <c r="K113" s="8"/>
      <c r="L113" s="10">
        <f t="shared" si="61"/>
        <v>0.5</v>
      </c>
      <c r="M113" s="10">
        <f t="shared" si="63"/>
        <v>0.5</v>
      </c>
      <c r="N113" s="10">
        <f t="shared" si="63"/>
        <v>0</v>
      </c>
      <c r="O113" s="10">
        <f t="shared" si="63"/>
        <v>0</v>
      </c>
    </row>
    <row r="114" spans="1:15" ht="15.95" customHeight="1" x14ac:dyDescent="0.25">
      <c r="A114" s="279" t="s">
        <v>183</v>
      </c>
      <c r="B114" s="35" t="s">
        <v>173</v>
      </c>
      <c r="C114" s="65"/>
      <c r="D114" s="179">
        <f>E114+G114</f>
        <v>1.1000000000000001</v>
      </c>
      <c r="E114" s="21">
        <f>SUM(E109:E113)</f>
        <v>1.1000000000000001</v>
      </c>
      <c r="F114" s="21">
        <f t="shared" ref="F114:G114" si="71">SUM(F109:F113)</f>
        <v>0</v>
      </c>
      <c r="G114" s="21">
        <f t="shared" si="71"/>
        <v>0</v>
      </c>
      <c r="H114" s="22">
        <f t="shared" si="60"/>
        <v>0</v>
      </c>
      <c r="I114" s="22">
        <f>SUM(I109:I113)</f>
        <v>0</v>
      </c>
      <c r="J114" s="22">
        <f t="shared" ref="J114:K114" si="72">SUM(J109:J113)</f>
        <v>0</v>
      </c>
      <c r="K114" s="22">
        <f t="shared" si="72"/>
        <v>0</v>
      </c>
      <c r="L114" s="19">
        <f t="shared" si="61"/>
        <v>1.1000000000000001</v>
      </c>
      <c r="M114" s="19">
        <f>SUM(M109:M113)</f>
        <v>1.1000000000000001</v>
      </c>
      <c r="N114" s="19">
        <f t="shared" ref="N114:O114" si="73">SUM(N109:N113)</f>
        <v>0</v>
      </c>
      <c r="O114" s="19">
        <f t="shared" si="73"/>
        <v>0</v>
      </c>
    </row>
    <row r="115" spans="1:15" ht="15.95" customHeight="1" x14ac:dyDescent="0.25">
      <c r="A115" s="4" t="s">
        <v>184</v>
      </c>
      <c r="B115" s="470" t="s">
        <v>66</v>
      </c>
      <c r="C115" s="471"/>
      <c r="D115" s="471"/>
      <c r="E115" s="471"/>
      <c r="F115" s="471"/>
      <c r="G115" s="471"/>
      <c r="H115" s="471"/>
      <c r="I115" s="471"/>
      <c r="J115" s="471"/>
      <c r="K115" s="471"/>
      <c r="L115" s="471"/>
      <c r="M115" s="471"/>
      <c r="N115" s="471"/>
      <c r="O115" s="472"/>
    </row>
    <row r="116" spans="1:15" ht="15" customHeight="1" x14ac:dyDescent="0.25">
      <c r="A116" s="4" t="s">
        <v>185</v>
      </c>
      <c r="B116" s="9" t="s">
        <v>51</v>
      </c>
      <c r="C116" s="5" t="s">
        <v>24</v>
      </c>
      <c r="D116" s="6">
        <f>E116+G116</f>
        <v>0.2</v>
      </c>
      <c r="E116" s="33">
        <v>0.2</v>
      </c>
      <c r="F116" s="33"/>
      <c r="G116" s="33"/>
      <c r="H116" s="7">
        <f t="shared" si="60"/>
        <v>0</v>
      </c>
      <c r="I116" s="7"/>
      <c r="J116" s="7"/>
      <c r="K116" s="7"/>
      <c r="L116" s="9">
        <f t="shared" si="61"/>
        <v>0.2</v>
      </c>
      <c r="M116" s="9">
        <f t="shared" si="63"/>
        <v>0.2</v>
      </c>
      <c r="N116" s="9">
        <f>F116+J116</f>
        <v>0</v>
      </c>
      <c r="O116" s="9">
        <f t="shared" si="63"/>
        <v>0</v>
      </c>
    </row>
    <row r="117" spans="1:15" ht="15" customHeight="1" x14ac:dyDescent="0.25">
      <c r="A117" s="4" t="s">
        <v>186</v>
      </c>
      <c r="B117" s="10" t="s">
        <v>52</v>
      </c>
      <c r="C117" s="13" t="s">
        <v>24</v>
      </c>
      <c r="D117" s="14">
        <f>E117+G117</f>
        <v>0.5</v>
      </c>
      <c r="E117" s="14">
        <v>0.5</v>
      </c>
      <c r="F117" s="14"/>
      <c r="G117" s="14"/>
      <c r="H117" s="8">
        <f t="shared" si="60"/>
        <v>0</v>
      </c>
      <c r="I117" s="8"/>
      <c r="J117" s="8"/>
      <c r="K117" s="8"/>
      <c r="L117" s="10">
        <f t="shared" si="61"/>
        <v>0.5</v>
      </c>
      <c r="M117" s="10">
        <f t="shared" si="63"/>
        <v>0.5</v>
      </c>
      <c r="N117" s="10">
        <f t="shared" si="63"/>
        <v>0</v>
      </c>
      <c r="O117" s="10">
        <f t="shared" si="63"/>
        <v>0</v>
      </c>
    </row>
    <row r="118" spans="1:15" x14ac:dyDescent="0.25">
      <c r="A118" s="11" t="s">
        <v>187</v>
      </c>
      <c r="B118" s="10" t="s">
        <v>449</v>
      </c>
      <c r="C118" s="13" t="s">
        <v>24</v>
      </c>
      <c r="D118" s="14">
        <f>E118+G118</f>
        <v>1.4</v>
      </c>
      <c r="E118" s="34">
        <v>1.4</v>
      </c>
      <c r="F118" s="34"/>
      <c r="G118" s="34"/>
      <c r="H118" s="8">
        <f t="shared" si="60"/>
        <v>0</v>
      </c>
      <c r="I118" s="8"/>
      <c r="J118" s="8"/>
      <c r="K118" s="8"/>
      <c r="L118" s="10">
        <f t="shared" si="61"/>
        <v>1.4</v>
      </c>
      <c r="M118" s="10">
        <f t="shared" si="63"/>
        <v>1.4</v>
      </c>
      <c r="N118" s="10">
        <f t="shared" si="63"/>
        <v>0</v>
      </c>
      <c r="O118" s="10">
        <f t="shared" si="63"/>
        <v>0</v>
      </c>
    </row>
    <row r="119" spans="1:15" ht="15.95" customHeight="1" x14ac:dyDescent="0.25">
      <c r="A119" s="279" t="s">
        <v>139</v>
      </c>
      <c r="B119" s="66" t="s">
        <v>174</v>
      </c>
      <c r="C119" s="67"/>
      <c r="D119" s="179">
        <f>E119+G119</f>
        <v>2.0999999999999996</v>
      </c>
      <c r="E119" s="21">
        <f>SUM(E116:E118)</f>
        <v>2.0999999999999996</v>
      </c>
      <c r="F119" s="21">
        <f>SUM(F116:F118)</f>
        <v>0</v>
      </c>
      <c r="G119" s="21">
        <f>SUM(G116:G118)</f>
        <v>0</v>
      </c>
      <c r="H119" s="8">
        <f t="shared" si="60"/>
        <v>0</v>
      </c>
      <c r="I119" s="22">
        <f t="shared" ref="I119:K119" si="74">SUM(I116:I118)</f>
        <v>0</v>
      </c>
      <c r="J119" s="22">
        <f t="shared" si="74"/>
        <v>0</v>
      </c>
      <c r="K119" s="22">
        <f t="shared" si="74"/>
        <v>0</v>
      </c>
      <c r="L119" s="19">
        <f t="shared" si="61"/>
        <v>2.0999999999999996</v>
      </c>
      <c r="M119" s="19">
        <f t="shared" ref="M119:O119" si="75">SUM(M116:M118)</f>
        <v>2.0999999999999996</v>
      </c>
      <c r="N119" s="19">
        <f t="shared" si="75"/>
        <v>0</v>
      </c>
      <c r="O119" s="19">
        <f t="shared" si="75"/>
        <v>0</v>
      </c>
    </row>
    <row r="120" spans="1:15" ht="18" customHeight="1" x14ac:dyDescent="0.25">
      <c r="A120" s="4" t="s">
        <v>140</v>
      </c>
      <c r="B120" s="540" t="s">
        <v>462</v>
      </c>
      <c r="C120" s="540"/>
      <c r="D120" s="540"/>
      <c r="E120" s="540"/>
      <c r="F120" s="540"/>
      <c r="G120" s="540"/>
      <c r="H120" s="540"/>
      <c r="I120" s="540"/>
      <c r="J120" s="540"/>
      <c r="K120" s="540"/>
      <c r="L120" s="540"/>
      <c r="M120" s="540"/>
      <c r="N120" s="540"/>
      <c r="O120" s="540"/>
    </row>
    <row r="121" spans="1:15" ht="15.75" customHeight="1" x14ac:dyDescent="0.25">
      <c r="A121" s="4" t="s">
        <v>141</v>
      </c>
      <c r="B121" s="470" t="s">
        <v>58</v>
      </c>
      <c r="C121" s="471"/>
      <c r="D121" s="471"/>
      <c r="E121" s="471"/>
      <c r="F121" s="471"/>
      <c r="G121" s="471"/>
      <c r="H121" s="471"/>
      <c r="I121" s="471"/>
      <c r="J121" s="471"/>
      <c r="K121" s="471"/>
      <c r="L121" s="471"/>
      <c r="M121" s="471"/>
      <c r="N121" s="471"/>
      <c r="O121" s="472"/>
    </row>
    <row r="122" spans="1:15" ht="15" customHeight="1" x14ac:dyDescent="0.25">
      <c r="A122" s="4" t="s">
        <v>142</v>
      </c>
      <c r="B122" s="10" t="s">
        <v>20</v>
      </c>
      <c r="C122" s="28" t="s">
        <v>31</v>
      </c>
      <c r="D122" s="14">
        <f t="shared" ref="D122:D123" si="76">E122+G122</f>
        <v>11</v>
      </c>
      <c r="E122" s="14">
        <v>7.1</v>
      </c>
      <c r="F122" s="14"/>
      <c r="G122" s="14">
        <v>3.9</v>
      </c>
      <c r="H122" s="8">
        <f t="shared" ref="H122:H124" si="77">I122+K122</f>
        <v>0</v>
      </c>
      <c r="I122" s="8"/>
      <c r="J122" s="8"/>
      <c r="K122" s="8"/>
      <c r="L122" s="10">
        <f t="shared" ref="L122:L124" si="78">M122+O122</f>
        <v>11</v>
      </c>
      <c r="M122" s="10">
        <f t="shared" ref="M122:O123" si="79">E122+I122</f>
        <v>7.1</v>
      </c>
      <c r="N122" s="10">
        <f t="shared" si="79"/>
        <v>0</v>
      </c>
      <c r="O122" s="10">
        <f t="shared" si="79"/>
        <v>3.9</v>
      </c>
    </row>
    <row r="123" spans="1:15" ht="15" hidden="1" customHeight="1" x14ac:dyDescent="0.25">
      <c r="A123" s="11" t="s">
        <v>392</v>
      </c>
      <c r="B123" s="30" t="s">
        <v>13</v>
      </c>
      <c r="C123" s="13" t="s">
        <v>9</v>
      </c>
      <c r="D123" s="14">
        <f t="shared" si="76"/>
        <v>0</v>
      </c>
      <c r="E123" s="14"/>
      <c r="F123" s="14"/>
      <c r="G123" s="14"/>
      <c r="H123" s="8">
        <f t="shared" si="77"/>
        <v>0</v>
      </c>
      <c r="I123" s="8"/>
      <c r="J123" s="8"/>
      <c r="K123" s="8"/>
      <c r="L123" s="10">
        <f t="shared" si="78"/>
        <v>0</v>
      </c>
      <c r="M123" s="10">
        <f t="shared" si="79"/>
        <v>0</v>
      </c>
      <c r="N123" s="10">
        <f t="shared" si="79"/>
        <v>0</v>
      </c>
      <c r="O123" s="10">
        <f t="shared" si="79"/>
        <v>0</v>
      </c>
    </row>
    <row r="124" spans="1:15" ht="15" customHeight="1" x14ac:dyDescent="0.25">
      <c r="A124" s="281" t="s">
        <v>143</v>
      </c>
      <c r="B124" s="19" t="s">
        <v>169</v>
      </c>
      <c r="C124" s="26"/>
      <c r="D124" s="179">
        <f>E124+G124</f>
        <v>11</v>
      </c>
      <c r="E124" s="21">
        <f>SUM(E122:E123)</f>
        <v>7.1</v>
      </c>
      <c r="F124" s="21">
        <f>SUM(F122:F123)</f>
        <v>0</v>
      </c>
      <c r="G124" s="21">
        <f>SUM(G122:G123)</f>
        <v>3.9</v>
      </c>
      <c r="H124" s="22">
        <f t="shared" si="77"/>
        <v>0</v>
      </c>
      <c r="I124" s="22">
        <f>SUM(I122:I123)</f>
        <v>0</v>
      </c>
      <c r="J124" s="22">
        <f>SUM(J122:J123)</f>
        <v>0</v>
      </c>
      <c r="K124" s="22">
        <f>SUM(K122:K123)</f>
        <v>0</v>
      </c>
      <c r="L124" s="19">
        <f t="shared" si="78"/>
        <v>11</v>
      </c>
      <c r="M124" s="19">
        <f>SUM(M122:M123)</f>
        <v>7.1</v>
      </c>
      <c r="N124" s="19">
        <f>SUM(N122:N123)</f>
        <v>0</v>
      </c>
      <c r="O124" s="19">
        <f>SUM(O122:O123)</f>
        <v>3.9</v>
      </c>
    </row>
    <row r="125" spans="1:15" ht="18" customHeight="1" x14ac:dyDescent="0.25">
      <c r="A125" s="4" t="s">
        <v>144</v>
      </c>
      <c r="B125" s="540" t="s">
        <v>408</v>
      </c>
      <c r="C125" s="540"/>
      <c r="D125" s="540"/>
      <c r="E125" s="540"/>
      <c r="F125" s="540"/>
      <c r="G125" s="540"/>
      <c r="H125" s="540"/>
      <c r="I125" s="540"/>
      <c r="J125" s="540"/>
      <c r="K125" s="540"/>
      <c r="L125" s="540"/>
      <c r="M125" s="540"/>
      <c r="N125" s="540"/>
      <c r="O125" s="540"/>
    </row>
    <row r="126" spans="1:15" ht="15.75" customHeight="1" x14ac:dyDescent="0.25">
      <c r="A126" s="4" t="s">
        <v>145</v>
      </c>
      <c r="B126" s="470" t="s">
        <v>64</v>
      </c>
      <c r="C126" s="471"/>
      <c r="D126" s="471"/>
      <c r="E126" s="471"/>
      <c r="F126" s="471"/>
      <c r="G126" s="471"/>
      <c r="H126" s="471"/>
      <c r="I126" s="471"/>
      <c r="J126" s="471"/>
      <c r="K126" s="471"/>
      <c r="L126" s="471"/>
      <c r="M126" s="471"/>
      <c r="N126" s="471"/>
      <c r="O126" s="471"/>
    </row>
    <row r="127" spans="1:15" ht="15" customHeight="1" x14ac:dyDescent="0.25">
      <c r="A127" s="11" t="s">
        <v>146</v>
      </c>
      <c r="B127" s="10" t="s">
        <v>20</v>
      </c>
      <c r="C127" s="80" t="s">
        <v>30</v>
      </c>
      <c r="D127" s="14">
        <f t="shared" ref="D127:D128" si="80">E127+G127</f>
        <v>17.600000000000001</v>
      </c>
      <c r="E127" s="14"/>
      <c r="F127" s="14"/>
      <c r="G127" s="14">
        <v>17.600000000000001</v>
      </c>
      <c r="H127" s="8">
        <f t="shared" ref="H127:H129" si="81">I127+K127</f>
        <v>0</v>
      </c>
      <c r="I127" s="8"/>
      <c r="J127" s="8"/>
      <c r="K127" s="8"/>
      <c r="L127" s="10">
        <f t="shared" ref="L127:L129" si="82">M127+O127</f>
        <v>17.600000000000001</v>
      </c>
      <c r="M127" s="10">
        <f t="shared" ref="M127:O128" si="83">E127+I127</f>
        <v>0</v>
      </c>
      <c r="N127" s="10">
        <f t="shared" si="83"/>
        <v>0</v>
      </c>
      <c r="O127" s="10">
        <f t="shared" si="83"/>
        <v>17.600000000000001</v>
      </c>
    </row>
    <row r="128" spans="1:15" ht="15" hidden="1" customHeight="1" x14ac:dyDescent="0.25">
      <c r="A128" s="11" t="s">
        <v>395</v>
      </c>
      <c r="B128" s="30" t="s">
        <v>13</v>
      </c>
      <c r="C128" s="13" t="s">
        <v>9</v>
      </c>
      <c r="D128" s="14">
        <f t="shared" si="80"/>
        <v>0</v>
      </c>
      <c r="E128" s="14"/>
      <c r="F128" s="14"/>
      <c r="G128" s="14"/>
      <c r="H128" s="8">
        <f t="shared" si="81"/>
        <v>0</v>
      </c>
      <c r="I128" s="8"/>
      <c r="J128" s="8"/>
      <c r="K128" s="8"/>
      <c r="L128" s="10">
        <f t="shared" si="82"/>
        <v>0</v>
      </c>
      <c r="M128" s="10">
        <f t="shared" si="83"/>
        <v>0</v>
      </c>
      <c r="N128" s="10">
        <f t="shared" si="83"/>
        <v>0</v>
      </c>
      <c r="O128" s="10">
        <f t="shared" si="83"/>
        <v>0</v>
      </c>
    </row>
    <row r="129" spans="1:16" ht="15" customHeight="1" x14ac:dyDescent="0.25">
      <c r="A129" s="279" t="s">
        <v>147</v>
      </c>
      <c r="B129" s="19" t="s">
        <v>173</v>
      </c>
      <c r="C129" s="26"/>
      <c r="D129" s="179">
        <f>E129+G129</f>
        <v>17.600000000000001</v>
      </c>
      <c r="E129" s="21">
        <f>SUM(E127:E128)</f>
        <v>0</v>
      </c>
      <c r="F129" s="21">
        <f>SUM(F127:F128)</f>
        <v>0</v>
      </c>
      <c r="G129" s="21">
        <f>SUM(G127:G128)</f>
        <v>17.600000000000001</v>
      </c>
      <c r="H129" s="22">
        <f t="shared" si="81"/>
        <v>0</v>
      </c>
      <c r="I129" s="22">
        <f>SUM(I127:I128)</f>
        <v>0</v>
      </c>
      <c r="J129" s="22">
        <f>SUM(J127:J128)</f>
        <v>0</v>
      </c>
      <c r="K129" s="22">
        <f>SUM(K127:K128)</f>
        <v>0</v>
      </c>
      <c r="L129" s="19">
        <f t="shared" si="82"/>
        <v>17.600000000000001</v>
      </c>
      <c r="M129" s="19">
        <f>SUM(M127:M128)</f>
        <v>0</v>
      </c>
      <c r="N129" s="19">
        <f>SUM(N127:N128)</f>
        <v>0</v>
      </c>
      <c r="O129" s="19">
        <f>SUM(O127:O128)</f>
        <v>17.600000000000001</v>
      </c>
    </row>
    <row r="130" spans="1:16" ht="15.75" hidden="1" customHeight="1" x14ac:dyDescent="0.25">
      <c r="A130" s="11" t="s">
        <v>406</v>
      </c>
      <c r="B130" s="540" t="s">
        <v>409</v>
      </c>
      <c r="C130" s="540"/>
      <c r="D130" s="540"/>
      <c r="E130" s="540"/>
      <c r="F130" s="540"/>
      <c r="G130" s="540"/>
      <c r="H130" s="540"/>
      <c r="I130" s="540"/>
      <c r="J130" s="540"/>
      <c r="K130" s="540"/>
      <c r="L130" s="540"/>
      <c r="M130" s="540"/>
      <c r="N130" s="540"/>
      <c r="O130" s="540"/>
    </row>
    <row r="131" spans="1:16" ht="15.75" hidden="1" customHeight="1" x14ac:dyDescent="0.25">
      <c r="A131" s="4" t="s">
        <v>393</v>
      </c>
      <c r="B131" s="470" t="s">
        <v>165</v>
      </c>
      <c r="C131" s="471"/>
      <c r="D131" s="471"/>
      <c r="E131" s="471"/>
      <c r="F131" s="471"/>
      <c r="G131" s="471"/>
      <c r="H131" s="471"/>
      <c r="I131" s="471"/>
      <c r="J131" s="471"/>
      <c r="K131" s="471"/>
      <c r="L131" s="471"/>
      <c r="M131" s="471"/>
      <c r="N131" s="471"/>
      <c r="O131" s="472"/>
    </row>
    <row r="132" spans="1:16" ht="15" hidden="1" customHeight="1" x14ac:dyDescent="0.25">
      <c r="A132" s="4" t="s">
        <v>394</v>
      </c>
      <c r="B132" s="10" t="s">
        <v>20</v>
      </c>
      <c r="C132" s="13" t="s">
        <v>50</v>
      </c>
      <c r="D132" s="14">
        <f t="shared" ref="D132:D133" si="84">E132+G132</f>
        <v>0</v>
      </c>
      <c r="E132" s="14"/>
      <c r="F132" s="14"/>
      <c r="G132" s="14"/>
      <c r="H132" s="8">
        <f t="shared" ref="H132:H134" si="85">I132+K132</f>
        <v>0</v>
      </c>
      <c r="I132" s="8"/>
      <c r="J132" s="8"/>
      <c r="K132" s="8"/>
      <c r="L132" s="10">
        <f t="shared" ref="L132:L134" si="86">M132+O132</f>
        <v>0</v>
      </c>
      <c r="M132" s="10">
        <f t="shared" ref="M132:O133" si="87">E132+I132</f>
        <v>0</v>
      </c>
      <c r="N132" s="10">
        <f t="shared" si="87"/>
        <v>0</v>
      </c>
      <c r="O132" s="10">
        <f t="shared" si="87"/>
        <v>0</v>
      </c>
    </row>
    <row r="133" spans="1:16" ht="15" hidden="1" customHeight="1" x14ac:dyDescent="0.25">
      <c r="A133" s="4" t="s">
        <v>395</v>
      </c>
      <c r="B133" s="30" t="s">
        <v>13</v>
      </c>
      <c r="C133" s="13" t="s">
        <v>9</v>
      </c>
      <c r="D133" s="14">
        <f t="shared" si="84"/>
        <v>0</v>
      </c>
      <c r="E133" s="14"/>
      <c r="F133" s="14"/>
      <c r="G133" s="14"/>
      <c r="H133" s="8">
        <f t="shared" si="85"/>
        <v>0</v>
      </c>
      <c r="I133" s="8"/>
      <c r="J133" s="8"/>
      <c r="K133" s="8"/>
      <c r="L133" s="10">
        <f t="shared" si="86"/>
        <v>0</v>
      </c>
      <c r="M133" s="10">
        <f t="shared" si="87"/>
        <v>0</v>
      </c>
      <c r="N133" s="10">
        <f t="shared" si="87"/>
        <v>0</v>
      </c>
      <c r="O133" s="10">
        <f t="shared" si="87"/>
        <v>0</v>
      </c>
    </row>
    <row r="134" spans="1:16" ht="15" hidden="1" customHeight="1" x14ac:dyDescent="0.25">
      <c r="A134" s="279" t="s">
        <v>395</v>
      </c>
      <c r="B134" s="19" t="s">
        <v>171</v>
      </c>
      <c r="C134" s="26"/>
      <c r="D134" s="179">
        <f>E134+G134</f>
        <v>0</v>
      </c>
      <c r="E134" s="21">
        <f>SUM(E132:E133)</f>
        <v>0</v>
      </c>
      <c r="F134" s="21">
        <f>SUM(F132:F133)</f>
        <v>0</v>
      </c>
      <c r="G134" s="21">
        <f>SUM(G132:G133)</f>
        <v>0</v>
      </c>
      <c r="H134" s="22">
        <f t="shared" si="85"/>
        <v>0</v>
      </c>
      <c r="I134" s="22">
        <f>SUM(I132:I133)</f>
        <v>0</v>
      </c>
      <c r="J134" s="22">
        <f>SUM(J132:J133)</f>
        <v>0</v>
      </c>
      <c r="K134" s="22">
        <f>SUM(K132:K133)</f>
        <v>0</v>
      </c>
      <c r="L134" s="19">
        <f t="shared" si="86"/>
        <v>0</v>
      </c>
      <c r="M134" s="19">
        <f>SUM(M132:M133)</f>
        <v>0</v>
      </c>
      <c r="N134" s="19">
        <f>SUM(N132:N133)</f>
        <v>0</v>
      </c>
      <c r="O134" s="19">
        <f>SUM(O132:O133)</f>
        <v>0</v>
      </c>
    </row>
    <row r="135" spans="1:16" ht="15.95" hidden="1" customHeight="1" x14ac:dyDescent="0.25">
      <c r="A135" s="11" t="s">
        <v>396</v>
      </c>
      <c r="B135" s="540" t="s">
        <v>66</v>
      </c>
      <c r="C135" s="540"/>
      <c r="D135" s="540"/>
      <c r="E135" s="540"/>
      <c r="F135" s="540"/>
      <c r="G135" s="540"/>
      <c r="H135" s="540"/>
      <c r="I135" s="540"/>
      <c r="J135" s="540"/>
      <c r="K135" s="540"/>
      <c r="L135" s="540"/>
      <c r="M135" s="540"/>
      <c r="N135" s="540"/>
      <c r="O135" s="540"/>
    </row>
    <row r="136" spans="1:16" ht="15" hidden="1" customHeight="1" x14ac:dyDescent="0.25">
      <c r="A136" s="11" t="s">
        <v>397</v>
      </c>
      <c r="B136" s="10" t="s">
        <v>20</v>
      </c>
      <c r="C136" s="5" t="s">
        <v>24</v>
      </c>
      <c r="D136" s="6">
        <f>E136+G136</f>
        <v>0</v>
      </c>
      <c r="E136" s="33"/>
      <c r="F136" s="33"/>
      <c r="G136" s="33"/>
      <c r="H136" s="7">
        <f t="shared" ref="H136:H138" si="88">I136+K136</f>
        <v>0</v>
      </c>
      <c r="I136" s="7"/>
      <c r="J136" s="7"/>
      <c r="K136" s="7"/>
      <c r="L136" s="9">
        <f t="shared" ref="L136:L138" si="89">M136+O136</f>
        <v>0</v>
      </c>
      <c r="M136" s="9">
        <f t="shared" ref="M136:N137" si="90">E136+I136</f>
        <v>0</v>
      </c>
      <c r="N136" s="9">
        <f>F136+J136</f>
        <v>0</v>
      </c>
      <c r="O136" s="9">
        <f t="shared" ref="O136:O137" si="91">G136+K136</f>
        <v>0</v>
      </c>
    </row>
    <row r="137" spans="1:16" ht="15" hidden="1" customHeight="1" x14ac:dyDescent="0.25">
      <c r="A137" s="11" t="s">
        <v>398</v>
      </c>
      <c r="B137" s="10" t="s">
        <v>52</v>
      </c>
      <c r="C137" s="13" t="s">
        <v>24</v>
      </c>
      <c r="D137" s="14">
        <f>E137+G137</f>
        <v>0</v>
      </c>
      <c r="E137" s="14"/>
      <c r="F137" s="14"/>
      <c r="G137" s="14"/>
      <c r="H137" s="8">
        <f t="shared" si="88"/>
        <v>0</v>
      </c>
      <c r="I137" s="8"/>
      <c r="J137" s="8"/>
      <c r="K137" s="8"/>
      <c r="L137" s="10">
        <f t="shared" si="89"/>
        <v>0</v>
      </c>
      <c r="M137" s="10">
        <f t="shared" si="90"/>
        <v>0</v>
      </c>
      <c r="N137" s="10">
        <f t="shared" si="90"/>
        <v>0</v>
      </c>
      <c r="O137" s="10">
        <f t="shared" si="91"/>
        <v>0</v>
      </c>
    </row>
    <row r="138" spans="1:16" ht="15.95" hidden="1" customHeight="1" x14ac:dyDescent="0.25">
      <c r="A138" s="281" t="s">
        <v>399</v>
      </c>
      <c r="B138" s="35" t="s">
        <v>174</v>
      </c>
      <c r="C138" s="267"/>
      <c r="D138" s="179">
        <f>E138+G138</f>
        <v>0</v>
      </c>
      <c r="E138" s="21">
        <f>SUM(E136:E137)</f>
        <v>0</v>
      </c>
      <c r="F138" s="21">
        <f>SUM(F136:F137)</f>
        <v>0</v>
      </c>
      <c r="G138" s="21">
        <f>SUM(G136:G137)</f>
        <v>0</v>
      </c>
      <c r="H138" s="8">
        <f t="shared" si="88"/>
        <v>0</v>
      </c>
      <c r="I138" s="22">
        <f>SUM(I136:I137)</f>
        <v>0</v>
      </c>
      <c r="J138" s="22">
        <f>SUM(J136:J137)</f>
        <v>0</v>
      </c>
      <c r="K138" s="22">
        <f>SUM(K136:K137)</f>
        <v>0</v>
      </c>
      <c r="L138" s="19">
        <f t="shared" si="89"/>
        <v>0</v>
      </c>
      <c r="M138" s="19">
        <f>SUM(M136:M137)</f>
        <v>0</v>
      </c>
      <c r="N138" s="19">
        <f>SUM(N136:N137)</f>
        <v>0</v>
      </c>
      <c r="O138" s="19">
        <f>SUM(O136:O137)</f>
        <v>0</v>
      </c>
    </row>
    <row r="139" spans="1:16" x14ac:dyDescent="0.25">
      <c r="A139" s="281" t="s">
        <v>483</v>
      </c>
      <c r="B139" s="270" t="s">
        <v>166</v>
      </c>
      <c r="C139" s="260"/>
      <c r="D139" s="179">
        <f>D141+D142+D143+D144+D145</f>
        <v>877.30000000000007</v>
      </c>
      <c r="E139" s="21">
        <f t="shared" ref="E139:O139" si="92">E141+E142+E143+E144+E145</f>
        <v>761.1</v>
      </c>
      <c r="F139" s="21">
        <f t="shared" si="92"/>
        <v>5.6</v>
      </c>
      <c r="G139" s="21">
        <f t="shared" si="92"/>
        <v>116.20000000000002</v>
      </c>
      <c r="H139" s="8">
        <f t="shared" si="92"/>
        <v>0</v>
      </c>
      <c r="I139" s="22">
        <f t="shared" si="92"/>
        <v>13.2</v>
      </c>
      <c r="J139" s="22">
        <f t="shared" si="92"/>
        <v>0</v>
      </c>
      <c r="K139" s="22">
        <f t="shared" si="92"/>
        <v>-13.2</v>
      </c>
      <c r="L139" s="19">
        <f t="shared" si="92"/>
        <v>877.30000000000007</v>
      </c>
      <c r="M139" s="19">
        <f t="shared" si="92"/>
        <v>774.30000000000007</v>
      </c>
      <c r="N139" s="19">
        <f t="shared" si="92"/>
        <v>5.6</v>
      </c>
      <c r="O139" s="19">
        <f t="shared" si="92"/>
        <v>103</v>
      </c>
      <c r="P139" s="342"/>
    </row>
    <row r="140" spans="1:16" ht="15" customHeight="1" x14ac:dyDescent="0.25">
      <c r="A140" s="280"/>
      <c r="B140" s="265" t="s">
        <v>188</v>
      </c>
      <c r="C140" s="268"/>
      <c r="D140" s="216"/>
      <c r="E140" s="128"/>
      <c r="F140" s="129"/>
      <c r="G140" s="129"/>
      <c r="H140" s="130"/>
      <c r="I140" s="130"/>
      <c r="J140" s="131"/>
      <c r="K140" s="131"/>
      <c r="L140" s="132"/>
      <c r="M140" s="132"/>
      <c r="N140" s="133"/>
      <c r="O140" s="133"/>
    </row>
    <row r="141" spans="1:16" x14ac:dyDescent="0.25">
      <c r="A141" s="280"/>
      <c r="B141" s="266" t="s">
        <v>400</v>
      </c>
      <c r="C141" s="268"/>
      <c r="D141" s="214">
        <f>E141+G141</f>
        <v>772</v>
      </c>
      <c r="E141" s="73">
        <f>E24+E31+E47+E50+E57+E64</f>
        <v>703</v>
      </c>
      <c r="F141" s="73">
        <f>F24+F31+F47+F50+F57+F64</f>
        <v>0</v>
      </c>
      <c r="G141" s="73">
        <f>G24+G31+G47+G50+G57+G64</f>
        <v>69</v>
      </c>
      <c r="H141" s="75">
        <f>I141+K141</f>
        <v>0</v>
      </c>
      <c r="I141" s="130">
        <f>I24+I31+I47+I50+I57+I64</f>
        <v>13.2</v>
      </c>
      <c r="J141" s="131">
        <f>J24+J31+J47+J50+J57+J64</f>
        <v>0</v>
      </c>
      <c r="K141" s="131">
        <f>K24+K31+K47+K50+K57+K64</f>
        <v>-13.2</v>
      </c>
      <c r="L141" s="76">
        <f>M141+O141</f>
        <v>772</v>
      </c>
      <c r="M141" s="329">
        <f>M24+M31+M47+M50+M57+M64</f>
        <v>716.2</v>
      </c>
      <c r="N141" s="133">
        <f>N24+N31+N47+N50+N57+N64</f>
        <v>0</v>
      </c>
      <c r="O141" s="133">
        <f>O24+O31+O47+O50+O57+O64</f>
        <v>55.8</v>
      </c>
    </row>
    <row r="142" spans="1:16" x14ac:dyDescent="0.25">
      <c r="A142" s="280"/>
      <c r="B142" s="266" t="s">
        <v>415</v>
      </c>
      <c r="C142" s="268"/>
      <c r="D142" s="214">
        <f t="shared" ref="D142:D144" si="93">E142+G142</f>
        <v>76.7</v>
      </c>
      <c r="E142" s="73">
        <f>E70+E77+E81+E107+E114+E119</f>
        <v>51</v>
      </c>
      <c r="F142" s="73">
        <f>F70+F77+F81+F107+F114+F119</f>
        <v>5.6</v>
      </c>
      <c r="G142" s="73">
        <f>G70+G77+G81+G107+G114+G119</f>
        <v>25.7</v>
      </c>
      <c r="H142" s="75">
        <f t="shared" ref="H142:H145" si="94">I142+K142</f>
        <v>0</v>
      </c>
      <c r="I142" s="75">
        <f>I70+I77+I81+I107+I114+I119</f>
        <v>0</v>
      </c>
      <c r="J142" s="75">
        <f>J70+J77+J81+J107+J114+J119</f>
        <v>0</v>
      </c>
      <c r="K142" s="75">
        <f>K70+K77+K81+K107+K114+K119</f>
        <v>0</v>
      </c>
      <c r="L142" s="76">
        <f t="shared" ref="L142:L145" si="95">M142+O142</f>
        <v>76.7</v>
      </c>
      <c r="M142" s="76">
        <f>M70+M77+M81+M107+M114+M119</f>
        <v>51</v>
      </c>
      <c r="N142" s="76">
        <f>N70+N77+N81+N107+N114+N119</f>
        <v>5.6</v>
      </c>
      <c r="O142" s="76">
        <f>O70+O77+O81+O107+O114+O119</f>
        <v>25.7</v>
      </c>
    </row>
    <row r="143" spans="1:16" ht="26.25" x14ac:dyDescent="0.25">
      <c r="A143" s="280"/>
      <c r="B143" s="266" t="s">
        <v>411</v>
      </c>
      <c r="C143" s="268"/>
      <c r="D143" s="214">
        <f t="shared" si="93"/>
        <v>11</v>
      </c>
      <c r="E143" s="73">
        <f>E124</f>
        <v>7.1</v>
      </c>
      <c r="F143" s="73">
        <f>F124</f>
        <v>0</v>
      </c>
      <c r="G143" s="73">
        <f>G124</f>
        <v>3.9</v>
      </c>
      <c r="H143" s="75">
        <f t="shared" si="94"/>
        <v>0</v>
      </c>
      <c r="I143" s="75">
        <f>I124</f>
        <v>0</v>
      </c>
      <c r="J143" s="75">
        <f>J124</f>
        <v>0</v>
      </c>
      <c r="K143" s="75">
        <f>K124</f>
        <v>0</v>
      </c>
      <c r="L143" s="76">
        <f t="shared" si="95"/>
        <v>11</v>
      </c>
      <c r="M143" s="76">
        <f>M124</f>
        <v>7.1</v>
      </c>
      <c r="N143" s="76">
        <f>N124</f>
        <v>0</v>
      </c>
      <c r="O143" s="76">
        <f>O124</f>
        <v>3.9</v>
      </c>
    </row>
    <row r="144" spans="1:16" x14ac:dyDescent="0.25">
      <c r="A144" s="334"/>
      <c r="B144" s="271" t="s">
        <v>413</v>
      </c>
      <c r="C144" s="269"/>
      <c r="D144" s="214">
        <f t="shared" si="93"/>
        <v>17.600000000000001</v>
      </c>
      <c r="E144" s="73">
        <f>E129</f>
        <v>0</v>
      </c>
      <c r="F144" s="73">
        <f>F129</f>
        <v>0</v>
      </c>
      <c r="G144" s="73">
        <f>G129</f>
        <v>17.600000000000001</v>
      </c>
      <c r="H144" s="75">
        <f t="shared" si="94"/>
        <v>0</v>
      </c>
      <c r="I144" s="75">
        <f>I129</f>
        <v>0</v>
      </c>
      <c r="J144" s="75">
        <f>J129</f>
        <v>0</v>
      </c>
      <c r="K144" s="75">
        <f>K129</f>
        <v>0</v>
      </c>
      <c r="L144" s="76">
        <f t="shared" si="95"/>
        <v>17.600000000000001</v>
      </c>
      <c r="M144" s="76">
        <f>M129</f>
        <v>0</v>
      </c>
      <c r="N144" s="76">
        <f>N129</f>
        <v>0</v>
      </c>
      <c r="O144" s="76">
        <f>O129</f>
        <v>17.600000000000001</v>
      </c>
    </row>
    <row r="145" spans="1:17" ht="26.25" hidden="1" x14ac:dyDescent="0.25">
      <c r="A145" s="282"/>
      <c r="B145" s="271" t="s">
        <v>414</v>
      </c>
      <c r="C145" s="269"/>
      <c r="D145" s="214">
        <f>E145+G145</f>
        <v>0</v>
      </c>
      <c r="E145" s="73">
        <f>E134+E138</f>
        <v>0</v>
      </c>
      <c r="F145" s="73">
        <f t="shared" ref="F145:G145" si="96">F134+F138</f>
        <v>0</v>
      </c>
      <c r="G145" s="73">
        <f t="shared" si="96"/>
        <v>0</v>
      </c>
      <c r="H145" s="75">
        <f t="shared" si="94"/>
        <v>0</v>
      </c>
      <c r="I145" s="75">
        <f t="shared" ref="I145:O145" si="97">I134+I138</f>
        <v>0</v>
      </c>
      <c r="J145" s="75">
        <f t="shared" si="97"/>
        <v>0</v>
      </c>
      <c r="K145" s="75">
        <f t="shared" si="97"/>
        <v>0</v>
      </c>
      <c r="L145" s="76">
        <f t="shared" si="95"/>
        <v>0</v>
      </c>
      <c r="M145" s="76">
        <f t="shared" ref="M145" si="98">M134+M138</f>
        <v>0</v>
      </c>
      <c r="N145" s="76">
        <f t="shared" si="97"/>
        <v>0</v>
      </c>
      <c r="O145" s="76">
        <f t="shared" si="97"/>
        <v>0</v>
      </c>
    </row>
    <row r="146" spans="1:17" ht="12.75" customHeight="1" x14ac:dyDescent="0.25">
      <c r="A146" s="351"/>
      <c r="B146" s="86"/>
      <c r="C146" s="87"/>
      <c r="D146" s="41"/>
      <c r="E146" s="41"/>
      <c r="F146" s="81"/>
      <c r="G146" s="81"/>
      <c r="H146" s="81"/>
      <c r="I146" s="81"/>
      <c r="J146" s="81"/>
      <c r="K146" s="81"/>
      <c r="L146" s="81"/>
      <c r="M146" s="81"/>
      <c r="N146" s="81"/>
      <c r="P146" s="53" t="s">
        <v>285</v>
      </c>
      <c r="Q146" s="54">
        <f>SUMIF(C19:C138,1,L19:L138)</f>
        <v>4.9000000000000004</v>
      </c>
    </row>
    <row r="147" spans="1:17" x14ac:dyDescent="0.25">
      <c r="A147" s="351"/>
      <c r="C147" s="348"/>
      <c r="D147" s="1">
        <v>877.3</v>
      </c>
      <c r="E147" s="1">
        <v>761.1</v>
      </c>
      <c r="F147" s="1">
        <v>5.6</v>
      </c>
      <c r="G147" s="1">
        <v>116.2</v>
      </c>
      <c r="P147" s="53" t="s">
        <v>286</v>
      </c>
      <c r="Q147" s="54">
        <f>SUMIF(C19:C138,2,L19:L138)</f>
        <v>0</v>
      </c>
    </row>
    <row r="148" spans="1:17" x14ac:dyDescent="0.25">
      <c r="C148" s="43"/>
      <c r="P148" s="53" t="s">
        <v>287</v>
      </c>
      <c r="Q148" s="54">
        <f>SUMIF(C19:C138,3,L19:L138)</f>
        <v>0</v>
      </c>
    </row>
    <row r="149" spans="1:17" x14ac:dyDescent="0.25">
      <c r="C149" s="43"/>
      <c r="P149" s="53" t="s">
        <v>288</v>
      </c>
      <c r="Q149" s="54">
        <f>SUMIF(C19:C138,4,L19:L138)</f>
        <v>239.8</v>
      </c>
    </row>
    <row r="150" spans="1:17" x14ac:dyDescent="0.25">
      <c r="C150" s="43"/>
      <c r="P150" s="53" t="s">
        <v>291</v>
      </c>
      <c r="Q150" s="54">
        <f>SUMIF(C19:C138,5,L19:L138)</f>
        <v>106.1</v>
      </c>
    </row>
    <row r="151" spans="1:17" x14ac:dyDescent="0.25">
      <c r="C151" s="43"/>
      <c r="P151" s="53" t="s">
        <v>289</v>
      </c>
      <c r="Q151" s="54">
        <f>SUMIF(C19:C138,6,L19:L138)</f>
        <v>70.100000000000009</v>
      </c>
    </row>
    <row r="152" spans="1:17" x14ac:dyDescent="0.25">
      <c r="C152" s="43"/>
      <c r="P152" s="53" t="s">
        <v>290</v>
      </c>
      <c r="Q152" s="54">
        <f>SUMIF(C19:C138,7,L19:L138)</f>
        <v>35.5</v>
      </c>
    </row>
    <row r="153" spans="1:17" x14ac:dyDescent="0.25">
      <c r="C153" s="43"/>
      <c r="P153" s="53" t="s">
        <v>292</v>
      </c>
      <c r="Q153" s="54">
        <f>SUMIF(C19:C138,8,L19:L138)</f>
        <v>41.5</v>
      </c>
    </row>
    <row r="154" spans="1:17" x14ac:dyDescent="0.25">
      <c r="C154" s="43"/>
      <c r="P154" s="53" t="s">
        <v>293</v>
      </c>
      <c r="Q154" s="54">
        <f>SUMIF(C19:C138,9,L19:L138)</f>
        <v>249.1</v>
      </c>
    </row>
    <row r="155" spans="1:17" x14ac:dyDescent="0.25">
      <c r="C155" s="43"/>
      <c r="P155" s="53" t="s">
        <v>294</v>
      </c>
      <c r="Q155" s="54">
        <f>SUMIF(C19:C138,10,L19:L138)</f>
        <v>130.29999999999998</v>
      </c>
    </row>
    <row r="156" spans="1:17" x14ac:dyDescent="0.25">
      <c r="C156" s="43"/>
      <c r="P156" s="58" t="s">
        <v>166</v>
      </c>
      <c r="Q156" s="59">
        <f>SUM(Q146:Q155)</f>
        <v>877.3</v>
      </c>
    </row>
    <row r="157" spans="1:17" x14ac:dyDescent="0.25">
      <c r="C157" s="43"/>
      <c r="P157" s="60"/>
      <c r="Q157" s="60">
        <f>Q156-L139</f>
        <v>0</v>
      </c>
    </row>
    <row r="158" spans="1:17" x14ac:dyDescent="0.25">
      <c r="C158" s="43"/>
    </row>
    <row r="159" spans="1:17" x14ac:dyDescent="0.25">
      <c r="C159" s="43"/>
    </row>
    <row r="160" spans="1:17" x14ac:dyDescent="0.25">
      <c r="C160" s="43"/>
    </row>
    <row r="161" spans="3:3" x14ac:dyDescent="0.25">
      <c r="C161" s="43"/>
    </row>
    <row r="162" spans="3:3" x14ac:dyDescent="0.25">
      <c r="C162" s="43"/>
    </row>
    <row r="163" spans="3:3" x14ac:dyDescent="0.25">
      <c r="C163" s="43"/>
    </row>
    <row r="164" spans="3:3" x14ac:dyDescent="0.25">
      <c r="C164" s="43"/>
    </row>
    <row r="165" spans="3:3" x14ac:dyDescent="0.25">
      <c r="C165" s="43"/>
    </row>
    <row r="166" spans="3:3" x14ac:dyDescent="0.25">
      <c r="C166" s="43"/>
    </row>
    <row r="167" spans="3:3" x14ac:dyDescent="0.25">
      <c r="C167" s="43"/>
    </row>
    <row r="168" spans="3:3" x14ac:dyDescent="0.25">
      <c r="C168" s="43"/>
    </row>
    <row r="169" spans="3:3" x14ac:dyDescent="0.25">
      <c r="C169" s="43"/>
    </row>
    <row r="170" spans="3:3" x14ac:dyDescent="0.25">
      <c r="C170" s="43"/>
    </row>
    <row r="171" spans="3:3" x14ac:dyDescent="0.25">
      <c r="C171" s="43"/>
    </row>
    <row r="172" spans="3:3" x14ac:dyDescent="0.25">
      <c r="C172" s="43"/>
    </row>
    <row r="173" spans="3:3" x14ac:dyDescent="0.25">
      <c r="C173" s="43"/>
    </row>
    <row r="174" spans="3:3" x14ac:dyDescent="0.25">
      <c r="C174" s="43"/>
    </row>
    <row r="175" spans="3:3" x14ac:dyDescent="0.25">
      <c r="C175" s="43"/>
    </row>
    <row r="176" spans="3:3" x14ac:dyDescent="0.25">
      <c r="C176" s="43"/>
    </row>
    <row r="177" spans="3:3" x14ac:dyDescent="0.25">
      <c r="C177" s="43"/>
    </row>
    <row r="178" spans="3:3" x14ac:dyDescent="0.25">
      <c r="C178" s="43"/>
    </row>
    <row r="179" spans="3:3" x14ac:dyDescent="0.25">
      <c r="C179" s="43"/>
    </row>
    <row r="180" spans="3:3" x14ac:dyDescent="0.25">
      <c r="C180" s="43"/>
    </row>
    <row r="181" spans="3:3" x14ac:dyDescent="0.25">
      <c r="C181" s="43"/>
    </row>
    <row r="182" spans="3:3" x14ac:dyDescent="0.25">
      <c r="C182" s="43"/>
    </row>
    <row r="183" spans="3:3" x14ac:dyDescent="0.25">
      <c r="C183" s="43"/>
    </row>
    <row r="184" spans="3:3" x14ac:dyDescent="0.25">
      <c r="C184" s="43"/>
    </row>
    <row r="185" spans="3:3" x14ac:dyDescent="0.25">
      <c r="C185" s="43"/>
    </row>
    <row r="186" spans="3:3" x14ac:dyDescent="0.25">
      <c r="C186" s="43"/>
    </row>
    <row r="187" spans="3:3" x14ac:dyDescent="0.25">
      <c r="C187" s="43"/>
    </row>
    <row r="188" spans="3:3" x14ac:dyDescent="0.25">
      <c r="C188" s="43"/>
    </row>
    <row r="189" spans="3:3" x14ac:dyDescent="0.25">
      <c r="C189" s="43"/>
    </row>
    <row r="190" spans="3:3" x14ac:dyDescent="0.25">
      <c r="C190" s="43"/>
    </row>
    <row r="191" spans="3:3" x14ac:dyDescent="0.25">
      <c r="C191" s="43"/>
    </row>
    <row r="192" spans="3:3" x14ac:dyDescent="0.25">
      <c r="C192" s="43"/>
    </row>
    <row r="193" spans="3:3" x14ac:dyDescent="0.25">
      <c r="C193" s="43"/>
    </row>
    <row r="194" spans="3:3" x14ac:dyDescent="0.25">
      <c r="C194" s="43"/>
    </row>
    <row r="195" spans="3:3" x14ac:dyDescent="0.25">
      <c r="C195" s="43"/>
    </row>
    <row r="196" spans="3:3" x14ac:dyDescent="0.25">
      <c r="C196" s="43"/>
    </row>
    <row r="197" spans="3:3" x14ac:dyDescent="0.25">
      <c r="C197" s="43"/>
    </row>
    <row r="198" spans="3:3" x14ac:dyDescent="0.25">
      <c r="C198" s="43"/>
    </row>
    <row r="199" spans="3:3" x14ac:dyDescent="0.25">
      <c r="C199" s="43"/>
    </row>
    <row r="200" spans="3:3" x14ac:dyDescent="0.25">
      <c r="C200" s="43"/>
    </row>
    <row r="201" spans="3:3" x14ac:dyDescent="0.25">
      <c r="C201" s="43"/>
    </row>
    <row r="202" spans="3:3" x14ac:dyDescent="0.25">
      <c r="C202" s="43"/>
    </row>
    <row r="203" spans="3:3" x14ac:dyDescent="0.25">
      <c r="C203" s="43"/>
    </row>
    <row r="204" spans="3:3" x14ac:dyDescent="0.25">
      <c r="C204" s="43"/>
    </row>
    <row r="205" spans="3:3" x14ac:dyDescent="0.25">
      <c r="C205" s="43"/>
    </row>
    <row r="206" spans="3:3" x14ac:dyDescent="0.25">
      <c r="C206" s="43"/>
    </row>
    <row r="207" spans="3:3" x14ac:dyDescent="0.25">
      <c r="C207" s="43"/>
    </row>
    <row r="208" spans="3:3" x14ac:dyDescent="0.25">
      <c r="C208" s="43"/>
    </row>
    <row r="209" spans="3:3" x14ac:dyDescent="0.25">
      <c r="C209" s="43"/>
    </row>
    <row r="210" spans="3:3" x14ac:dyDescent="0.25">
      <c r="C210" s="43"/>
    </row>
    <row r="211" spans="3:3" x14ac:dyDescent="0.25">
      <c r="C211" s="43"/>
    </row>
    <row r="212" spans="3:3" x14ac:dyDescent="0.25">
      <c r="C212" s="43"/>
    </row>
    <row r="213" spans="3:3" x14ac:dyDescent="0.25">
      <c r="C213" s="43"/>
    </row>
    <row r="214" spans="3:3" x14ac:dyDescent="0.25">
      <c r="C214" s="43"/>
    </row>
    <row r="215" spans="3:3" x14ac:dyDescent="0.25">
      <c r="C215" s="43"/>
    </row>
    <row r="216" spans="3:3" x14ac:dyDescent="0.25">
      <c r="C216" s="43"/>
    </row>
    <row r="217" spans="3:3" x14ac:dyDescent="0.25">
      <c r="C217" s="43"/>
    </row>
    <row r="218" spans="3:3" x14ac:dyDescent="0.25">
      <c r="C218" s="43"/>
    </row>
    <row r="219" spans="3:3" x14ac:dyDescent="0.25">
      <c r="C219" s="43"/>
    </row>
    <row r="220" spans="3:3" x14ac:dyDescent="0.25">
      <c r="C220" s="43"/>
    </row>
    <row r="221" spans="3:3" x14ac:dyDescent="0.25">
      <c r="C221" s="43"/>
    </row>
    <row r="222" spans="3:3" x14ac:dyDescent="0.25">
      <c r="C222" s="43"/>
    </row>
    <row r="223" spans="3:3" x14ac:dyDescent="0.25">
      <c r="C223" s="43"/>
    </row>
    <row r="224" spans="3:3" x14ac:dyDescent="0.25">
      <c r="C224" s="43"/>
    </row>
    <row r="225" spans="3:3" x14ac:dyDescent="0.25">
      <c r="C225" s="43"/>
    </row>
    <row r="226" spans="3:3" x14ac:dyDescent="0.25">
      <c r="C226" s="43"/>
    </row>
    <row r="227" spans="3:3" x14ac:dyDescent="0.25">
      <c r="C227" s="43"/>
    </row>
    <row r="228" spans="3:3" x14ac:dyDescent="0.25">
      <c r="C228" s="43"/>
    </row>
    <row r="229" spans="3:3" x14ac:dyDescent="0.25">
      <c r="C229" s="43"/>
    </row>
    <row r="230" spans="3:3" x14ac:dyDescent="0.25">
      <c r="C230" s="43"/>
    </row>
    <row r="231" spans="3:3" x14ac:dyDescent="0.25">
      <c r="C231" s="43"/>
    </row>
    <row r="232" spans="3:3" x14ac:dyDescent="0.25">
      <c r="C232" s="43"/>
    </row>
    <row r="233" spans="3:3" x14ac:dyDescent="0.25">
      <c r="C233" s="43"/>
    </row>
    <row r="234" spans="3:3" x14ac:dyDescent="0.25">
      <c r="C234" s="43"/>
    </row>
    <row r="235" spans="3:3" x14ac:dyDescent="0.25">
      <c r="C235" s="43"/>
    </row>
    <row r="236" spans="3:3" x14ac:dyDescent="0.25">
      <c r="C236" s="43"/>
    </row>
    <row r="237" spans="3:3" x14ac:dyDescent="0.25">
      <c r="C237" s="43"/>
    </row>
    <row r="238" spans="3:3" x14ac:dyDescent="0.25">
      <c r="C238" s="43"/>
    </row>
    <row r="239" spans="3:3" x14ac:dyDescent="0.25">
      <c r="C239" s="43"/>
    </row>
    <row r="240" spans="3:3" x14ac:dyDescent="0.25">
      <c r="C240" s="43"/>
    </row>
    <row r="241" spans="3:3" x14ac:dyDescent="0.25">
      <c r="C241" s="43"/>
    </row>
    <row r="242" spans="3:3" x14ac:dyDescent="0.25">
      <c r="C242" s="43"/>
    </row>
    <row r="243" spans="3:3" x14ac:dyDescent="0.25">
      <c r="C243" s="43"/>
    </row>
    <row r="244" spans="3:3" x14ac:dyDescent="0.25">
      <c r="C244" s="43"/>
    </row>
    <row r="245" spans="3:3" x14ac:dyDescent="0.25">
      <c r="C245" s="43"/>
    </row>
    <row r="246" spans="3:3" x14ac:dyDescent="0.25">
      <c r="C246" s="43"/>
    </row>
    <row r="247" spans="3:3" x14ac:dyDescent="0.25">
      <c r="C247" s="43"/>
    </row>
    <row r="248" spans="3:3" x14ac:dyDescent="0.25">
      <c r="C248" s="43"/>
    </row>
    <row r="249" spans="3:3" x14ac:dyDescent="0.25">
      <c r="C249" s="43"/>
    </row>
    <row r="250" spans="3:3" x14ac:dyDescent="0.25">
      <c r="C250" s="43"/>
    </row>
    <row r="251" spans="3:3" x14ac:dyDescent="0.25">
      <c r="C251" s="43"/>
    </row>
    <row r="252" spans="3:3" x14ac:dyDescent="0.25">
      <c r="C252" s="43"/>
    </row>
    <row r="253" spans="3:3" x14ac:dyDescent="0.25">
      <c r="C253" s="43"/>
    </row>
    <row r="254" spans="3:3" x14ac:dyDescent="0.25">
      <c r="C254" s="43"/>
    </row>
    <row r="255" spans="3:3" x14ac:dyDescent="0.25">
      <c r="C255" s="43"/>
    </row>
    <row r="256" spans="3:3" x14ac:dyDescent="0.25">
      <c r="C256" s="43"/>
    </row>
    <row r="257" spans="3:3" x14ac:dyDescent="0.25">
      <c r="C257" s="43"/>
    </row>
    <row r="258" spans="3:3" x14ac:dyDescent="0.25">
      <c r="C258" s="43"/>
    </row>
    <row r="259" spans="3:3" x14ac:dyDescent="0.25">
      <c r="C259" s="43"/>
    </row>
    <row r="260" spans="3:3" x14ac:dyDescent="0.25">
      <c r="C260" s="43"/>
    </row>
    <row r="261" spans="3:3" x14ac:dyDescent="0.25">
      <c r="C261" s="43"/>
    </row>
    <row r="262" spans="3:3" x14ac:dyDescent="0.25">
      <c r="C262" s="43"/>
    </row>
    <row r="263" spans="3:3" x14ac:dyDescent="0.25">
      <c r="C263" s="43"/>
    </row>
    <row r="264" spans="3:3" x14ac:dyDescent="0.25">
      <c r="C264" s="43"/>
    </row>
    <row r="265" spans="3:3" x14ac:dyDescent="0.25">
      <c r="C265" s="43"/>
    </row>
    <row r="266" spans="3:3" x14ac:dyDescent="0.25">
      <c r="C266" s="43"/>
    </row>
    <row r="267" spans="3:3" x14ac:dyDescent="0.25">
      <c r="C267" s="43"/>
    </row>
    <row r="268" spans="3:3" x14ac:dyDescent="0.25">
      <c r="C268" s="43"/>
    </row>
    <row r="269" spans="3:3" x14ac:dyDescent="0.25">
      <c r="C269" s="43"/>
    </row>
    <row r="270" spans="3:3" x14ac:dyDescent="0.25">
      <c r="C270" s="43"/>
    </row>
    <row r="271" spans="3:3" x14ac:dyDescent="0.25">
      <c r="C271" s="43"/>
    </row>
    <row r="272" spans="3:3" x14ac:dyDescent="0.25">
      <c r="C272" s="43"/>
    </row>
    <row r="273" spans="3:3" x14ac:dyDescent="0.25">
      <c r="C273" s="43"/>
    </row>
    <row r="274" spans="3:3" x14ac:dyDescent="0.25">
      <c r="C274" s="43"/>
    </row>
    <row r="275" spans="3:3" x14ac:dyDescent="0.25">
      <c r="C275" s="43"/>
    </row>
    <row r="276" spans="3:3" x14ac:dyDescent="0.25">
      <c r="C276" s="43"/>
    </row>
    <row r="277" spans="3:3" x14ac:dyDescent="0.25">
      <c r="C277" s="43"/>
    </row>
    <row r="278" spans="3:3" x14ac:dyDescent="0.25">
      <c r="C278" s="43"/>
    </row>
    <row r="279" spans="3:3" x14ac:dyDescent="0.25">
      <c r="C279" s="43"/>
    </row>
    <row r="280" spans="3:3" x14ac:dyDescent="0.25">
      <c r="C280" s="43"/>
    </row>
    <row r="281" spans="3:3" x14ac:dyDescent="0.25">
      <c r="C281" s="43"/>
    </row>
    <row r="282" spans="3:3" x14ac:dyDescent="0.25">
      <c r="C282" s="43"/>
    </row>
    <row r="283" spans="3:3" x14ac:dyDescent="0.25">
      <c r="C283" s="43"/>
    </row>
    <row r="284" spans="3:3" x14ac:dyDescent="0.25">
      <c r="C284" s="43"/>
    </row>
    <row r="285" spans="3:3" x14ac:dyDescent="0.25">
      <c r="C285" s="43"/>
    </row>
    <row r="286" spans="3:3" x14ac:dyDescent="0.25">
      <c r="C286" s="43"/>
    </row>
    <row r="287" spans="3:3" x14ac:dyDescent="0.25">
      <c r="C287" s="43"/>
    </row>
    <row r="288" spans="3:3" x14ac:dyDescent="0.25">
      <c r="C288" s="43"/>
    </row>
    <row r="289" spans="3:3" x14ac:dyDescent="0.25">
      <c r="C289" s="43"/>
    </row>
    <row r="290" spans="3:3" x14ac:dyDescent="0.25">
      <c r="C290" s="43"/>
    </row>
    <row r="291" spans="3:3" x14ac:dyDescent="0.25">
      <c r="C291" s="43"/>
    </row>
    <row r="292" spans="3:3" x14ac:dyDescent="0.25">
      <c r="C292" s="43"/>
    </row>
    <row r="293" spans="3:3" x14ac:dyDescent="0.25">
      <c r="C293" s="43"/>
    </row>
    <row r="294" spans="3:3" x14ac:dyDescent="0.25">
      <c r="C294" s="43"/>
    </row>
    <row r="295" spans="3:3" x14ac:dyDescent="0.25">
      <c r="C295" s="43"/>
    </row>
    <row r="296" spans="3:3" x14ac:dyDescent="0.25">
      <c r="C296" s="43"/>
    </row>
    <row r="297" spans="3:3" x14ac:dyDescent="0.25">
      <c r="C297" s="43"/>
    </row>
    <row r="298" spans="3:3" x14ac:dyDescent="0.25">
      <c r="C298" s="43"/>
    </row>
    <row r="299" spans="3:3" x14ac:dyDescent="0.25">
      <c r="C299" s="43"/>
    </row>
    <row r="300" spans="3:3" x14ac:dyDescent="0.25">
      <c r="C300" s="43"/>
    </row>
    <row r="301" spans="3:3" x14ac:dyDescent="0.25">
      <c r="C301" s="43"/>
    </row>
    <row r="302" spans="3:3" x14ac:dyDescent="0.25">
      <c r="C302" s="43"/>
    </row>
    <row r="303" spans="3:3" x14ac:dyDescent="0.25">
      <c r="C303" s="43"/>
    </row>
    <row r="304" spans="3:3" x14ac:dyDescent="0.25">
      <c r="C304" s="43"/>
    </row>
    <row r="305" spans="3:3" x14ac:dyDescent="0.25">
      <c r="C305" s="43"/>
    </row>
    <row r="306" spans="3:3" x14ac:dyDescent="0.25">
      <c r="C306" s="43"/>
    </row>
    <row r="307" spans="3:3" x14ac:dyDescent="0.25">
      <c r="C307" s="43"/>
    </row>
    <row r="308" spans="3:3" x14ac:dyDescent="0.25">
      <c r="C308" s="43"/>
    </row>
    <row r="309" spans="3:3" x14ac:dyDescent="0.25">
      <c r="C309" s="43"/>
    </row>
    <row r="310" spans="3:3" x14ac:dyDescent="0.25">
      <c r="C310" s="43"/>
    </row>
    <row r="311" spans="3:3" x14ac:dyDescent="0.25">
      <c r="C311" s="43"/>
    </row>
    <row r="312" spans="3:3" x14ac:dyDescent="0.25">
      <c r="C312" s="43"/>
    </row>
    <row r="313" spans="3:3" x14ac:dyDescent="0.25">
      <c r="C313" s="43"/>
    </row>
    <row r="314" spans="3:3" x14ac:dyDescent="0.25">
      <c r="C314" s="43"/>
    </row>
    <row r="315" spans="3:3" x14ac:dyDescent="0.25">
      <c r="C315" s="43"/>
    </row>
    <row r="316" spans="3:3" x14ac:dyDescent="0.25">
      <c r="C316" s="43"/>
    </row>
    <row r="317" spans="3:3" x14ac:dyDescent="0.25">
      <c r="C317" s="43"/>
    </row>
    <row r="318" spans="3:3" x14ac:dyDescent="0.25">
      <c r="C318" s="43"/>
    </row>
    <row r="319" spans="3:3" x14ac:dyDescent="0.25">
      <c r="C319" s="43"/>
    </row>
    <row r="320" spans="3:3" x14ac:dyDescent="0.25">
      <c r="C320" s="43"/>
    </row>
    <row r="321" spans="3:3" x14ac:dyDescent="0.25">
      <c r="C321" s="43"/>
    </row>
    <row r="322" spans="3:3" x14ac:dyDescent="0.25">
      <c r="C322" s="43"/>
    </row>
    <row r="323" spans="3:3" x14ac:dyDescent="0.25">
      <c r="C323" s="43"/>
    </row>
    <row r="324" spans="3:3" x14ac:dyDescent="0.25">
      <c r="C324" s="43"/>
    </row>
    <row r="325" spans="3:3" x14ac:dyDescent="0.25">
      <c r="C325" s="43"/>
    </row>
    <row r="326" spans="3:3" x14ac:dyDescent="0.25">
      <c r="C326" s="43"/>
    </row>
    <row r="327" spans="3:3" x14ac:dyDescent="0.25">
      <c r="C327" s="43"/>
    </row>
    <row r="328" spans="3:3" x14ac:dyDescent="0.25">
      <c r="C328" s="43"/>
    </row>
    <row r="329" spans="3:3" x14ac:dyDescent="0.25">
      <c r="C329" s="43"/>
    </row>
    <row r="330" spans="3:3" x14ac:dyDescent="0.25">
      <c r="C330" s="43"/>
    </row>
    <row r="331" spans="3:3" x14ac:dyDescent="0.25">
      <c r="C331" s="43"/>
    </row>
    <row r="332" spans="3:3" x14ac:dyDescent="0.25">
      <c r="C332" s="43"/>
    </row>
    <row r="333" spans="3:3" x14ac:dyDescent="0.25">
      <c r="C333" s="43"/>
    </row>
    <row r="334" spans="3:3" x14ac:dyDescent="0.25">
      <c r="C334" s="43"/>
    </row>
    <row r="335" spans="3:3" x14ac:dyDescent="0.25">
      <c r="C335" s="43"/>
    </row>
    <row r="336" spans="3:3" x14ac:dyDescent="0.25">
      <c r="C336" s="43"/>
    </row>
    <row r="337" spans="3:3" x14ac:dyDescent="0.25">
      <c r="C337" s="43"/>
    </row>
    <row r="338" spans="3:3" x14ac:dyDescent="0.25">
      <c r="C338" s="43"/>
    </row>
    <row r="339" spans="3:3" x14ac:dyDescent="0.25">
      <c r="C339" s="43"/>
    </row>
    <row r="340" spans="3:3" x14ac:dyDescent="0.25">
      <c r="C340" s="43"/>
    </row>
    <row r="341" spans="3:3" x14ac:dyDescent="0.25">
      <c r="C341" s="43"/>
    </row>
    <row r="342" spans="3:3" x14ac:dyDescent="0.25">
      <c r="C342" s="43"/>
    </row>
    <row r="343" spans="3:3" x14ac:dyDescent="0.25">
      <c r="C343" s="43"/>
    </row>
    <row r="344" spans="3:3" x14ac:dyDescent="0.25">
      <c r="C344" s="43"/>
    </row>
    <row r="345" spans="3:3" x14ac:dyDescent="0.25">
      <c r="C345" s="43"/>
    </row>
    <row r="346" spans="3:3" x14ac:dyDescent="0.25">
      <c r="C346" s="43"/>
    </row>
    <row r="347" spans="3:3" x14ac:dyDescent="0.25">
      <c r="C347" s="43"/>
    </row>
    <row r="348" spans="3:3" x14ac:dyDescent="0.25">
      <c r="C348" s="43"/>
    </row>
    <row r="349" spans="3:3" x14ac:dyDescent="0.25">
      <c r="C349" s="43"/>
    </row>
    <row r="350" spans="3:3" x14ac:dyDescent="0.25">
      <c r="C350" s="43"/>
    </row>
    <row r="351" spans="3:3" x14ac:dyDescent="0.25">
      <c r="C351" s="43"/>
    </row>
    <row r="352" spans="3:3" x14ac:dyDescent="0.25">
      <c r="C352" s="43"/>
    </row>
    <row r="353" spans="3:3" x14ac:dyDescent="0.25">
      <c r="C353" s="43"/>
    </row>
    <row r="354" spans="3:3" x14ac:dyDescent="0.25">
      <c r="C354" s="43"/>
    </row>
    <row r="355" spans="3:3" x14ac:dyDescent="0.25">
      <c r="C355" s="43"/>
    </row>
    <row r="356" spans="3:3" x14ac:dyDescent="0.25">
      <c r="C356" s="43"/>
    </row>
    <row r="357" spans="3:3" x14ac:dyDescent="0.25">
      <c r="C357" s="43"/>
    </row>
    <row r="358" spans="3:3" x14ac:dyDescent="0.25">
      <c r="C358" s="43"/>
    </row>
    <row r="359" spans="3:3" x14ac:dyDescent="0.25">
      <c r="C359" s="43"/>
    </row>
    <row r="360" spans="3:3" x14ac:dyDescent="0.25">
      <c r="C360" s="43"/>
    </row>
    <row r="361" spans="3:3" x14ac:dyDescent="0.25">
      <c r="C361" s="43"/>
    </row>
    <row r="362" spans="3:3" x14ac:dyDescent="0.25">
      <c r="C362" s="43"/>
    </row>
    <row r="363" spans="3:3" x14ac:dyDescent="0.25">
      <c r="C363" s="43"/>
    </row>
    <row r="364" spans="3:3" x14ac:dyDescent="0.25">
      <c r="C364" s="43"/>
    </row>
    <row r="365" spans="3:3" x14ac:dyDescent="0.25">
      <c r="C365" s="43"/>
    </row>
    <row r="366" spans="3:3" x14ac:dyDescent="0.25">
      <c r="C366" s="43"/>
    </row>
    <row r="367" spans="3:3" x14ac:dyDescent="0.25">
      <c r="C367" s="43"/>
    </row>
    <row r="368" spans="3:3" x14ac:dyDescent="0.25">
      <c r="C368" s="43"/>
    </row>
    <row r="369" spans="3:3" x14ac:dyDescent="0.25">
      <c r="C369" s="43"/>
    </row>
    <row r="370" spans="3:3" x14ac:dyDescent="0.25">
      <c r="C370" s="43"/>
    </row>
    <row r="371" spans="3:3" x14ac:dyDescent="0.25">
      <c r="C371" s="43"/>
    </row>
    <row r="372" spans="3:3" x14ac:dyDescent="0.25">
      <c r="C372" s="43"/>
    </row>
    <row r="373" spans="3:3" x14ac:dyDescent="0.25">
      <c r="C373" s="43"/>
    </row>
    <row r="374" spans="3:3" x14ac:dyDescent="0.25">
      <c r="C374" s="43"/>
    </row>
    <row r="375" spans="3:3" x14ac:dyDescent="0.25">
      <c r="C375" s="43"/>
    </row>
    <row r="376" spans="3:3" x14ac:dyDescent="0.25">
      <c r="C376" s="43"/>
    </row>
    <row r="377" spans="3:3" x14ac:dyDescent="0.25">
      <c r="C377" s="43"/>
    </row>
    <row r="378" spans="3:3" x14ac:dyDescent="0.25">
      <c r="C378" s="43"/>
    </row>
    <row r="379" spans="3:3" x14ac:dyDescent="0.25">
      <c r="C379" s="43"/>
    </row>
    <row r="380" spans="3:3" x14ac:dyDescent="0.25">
      <c r="C380" s="43"/>
    </row>
    <row r="381" spans="3:3" x14ac:dyDescent="0.25">
      <c r="C381" s="43"/>
    </row>
    <row r="382" spans="3:3" x14ac:dyDescent="0.25">
      <c r="C382" s="43"/>
    </row>
    <row r="383" spans="3:3" x14ac:dyDescent="0.25">
      <c r="C383" s="43"/>
    </row>
    <row r="384" spans="3:3" x14ac:dyDescent="0.25">
      <c r="C384" s="43"/>
    </row>
    <row r="385" spans="3:3" x14ac:dyDescent="0.25">
      <c r="C385" s="43"/>
    </row>
    <row r="386" spans="3:3" x14ac:dyDescent="0.25">
      <c r="C386" s="43"/>
    </row>
    <row r="387" spans="3:3" x14ac:dyDescent="0.25">
      <c r="C387" s="43"/>
    </row>
    <row r="388" spans="3:3" x14ac:dyDescent="0.25">
      <c r="C388" s="43"/>
    </row>
    <row r="389" spans="3:3" x14ac:dyDescent="0.25">
      <c r="C389" s="43"/>
    </row>
    <row r="390" spans="3:3" x14ac:dyDescent="0.25">
      <c r="C390" s="43"/>
    </row>
    <row r="391" spans="3:3" x14ac:dyDescent="0.25">
      <c r="C391" s="43"/>
    </row>
    <row r="392" spans="3:3" x14ac:dyDescent="0.25">
      <c r="C392" s="43"/>
    </row>
    <row r="393" spans="3:3" x14ac:dyDescent="0.25">
      <c r="C393" s="43"/>
    </row>
    <row r="394" spans="3:3" x14ac:dyDescent="0.25">
      <c r="C394" s="43"/>
    </row>
    <row r="395" spans="3:3" x14ac:dyDescent="0.25">
      <c r="C395" s="43"/>
    </row>
    <row r="396" spans="3:3" x14ac:dyDescent="0.25">
      <c r="C396" s="43"/>
    </row>
    <row r="397" spans="3:3" x14ac:dyDescent="0.25">
      <c r="C397" s="43"/>
    </row>
    <row r="398" spans="3:3" x14ac:dyDescent="0.25">
      <c r="C398" s="43"/>
    </row>
    <row r="399" spans="3:3" x14ac:dyDescent="0.25">
      <c r="C399" s="43"/>
    </row>
    <row r="400" spans="3:3" x14ac:dyDescent="0.25">
      <c r="C400" s="43"/>
    </row>
    <row r="401" spans="3:3" x14ac:dyDescent="0.25">
      <c r="C401" s="43"/>
    </row>
    <row r="402" spans="3:3" x14ac:dyDescent="0.25">
      <c r="C402" s="43"/>
    </row>
    <row r="403" spans="3:3" x14ac:dyDescent="0.25">
      <c r="C403" s="43"/>
    </row>
    <row r="404" spans="3:3" x14ac:dyDescent="0.25">
      <c r="C404" s="43"/>
    </row>
    <row r="405" spans="3:3" x14ac:dyDescent="0.25">
      <c r="C405" s="43"/>
    </row>
    <row r="406" spans="3:3" x14ac:dyDescent="0.25">
      <c r="C406" s="43"/>
    </row>
    <row r="407" spans="3:3" x14ac:dyDescent="0.25">
      <c r="C407" s="43"/>
    </row>
    <row r="408" spans="3:3" x14ac:dyDescent="0.25">
      <c r="C408" s="43"/>
    </row>
    <row r="409" spans="3:3" x14ac:dyDescent="0.25">
      <c r="C409" s="43"/>
    </row>
    <row r="410" spans="3:3" x14ac:dyDescent="0.25">
      <c r="C410" s="43"/>
    </row>
    <row r="411" spans="3:3" x14ac:dyDescent="0.25">
      <c r="C411" s="43"/>
    </row>
    <row r="412" spans="3:3" x14ac:dyDescent="0.25">
      <c r="C412" s="43"/>
    </row>
    <row r="413" spans="3:3" x14ac:dyDescent="0.25">
      <c r="C413" s="43"/>
    </row>
    <row r="414" spans="3:3" x14ac:dyDescent="0.25">
      <c r="C414" s="43"/>
    </row>
    <row r="415" spans="3:3" x14ac:dyDescent="0.25">
      <c r="C415" s="43"/>
    </row>
    <row r="416" spans="3:3" x14ac:dyDescent="0.25">
      <c r="C416" s="43"/>
    </row>
    <row r="417" spans="3:3" x14ac:dyDescent="0.25">
      <c r="C417" s="43"/>
    </row>
    <row r="418" spans="3:3" x14ac:dyDescent="0.25">
      <c r="C418" s="43"/>
    </row>
    <row r="419" spans="3:3" x14ac:dyDescent="0.25">
      <c r="C419" s="43"/>
    </row>
    <row r="420" spans="3:3" x14ac:dyDescent="0.25">
      <c r="C420" s="43"/>
    </row>
    <row r="421" spans="3:3" x14ac:dyDescent="0.25">
      <c r="C421" s="43"/>
    </row>
    <row r="422" spans="3:3" x14ac:dyDescent="0.25">
      <c r="C422" s="43"/>
    </row>
    <row r="423" spans="3:3" x14ac:dyDescent="0.25">
      <c r="C423" s="43"/>
    </row>
    <row r="424" spans="3:3" x14ac:dyDescent="0.25">
      <c r="C424" s="43"/>
    </row>
    <row r="425" spans="3:3" x14ac:dyDescent="0.25">
      <c r="C425" s="43"/>
    </row>
    <row r="426" spans="3:3" x14ac:dyDescent="0.25">
      <c r="C426" s="43"/>
    </row>
    <row r="427" spans="3:3" x14ac:dyDescent="0.25">
      <c r="C427" s="43"/>
    </row>
    <row r="428" spans="3:3" x14ac:dyDescent="0.25">
      <c r="C428" s="43"/>
    </row>
    <row r="429" spans="3:3" x14ac:dyDescent="0.25">
      <c r="C429" s="43"/>
    </row>
    <row r="430" spans="3:3" x14ac:dyDescent="0.25">
      <c r="C430" s="43"/>
    </row>
    <row r="431" spans="3:3" x14ac:dyDescent="0.25">
      <c r="C431" s="43"/>
    </row>
    <row r="432" spans="3:3" x14ac:dyDescent="0.25">
      <c r="C432" s="43"/>
    </row>
    <row r="433" spans="3:3" x14ac:dyDescent="0.25">
      <c r="C433" s="43"/>
    </row>
    <row r="434" spans="3:3" x14ac:dyDescent="0.25">
      <c r="C434" s="43"/>
    </row>
    <row r="435" spans="3:3" x14ac:dyDescent="0.25">
      <c r="C435" s="43"/>
    </row>
    <row r="436" spans="3:3" x14ac:dyDescent="0.25">
      <c r="C436" s="43"/>
    </row>
    <row r="437" spans="3:3" x14ac:dyDescent="0.25">
      <c r="C437" s="43"/>
    </row>
    <row r="438" spans="3:3" x14ac:dyDescent="0.25">
      <c r="C438" s="43"/>
    </row>
    <row r="439" spans="3:3" x14ac:dyDescent="0.25">
      <c r="C439" s="43"/>
    </row>
    <row r="440" spans="3:3" x14ac:dyDescent="0.25">
      <c r="C440" s="43"/>
    </row>
    <row r="441" spans="3:3" x14ac:dyDescent="0.25">
      <c r="C441" s="43"/>
    </row>
    <row r="442" spans="3:3" x14ac:dyDescent="0.25">
      <c r="C442" s="43"/>
    </row>
    <row r="443" spans="3:3" x14ac:dyDescent="0.25">
      <c r="C443" s="43"/>
    </row>
    <row r="444" spans="3:3" x14ac:dyDescent="0.25">
      <c r="C444" s="43"/>
    </row>
    <row r="445" spans="3:3" x14ac:dyDescent="0.25">
      <c r="C445" s="43"/>
    </row>
    <row r="446" spans="3:3" x14ac:dyDescent="0.25">
      <c r="C446" s="43"/>
    </row>
    <row r="447" spans="3:3" x14ac:dyDescent="0.25">
      <c r="C447" s="43"/>
    </row>
    <row r="448" spans="3:3" x14ac:dyDescent="0.25">
      <c r="C448" s="43"/>
    </row>
    <row r="449" spans="3:3" x14ac:dyDescent="0.25">
      <c r="C449" s="43"/>
    </row>
    <row r="450" spans="3:3" x14ac:dyDescent="0.25">
      <c r="C450" s="43"/>
    </row>
    <row r="451" spans="3:3" x14ac:dyDescent="0.25">
      <c r="C451" s="43"/>
    </row>
    <row r="452" spans="3:3" x14ac:dyDescent="0.25">
      <c r="C452" s="43"/>
    </row>
    <row r="453" spans="3:3" x14ac:dyDescent="0.25">
      <c r="C453" s="43"/>
    </row>
    <row r="454" spans="3:3" x14ac:dyDescent="0.25">
      <c r="C454" s="43"/>
    </row>
    <row r="455" spans="3:3" x14ac:dyDescent="0.25">
      <c r="C455" s="43"/>
    </row>
    <row r="456" spans="3:3" x14ac:dyDescent="0.25">
      <c r="C456" s="43"/>
    </row>
    <row r="457" spans="3:3" x14ac:dyDescent="0.25">
      <c r="C457" s="43"/>
    </row>
    <row r="458" spans="3:3" x14ac:dyDescent="0.25">
      <c r="C458" s="43"/>
    </row>
    <row r="459" spans="3:3" x14ac:dyDescent="0.25">
      <c r="C459" s="43"/>
    </row>
    <row r="460" spans="3:3" x14ac:dyDescent="0.25">
      <c r="C460" s="43"/>
    </row>
    <row r="461" spans="3:3" x14ac:dyDescent="0.25">
      <c r="C461" s="43"/>
    </row>
    <row r="462" spans="3:3" x14ac:dyDescent="0.25">
      <c r="C462" s="43"/>
    </row>
    <row r="463" spans="3:3" x14ac:dyDescent="0.25">
      <c r="C463" s="43"/>
    </row>
    <row r="464" spans="3:3" x14ac:dyDescent="0.25">
      <c r="C464" s="43"/>
    </row>
    <row r="465" spans="3:3" x14ac:dyDescent="0.25">
      <c r="C465" s="43"/>
    </row>
    <row r="466" spans="3:3" x14ac:dyDescent="0.25">
      <c r="C466" s="43"/>
    </row>
    <row r="467" spans="3:3" x14ac:dyDescent="0.25">
      <c r="C467" s="43"/>
    </row>
    <row r="468" spans="3:3" x14ac:dyDescent="0.25">
      <c r="C468" s="43"/>
    </row>
    <row r="469" spans="3:3" x14ac:dyDescent="0.25">
      <c r="C469" s="43"/>
    </row>
    <row r="470" spans="3:3" x14ac:dyDescent="0.25">
      <c r="C470" s="43"/>
    </row>
    <row r="471" spans="3:3" x14ac:dyDescent="0.25">
      <c r="C471" s="43"/>
    </row>
    <row r="472" spans="3:3" x14ac:dyDescent="0.25">
      <c r="C472" s="43"/>
    </row>
    <row r="473" spans="3:3" x14ac:dyDescent="0.25">
      <c r="C473" s="43"/>
    </row>
    <row r="474" spans="3:3" x14ac:dyDescent="0.25">
      <c r="C474" s="43"/>
    </row>
    <row r="475" spans="3:3" x14ac:dyDescent="0.25">
      <c r="C475" s="43"/>
    </row>
    <row r="476" spans="3:3" x14ac:dyDescent="0.25">
      <c r="C476" s="43"/>
    </row>
    <row r="477" spans="3:3" x14ac:dyDescent="0.25">
      <c r="C477" s="43"/>
    </row>
    <row r="478" spans="3:3" x14ac:dyDescent="0.25">
      <c r="C478" s="43"/>
    </row>
    <row r="479" spans="3:3" x14ac:dyDescent="0.25">
      <c r="C479" s="43"/>
    </row>
    <row r="480" spans="3:3" x14ac:dyDescent="0.25">
      <c r="C480" s="43"/>
    </row>
    <row r="481" spans="3:3" x14ac:dyDescent="0.25">
      <c r="C481" s="43"/>
    </row>
    <row r="482" spans="3:3" x14ac:dyDescent="0.25">
      <c r="C482" s="43"/>
    </row>
    <row r="483" spans="3:3" x14ac:dyDescent="0.25">
      <c r="C483" s="43"/>
    </row>
    <row r="484" spans="3:3" x14ac:dyDescent="0.25">
      <c r="C484" s="43"/>
    </row>
    <row r="485" spans="3:3" x14ac:dyDescent="0.25">
      <c r="C485" s="43"/>
    </row>
    <row r="486" spans="3:3" x14ac:dyDescent="0.25">
      <c r="C486" s="43"/>
    </row>
    <row r="487" spans="3:3" x14ac:dyDescent="0.25">
      <c r="C487" s="43"/>
    </row>
    <row r="488" spans="3:3" x14ac:dyDescent="0.25">
      <c r="C488" s="43"/>
    </row>
    <row r="489" spans="3:3" x14ac:dyDescent="0.25">
      <c r="C489" s="43"/>
    </row>
    <row r="490" spans="3:3" x14ac:dyDescent="0.25">
      <c r="C490" s="43"/>
    </row>
    <row r="491" spans="3:3" x14ac:dyDescent="0.25">
      <c r="C491" s="43"/>
    </row>
    <row r="492" spans="3:3" x14ac:dyDescent="0.25">
      <c r="C492" s="43"/>
    </row>
    <row r="493" spans="3:3" x14ac:dyDescent="0.25">
      <c r="C493" s="43"/>
    </row>
    <row r="494" spans="3:3" x14ac:dyDescent="0.25">
      <c r="C494" s="43"/>
    </row>
    <row r="495" spans="3:3" x14ac:dyDescent="0.25">
      <c r="C495" s="43"/>
    </row>
    <row r="496" spans="3:3" x14ac:dyDescent="0.25">
      <c r="C496" s="43"/>
    </row>
    <row r="497" spans="3:3" x14ac:dyDescent="0.25">
      <c r="C497" s="43"/>
    </row>
    <row r="498" spans="3:3" x14ac:dyDescent="0.25">
      <c r="C498" s="43"/>
    </row>
    <row r="499" spans="3:3" x14ac:dyDescent="0.25">
      <c r="C499" s="43"/>
    </row>
    <row r="500" spans="3:3" x14ac:dyDescent="0.25">
      <c r="C500" s="43"/>
    </row>
    <row r="501" spans="3:3" x14ac:dyDescent="0.25">
      <c r="C501" s="43"/>
    </row>
    <row r="502" spans="3:3" x14ac:dyDescent="0.25">
      <c r="C502" s="43"/>
    </row>
    <row r="503" spans="3:3" x14ac:dyDescent="0.25">
      <c r="C503" s="43"/>
    </row>
    <row r="504" spans="3:3" x14ac:dyDescent="0.25">
      <c r="C504" s="43"/>
    </row>
    <row r="505" spans="3:3" x14ac:dyDescent="0.25">
      <c r="C505" s="43"/>
    </row>
    <row r="506" spans="3:3" x14ac:dyDescent="0.25">
      <c r="C506" s="43"/>
    </row>
    <row r="507" spans="3:3" x14ac:dyDescent="0.25">
      <c r="C507" s="43"/>
    </row>
    <row r="508" spans="3:3" x14ac:dyDescent="0.25">
      <c r="C508" s="43"/>
    </row>
    <row r="509" spans="3:3" x14ac:dyDescent="0.25">
      <c r="C509" s="43"/>
    </row>
    <row r="510" spans="3:3" x14ac:dyDescent="0.25">
      <c r="C510" s="43"/>
    </row>
    <row r="511" spans="3:3" x14ac:dyDescent="0.25">
      <c r="C511" s="43"/>
    </row>
    <row r="512" spans="3:3" x14ac:dyDescent="0.25">
      <c r="C512" s="43"/>
    </row>
    <row r="513" spans="3:3" x14ac:dyDescent="0.25">
      <c r="C513" s="43"/>
    </row>
    <row r="514" spans="3:3" x14ac:dyDescent="0.25">
      <c r="C514" s="43"/>
    </row>
    <row r="515" spans="3:3" x14ac:dyDescent="0.25">
      <c r="C515" s="43"/>
    </row>
    <row r="516" spans="3:3" x14ac:dyDescent="0.25">
      <c r="C516" s="43"/>
    </row>
    <row r="517" spans="3:3" x14ac:dyDescent="0.25">
      <c r="C517" s="43"/>
    </row>
    <row r="518" spans="3:3" x14ac:dyDescent="0.25">
      <c r="C518" s="43"/>
    </row>
    <row r="519" spans="3:3" x14ac:dyDescent="0.25">
      <c r="C519" s="43"/>
    </row>
    <row r="520" spans="3:3" x14ac:dyDescent="0.25">
      <c r="C520" s="43"/>
    </row>
    <row r="521" spans="3:3" x14ac:dyDescent="0.25">
      <c r="C521" s="43"/>
    </row>
    <row r="522" spans="3:3" x14ac:dyDescent="0.25">
      <c r="C522" s="43"/>
    </row>
    <row r="523" spans="3:3" x14ac:dyDescent="0.25">
      <c r="C523" s="43"/>
    </row>
    <row r="524" spans="3:3" x14ac:dyDescent="0.25">
      <c r="C524" s="43"/>
    </row>
    <row r="525" spans="3:3" x14ac:dyDescent="0.25">
      <c r="C525" s="43"/>
    </row>
    <row r="526" spans="3:3" x14ac:dyDescent="0.25">
      <c r="C526" s="43"/>
    </row>
    <row r="527" spans="3:3" x14ac:dyDescent="0.25">
      <c r="C527" s="43"/>
    </row>
    <row r="528" spans="3:3" x14ac:dyDescent="0.25">
      <c r="C528" s="43"/>
    </row>
    <row r="529" spans="3:3" x14ac:dyDescent="0.25">
      <c r="C529" s="43"/>
    </row>
    <row r="530" spans="3:3" x14ac:dyDescent="0.25">
      <c r="C530" s="43"/>
    </row>
    <row r="531" spans="3:3" x14ac:dyDescent="0.25">
      <c r="C531" s="43"/>
    </row>
    <row r="532" spans="3:3" x14ac:dyDescent="0.25">
      <c r="C532" s="43"/>
    </row>
    <row r="533" spans="3:3" x14ac:dyDescent="0.25">
      <c r="C533" s="43"/>
    </row>
    <row r="534" spans="3:3" x14ac:dyDescent="0.25">
      <c r="C534" s="43"/>
    </row>
    <row r="535" spans="3:3" x14ac:dyDescent="0.25">
      <c r="C535" s="43"/>
    </row>
    <row r="536" spans="3:3" x14ac:dyDescent="0.25">
      <c r="C536" s="43"/>
    </row>
    <row r="537" spans="3:3" x14ac:dyDescent="0.25">
      <c r="C537" s="43"/>
    </row>
    <row r="538" spans="3:3" x14ac:dyDescent="0.25">
      <c r="C538" s="43"/>
    </row>
    <row r="539" spans="3:3" x14ac:dyDescent="0.25">
      <c r="C539" s="43"/>
    </row>
    <row r="540" spans="3:3" x14ac:dyDescent="0.25">
      <c r="C540" s="43"/>
    </row>
    <row r="541" spans="3:3" x14ac:dyDescent="0.25">
      <c r="C541" s="43"/>
    </row>
    <row r="542" spans="3:3" x14ac:dyDescent="0.25">
      <c r="C542" s="43"/>
    </row>
    <row r="543" spans="3:3" x14ac:dyDescent="0.25">
      <c r="C543" s="43"/>
    </row>
    <row r="544" spans="3:3" x14ac:dyDescent="0.25">
      <c r="C544" s="43"/>
    </row>
    <row r="545" spans="3:3" x14ac:dyDescent="0.25">
      <c r="C545" s="43"/>
    </row>
    <row r="546" spans="3:3" x14ac:dyDescent="0.25">
      <c r="C546" s="43"/>
    </row>
    <row r="547" spans="3:3" x14ac:dyDescent="0.25">
      <c r="C547" s="43"/>
    </row>
    <row r="548" spans="3:3" x14ac:dyDescent="0.25">
      <c r="C548" s="43"/>
    </row>
    <row r="549" spans="3:3" x14ac:dyDescent="0.25">
      <c r="C549" s="43"/>
    </row>
    <row r="550" spans="3:3" x14ac:dyDescent="0.25">
      <c r="C550" s="43"/>
    </row>
    <row r="551" spans="3:3" x14ac:dyDescent="0.25">
      <c r="C551" s="43"/>
    </row>
    <row r="552" spans="3:3" x14ac:dyDescent="0.25">
      <c r="C552" s="43"/>
    </row>
    <row r="553" spans="3:3" x14ac:dyDescent="0.25">
      <c r="C553" s="43"/>
    </row>
    <row r="554" spans="3:3" x14ac:dyDescent="0.25">
      <c r="C554" s="43"/>
    </row>
    <row r="555" spans="3:3" x14ac:dyDescent="0.25">
      <c r="C555" s="43"/>
    </row>
    <row r="556" spans="3:3" x14ac:dyDescent="0.25">
      <c r="C556" s="43"/>
    </row>
    <row r="557" spans="3:3" x14ac:dyDescent="0.25">
      <c r="C557" s="43"/>
    </row>
    <row r="558" spans="3:3" x14ac:dyDescent="0.25">
      <c r="C558" s="43"/>
    </row>
    <row r="559" spans="3:3" x14ac:dyDescent="0.25">
      <c r="C559" s="43"/>
    </row>
    <row r="560" spans="3:3" x14ac:dyDescent="0.25">
      <c r="C560" s="43"/>
    </row>
    <row r="561" spans="3:3" x14ac:dyDescent="0.25">
      <c r="C561" s="43"/>
    </row>
    <row r="562" spans="3:3" x14ac:dyDescent="0.25">
      <c r="C562" s="43"/>
    </row>
    <row r="563" spans="3:3" x14ac:dyDescent="0.25">
      <c r="C563" s="43"/>
    </row>
    <row r="564" spans="3:3" x14ac:dyDescent="0.25">
      <c r="C564" s="43"/>
    </row>
    <row r="565" spans="3:3" x14ac:dyDescent="0.25">
      <c r="C565" s="43"/>
    </row>
    <row r="566" spans="3:3" x14ac:dyDescent="0.25">
      <c r="C566" s="43"/>
    </row>
    <row r="567" spans="3:3" x14ac:dyDescent="0.25">
      <c r="C567" s="43"/>
    </row>
    <row r="568" spans="3:3" x14ac:dyDescent="0.25">
      <c r="C568" s="43"/>
    </row>
    <row r="569" spans="3:3" x14ac:dyDescent="0.25">
      <c r="C569" s="43"/>
    </row>
    <row r="570" spans="3:3" x14ac:dyDescent="0.25">
      <c r="C570" s="43"/>
    </row>
    <row r="571" spans="3:3" x14ac:dyDescent="0.25">
      <c r="C571" s="43"/>
    </row>
    <row r="572" spans="3:3" x14ac:dyDescent="0.25">
      <c r="C572" s="43"/>
    </row>
    <row r="573" spans="3:3" x14ac:dyDescent="0.25">
      <c r="C573" s="43"/>
    </row>
    <row r="574" spans="3:3" x14ac:dyDescent="0.25">
      <c r="C574" s="43"/>
    </row>
    <row r="575" spans="3:3" x14ac:dyDescent="0.25">
      <c r="C575" s="43"/>
    </row>
    <row r="576" spans="3:3" x14ac:dyDescent="0.25">
      <c r="C576" s="43"/>
    </row>
    <row r="577" spans="3:3" x14ac:dyDescent="0.25">
      <c r="C577" s="43"/>
    </row>
    <row r="578" spans="3:3" x14ac:dyDescent="0.25">
      <c r="C578" s="43"/>
    </row>
    <row r="579" spans="3:3" x14ac:dyDescent="0.25">
      <c r="C579" s="43"/>
    </row>
    <row r="580" spans="3:3" x14ac:dyDescent="0.25">
      <c r="C580" s="43"/>
    </row>
    <row r="581" spans="3:3" x14ac:dyDescent="0.25">
      <c r="C581" s="43"/>
    </row>
    <row r="582" spans="3:3" x14ac:dyDescent="0.25">
      <c r="C582" s="43"/>
    </row>
    <row r="583" spans="3:3" x14ac:dyDescent="0.25">
      <c r="C583" s="43"/>
    </row>
    <row r="584" spans="3:3" x14ac:dyDescent="0.25">
      <c r="C584" s="43"/>
    </row>
    <row r="585" spans="3:3" x14ac:dyDescent="0.25">
      <c r="C585" s="43"/>
    </row>
    <row r="586" spans="3:3" x14ac:dyDescent="0.25">
      <c r="C586" s="43"/>
    </row>
    <row r="587" spans="3:3" x14ac:dyDescent="0.25">
      <c r="C587" s="43"/>
    </row>
  </sheetData>
  <mergeCells count="47">
    <mergeCell ref="A14:A16"/>
    <mergeCell ref="B14:B16"/>
    <mergeCell ref="C14:C16"/>
    <mergeCell ref="D14:D16"/>
    <mergeCell ref="E14:G14"/>
    <mergeCell ref="B1:O1"/>
    <mergeCell ref="B2:O2"/>
    <mergeCell ref="B3:O3"/>
    <mergeCell ref="B4:O4"/>
    <mergeCell ref="A12:O12"/>
    <mergeCell ref="B5:O5"/>
    <mergeCell ref="B6:O6"/>
    <mergeCell ref="B7:O7"/>
    <mergeCell ref="B8:O8"/>
    <mergeCell ref="B9:O9"/>
    <mergeCell ref="B10:O10"/>
    <mergeCell ref="H14:H16"/>
    <mergeCell ref="I14:K14"/>
    <mergeCell ref="L14:L16"/>
    <mergeCell ref="M14:O14"/>
    <mergeCell ref="E15:F15"/>
    <mergeCell ref="G15:G16"/>
    <mergeCell ref="I15:J15"/>
    <mergeCell ref="K15:K16"/>
    <mergeCell ref="M15:N15"/>
    <mergeCell ref="O15:O16"/>
    <mergeCell ref="B17:O17"/>
    <mergeCell ref="B58:O58"/>
    <mergeCell ref="B65:O65"/>
    <mergeCell ref="B66:O66"/>
    <mergeCell ref="B71:O71"/>
    <mergeCell ref="B18:O18"/>
    <mergeCell ref="B25:O25"/>
    <mergeCell ref="B32:O32"/>
    <mergeCell ref="B51:O51"/>
    <mergeCell ref="B48:O48"/>
    <mergeCell ref="B78:O78"/>
    <mergeCell ref="B82:O82"/>
    <mergeCell ref="B108:O108"/>
    <mergeCell ref="B115:O115"/>
    <mergeCell ref="B120:O120"/>
    <mergeCell ref="B135:O135"/>
    <mergeCell ref="B121:O121"/>
    <mergeCell ref="B125:O125"/>
    <mergeCell ref="B126:O126"/>
    <mergeCell ref="B130:O130"/>
    <mergeCell ref="B131:O131"/>
  </mergeCells>
  <pageMargins left="1.1811023622047245" right="0.39370078740157483" top="0.78740157480314965" bottom="0.78740157480314965" header="0.31496062992125984" footer="0.31496062992125984"/>
  <pageSetup paperSize="9" scale="9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Zeros="0" tabSelected="1" zoomScaleNormal="100" workbookViewId="0">
      <selection sqref="A1:XFD1048576"/>
    </sheetView>
  </sheetViews>
  <sheetFormatPr defaultRowHeight="15" x14ac:dyDescent="0.25"/>
  <cols>
    <col min="1" max="1" width="4.5703125" style="1" customWidth="1"/>
    <col min="2" max="2" width="49.85546875" style="1" customWidth="1"/>
    <col min="3" max="10" width="10.5703125" style="1" hidden="1" customWidth="1"/>
    <col min="11" max="13" width="10" style="1" customWidth="1"/>
    <col min="14" max="14" width="10.42578125" style="1" customWidth="1"/>
    <col min="15" max="16" width="9.140625" style="1" hidden="1" customWidth="1"/>
    <col min="17" max="19" width="9.140625" style="1" customWidth="1"/>
    <col min="20" max="16384" width="9.140625" style="1"/>
  </cols>
  <sheetData>
    <row r="1" spans="2:15" x14ac:dyDescent="0.25">
      <c r="B1" s="550" t="s">
        <v>307</v>
      </c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</row>
    <row r="2" spans="2:15" x14ac:dyDescent="0.25">
      <c r="B2" s="550" t="s">
        <v>472</v>
      </c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</row>
    <row r="3" spans="2:15" x14ac:dyDescent="0.25">
      <c r="B3" s="550" t="s">
        <v>484</v>
      </c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</row>
    <row r="4" spans="2:15" x14ac:dyDescent="0.25">
      <c r="B4" s="550" t="s">
        <v>328</v>
      </c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  <c r="N4" s="550"/>
    </row>
    <row r="5" spans="2:15" x14ac:dyDescent="0.25">
      <c r="B5" s="549" t="s">
        <v>502</v>
      </c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49"/>
    </row>
    <row r="6" spans="2:15" x14ac:dyDescent="0.25">
      <c r="B6" s="549" t="s">
        <v>493</v>
      </c>
      <c r="C6" s="549"/>
      <c r="D6" s="549"/>
      <c r="E6" s="549"/>
      <c r="F6" s="549"/>
      <c r="G6" s="549"/>
      <c r="H6" s="549"/>
      <c r="I6" s="549"/>
      <c r="J6" s="549"/>
      <c r="K6" s="549"/>
      <c r="L6" s="549"/>
      <c r="M6" s="549"/>
      <c r="N6" s="549"/>
      <c r="O6" s="549"/>
    </row>
    <row r="7" spans="2:15" ht="15" customHeight="1" x14ac:dyDescent="0.25">
      <c r="B7" s="549" t="s">
        <v>514</v>
      </c>
      <c r="C7" s="549"/>
      <c r="D7" s="549"/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</row>
    <row r="8" spans="2:15" ht="15" customHeight="1" x14ac:dyDescent="0.25">
      <c r="B8" s="549" t="s">
        <v>505</v>
      </c>
      <c r="C8" s="549"/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549"/>
      <c r="O8" s="549"/>
    </row>
    <row r="9" spans="2:15" x14ac:dyDescent="0.25">
      <c r="B9" s="549" t="s">
        <v>520</v>
      </c>
      <c r="C9" s="549"/>
      <c r="D9" s="549"/>
      <c r="E9" s="549"/>
      <c r="F9" s="549"/>
      <c r="G9" s="549"/>
      <c r="H9" s="549"/>
      <c r="I9" s="549"/>
      <c r="J9" s="549"/>
      <c r="K9" s="549"/>
      <c r="L9" s="549"/>
      <c r="M9" s="549"/>
      <c r="N9" s="549"/>
      <c r="O9" s="549"/>
    </row>
    <row r="10" spans="2:15" ht="15" customHeight="1" x14ac:dyDescent="0.25">
      <c r="B10" s="549" t="s">
        <v>516</v>
      </c>
      <c r="C10" s="549"/>
      <c r="D10" s="549"/>
      <c r="E10" s="549"/>
      <c r="F10" s="549"/>
      <c r="G10" s="549"/>
      <c r="H10" s="549"/>
      <c r="I10" s="549"/>
      <c r="J10" s="549"/>
      <c r="K10" s="549"/>
      <c r="L10" s="549"/>
      <c r="M10" s="549"/>
      <c r="N10" s="549"/>
      <c r="O10" s="549"/>
    </row>
    <row r="11" spans="2:15" x14ac:dyDescent="0.25">
      <c r="B11" s="549" t="s">
        <v>529</v>
      </c>
      <c r="C11" s="549"/>
      <c r="D11" s="549"/>
      <c r="E11" s="549"/>
      <c r="F11" s="549"/>
      <c r="G11" s="549"/>
      <c r="H11" s="549"/>
      <c r="I11" s="549"/>
      <c r="J11" s="549"/>
      <c r="K11" s="549"/>
      <c r="L11" s="549"/>
      <c r="M11" s="549"/>
      <c r="N11" s="549"/>
      <c r="O11" s="549"/>
    </row>
    <row r="12" spans="2:15" ht="15" customHeight="1" x14ac:dyDescent="0.25">
      <c r="B12" s="549" t="s">
        <v>533</v>
      </c>
      <c r="C12" s="549"/>
      <c r="D12" s="549"/>
      <c r="E12" s="549"/>
      <c r="F12" s="549"/>
      <c r="G12" s="549"/>
      <c r="H12" s="549"/>
      <c r="I12" s="549"/>
      <c r="J12" s="549"/>
      <c r="K12" s="549"/>
      <c r="L12" s="549"/>
      <c r="M12" s="549"/>
      <c r="N12" s="549"/>
      <c r="O12" s="549"/>
    </row>
    <row r="13" spans="2:15" x14ac:dyDescent="0.25">
      <c r="B13" s="549" t="s">
        <v>537</v>
      </c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</row>
    <row r="14" spans="2:15" ht="15" customHeight="1" x14ac:dyDescent="0.25">
      <c r="B14" s="549" t="s">
        <v>535</v>
      </c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</row>
    <row r="15" spans="2:15" hidden="1" x14ac:dyDescent="0.25">
      <c r="B15" s="549" t="s">
        <v>494</v>
      </c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</row>
    <row r="16" spans="2:15" ht="15" hidden="1" customHeight="1" x14ac:dyDescent="0.25">
      <c r="B16" s="549" t="s">
        <v>438</v>
      </c>
      <c r="C16" s="549"/>
      <c r="D16" s="549"/>
      <c r="E16" s="549"/>
      <c r="F16" s="549"/>
      <c r="G16" s="549"/>
      <c r="H16" s="549"/>
      <c r="I16" s="549"/>
      <c r="J16" s="549"/>
      <c r="K16" s="549"/>
      <c r="L16" s="549"/>
      <c r="M16" s="549"/>
      <c r="N16" s="549"/>
      <c r="O16" s="549"/>
    </row>
    <row r="17" spans="1:15" hidden="1" x14ac:dyDescent="0.25">
      <c r="B17" s="549" t="s">
        <v>494</v>
      </c>
      <c r="C17" s="549"/>
      <c r="D17" s="549"/>
      <c r="E17" s="549"/>
      <c r="F17" s="549"/>
      <c r="G17" s="549"/>
      <c r="H17" s="549"/>
      <c r="I17" s="549"/>
      <c r="J17" s="549"/>
      <c r="K17" s="549"/>
      <c r="L17" s="549"/>
      <c r="M17" s="549"/>
      <c r="N17" s="549"/>
      <c r="O17" s="549"/>
    </row>
    <row r="18" spans="1:15" ht="15" hidden="1" customHeight="1" x14ac:dyDescent="0.25">
      <c r="B18" s="549" t="s">
        <v>438</v>
      </c>
      <c r="C18" s="549"/>
      <c r="D18" s="549"/>
      <c r="E18" s="549"/>
      <c r="F18" s="549"/>
      <c r="G18" s="549"/>
      <c r="H18" s="549"/>
      <c r="I18" s="549"/>
      <c r="J18" s="549"/>
      <c r="K18" s="549"/>
      <c r="L18" s="549"/>
      <c r="M18" s="549"/>
      <c r="N18" s="549"/>
      <c r="O18" s="549"/>
    </row>
    <row r="20" spans="1:15" x14ac:dyDescent="0.25">
      <c r="A20" s="453" t="s">
        <v>469</v>
      </c>
      <c r="B20" s="453"/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</row>
    <row r="21" spans="1:15" ht="17.25" customHeight="1" x14ac:dyDescent="0.25">
      <c r="A21" s="418"/>
      <c r="B21" s="418"/>
      <c r="C21" s="418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3" t="s">
        <v>375</v>
      </c>
      <c r="O21" s="3"/>
    </row>
    <row r="22" spans="1:15" ht="15" customHeight="1" x14ac:dyDescent="0.25">
      <c r="A22" s="458" t="s">
        <v>5</v>
      </c>
      <c r="B22" s="461" t="s">
        <v>215</v>
      </c>
      <c r="C22" s="474" t="s">
        <v>315</v>
      </c>
      <c r="D22" s="478" t="s">
        <v>188</v>
      </c>
      <c r="E22" s="478"/>
      <c r="F22" s="479"/>
      <c r="G22" s="464" t="s">
        <v>317</v>
      </c>
      <c r="H22" s="467" t="s">
        <v>188</v>
      </c>
      <c r="I22" s="468"/>
      <c r="J22" s="469"/>
      <c r="K22" s="473" t="s">
        <v>0</v>
      </c>
      <c r="L22" s="481" t="s">
        <v>188</v>
      </c>
      <c r="M22" s="482"/>
      <c r="N22" s="483"/>
    </row>
    <row r="23" spans="1:15" ht="15" customHeight="1" x14ac:dyDescent="0.25">
      <c r="A23" s="459"/>
      <c r="B23" s="462"/>
      <c r="C23" s="475"/>
      <c r="D23" s="479" t="s">
        <v>1</v>
      </c>
      <c r="E23" s="490"/>
      <c r="F23" s="480" t="s">
        <v>2</v>
      </c>
      <c r="G23" s="465"/>
      <c r="H23" s="489" t="s">
        <v>1</v>
      </c>
      <c r="I23" s="489"/>
      <c r="J23" s="457" t="s">
        <v>2</v>
      </c>
      <c r="K23" s="473"/>
      <c r="L23" s="473" t="s">
        <v>1</v>
      </c>
      <c r="M23" s="473"/>
      <c r="N23" s="456" t="s">
        <v>2</v>
      </c>
    </row>
    <row r="24" spans="1:15" ht="28.5" customHeight="1" x14ac:dyDescent="0.25">
      <c r="A24" s="460"/>
      <c r="B24" s="463"/>
      <c r="C24" s="476"/>
      <c r="D24" s="415" t="s">
        <v>3</v>
      </c>
      <c r="E24" s="416" t="s">
        <v>4</v>
      </c>
      <c r="F24" s="480"/>
      <c r="G24" s="466"/>
      <c r="H24" s="424" t="s">
        <v>3</v>
      </c>
      <c r="I24" s="419" t="s">
        <v>4</v>
      </c>
      <c r="J24" s="457"/>
      <c r="K24" s="473"/>
      <c r="L24" s="413" t="s">
        <v>3</v>
      </c>
      <c r="M24" s="417" t="s">
        <v>4</v>
      </c>
      <c r="N24" s="456"/>
    </row>
    <row r="25" spans="1:15" ht="15" customHeight="1" x14ac:dyDescent="0.25">
      <c r="A25" s="4" t="s">
        <v>69</v>
      </c>
      <c r="B25" s="15" t="s">
        <v>6</v>
      </c>
      <c r="C25" s="14">
        <f>D25+F25</f>
        <v>7755.7999999999984</v>
      </c>
      <c r="D25" s="14">
        <f>'[1]4 pr._savarankiškosios f-jos'!E91+'[1]5 pr._valstybinės f-jos'!E88+'[1]7 pr._kita dotacija'!E78+'[1]9 pr._įstaigų pajamos'!E35+'[1]10 pr._skolintos lėšos'!E21+'[1]11 pr._apyvartinės lėšos'!E24+'[1]11 pr._apyvartinės lėšos'!E70</f>
        <v>6237.3999999999987</v>
      </c>
      <c r="E25" s="14">
        <f>'[1]4 pr._savarankiškosios f-jos'!F91+'[1]5 pr._valstybinės f-jos'!F88+'[1]7 pr._kita dotacija'!F78+'[1]9 pr._įstaigų pajamos'!F35+'[1]10 pr._skolintos lėšos'!F21+'[1]11 pr._apyvartinės lėšos'!F24+'[1]11 pr._apyvartinės lėšos'!F70</f>
        <v>4293.2</v>
      </c>
      <c r="F25" s="14">
        <f>'[1]4 pr._savarankiškosios f-jos'!G91+'[1]5 pr._valstybinės f-jos'!G88+'[1]7 pr._kita dotacija'!G78+'[1]9 pr._įstaigų pajamos'!G35+'[1]10 pr._skolintos lėšos'!G21+'[1]11 pr._apyvartinės lėšos'!G24+'[1]11 pr._apyvartinės lėšos'!G70</f>
        <v>1518.3999999999999</v>
      </c>
      <c r="G25" s="8">
        <f t="shared" ref="G25:G31" si="0">H25+J25</f>
        <v>42.199999999999989</v>
      </c>
      <c r="H25" s="8">
        <f>'[1]4 pr._savarankiškosios f-jos'!I91+'[1]5 pr._valstybinės f-jos'!I88+'[1]7 pr._kita dotacija'!I78+'[1]9 pr._įstaigų pajamos'!I35+'[1]10 pr._skolintos lėšos'!I21+'[1]11 pr._apyvartinės lėšos'!I24+'[1]11 pr._apyvartinės lėšos'!I70</f>
        <v>52.199999999999989</v>
      </c>
      <c r="I25" s="8">
        <f>'[1]4 pr._savarankiškosios f-jos'!J91+'[1]5 pr._valstybinės f-jos'!J88+'[1]7 pr._kita dotacija'!J78+'[1]9 pr._įstaigų pajamos'!J35+'[1]10 pr._skolintos lėšos'!J21+'[1]11 pr._apyvartinės lėšos'!J24+'[1]11 pr._apyvartinės lėšos'!J70</f>
        <v>115.29999999999998</v>
      </c>
      <c r="J25" s="8">
        <f>'[1]4 pr._savarankiškosios f-jos'!K91+'[1]5 pr._valstybinės f-jos'!K88+'[1]7 pr._kita dotacija'!K78+'[1]9 pr._įstaigų pajamos'!K35+'[1]10 pr._skolintos lėšos'!K21+'[1]11 pr._apyvartinės lėšos'!K24+'[1]11 pr._apyvartinės lėšos'!K70</f>
        <v>-10</v>
      </c>
      <c r="K25" s="10">
        <f t="shared" ref="K25:K31" si="1">L25+N25</f>
        <v>7797.9999999999991</v>
      </c>
      <c r="L25" s="10">
        <f>'[1]4 pr._savarankiškosios f-jos'!M91+'[1]5 pr._valstybinės f-jos'!M88+'[1]7 pr._kita dotacija'!M78+'[1]9 pr._įstaigų pajamos'!M35+'[1]10 pr._skolintos lėšos'!M21+'[1]11 pr._apyvartinės lėšos'!M24+'[1]11 pr._apyvartinės lėšos'!M70</f>
        <v>6289.5999999999995</v>
      </c>
      <c r="M25" s="10">
        <f>'[1]4 pr._savarankiškosios f-jos'!N91+'[1]5 pr._valstybinės f-jos'!N88+'[1]7 pr._kita dotacija'!N78+'[1]9 pr._įstaigų pajamos'!N35+'[1]10 pr._skolintos lėšos'!N21+'[1]11 pr._apyvartinės lėšos'!N24+'[1]11 pr._apyvartinės lėšos'!N70</f>
        <v>4408.5</v>
      </c>
      <c r="N25" s="10">
        <f>'[1]4 pr._savarankiškosios f-jos'!O91+'[1]5 pr._valstybinės f-jos'!O88+'[1]7 pr._kita dotacija'!O78+'[1]9 pr._įstaigų pajamos'!O35+'[1]10 pr._skolintos lėšos'!O21+'[1]11 pr._apyvartinės lėšos'!O24+'[1]11 pr._apyvartinės lėšos'!O70</f>
        <v>1508.3999999999999</v>
      </c>
    </row>
    <row r="26" spans="1:15" ht="15" customHeight="1" x14ac:dyDescent="0.25">
      <c r="A26" s="4" t="s">
        <v>176</v>
      </c>
      <c r="B26" s="15" t="s">
        <v>58</v>
      </c>
      <c r="C26" s="14">
        <f t="shared" ref="C26:C31" si="2">D26+F26</f>
        <v>7276.6</v>
      </c>
      <c r="D26" s="14">
        <f>'[1]4 pr._savarankiškosios f-jos'!E145+'[1]8 pr._aplinkos apsaugos s. p.'!E19+'[1]9 pr._įstaigų pajamos'!E48+'[1]10 pr._skolintos lėšos'!E28+'[1]7 pr._kita dotacija'!E92+'[1]11 pr._apyvartinės lėšos'!E31+'[1]11 pr._apyvartinės lėšos'!E77+'[1]11 pr._apyvartinės lėšos'!E124</f>
        <v>3969.8</v>
      </c>
      <c r="E26" s="14">
        <f>'[1]4 pr._savarankiškosios f-jos'!F145+'[1]8 pr._aplinkos apsaugos s. p.'!F19+'[1]9 pr._įstaigų pajamos'!F48+'[1]10 pr._skolintos lėšos'!F28+'[1]7 pr._kita dotacija'!F92+'[1]11 pr._apyvartinės lėšos'!F31+'[1]11 pr._apyvartinės lėšos'!F77+'[1]11 pr._apyvartinės lėšos'!F124</f>
        <v>54.199999999999996</v>
      </c>
      <c r="F26" s="14">
        <f>'[1]4 pr._savarankiškosios f-jos'!G145+'[1]8 pr._aplinkos apsaugos s. p.'!G19+'[1]9 pr._įstaigų pajamos'!G48+'[1]10 pr._skolintos lėšos'!G28+'[1]7 pr._kita dotacija'!G92+'[1]11 pr._apyvartinės lėšos'!G31+'[1]11 pr._apyvartinės lėšos'!G77+'[1]11 pr._apyvartinės lėšos'!G124</f>
        <v>3306.8</v>
      </c>
      <c r="G26" s="8">
        <f t="shared" si="0"/>
        <v>1046.1000000000001</v>
      </c>
      <c r="H26" s="8">
        <f>'[1]4 pr._savarankiškosios f-jos'!I145+'[1]8 pr._aplinkos apsaugos s. p.'!I19+'[1]9 pr._įstaigų pajamos'!I48+'[1]10 pr._skolintos lėšos'!I28+'[1]7 pr._kita dotacija'!I92+'[1]11 pr._apyvartinės lėšos'!I31+'[1]11 pr._apyvartinės lėšos'!I77+'[1]11 pr._apyvartinės lėšos'!I124</f>
        <v>11.2</v>
      </c>
      <c r="I26" s="8">
        <f>'[1]4 pr._savarankiškosios f-jos'!J145+'[1]8 pr._aplinkos apsaugos s. p.'!J19+'[1]9 pr._įstaigų pajamos'!J48+'[1]10 pr._skolintos lėšos'!J28+'[1]7 pr._kita dotacija'!J92+'[1]11 pr._apyvartinės lėšos'!J31+'[1]11 pr._apyvartinės lėšos'!J77+'[1]11 pr._apyvartinės lėšos'!J124</f>
        <v>5.7</v>
      </c>
      <c r="J26" s="8">
        <f>'[1]4 pr._savarankiškosios f-jos'!K145+'[1]8 pr._aplinkos apsaugos s. p.'!K19+'[1]9 pr._įstaigų pajamos'!K48+'[1]10 pr._skolintos lėšos'!K28+'[1]7 pr._kita dotacija'!K92+'[1]11 pr._apyvartinės lėšos'!K31+'[1]11 pr._apyvartinės lėšos'!K77+'[1]11 pr._apyvartinės lėšos'!K124</f>
        <v>1034.9000000000001</v>
      </c>
      <c r="K26" s="10">
        <f t="shared" si="1"/>
        <v>8322.7000000000007</v>
      </c>
      <c r="L26" s="10">
        <f>'[1]4 pr._savarankiškosios f-jos'!M145+'[1]8 pr._aplinkos apsaugos s. p.'!M19+'[1]9 pr._įstaigų pajamos'!M48+'[1]10 pr._skolintos lėšos'!M28+'[1]7 pr._kita dotacija'!M92+'[1]11 pr._apyvartinės lėšos'!M31+'[1]11 pr._apyvartinės lėšos'!M77+'[1]11 pr._apyvartinės lėšos'!M124</f>
        <v>3981</v>
      </c>
      <c r="M26" s="10">
        <f>'[1]4 pr._savarankiškosios f-jos'!N145+'[1]8 pr._aplinkos apsaugos s. p.'!N19+'[1]9 pr._įstaigų pajamos'!N48+'[1]10 pr._skolintos lėšos'!N28+'[1]7 pr._kita dotacija'!N92+'[1]11 pr._apyvartinės lėšos'!N31+'[1]11 pr._apyvartinės lėšos'!N77+'[1]11 pr._apyvartinės lėšos'!N124</f>
        <v>59.9</v>
      </c>
      <c r="N26" s="10">
        <f>'[1]4 pr._savarankiškosios f-jos'!O145+'[1]8 pr._aplinkos apsaugos s. p.'!O19+'[1]9 pr._įstaigų pajamos'!O48+'[1]10 pr._skolintos lėšos'!O28+'[1]7 pr._kita dotacija'!O92+'[1]11 pr._apyvartinės lėšos'!O31+'[1]11 pr._apyvartinės lėšos'!O77+'[1]11 pr._apyvartinės lėšos'!O124</f>
        <v>4341.7</v>
      </c>
    </row>
    <row r="27" spans="1:15" ht="15.95" customHeight="1" x14ac:dyDescent="0.25">
      <c r="A27" s="4" t="s">
        <v>70</v>
      </c>
      <c r="B27" s="15" t="s">
        <v>61</v>
      </c>
      <c r="C27" s="14">
        <f t="shared" si="2"/>
        <v>610.79999999999984</v>
      </c>
      <c r="D27" s="14">
        <f>'[1]4 pr._savarankiškosios f-jos'!E149+'[1]5 pr._valstybinės f-jos'!E94+'[1]8 pr._aplinkos apsaugos s. p.'!E22+'[1]9 pr._įstaigų pajamos'!E52+'[1]10 pr._skolintos lėšos'!E31+'[1]7 pr._kita dotacija'!E103+'[1]11 pr._apyvartinės lėšos'!E81</f>
        <v>538.39999999999986</v>
      </c>
      <c r="E27" s="14">
        <f>'[1]4 pr._savarankiškosios f-jos'!F149+'[1]5 pr._valstybinės f-jos'!F94+'[1]8 pr._aplinkos apsaugos s. p.'!F22+'[1]9 pr._įstaigų pajamos'!F52+'[1]10 pr._skolintos lėšos'!F31+'[1]7 pr._kita dotacija'!F103+'[1]11 pr._apyvartinės lėšos'!F81</f>
        <v>297.09999999999997</v>
      </c>
      <c r="F27" s="14">
        <f>'[1]4 pr._savarankiškosios f-jos'!G149+'[1]5 pr._valstybinės f-jos'!G94+'[1]8 pr._aplinkos apsaugos s. p.'!G22+'[1]9 pr._įstaigų pajamos'!G52+'[1]10 pr._skolintos lėšos'!G31+'[1]7 pr._kita dotacija'!G103+'[1]11 pr._apyvartinės lėšos'!G81</f>
        <v>72.399999999999991</v>
      </c>
      <c r="G27" s="8">
        <f t="shared" si="0"/>
        <v>1229.7</v>
      </c>
      <c r="H27" s="8">
        <f>'[1]4 pr._savarankiškosios f-jos'!I149+'[1]5 pr._valstybinės f-jos'!I94+'[1]8 pr._aplinkos apsaugos s. p.'!I22+'[1]9 pr._įstaigų pajamos'!I52+'[1]10 pr._skolintos lėšos'!I31+'[1]7 pr._kita dotacija'!I103+'[1]11 pr._apyvartinės lėšos'!I81</f>
        <v>15.1</v>
      </c>
      <c r="I27" s="8">
        <f>'[1]4 pr._savarankiškosios f-jos'!J149+'[1]5 pr._valstybinės f-jos'!J94+'[1]8 pr._aplinkos apsaugos s. p.'!J22+'[1]9 pr._įstaigų pajamos'!J52+'[1]10 pr._skolintos lėšos'!J31+'[1]7 pr._kita dotacija'!J103+'[1]11 pr._apyvartinės lėšos'!J81</f>
        <v>7.3</v>
      </c>
      <c r="J27" s="8">
        <f>'[1]4 pr._savarankiškosios f-jos'!K149+'[1]5 pr._valstybinės f-jos'!K94+'[1]8 pr._aplinkos apsaugos s. p.'!K22+'[1]9 pr._įstaigų pajamos'!K52+'[1]10 pr._skolintos lėšos'!K31+'[1]7 pr._kita dotacija'!K103+'[1]11 pr._apyvartinės lėšos'!K81</f>
        <v>1214.6000000000001</v>
      </c>
      <c r="K27" s="10">
        <f t="shared" si="1"/>
        <v>1840.5</v>
      </c>
      <c r="L27" s="10">
        <f>'[1]4 pr._savarankiškosios f-jos'!M149+'[1]5 pr._valstybinės f-jos'!M94+'[1]8 pr._aplinkos apsaugos s. p.'!M22+'[1]9 pr._įstaigų pajamos'!M52+'[1]10 pr._skolintos lėšos'!M31+'[1]7 pr._kita dotacija'!M103+'[1]11 pr._apyvartinės lėšos'!M81</f>
        <v>553.49999999999977</v>
      </c>
      <c r="M27" s="10">
        <f>'[1]4 pr._savarankiškosios f-jos'!N149+'[1]5 pr._valstybinės f-jos'!N94+'[1]8 pr._aplinkos apsaugos s. p.'!N22+'[1]9 pr._įstaigų pajamos'!N52+'[1]10 pr._skolintos lėšos'!N31+'[1]7 pr._kita dotacija'!N103+'[1]11 pr._apyvartinės lėšos'!N81</f>
        <v>304.39999999999998</v>
      </c>
      <c r="N27" s="10">
        <f>'[1]4 pr._savarankiškosios f-jos'!O149+'[1]5 pr._valstybinės f-jos'!O94+'[1]8 pr._aplinkos apsaugos s. p.'!O22+'[1]9 pr._įstaigų pajamos'!O52+'[1]10 pr._skolintos lėšos'!O31+'[1]7 pr._kita dotacija'!O103+'[1]11 pr._apyvartinės lėšos'!O81</f>
        <v>1287.0000000000002</v>
      </c>
    </row>
    <row r="28" spans="1:15" ht="15" customHeight="1" x14ac:dyDescent="0.25">
      <c r="A28" s="4" t="s">
        <v>71</v>
      </c>
      <c r="B28" s="15" t="s">
        <v>165</v>
      </c>
      <c r="C28" s="14">
        <f>D28+F28</f>
        <v>19901</v>
      </c>
      <c r="D28" s="14">
        <f>'[1]4 pr._savarankiškosios f-jos'!E188+'[1]6 pr._ugdymo reikmės'!E60+'[1]7 pr._kita dotacija'!E256+'[1]9 pr._įstaigų pajamos'!E88+'[1]10 pr._skolintos lėšos'!E34+'[1]11 pr._apyvartinės lėšos'!E47+'[1]11 pr._apyvartinės lėšos'!E107+'[1]11 pr._apyvartinės lėšos'!E134</f>
        <v>18446</v>
      </c>
      <c r="E28" s="14">
        <f>'[1]4 pr._savarankiškosios f-jos'!F188+'[1]6 pr._ugdymo reikmės'!F60+'[1]7 pr._kita dotacija'!F256+'[1]9 pr._įstaigų pajamos'!F88+'[1]10 pr._skolintos lėšos'!F34+'[1]11 pr._apyvartinės lėšos'!F47+'[1]11 pr._apyvartinės lėšos'!F107+'[1]11 pr._apyvartinės lėšos'!F134</f>
        <v>14916.000000000002</v>
      </c>
      <c r="F28" s="14">
        <f>'[1]4 pr._savarankiškosios f-jos'!G188+'[1]6 pr._ugdymo reikmės'!G60+'[1]7 pr._kita dotacija'!G256+'[1]9 pr._įstaigų pajamos'!G88+'[1]10 pr._skolintos lėšos'!G34+'[1]11 pr._apyvartinės lėšos'!G47+'[1]11 pr._apyvartinės lėšos'!G107+'[1]11 pr._apyvartinės lėšos'!G134</f>
        <v>1455</v>
      </c>
      <c r="G28" s="8">
        <f t="shared" si="0"/>
        <v>83.8</v>
      </c>
      <c r="H28" s="8">
        <f>'[1]4 pr._savarankiškosios f-jos'!I188+'[1]6 pr._ugdymo reikmės'!I60+'[1]7 pr._kita dotacija'!I256+'[1]9 pr._įstaigų pajamos'!I88+'[1]10 pr._skolintos lėšos'!I34+'[1]11 pr._apyvartinės lėšos'!I47+'[1]11 pr._apyvartinės lėšos'!I107+'[1]11 pr._apyvartinės lėšos'!I134</f>
        <v>103.1</v>
      </c>
      <c r="I28" s="8">
        <f>'[1]4 pr._savarankiškosios f-jos'!J188+'[1]6 pr._ugdymo reikmės'!J60+'[1]7 pr._kita dotacija'!J256+'[1]9 pr._įstaigų pajamos'!J88+'[1]10 pr._skolintos lėšos'!J34+'[1]11 pr._apyvartinės lėšos'!J47+'[1]11 pr._apyvartinės lėšos'!J107+'[1]11 pr._apyvartinės lėšos'!J134</f>
        <v>251.4</v>
      </c>
      <c r="J28" s="8">
        <f>'[1]4 pr._savarankiškosios f-jos'!K188+'[1]6 pr._ugdymo reikmės'!K60+'[1]7 pr._kita dotacija'!K256+'[1]9 pr._įstaigų pajamos'!K88+'[1]10 pr._skolintos lėšos'!K34+'[1]11 pr._apyvartinės lėšos'!K47+'[1]11 pr._apyvartinės lėšos'!K107+'[1]11 pr._apyvartinės lėšos'!K134</f>
        <v>-19.3</v>
      </c>
      <c r="K28" s="10">
        <f t="shared" si="1"/>
        <v>19984.8</v>
      </c>
      <c r="L28" s="10">
        <f>'[1]4 pr._savarankiškosios f-jos'!M188+'[1]6 pr._ugdymo reikmės'!M60+'[1]7 pr._kita dotacija'!M256+'[1]9 pr._įstaigų pajamos'!M88+'[1]10 pr._skolintos lėšos'!M34+'[1]11 pr._apyvartinės lėšos'!M47+'[1]11 pr._apyvartinės lėšos'!M107+'[1]11 pr._apyvartinės lėšos'!M134</f>
        <v>18549.099999999999</v>
      </c>
      <c r="M28" s="10">
        <f>'[1]4 pr._savarankiškosios f-jos'!N188+'[1]6 pr._ugdymo reikmės'!N60+'[1]7 pr._kita dotacija'!N256+'[1]9 pr._įstaigų pajamos'!N88+'[1]10 pr._skolintos lėšos'!N34+'[1]11 pr._apyvartinės lėšos'!N47+'[1]11 pr._apyvartinės lėšos'!N107+'[1]11 pr._apyvartinės lėšos'!N134</f>
        <v>15167.399999999998</v>
      </c>
      <c r="N28" s="10">
        <f>'[1]4 pr._savarankiškosios f-jos'!O188+'[1]6 pr._ugdymo reikmės'!O60+'[1]7 pr._kita dotacija'!O256+'[1]9 pr._įstaigų pajamos'!O88+'[1]10 pr._skolintos lėšos'!O34+'[1]11 pr._apyvartinės lėšos'!O47+'[1]11 pr._apyvartinės lėšos'!O107+'[1]11 pr._apyvartinės lėšos'!O134</f>
        <v>1435.7</v>
      </c>
    </row>
    <row r="29" spans="1:15" x14ac:dyDescent="0.25">
      <c r="A29" s="4" t="s">
        <v>72</v>
      </c>
      <c r="B29" s="15" t="s">
        <v>175</v>
      </c>
      <c r="C29" s="14">
        <f t="shared" si="2"/>
        <v>895.69999999999982</v>
      </c>
      <c r="D29" s="14">
        <f>'[1]4 pr._savarankiškosios f-jos'!E193+'[1]5 pr._valstybinės f-jos'!E120+'[1]10 pr._skolintos lėšos'!E37+'[1]7 pr._kita dotacija'!E262+'[1]11 pr._apyvartinės lėšos'!E50</f>
        <v>651.99999999999989</v>
      </c>
      <c r="E29" s="14">
        <f>'[1]4 pr._savarankiškosios f-jos'!F193+'[1]5 pr._valstybinės f-jos'!F120+'[1]10 pr._skolintos lėšos'!F37+'[1]7 pr._kita dotacija'!F262+'[1]11 pr._apyvartinės lėšos'!F50</f>
        <v>245.2</v>
      </c>
      <c r="F29" s="14">
        <f>'[1]4 pr._savarankiškosios f-jos'!G193+'[1]5 pr._valstybinės f-jos'!G120+'[1]10 pr._skolintos lėšos'!G37+'[1]7 pr._kita dotacija'!G262+'[1]11 pr._apyvartinės lėšos'!G50</f>
        <v>243.7</v>
      </c>
      <c r="G29" s="8">
        <f t="shared" si="0"/>
        <v>171.60000000000002</v>
      </c>
      <c r="H29" s="8">
        <f>'[1]4 pr._savarankiškosios f-jos'!I193+'[1]5 pr._valstybinės f-jos'!I120+'[1]10 pr._skolintos lėšos'!I37+'[1]7 pr._kita dotacija'!I262+'[1]11 pr._apyvartinės lėšos'!I50</f>
        <v>-23.200000000000003</v>
      </c>
      <c r="I29" s="8">
        <f>'[1]4 pr._savarankiškosios f-jos'!J193+'[1]5 pr._valstybinės f-jos'!J120+'[1]10 pr._skolintos lėšos'!J37+'[1]7 pr._kita dotacija'!J262+'[1]11 pr._apyvartinės lėšos'!J50</f>
        <v>-5.9</v>
      </c>
      <c r="J29" s="8">
        <f>'[1]4 pr._savarankiškosios f-jos'!K193+'[1]5 pr._valstybinės f-jos'!K120+'[1]10 pr._skolintos lėšos'!K37+'[1]7 pr._kita dotacija'!K262+'[1]11 pr._apyvartinės lėšos'!K50</f>
        <v>194.8</v>
      </c>
      <c r="K29" s="10">
        <f t="shared" si="1"/>
        <v>1067.2999999999997</v>
      </c>
      <c r="L29" s="10">
        <f>'[1]4 pr._savarankiškosios f-jos'!M193+'[1]5 pr._valstybinės f-jos'!M120+'[1]10 pr._skolintos lėšos'!M37+'[1]7 pr._kita dotacija'!M262+'[1]11 pr._apyvartinės lėšos'!M50</f>
        <v>628.79999999999984</v>
      </c>
      <c r="M29" s="10">
        <f>'[1]4 pr._savarankiškosios f-jos'!N193+'[1]5 pr._valstybinės f-jos'!N120+'[1]10 pr._skolintos lėšos'!N37+'[1]7 pr._kita dotacija'!N262+'[1]11 pr._apyvartinės lėšos'!N50</f>
        <v>239.3</v>
      </c>
      <c r="N29" s="10">
        <f>'[1]4 pr._savarankiškosios f-jos'!O193+'[1]5 pr._valstybinės f-jos'!O120+'[1]10 pr._skolintos lėšos'!O37+'[1]7 pr._kita dotacija'!O262+'[1]11 pr._apyvartinės lėšos'!O50</f>
        <v>438.5</v>
      </c>
    </row>
    <row r="30" spans="1:15" x14ac:dyDescent="0.25">
      <c r="A30" s="4" t="s">
        <v>73</v>
      </c>
      <c r="B30" s="15" t="s">
        <v>64</v>
      </c>
      <c r="C30" s="14">
        <f t="shared" si="2"/>
        <v>3522.7000000000003</v>
      </c>
      <c r="D30" s="14">
        <f>'[1]4 pr._savarankiškosios f-jos'!E210+'[1]9 pr._įstaigų pajamos'!E104+'[1]10 pr._skolintos lėšos'!E41+'[1]7 pr._kita dotacija'!E323+'[1]11 pr._apyvartinės lėšos'!E57+'[1]11 pr._apyvartinės lėšos'!E114+'[1]11 pr._apyvartinės lėšos'!E129</f>
        <v>2734.4</v>
      </c>
      <c r="E30" s="14">
        <f>'[1]4 pr._savarankiškosios f-jos'!F210+'[1]9 pr._įstaigų pajamos'!F104+'[1]10 pr._skolintos lėšos'!F41+'[1]7 pr._kita dotacija'!F323+'[1]11 pr._apyvartinės lėšos'!F57+'[1]11 pr._apyvartinės lėšos'!F114+'[1]11 pr._apyvartinės lėšos'!F129</f>
        <v>1890.8000000000002</v>
      </c>
      <c r="F30" s="14">
        <f>'[1]4 pr._savarankiškosios f-jos'!G210+'[1]9 pr._įstaigų pajamos'!G104+'[1]10 pr._skolintos lėšos'!G41+'[1]7 pr._kita dotacija'!G323+'[1]11 pr._apyvartinės lėšos'!G57+'[1]11 pr._apyvartinės lėšos'!G114+'[1]11 pr._apyvartinės lėšos'!G129</f>
        <v>788.30000000000007</v>
      </c>
      <c r="G30" s="8">
        <f t="shared" si="0"/>
        <v>-185.2</v>
      </c>
      <c r="H30" s="8">
        <f>'[1]4 pr._savarankiškosios f-jos'!I210+'[1]9 pr._įstaigų pajamos'!I104+'[1]10 pr._skolintos lėšos'!I41+'[1]7 pr._kita dotacija'!I323+'[1]11 pr._apyvartinės lėšos'!I57+'[1]11 pr._apyvartinės lėšos'!I114+'[1]11 pr._apyvartinės lėšos'!I129</f>
        <v>146</v>
      </c>
      <c r="I30" s="8">
        <f>'[1]4 pr._savarankiškosios f-jos'!J210+'[1]9 pr._įstaigų pajamos'!J104+'[1]10 pr._skolintos lėšos'!J41+'[1]7 pr._kita dotacija'!J323+'[1]11 pr._apyvartinės lėšos'!J57+'[1]11 pr._apyvartinės lėšos'!J114+'[1]11 pr._apyvartinės lėšos'!J129</f>
        <v>93</v>
      </c>
      <c r="J30" s="8">
        <f>'[1]4 pr._savarankiškosios f-jos'!K210+'[1]9 pr._įstaigų pajamos'!K104+'[1]10 pr._skolintos lėšos'!K41+'[1]7 pr._kita dotacija'!K323+'[1]11 pr._apyvartinės lėšos'!K57+'[1]11 pr._apyvartinės lėšos'!K114+'[1]11 pr._apyvartinės lėšos'!K129</f>
        <v>-331.2</v>
      </c>
      <c r="K30" s="10">
        <f t="shared" si="1"/>
        <v>3337.4999999999995</v>
      </c>
      <c r="L30" s="10">
        <f>'[1]4 pr._savarankiškosios f-jos'!M210+'[1]9 pr._įstaigų pajamos'!M104+'[1]10 pr._skolintos lėšos'!M41+'[1]7 pr._kita dotacija'!M323+'[1]11 pr._apyvartinės lėšos'!M57+'[1]11 pr._apyvartinės lėšos'!M114+'[1]11 pr._apyvartinės lėšos'!M129</f>
        <v>2880.3999999999996</v>
      </c>
      <c r="M30" s="10">
        <f>'[1]4 pr._savarankiškosios f-jos'!N210+'[1]9 pr._įstaigų pajamos'!N104+'[1]10 pr._skolintos lėšos'!N41+'[1]7 pr._kita dotacija'!N323+'[1]11 pr._apyvartinės lėšos'!N57+'[1]11 pr._apyvartinės lėšos'!N114+'[1]11 pr._apyvartinės lėšos'!N129</f>
        <v>1983.8000000000002</v>
      </c>
      <c r="N30" s="10">
        <f>'[1]4 pr._savarankiškosios f-jos'!O210+'[1]9 pr._įstaigų pajamos'!O104+'[1]10 pr._skolintos lėšos'!O41+'[1]7 pr._kita dotacija'!O323+'[1]11 pr._apyvartinės lėšos'!O57+'[1]11 pr._apyvartinės lėšos'!O114+'[1]11 pr._apyvartinės lėšos'!O129</f>
        <v>457.1</v>
      </c>
    </row>
    <row r="31" spans="1:15" x14ac:dyDescent="0.25">
      <c r="A31" s="4" t="s">
        <v>74</v>
      </c>
      <c r="B31" s="15" t="s">
        <v>66</v>
      </c>
      <c r="C31" s="14">
        <f t="shared" si="2"/>
        <v>6589.7999999999993</v>
      </c>
      <c r="D31" s="14">
        <f>'[1]4 pr._savarankiškosios f-jos'!E219+'[1]5 pr._valstybinės f-jos'!E131+'[1]9 pr._įstaigų pajamos'!E110+'[1]7 pr._kita dotacija'!E341+'[1]10 pr._skolintos lėšos'!E44+'[1]11 pr._apyvartinės lėšos'!E64+'[1]11 pr._apyvartinės lėšos'!E119+'[1]11 pr._apyvartinės lėšos'!E138</f>
        <v>6440.9</v>
      </c>
      <c r="E31" s="14">
        <f>'[1]4 pr._savarankiškosios f-jos'!F219+'[1]5 pr._valstybinės f-jos'!F131+'[1]9 pr._įstaigų pajamos'!F110+'[1]7 pr._kita dotacija'!F341+'[1]10 pr._skolintos lėšos'!F44+'[1]11 pr._apyvartinės lėšos'!F64+'[1]11 pr._apyvartinės lėšos'!F119+'[1]11 pr._apyvartinės lėšos'!F138</f>
        <v>2117.5</v>
      </c>
      <c r="F31" s="14">
        <f>'[1]4 pr._savarankiškosios f-jos'!G219+'[1]5 pr._valstybinės f-jos'!G131+'[1]9 pr._įstaigų pajamos'!G110+'[1]7 pr._kita dotacija'!G341+'[1]10 pr._skolintos lėšos'!G44+'[1]11 pr._apyvartinės lėšos'!G64+'[1]11 pr._apyvartinės lėšos'!G119+'[1]11 pr._apyvartinės lėšos'!G138</f>
        <v>148.89999999999998</v>
      </c>
      <c r="G31" s="8">
        <f t="shared" si="0"/>
        <v>312.8</v>
      </c>
      <c r="H31" s="8">
        <f>'[1]4 pr._savarankiškosios f-jos'!I219+'[1]5 pr._valstybinės f-jos'!I131+'[1]9 pr._įstaigų pajamos'!I110+'[1]7 pr._kita dotacija'!I341+'[1]10 pr._skolintos lėšos'!I44+'[1]11 pr._apyvartinės lėšos'!I64+'[1]11 pr._apyvartinės lėšos'!I119+'[1]11 pr._apyvartinės lėšos'!I138</f>
        <v>84.300000000000011</v>
      </c>
      <c r="I31" s="8">
        <f>'[1]4 pr._savarankiškosios f-jos'!J219+'[1]5 pr._valstybinės f-jos'!J131+'[1]9 pr._įstaigų pajamos'!J110+'[1]7 pr._kita dotacija'!J341+'[1]10 pr._skolintos lėšos'!J44+'[1]11 pr._apyvartinės lėšos'!J64+'[1]11 pr._apyvartinės lėšos'!J119+'[1]11 pr._apyvartinės lėšos'!J138</f>
        <v>83.7</v>
      </c>
      <c r="J31" s="8">
        <f>'[1]4 pr._savarankiškosios f-jos'!K219+'[1]5 pr._valstybinės f-jos'!K131+'[1]9 pr._įstaigų pajamos'!K110+'[1]7 pr._kita dotacija'!K341+'[1]10 pr._skolintos lėšos'!K44+'[1]11 pr._apyvartinės lėšos'!K64+'[1]11 pr._apyvartinės lėšos'!K119+'[1]11 pr._apyvartinės lėšos'!K138</f>
        <v>228.5</v>
      </c>
      <c r="K31" s="10">
        <f t="shared" si="1"/>
        <v>6902.5999999999995</v>
      </c>
      <c r="L31" s="10">
        <f>'[1]4 pr._savarankiškosios f-jos'!M219+'[1]5 pr._valstybinės f-jos'!M131+'[1]9 pr._įstaigų pajamos'!M110+'[1]7 pr._kita dotacija'!M341+'[1]10 pr._skolintos lėšos'!M44+'[1]11 pr._apyvartinės lėšos'!M64+'[1]11 pr._apyvartinės lėšos'!M119+'[1]11 pr._apyvartinės lėšos'!M138</f>
        <v>6525.2</v>
      </c>
      <c r="M31" s="10">
        <f>'[1]4 pr._savarankiškosios f-jos'!N219+'[1]5 pr._valstybinės f-jos'!N131+'[1]9 pr._įstaigų pajamos'!N110+'[1]7 pr._kita dotacija'!N341+'[1]10 pr._skolintos lėšos'!N44+'[1]11 pr._apyvartinės lėšos'!N64+'[1]11 pr._apyvartinės lėšos'!N119+'[1]11 pr._apyvartinės lėšos'!N138</f>
        <v>2201.1999999999998</v>
      </c>
      <c r="N31" s="10">
        <f>'[1]4 pr._savarankiškosios f-jos'!O219+'[1]5 pr._valstybinės f-jos'!O131+'[1]9 pr._įstaigų pajamos'!O110+'[1]7 pr._kita dotacija'!O341+'[1]10 pr._skolintos lėšos'!O44+'[1]11 pr._apyvartinės lėšos'!O64+'[1]11 pr._apyvartinės lėšos'!O119+'[1]11 pr._apyvartinės lėšos'!O138</f>
        <v>377.40000000000003</v>
      </c>
    </row>
    <row r="32" spans="1:15" x14ac:dyDescent="0.25">
      <c r="A32" s="85" t="s">
        <v>75</v>
      </c>
      <c r="B32" s="36" t="s">
        <v>166</v>
      </c>
      <c r="C32" s="38">
        <f>SUM(C25:C31)</f>
        <v>46552.399999999994</v>
      </c>
      <c r="D32" s="38">
        <f>SUM(D25:D31)</f>
        <v>39018.9</v>
      </c>
      <c r="E32" s="38">
        <f>SUM(E25:E31)</f>
        <v>23814</v>
      </c>
      <c r="F32" s="38">
        <f>SUM(F25:F31)</f>
        <v>7533.4999999999991</v>
      </c>
      <c r="G32" s="39">
        <f t="shared" ref="G32:N32" si="3">SUM(G25:G31)</f>
        <v>2701.0000000000005</v>
      </c>
      <c r="H32" s="39">
        <f t="shared" si="3"/>
        <v>388.7</v>
      </c>
      <c r="I32" s="39">
        <f t="shared" si="3"/>
        <v>550.5</v>
      </c>
      <c r="J32" s="39">
        <f t="shared" si="3"/>
        <v>2312.3000000000002</v>
      </c>
      <c r="K32" s="40">
        <f>L32+N32</f>
        <v>49253.399999999994</v>
      </c>
      <c r="L32" s="40">
        <f t="shared" si="3"/>
        <v>39407.599999999991</v>
      </c>
      <c r="M32" s="40">
        <f t="shared" si="3"/>
        <v>24364.499999999996</v>
      </c>
      <c r="N32" s="40">
        <f t="shared" si="3"/>
        <v>9845.7999999999993</v>
      </c>
    </row>
    <row r="33" spans="2:16" x14ac:dyDescent="0.2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</row>
    <row r="34" spans="2:16" x14ac:dyDescent="0.25">
      <c r="C34" s="1">
        <v>46552.4</v>
      </c>
      <c r="D34" s="1">
        <v>39018.9</v>
      </c>
      <c r="E34" s="1">
        <v>23814</v>
      </c>
      <c r="F34" s="1">
        <v>7533.5</v>
      </c>
    </row>
    <row r="35" spans="2:16" x14ac:dyDescent="0.25">
      <c r="O35" s="60"/>
      <c r="P35" s="88" t="s">
        <v>302</v>
      </c>
    </row>
    <row r="36" spans="2:16" x14ac:dyDescent="0.25">
      <c r="O36" s="53" t="s">
        <v>285</v>
      </c>
      <c r="P36" s="54">
        <f>'[1]4 pr._savarankiškosios f-jos'!Q223+'[1]5 pr._valstybinės f-jos'!Q156+'[1]6 pr._ugdymo reikmės'!Q22+'[1]7 pr._kita dotacija'!S360+'[1]8 pr._aplinkos apsaugos s. p.'!Q16+'[1]9 pr._įstaigų pajamos'!Q113+'[1]10 pr._skolintos lėšos'!Q47+'[1]11 pr._apyvartinės lėšos'!Q146</f>
        <v>5287.699999999998</v>
      </c>
    </row>
    <row r="37" spans="2:16" x14ac:dyDescent="0.25">
      <c r="O37" s="53" t="s">
        <v>286</v>
      </c>
      <c r="P37" s="54">
        <f>'[1]4 pr._savarankiškosios f-jos'!Q224+'[1]5 pr._valstybinės f-jos'!Q157+'[1]6 pr._ugdymo reikmės'!Q23+'[1]7 pr._kita dotacija'!S361+'[1]8 pr._aplinkos apsaugos s. p.'!Q17+'[1]9 pr._įstaigų pajamos'!Q114+'[1]10 pr._skolintos lėšos'!Q48+'[1]11 pr._apyvartinės lėšos'!Q147</f>
        <v>24.5</v>
      </c>
    </row>
    <row r="38" spans="2:16" x14ac:dyDescent="0.25">
      <c r="O38" s="53" t="s">
        <v>287</v>
      </c>
      <c r="P38" s="54">
        <f>'[1]4 pr._savarankiškosios f-jos'!Q225+'[1]5 pr._valstybinės f-jos'!Q158+'[1]6 pr._ugdymo reikmės'!Q24+'[1]7 pr._kita dotacija'!S362+'[1]8 pr._aplinkos apsaugos s. p.'!Q18+'[1]9 pr._įstaigų pajamos'!Q115+'[1]10 pr._skolintos lėšos'!Q49+'[1]11 pr._apyvartinės lėšos'!Q148</f>
        <v>511.70000000000005</v>
      </c>
    </row>
    <row r="39" spans="2:16" x14ac:dyDescent="0.25">
      <c r="O39" s="53" t="s">
        <v>288</v>
      </c>
      <c r="P39" s="54">
        <f>'[1]4 pr._savarankiškosios f-jos'!Q226+'[1]5 pr._valstybinės f-jos'!Q159+'[1]6 pr._ugdymo reikmės'!Q25+'[1]7 pr._kita dotacija'!S363+'[1]8 pr._aplinkos apsaugos s. p.'!Q19+'[1]9 pr._įstaigų pajamos'!Q116+'[1]10 pr._skolintos lėšos'!Q50+'[1]11 pr._apyvartinės lėšos'!Q149</f>
        <v>6440.9000000000005</v>
      </c>
    </row>
    <row r="40" spans="2:16" x14ac:dyDescent="0.25">
      <c r="O40" s="53" t="s">
        <v>291</v>
      </c>
      <c r="P40" s="54">
        <f>'[1]4 pr._savarankiškosios f-jos'!Q227+'[1]5 pr._valstybinės f-jos'!Q160+'[1]6 pr._ugdymo reikmės'!Q26+'[1]7 pr._kita dotacija'!S364+'[1]8 pr._aplinkos apsaugos s. p.'!Q20+'[1]9 pr._įstaigų pajamos'!Q117+'[1]10 pr._skolintos lėšos'!Q51+'[1]11 pr._apyvartinės lėšos'!Q150</f>
        <v>2625.5999999999995</v>
      </c>
    </row>
    <row r="41" spans="2:16" x14ac:dyDescent="0.25">
      <c r="G41" s="1" t="s">
        <v>167</v>
      </c>
      <c r="O41" s="53" t="s">
        <v>289</v>
      </c>
      <c r="P41" s="54">
        <f>'[1]4 pr._savarankiškosios f-jos'!Q228+'[1]5 pr._valstybinės f-jos'!Q161+'[1]6 pr._ugdymo reikmės'!Q27+'[1]7 pr._kita dotacija'!S365+'[1]8 pr._aplinkos apsaugos s. p.'!Q21+'[1]9 pr._įstaigų pajamos'!Q118+'[1]10 pr._skolintos lėšos'!Q52+'[1]11 pr._apyvartinės lėšos'!Q151</f>
        <v>1930.8999999999999</v>
      </c>
    </row>
    <row r="42" spans="2:16" x14ac:dyDescent="0.25">
      <c r="O42" s="53" t="s">
        <v>290</v>
      </c>
      <c r="P42" s="54">
        <f>'[1]4 pr._savarankiškosios f-jos'!Q229+'[1]5 pr._valstybinės f-jos'!Q162+'[1]6 pr._ugdymo reikmės'!Q28+'[1]7 pr._kita dotacija'!S366+'[1]8 pr._aplinkos apsaugos s. p.'!Q22+'[1]9 pr._įstaigų pajamos'!Q119+'[1]10 pr._skolintos lėšos'!Q53+'[1]11 pr._apyvartinės lėšos'!Q152</f>
        <v>1845.4</v>
      </c>
    </row>
    <row r="43" spans="2:16" x14ac:dyDescent="0.25">
      <c r="O43" s="53" t="s">
        <v>292</v>
      </c>
      <c r="P43" s="54">
        <f>'[1]4 pr._savarankiškosios f-jos'!Q230+'[1]5 pr._valstybinės f-jos'!Q163+'[1]6 pr._ugdymo reikmės'!Q29+'[1]7 pr._kita dotacija'!S367+'[1]8 pr._aplinkos apsaugos s. p.'!Q23+'[1]9 pr._įstaigų pajamos'!Q120+'[1]10 pr._skolintos lėšos'!Q54+'[1]11 pr._apyvartinės lėšos'!Q153</f>
        <v>3503.8</v>
      </c>
    </row>
    <row r="44" spans="2:16" x14ac:dyDescent="0.25">
      <c r="O44" s="53" t="s">
        <v>293</v>
      </c>
      <c r="P44" s="54">
        <f>'[1]4 pr._savarankiškosios f-jos'!Q231+'[1]5 pr._valstybinės f-jos'!Q164+'[1]6 pr._ugdymo reikmės'!Q30+'[1]7 pr._kita dotacija'!S368+'[1]8 pr._aplinkos apsaugos s. p.'!Q24+'[1]9 pr._įstaigų pajamos'!Q121+'[1]10 pr._skolintos lėšos'!Q55+'[1]11 pr._apyvartinės lėšos'!Q154</f>
        <v>19935.199999999997</v>
      </c>
    </row>
    <row r="45" spans="2:16" x14ac:dyDescent="0.25">
      <c r="O45" s="53" t="s">
        <v>294</v>
      </c>
      <c r="P45" s="54">
        <f>'[1]4 pr._savarankiškosios f-jos'!Q232+'[1]5 pr._valstybinės f-jos'!Q165+'[1]6 pr._ugdymo reikmės'!Q31+'[1]7 pr._kita dotacija'!S369+'[1]8 pr._aplinkos apsaugos s. p.'!Q25+'[1]9 pr._įstaigų pajamos'!Q122+'[1]10 pr._skolintos lėšos'!Q56+'[1]11 pr._apyvartinės lėšos'!Q155</f>
        <v>7147.7000000000016</v>
      </c>
    </row>
    <row r="46" spans="2:16" x14ac:dyDescent="0.25">
      <c r="O46" s="58" t="s">
        <v>166</v>
      </c>
      <c r="P46" s="59">
        <f>SUM(P36:P45)</f>
        <v>49253.4</v>
      </c>
    </row>
    <row r="47" spans="2:16" x14ac:dyDescent="0.25">
      <c r="O47" s="60"/>
      <c r="P47" s="60"/>
    </row>
    <row r="48" spans="2:16" x14ac:dyDescent="0.25">
      <c r="O48" s="60"/>
      <c r="P48" s="60">
        <f>K32-P46</f>
        <v>0</v>
      </c>
    </row>
  </sheetData>
  <mergeCells count="33">
    <mergeCell ref="B1:N1"/>
    <mergeCell ref="B2:N2"/>
    <mergeCell ref="B3:N3"/>
    <mergeCell ref="B4:N4"/>
    <mergeCell ref="B10:O10"/>
    <mergeCell ref="B5:O5"/>
    <mergeCell ref="B6:O6"/>
    <mergeCell ref="B7:O7"/>
    <mergeCell ref="B8:O8"/>
    <mergeCell ref="B9:O9"/>
    <mergeCell ref="B11:O11"/>
    <mergeCell ref="C22:C24"/>
    <mergeCell ref="B15:O15"/>
    <mergeCell ref="B17:O17"/>
    <mergeCell ref="B12:O12"/>
    <mergeCell ref="B14:O14"/>
    <mergeCell ref="B16:O16"/>
    <mergeCell ref="K22:K24"/>
    <mergeCell ref="D23:E23"/>
    <mergeCell ref="B13:O13"/>
    <mergeCell ref="B18:O18"/>
    <mergeCell ref="N23:N24"/>
    <mergeCell ref="D22:F22"/>
    <mergeCell ref="L22:N22"/>
    <mergeCell ref="L23:M23"/>
    <mergeCell ref="A20:N20"/>
    <mergeCell ref="H23:I23"/>
    <mergeCell ref="G22:G24"/>
    <mergeCell ref="H22:J22"/>
    <mergeCell ref="B22:B24"/>
    <mergeCell ref="A22:A24"/>
    <mergeCell ref="J23:J24"/>
    <mergeCell ref="F23:F24"/>
  </mergeCells>
  <pageMargins left="1.1811023622047245" right="0.39370078740157483" top="0.78740157480314965" bottom="0.78740157480314965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7"/>
  <sheetViews>
    <sheetView showZeros="0" zoomScaleNormal="100" workbookViewId="0">
      <selection sqref="A1:XFD1048576"/>
    </sheetView>
  </sheetViews>
  <sheetFormatPr defaultRowHeight="15" x14ac:dyDescent="0.25"/>
  <cols>
    <col min="1" max="1" width="5" style="1" customWidth="1"/>
    <col min="2" max="2" width="43.28515625" style="1" customWidth="1"/>
    <col min="3" max="3" width="7.28515625" style="2" customWidth="1"/>
    <col min="4" max="7" width="10" style="1" hidden="1" customWidth="1"/>
    <col min="8" max="11" width="9.140625" style="1" hidden="1" customWidth="1"/>
    <col min="12" max="12" width="9.140625" style="1" customWidth="1"/>
    <col min="13" max="15" width="9.7109375" style="1" customWidth="1"/>
    <col min="16" max="16384" width="9.140625" style="1"/>
  </cols>
  <sheetData>
    <row r="1" spans="1:15" x14ac:dyDescent="0.25">
      <c r="B1" s="452" t="s">
        <v>307</v>
      </c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x14ac:dyDescent="0.25">
      <c r="B2" s="452" t="s">
        <v>472</v>
      </c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5" x14ac:dyDescent="0.25">
      <c r="B3" s="452" t="s">
        <v>484</v>
      </c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x14ac:dyDescent="0.25">
      <c r="B4" s="452" t="s">
        <v>311</v>
      </c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</row>
    <row r="5" spans="1:15" s="189" customFormat="1" ht="16.5" customHeight="1" x14ac:dyDescent="0.25">
      <c r="B5" s="451" t="s">
        <v>485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</row>
    <row r="6" spans="1:15" s="189" customFormat="1" ht="15.75" customHeight="1" x14ac:dyDescent="0.25">
      <c r="B6" s="451" t="s">
        <v>503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</row>
    <row r="7" spans="1:15" s="189" customFormat="1" ht="15" customHeight="1" x14ac:dyDescent="0.25">
      <c r="B7" s="451" t="s">
        <v>508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</row>
    <row r="8" spans="1:15" s="189" customFormat="1" ht="15" customHeight="1" x14ac:dyDescent="0.25">
      <c r="B8" s="451" t="s">
        <v>518</v>
      </c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</row>
    <row r="9" spans="1:15" s="189" customFormat="1" ht="15" customHeight="1" x14ac:dyDescent="0.25">
      <c r="B9" s="451" t="s">
        <v>515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</row>
    <row r="10" spans="1:15" s="189" customFormat="1" ht="15" customHeight="1" x14ac:dyDescent="0.25">
      <c r="B10" s="451" t="s">
        <v>516</v>
      </c>
      <c r="C10" s="451"/>
      <c r="D10" s="451"/>
      <c r="E10" s="451"/>
      <c r="F10" s="451"/>
      <c r="G10" s="451"/>
      <c r="H10" s="451"/>
      <c r="I10" s="451"/>
      <c r="J10" s="451"/>
      <c r="K10" s="451"/>
      <c r="L10" s="451"/>
      <c r="M10" s="451"/>
      <c r="N10" s="451"/>
      <c r="O10" s="451"/>
    </row>
    <row r="11" spans="1:15" s="189" customFormat="1" ht="15" customHeight="1" x14ac:dyDescent="0.25">
      <c r="B11" s="451" t="s">
        <v>528</v>
      </c>
      <c r="C11" s="451"/>
      <c r="D11" s="451"/>
      <c r="E11" s="451"/>
      <c r="F11" s="451"/>
      <c r="G11" s="451"/>
      <c r="H11" s="451"/>
      <c r="I11" s="451"/>
      <c r="J11" s="451"/>
      <c r="K11" s="451"/>
      <c r="L11" s="451"/>
      <c r="M11" s="451"/>
      <c r="N11" s="451"/>
      <c r="O11" s="451"/>
    </row>
    <row r="12" spans="1:15" s="189" customFormat="1" ht="15" customHeight="1" x14ac:dyDescent="0.25">
      <c r="B12" s="451" t="s">
        <v>533</v>
      </c>
      <c r="C12" s="451"/>
      <c r="D12" s="451"/>
      <c r="E12" s="451"/>
      <c r="F12" s="451"/>
      <c r="G12" s="451"/>
      <c r="H12" s="451"/>
      <c r="I12" s="451"/>
      <c r="J12" s="451"/>
      <c r="K12" s="451"/>
      <c r="L12" s="451"/>
      <c r="M12" s="451"/>
      <c r="N12" s="451"/>
      <c r="O12" s="451"/>
    </row>
    <row r="13" spans="1:15" s="189" customFormat="1" ht="15" customHeight="1" x14ac:dyDescent="0.25">
      <c r="B13" s="451" t="s">
        <v>534</v>
      </c>
      <c r="C13" s="451"/>
      <c r="D13" s="451"/>
      <c r="E13" s="451"/>
      <c r="F13" s="451"/>
      <c r="G13" s="451"/>
      <c r="H13" s="451"/>
      <c r="I13" s="451"/>
      <c r="J13" s="451"/>
      <c r="K13" s="451"/>
      <c r="L13" s="451"/>
      <c r="M13" s="451"/>
      <c r="N13" s="451"/>
      <c r="O13" s="451"/>
    </row>
    <row r="14" spans="1:15" s="189" customFormat="1" ht="15" customHeight="1" x14ac:dyDescent="0.25">
      <c r="B14" s="451" t="s">
        <v>536</v>
      </c>
      <c r="C14" s="451"/>
      <c r="D14" s="451"/>
      <c r="E14" s="451"/>
      <c r="F14" s="451"/>
      <c r="G14" s="451"/>
      <c r="H14" s="451"/>
      <c r="I14" s="451"/>
      <c r="J14" s="451"/>
      <c r="K14" s="451"/>
      <c r="L14" s="451"/>
      <c r="M14" s="451"/>
      <c r="N14" s="451"/>
      <c r="O14" s="451"/>
    </row>
    <row r="15" spans="1:15" s="189" customFormat="1" x14ac:dyDescent="0.25">
      <c r="B15" s="422"/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</row>
    <row r="16" spans="1:15" ht="30.75" customHeight="1" x14ac:dyDescent="0.25">
      <c r="A16" s="453" t="s">
        <v>470</v>
      </c>
      <c r="B16" s="453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</row>
    <row r="17" spans="1:15" x14ac:dyDescent="0.25">
      <c r="G17" s="3"/>
      <c r="H17" s="3"/>
      <c r="I17" s="3"/>
      <c r="J17" s="3"/>
      <c r="K17" s="3"/>
      <c r="L17" s="3"/>
      <c r="M17" s="3"/>
      <c r="N17" s="3"/>
      <c r="O17" s="3" t="s">
        <v>375</v>
      </c>
    </row>
    <row r="18" spans="1:15" ht="15" customHeight="1" x14ac:dyDescent="0.25">
      <c r="A18" s="458" t="s">
        <v>5</v>
      </c>
      <c r="B18" s="461" t="s">
        <v>305</v>
      </c>
      <c r="C18" s="461" t="s">
        <v>421</v>
      </c>
      <c r="D18" s="474" t="s">
        <v>315</v>
      </c>
      <c r="E18" s="477" t="s">
        <v>188</v>
      </c>
      <c r="F18" s="478"/>
      <c r="G18" s="479"/>
      <c r="H18" s="464" t="s">
        <v>316</v>
      </c>
      <c r="I18" s="467" t="s">
        <v>188</v>
      </c>
      <c r="J18" s="468"/>
      <c r="K18" s="469"/>
      <c r="L18" s="473" t="s">
        <v>0</v>
      </c>
      <c r="M18" s="481" t="s">
        <v>188</v>
      </c>
      <c r="N18" s="482"/>
      <c r="O18" s="483"/>
    </row>
    <row r="19" spans="1:15" x14ac:dyDescent="0.25">
      <c r="A19" s="459"/>
      <c r="B19" s="462"/>
      <c r="C19" s="462"/>
      <c r="D19" s="475"/>
      <c r="E19" s="480" t="s">
        <v>441</v>
      </c>
      <c r="F19" s="484" t="s">
        <v>442</v>
      </c>
      <c r="G19" s="480" t="s">
        <v>189</v>
      </c>
      <c r="H19" s="465"/>
      <c r="I19" s="457" t="s">
        <v>441</v>
      </c>
      <c r="J19" s="486" t="s">
        <v>442</v>
      </c>
      <c r="K19" s="457" t="s">
        <v>189</v>
      </c>
      <c r="L19" s="473"/>
      <c r="M19" s="456" t="s">
        <v>441</v>
      </c>
      <c r="N19" s="454" t="s">
        <v>442</v>
      </c>
      <c r="O19" s="456" t="s">
        <v>189</v>
      </c>
    </row>
    <row r="20" spans="1:15" ht="70.5" customHeight="1" x14ac:dyDescent="0.25">
      <c r="A20" s="460"/>
      <c r="B20" s="463"/>
      <c r="C20" s="463"/>
      <c r="D20" s="476"/>
      <c r="E20" s="480"/>
      <c r="F20" s="485"/>
      <c r="G20" s="480"/>
      <c r="H20" s="466"/>
      <c r="I20" s="457"/>
      <c r="J20" s="487"/>
      <c r="K20" s="457"/>
      <c r="L20" s="473"/>
      <c r="M20" s="456"/>
      <c r="N20" s="455"/>
      <c r="O20" s="456"/>
    </row>
    <row r="21" spans="1:15" ht="15.95" customHeight="1" x14ac:dyDescent="0.25">
      <c r="A21" s="4" t="s">
        <v>69</v>
      </c>
      <c r="B21" s="470" t="s">
        <v>6</v>
      </c>
      <c r="C21" s="471"/>
      <c r="D21" s="471"/>
      <c r="E21" s="471"/>
      <c r="F21" s="471"/>
      <c r="G21" s="471"/>
      <c r="H21" s="471"/>
      <c r="I21" s="471"/>
      <c r="J21" s="471"/>
      <c r="K21" s="471"/>
      <c r="L21" s="471"/>
      <c r="M21" s="471"/>
      <c r="N21" s="471"/>
      <c r="O21" s="472"/>
    </row>
    <row r="22" spans="1:15" ht="15" customHeight="1" x14ac:dyDescent="0.25">
      <c r="A22" s="4" t="s">
        <v>176</v>
      </c>
      <c r="B22" s="1" t="s">
        <v>20</v>
      </c>
      <c r="C22" s="5" t="s">
        <v>9</v>
      </c>
      <c r="D22" s="6">
        <f>E22+F22+G22</f>
        <v>22.8</v>
      </c>
      <c r="E22" s="6">
        <v>22.8</v>
      </c>
      <c r="F22" s="6"/>
      <c r="G22" s="6"/>
      <c r="H22" s="7">
        <f>I22+J22+K22</f>
        <v>0</v>
      </c>
      <c r="I22" s="8"/>
      <c r="J22" s="8"/>
      <c r="K22" s="8"/>
      <c r="L22" s="9">
        <f>M22+N22+O22</f>
        <v>22.8</v>
      </c>
      <c r="M22" s="10">
        <f>E22+I22</f>
        <v>22.8</v>
      </c>
      <c r="N22" s="10">
        <f>F22+J22</f>
        <v>0</v>
      </c>
      <c r="O22" s="10">
        <f>G22+K22</f>
        <v>0</v>
      </c>
    </row>
    <row r="23" spans="1:15" x14ac:dyDescent="0.25">
      <c r="A23" s="11" t="s">
        <v>70</v>
      </c>
      <c r="B23" s="12" t="s">
        <v>303</v>
      </c>
      <c r="C23" s="13" t="s">
        <v>9</v>
      </c>
      <c r="D23" s="14">
        <f t="shared" ref="D23:D33" si="0">E23+F23+G23</f>
        <v>4</v>
      </c>
      <c r="E23" s="14">
        <v>4</v>
      </c>
      <c r="F23" s="14"/>
      <c r="G23" s="14"/>
      <c r="H23" s="7">
        <f t="shared" ref="H23:H33" si="1">I23+J23+K23</f>
        <v>-0.1</v>
      </c>
      <c r="I23" s="8">
        <v>-0.1</v>
      </c>
      <c r="J23" s="8"/>
      <c r="K23" s="8"/>
      <c r="L23" s="10">
        <f t="shared" ref="L23:L33" si="2">M23+N23+O23</f>
        <v>3.9</v>
      </c>
      <c r="M23" s="10">
        <f t="shared" ref="M23:O33" si="3">E23+I23</f>
        <v>3.9</v>
      </c>
      <c r="N23" s="10">
        <f t="shared" si="3"/>
        <v>0</v>
      </c>
      <c r="O23" s="10">
        <f t="shared" si="3"/>
        <v>0</v>
      </c>
    </row>
    <row r="24" spans="1:15" ht="15" customHeight="1" x14ac:dyDescent="0.25">
      <c r="A24" s="4" t="s">
        <v>71</v>
      </c>
      <c r="B24" s="15" t="s">
        <v>10</v>
      </c>
      <c r="C24" s="13" t="s">
        <v>9</v>
      </c>
      <c r="D24" s="14">
        <f t="shared" si="0"/>
        <v>0.3</v>
      </c>
      <c r="E24" s="14">
        <v>0.3</v>
      </c>
      <c r="F24" s="14"/>
      <c r="G24" s="14"/>
      <c r="H24" s="7">
        <f t="shared" si="1"/>
        <v>0</v>
      </c>
      <c r="I24" s="8"/>
      <c r="J24" s="8"/>
      <c r="K24" s="8"/>
      <c r="L24" s="10">
        <f t="shared" si="2"/>
        <v>0.3</v>
      </c>
      <c r="M24" s="10">
        <f t="shared" si="3"/>
        <v>0.3</v>
      </c>
      <c r="N24" s="10">
        <f t="shared" si="3"/>
        <v>0</v>
      </c>
      <c r="O24" s="10">
        <f t="shared" si="3"/>
        <v>0</v>
      </c>
    </row>
    <row r="25" spans="1:15" ht="15" customHeight="1" x14ac:dyDescent="0.25">
      <c r="A25" s="4" t="s">
        <v>72</v>
      </c>
      <c r="B25" s="15" t="s">
        <v>11</v>
      </c>
      <c r="C25" s="13" t="s">
        <v>9</v>
      </c>
      <c r="D25" s="14">
        <f t="shared" si="0"/>
        <v>0.5</v>
      </c>
      <c r="E25" s="14">
        <v>0.5</v>
      </c>
      <c r="F25" s="14"/>
      <c r="G25" s="14"/>
      <c r="H25" s="7">
        <f t="shared" si="1"/>
        <v>0.1</v>
      </c>
      <c r="I25" s="8">
        <v>0.1</v>
      </c>
      <c r="J25" s="8"/>
      <c r="K25" s="8"/>
      <c r="L25" s="10">
        <f t="shared" si="2"/>
        <v>0.6</v>
      </c>
      <c r="M25" s="10">
        <f t="shared" si="3"/>
        <v>0.6</v>
      </c>
      <c r="N25" s="10">
        <f t="shared" si="3"/>
        <v>0</v>
      </c>
      <c r="O25" s="10">
        <f t="shared" si="3"/>
        <v>0</v>
      </c>
    </row>
    <row r="26" spans="1:15" ht="15" customHeight="1" x14ac:dyDescent="0.25">
      <c r="A26" s="11" t="s">
        <v>73</v>
      </c>
      <c r="B26" s="15" t="s">
        <v>12</v>
      </c>
      <c r="C26" s="13" t="s">
        <v>9</v>
      </c>
      <c r="D26" s="14">
        <f t="shared" si="0"/>
        <v>1.9</v>
      </c>
      <c r="E26" s="14">
        <v>1.9</v>
      </c>
      <c r="F26" s="14"/>
      <c r="G26" s="14"/>
      <c r="H26" s="8">
        <f t="shared" si="1"/>
        <v>0.2</v>
      </c>
      <c r="I26" s="8">
        <v>0.2</v>
      </c>
      <c r="J26" s="8"/>
      <c r="K26" s="8"/>
      <c r="L26" s="10">
        <f t="shared" si="2"/>
        <v>2.1</v>
      </c>
      <c r="M26" s="10">
        <f t="shared" si="3"/>
        <v>2.1</v>
      </c>
      <c r="N26" s="10">
        <f t="shared" si="3"/>
        <v>0</v>
      </c>
      <c r="O26" s="10">
        <f t="shared" si="3"/>
        <v>0</v>
      </c>
    </row>
    <row r="27" spans="1:15" ht="15" hidden="1" customHeight="1" x14ac:dyDescent="0.25">
      <c r="A27" s="11" t="s">
        <v>74</v>
      </c>
      <c r="B27" s="15" t="s">
        <v>13</v>
      </c>
      <c r="C27" s="13" t="s">
        <v>9</v>
      </c>
      <c r="D27" s="14">
        <f t="shared" si="0"/>
        <v>0</v>
      </c>
      <c r="E27" s="14"/>
      <c r="F27" s="14"/>
      <c r="G27" s="14"/>
      <c r="H27" s="8">
        <f t="shared" si="1"/>
        <v>0</v>
      </c>
      <c r="I27" s="8"/>
      <c r="J27" s="8"/>
      <c r="K27" s="8"/>
      <c r="L27" s="10">
        <f t="shared" si="2"/>
        <v>0</v>
      </c>
      <c r="M27" s="10">
        <f t="shared" si="3"/>
        <v>0</v>
      </c>
      <c r="N27" s="10">
        <f t="shared" si="3"/>
        <v>0</v>
      </c>
      <c r="O27" s="10">
        <f t="shared" si="3"/>
        <v>0</v>
      </c>
    </row>
    <row r="28" spans="1:15" ht="15" customHeight="1" x14ac:dyDescent="0.25">
      <c r="A28" s="17" t="s">
        <v>74</v>
      </c>
      <c r="B28" s="16" t="s">
        <v>14</v>
      </c>
      <c r="C28" s="13" t="s">
        <v>9</v>
      </c>
      <c r="D28" s="14">
        <f t="shared" si="0"/>
        <v>2.2000000000000002</v>
      </c>
      <c r="E28" s="14">
        <v>2.2000000000000002</v>
      </c>
      <c r="F28" s="14"/>
      <c r="G28" s="14"/>
      <c r="H28" s="8">
        <f t="shared" si="1"/>
        <v>0</v>
      </c>
      <c r="I28" s="8"/>
      <c r="J28" s="8"/>
      <c r="K28" s="8"/>
      <c r="L28" s="10">
        <f t="shared" si="2"/>
        <v>2.2000000000000002</v>
      </c>
      <c r="M28" s="10">
        <f t="shared" si="3"/>
        <v>2.2000000000000002</v>
      </c>
      <c r="N28" s="10">
        <f t="shared" si="3"/>
        <v>0</v>
      </c>
      <c r="O28" s="10">
        <f t="shared" si="3"/>
        <v>0</v>
      </c>
    </row>
    <row r="29" spans="1:15" ht="15" customHeight="1" x14ac:dyDescent="0.25">
      <c r="A29" s="4" t="s">
        <v>75</v>
      </c>
      <c r="B29" s="1" t="s">
        <v>15</v>
      </c>
      <c r="C29" s="13" t="s">
        <v>9</v>
      </c>
      <c r="D29" s="14">
        <f t="shared" si="0"/>
        <v>0.1</v>
      </c>
      <c r="E29" s="14">
        <v>0.1</v>
      </c>
      <c r="F29" s="14"/>
      <c r="G29" s="14"/>
      <c r="H29" s="8">
        <f t="shared" si="1"/>
        <v>0</v>
      </c>
      <c r="I29" s="8"/>
      <c r="J29" s="8"/>
      <c r="K29" s="8"/>
      <c r="L29" s="10">
        <f t="shared" si="2"/>
        <v>0.1</v>
      </c>
      <c r="M29" s="10">
        <f t="shared" si="3"/>
        <v>0.1</v>
      </c>
      <c r="N29" s="10">
        <f t="shared" si="3"/>
        <v>0</v>
      </c>
      <c r="O29" s="10">
        <f t="shared" si="3"/>
        <v>0</v>
      </c>
    </row>
    <row r="30" spans="1:15" ht="15" customHeight="1" x14ac:dyDescent="0.25">
      <c r="A30" s="4" t="s">
        <v>76</v>
      </c>
      <c r="B30" s="15" t="s">
        <v>16</v>
      </c>
      <c r="C30" s="13" t="s">
        <v>9</v>
      </c>
      <c r="D30" s="14">
        <f t="shared" si="0"/>
        <v>2.5</v>
      </c>
      <c r="E30" s="14">
        <v>2.5</v>
      </c>
      <c r="F30" s="14"/>
      <c r="G30" s="14"/>
      <c r="H30" s="8">
        <f t="shared" si="1"/>
        <v>0.2</v>
      </c>
      <c r="I30" s="8">
        <v>0.2</v>
      </c>
      <c r="J30" s="8"/>
      <c r="K30" s="8"/>
      <c r="L30" s="10">
        <f t="shared" si="2"/>
        <v>2.7</v>
      </c>
      <c r="M30" s="10">
        <f t="shared" si="3"/>
        <v>2.7</v>
      </c>
      <c r="N30" s="10">
        <f t="shared" si="3"/>
        <v>0</v>
      </c>
      <c r="O30" s="10">
        <f t="shared" si="3"/>
        <v>0</v>
      </c>
    </row>
    <row r="31" spans="1:15" ht="15" customHeight="1" x14ac:dyDescent="0.25">
      <c r="A31" s="4" t="s">
        <v>77</v>
      </c>
      <c r="B31" s="15" t="s">
        <v>17</v>
      </c>
      <c r="C31" s="13" t="s">
        <v>9</v>
      </c>
      <c r="D31" s="14">
        <f t="shared" si="0"/>
        <v>0.5</v>
      </c>
      <c r="E31" s="14">
        <v>0.5</v>
      </c>
      <c r="F31" s="14"/>
      <c r="G31" s="14"/>
      <c r="H31" s="8">
        <f t="shared" si="1"/>
        <v>0</v>
      </c>
      <c r="I31" s="8"/>
      <c r="J31" s="8"/>
      <c r="K31" s="8"/>
      <c r="L31" s="10">
        <f t="shared" si="2"/>
        <v>0.5</v>
      </c>
      <c r="M31" s="10">
        <f t="shared" si="3"/>
        <v>0.5</v>
      </c>
      <c r="N31" s="10">
        <f t="shared" si="3"/>
        <v>0</v>
      </c>
      <c r="O31" s="10">
        <f t="shared" si="3"/>
        <v>0</v>
      </c>
    </row>
    <row r="32" spans="1:15" ht="15" customHeight="1" x14ac:dyDescent="0.25">
      <c r="A32" s="11" t="s">
        <v>78</v>
      </c>
      <c r="B32" s="15" t="s">
        <v>18</v>
      </c>
      <c r="C32" s="13" t="s">
        <v>9</v>
      </c>
      <c r="D32" s="14">
        <f t="shared" si="0"/>
        <v>0.2</v>
      </c>
      <c r="E32" s="14">
        <v>0.2</v>
      </c>
      <c r="F32" s="14"/>
      <c r="G32" s="14"/>
      <c r="H32" s="8">
        <f t="shared" si="1"/>
        <v>0</v>
      </c>
      <c r="I32" s="8"/>
      <c r="J32" s="8"/>
      <c r="K32" s="8"/>
      <c r="L32" s="10">
        <f t="shared" si="2"/>
        <v>0.2</v>
      </c>
      <c r="M32" s="10">
        <f t="shared" si="3"/>
        <v>0.2</v>
      </c>
      <c r="N32" s="10">
        <f t="shared" si="3"/>
        <v>0</v>
      </c>
      <c r="O32" s="10">
        <f t="shared" si="3"/>
        <v>0</v>
      </c>
    </row>
    <row r="33" spans="1:15" ht="15" customHeight="1" x14ac:dyDescent="0.25">
      <c r="A33" s="11" t="s">
        <v>79</v>
      </c>
      <c r="B33" s="30" t="s">
        <v>164</v>
      </c>
      <c r="C33" s="262" t="s">
        <v>21</v>
      </c>
      <c r="D33" s="14">
        <f t="shared" si="0"/>
        <v>1.5</v>
      </c>
      <c r="E33" s="14">
        <v>1.5</v>
      </c>
      <c r="F33" s="14"/>
      <c r="G33" s="14"/>
      <c r="H33" s="8">
        <f t="shared" si="1"/>
        <v>0</v>
      </c>
      <c r="I33" s="8"/>
      <c r="J33" s="8"/>
      <c r="K33" s="8"/>
      <c r="L33" s="10">
        <f t="shared" si="2"/>
        <v>1.5</v>
      </c>
      <c r="M33" s="10">
        <f t="shared" si="3"/>
        <v>1.5</v>
      </c>
      <c r="N33" s="10">
        <f t="shared" si="3"/>
        <v>0</v>
      </c>
      <c r="O33" s="10">
        <f t="shared" si="3"/>
        <v>0</v>
      </c>
    </row>
    <row r="34" spans="1:15" ht="15.95" customHeight="1" x14ac:dyDescent="0.25">
      <c r="A34" s="74" t="s">
        <v>80</v>
      </c>
      <c r="B34" s="19" t="s">
        <v>168</v>
      </c>
      <c r="C34" s="20"/>
      <c r="D34" s="21">
        <f>SUM(D22:D33)</f>
        <v>36.5</v>
      </c>
      <c r="E34" s="21">
        <f t="shared" ref="E34:O34" si="4">SUM(E22:E33)</f>
        <v>36.5</v>
      </c>
      <c r="F34" s="21">
        <f t="shared" si="4"/>
        <v>0</v>
      </c>
      <c r="G34" s="21">
        <f t="shared" si="4"/>
        <v>0</v>
      </c>
      <c r="H34" s="22">
        <f t="shared" si="4"/>
        <v>0.4</v>
      </c>
      <c r="I34" s="22">
        <f t="shared" si="4"/>
        <v>0.4</v>
      </c>
      <c r="J34" s="22">
        <f t="shared" si="4"/>
        <v>0</v>
      </c>
      <c r="K34" s="22">
        <f t="shared" si="4"/>
        <v>0</v>
      </c>
      <c r="L34" s="19">
        <f t="shared" si="4"/>
        <v>36.900000000000006</v>
      </c>
      <c r="M34" s="19">
        <f t="shared" si="4"/>
        <v>36.900000000000006</v>
      </c>
      <c r="N34" s="19">
        <f t="shared" si="4"/>
        <v>0</v>
      </c>
      <c r="O34" s="19">
        <f t="shared" si="4"/>
        <v>0</v>
      </c>
    </row>
    <row r="35" spans="1:15" ht="15.95" customHeight="1" x14ac:dyDescent="0.25">
      <c r="A35" s="4" t="s">
        <v>81</v>
      </c>
      <c r="B35" s="470" t="s">
        <v>58</v>
      </c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2"/>
    </row>
    <row r="36" spans="1:15" ht="15" customHeight="1" x14ac:dyDescent="0.25">
      <c r="A36" s="4" t="s">
        <v>82</v>
      </c>
      <c r="B36" s="1" t="s">
        <v>7</v>
      </c>
      <c r="C36" s="5" t="s">
        <v>22</v>
      </c>
      <c r="D36" s="6">
        <f>E36+F36+G36</f>
        <v>0.1</v>
      </c>
      <c r="E36" s="6">
        <v>0.1</v>
      </c>
      <c r="F36" s="6"/>
      <c r="G36" s="6"/>
      <c r="H36" s="7">
        <f>I36+J36+K36</f>
        <v>0</v>
      </c>
      <c r="I36" s="7"/>
      <c r="J36" s="7"/>
      <c r="K36" s="7"/>
      <c r="L36" s="9">
        <f>M36+N36+O36</f>
        <v>0.1</v>
      </c>
      <c r="M36" s="9">
        <f>E36+I36</f>
        <v>0.1</v>
      </c>
      <c r="N36" s="9">
        <f t="shared" ref="N36:O45" si="5">F36+J36</f>
        <v>0</v>
      </c>
      <c r="O36" s="9">
        <f t="shared" si="5"/>
        <v>0</v>
      </c>
    </row>
    <row r="37" spans="1:15" ht="15" customHeight="1" x14ac:dyDescent="0.25">
      <c r="A37" s="4" t="s">
        <v>83</v>
      </c>
      <c r="B37" s="15" t="s">
        <v>10</v>
      </c>
      <c r="C37" s="13" t="s">
        <v>22</v>
      </c>
      <c r="D37" s="14">
        <f t="shared" ref="D37:D46" si="6">E37+F37+G37</f>
        <v>1.2</v>
      </c>
      <c r="E37" s="14">
        <v>0.6</v>
      </c>
      <c r="F37" s="14">
        <v>0.6</v>
      </c>
      <c r="G37" s="14"/>
      <c r="H37" s="8">
        <f t="shared" ref="H37:H45" si="7">I37+J37+K37</f>
        <v>0</v>
      </c>
      <c r="I37" s="8"/>
      <c r="J37" s="8"/>
      <c r="K37" s="8"/>
      <c r="L37" s="10">
        <f t="shared" ref="L37:L45" si="8">M37+N37+O37</f>
        <v>1.2</v>
      </c>
      <c r="M37" s="10">
        <f t="shared" ref="M37:M45" si="9">E37+I37</f>
        <v>0.6</v>
      </c>
      <c r="N37" s="10">
        <f t="shared" si="5"/>
        <v>0.6</v>
      </c>
      <c r="O37" s="10">
        <f t="shared" si="5"/>
        <v>0</v>
      </c>
    </row>
    <row r="38" spans="1:15" ht="15" customHeight="1" x14ac:dyDescent="0.25">
      <c r="A38" s="4" t="s">
        <v>84</v>
      </c>
      <c r="B38" s="15" t="s">
        <v>11</v>
      </c>
      <c r="C38" s="13" t="s">
        <v>22</v>
      </c>
      <c r="D38" s="14">
        <f t="shared" si="6"/>
        <v>13.6</v>
      </c>
      <c r="E38" s="14">
        <v>12.9</v>
      </c>
      <c r="F38" s="14">
        <v>0.7</v>
      </c>
      <c r="G38" s="14"/>
      <c r="H38" s="8">
        <f t="shared" si="7"/>
        <v>3.1</v>
      </c>
      <c r="I38" s="8">
        <v>3</v>
      </c>
      <c r="J38" s="8">
        <v>0.1</v>
      </c>
      <c r="K38" s="8"/>
      <c r="L38" s="10">
        <f t="shared" si="8"/>
        <v>16.7</v>
      </c>
      <c r="M38" s="10">
        <f t="shared" si="9"/>
        <v>15.9</v>
      </c>
      <c r="N38" s="10">
        <f t="shared" si="5"/>
        <v>0.79999999999999993</v>
      </c>
      <c r="O38" s="10">
        <f t="shared" si="5"/>
        <v>0</v>
      </c>
    </row>
    <row r="39" spans="1:15" ht="15" customHeight="1" x14ac:dyDescent="0.25">
      <c r="A39" s="4" t="s">
        <v>85</v>
      </c>
      <c r="B39" s="15" t="s">
        <v>12</v>
      </c>
      <c r="C39" s="13" t="s">
        <v>22</v>
      </c>
      <c r="D39" s="14">
        <f t="shared" si="6"/>
        <v>0.9</v>
      </c>
      <c r="E39" s="14"/>
      <c r="F39" s="14">
        <v>0.9</v>
      </c>
      <c r="G39" s="14"/>
      <c r="H39" s="8">
        <f t="shared" si="7"/>
        <v>-0.1</v>
      </c>
      <c r="I39" s="8"/>
      <c r="J39" s="8">
        <v>-0.1</v>
      </c>
      <c r="K39" s="8"/>
      <c r="L39" s="10">
        <f t="shared" si="8"/>
        <v>0.8</v>
      </c>
      <c r="M39" s="10">
        <f t="shared" si="9"/>
        <v>0</v>
      </c>
      <c r="N39" s="10">
        <f t="shared" si="5"/>
        <v>0.8</v>
      </c>
      <c r="O39" s="10">
        <f t="shared" si="5"/>
        <v>0</v>
      </c>
    </row>
    <row r="40" spans="1:15" ht="15" customHeight="1" x14ac:dyDescent="0.25">
      <c r="A40" s="11" t="s">
        <v>86</v>
      </c>
      <c r="B40" s="15" t="s">
        <v>13</v>
      </c>
      <c r="C40" s="13" t="s">
        <v>22</v>
      </c>
      <c r="D40" s="14">
        <f t="shared" si="6"/>
        <v>1.1000000000000001</v>
      </c>
      <c r="E40" s="14">
        <v>1.1000000000000001</v>
      </c>
      <c r="F40" s="14"/>
      <c r="G40" s="14"/>
      <c r="H40" s="8">
        <f t="shared" si="7"/>
        <v>0.1</v>
      </c>
      <c r="I40" s="8">
        <v>0.1</v>
      </c>
      <c r="J40" s="8"/>
      <c r="K40" s="8"/>
      <c r="L40" s="10">
        <f t="shared" si="8"/>
        <v>1.2000000000000002</v>
      </c>
      <c r="M40" s="10">
        <f t="shared" si="9"/>
        <v>1.2000000000000002</v>
      </c>
      <c r="N40" s="10">
        <f t="shared" si="5"/>
        <v>0</v>
      </c>
      <c r="O40" s="10">
        <f t="shared" si="5"/>
        <v>0</v>
      </c>
    </row>
    <row r="41" spans="1:15" ht="15" customHeight="1" x14ac:dyDescent="0.25">
      <c r="A41" s="11" t="s">
        <v>87</v>
      </c>
      <c r="B41" s="16" t="s">
        <v>14</v>
      </c>
      <c r="C41" s="13" t="s">
        <v>22</v>
      </c>
      <c r="D41" s="14">
        <f t="shared" si="6"/>
        <v>3.3</v>
      </c>
      <c r="E41" s="14">
        <v>2.1</v>
      </c>
      <c r="F41" s="14">
        <v>1.2</v>
      </c>
      <c r="G41" s="14"/>
      <c r="H41" s="8">
        <f t="shared" si="7"/>
        <v>0</v>
      </c>
      <c r="I41" s="8"/>
      <c r="J41" s="8"/>
      <c r="K41" s="8"/>
      <c r="L41" s="10">
        <f t="shared" si="8"/>
        <v>3.3</v>
      </c>
      <c r="M41" s="10">
        <f t="shared" si="9"/>
        <v>2.1</v>
      </c>
      <c r="N41" s="10">
        <f t="shared" si="5"/>
        <v>1.2</v>
      </c>
      <c r="O41" s="10">
        <f t="shared" si="5"/>
        <v>0</v>
      </c>
    </row>
    <row r="42" spans="1:15" ht="15" customHeight="1" x14ac:dyDescent="0.25">
      <c r="A42" s="4" t="s">
        <v>88</v>
      </c>
      <c r="B42" s="1" t="s">
        <v>15</v>
      </c>
      <c r="C42" s="13" t="s">
        <v>22</v>
      </c>
      <c r="D42" s="14">
        <f t="shared" si="6"/>
        <v>3.5</v>
      </c>
      <c r="E42" s="14">
        <v>2.8</v>
      </c>
      <c r="F42" s="14">
        <v>0.7</v>
      </c>
      <c r="G42" s="14"/>
      <c r="H42" s="8">
        <f t="shared" si="7"/>
        <v>0</v>
      </c>
      <c r="I42" s="8"/>
      <c r="J42" s="8"/>
      <c r="K42" s="8"/>
      <c r="L42" s="10">
        <f t="shared" si="8"/>
        <v>3.5</v>
      </c>
      <c r="M42" s="10">
        <f t="shared" si="9"/>
        <v>2.8</v>
      </c>
      <c r="N42" s="10">
        <f t="shared" si="5"/>
        <v>0.7</v>
      </c>
      <c r="O42" s="10">
        <f t="shared" si="5"/>
        <v>0</v>
      </c>
    </row>
    <row r="43" spans="1:15" ht="15" customHeight="1" x14ac:dyDescent="0.25">
      <c r="A43" s="4" t="s">
        <v>89</v>
      </c>
      <c r="B43" s="15" t="s">
        <v>16</v>
      </c>
      <c r="C43" s="13" t="s">
        <v>22</v>
      </c>
      <c r="D43" s="14">
        <f t="shared" si="6"/>
        <v>9.3000000000000007</v>
      </c>
      <c r="E43" s="14">
        <v>7</v>
      </c>
      <c r="F43" s="14">
        <v>2.2999999999999998</v>
      </c>
      <c r="G43" s="14"/>
      <c r="H43" s="8">
        <f t="shared" si="7"/>
        <v>1</v>
      </c>
      <c r="I43" s="8">
        <v>1.3</v>
      </c>
      <c r="J43" s="8">
        <v>-0.3</v>
      </c>
      <c r="K43" s="8"/>
      <c r="L43" s="10">
        <f t="shared" si="8"/>
        <v>10.3</v>
      </c>
      <c r="M43" s="10">
        <f t="shared" si="9"/>
        <v>8.3000000000000007</v>
      </c>
      <c r="N43" s="10">
        <f t="shared" si="5"/>
        <v>1.9999999999999998</v>
      </c>
      <c r="O43" s="10">
        <f t="shared" si="5"/>
        <v>0</v>
      </c>
    </row>
    <row r="44" spans="1:15" ht="15" customHeight="1" x14ac:dyDescent="0.25">
      <c r="A44" s="4" t="s">
        <v>90</v>
      </c>
      <c r="B44" s="15" t="s">
        <v>17</v>
      </c>
      <c r="C44" s="13" t="s">
        <v>22</v>
      </c>
      <c r="D44" s="14">
        <f t="shared" si="6"/>
        <v>0.2</v>
      </c>
      <c r="E44" s="14"/>
      <c r="F44" s="14">
        <v>0.2</v>
      </c>
      <c r="G44" s="14"/>
      <c r="H44" s="8">
        <f t="shared" si="7"/>
        <v>0</v>
      </c>
      <c r="I44" s="8"/>
      <c r="J44" s="8"/>
      <c r="K44" s="8"/>
      <c r="L44" s="10">
        <f t="shared" si="8"/>
        <v>0.2</v>
      </c>
      <c r="M44" s="10">
        <f t="shared" si="9"/>
        <v>0</v>
      </c>
      <c r="N44" s="10">
        <f t="shared" si="5"/>
        <v>0.2</v>
      </c>
      <c r="O44" s="10">
        <f t="shared" si="5"/>
        <v>0</v>
      </c>
    </row>
    <row r="45" spans="1:15" ht="15" customHeight="1" x14ac:dyDescent="0.25">
      <c r="A45" s="4" t="s">
        <v>91</v>
      </c>
      <c r="B45" s="15" t="s">
        <v>18</v>
      </c>
      <c r="C45" s="13" t="s">
        <v>22</v>
      </c>
      <c r="D45" s="14">
        <f t="shared" si="6"/>
        <v>2</v>
      </c>
      <c r="E45" s="14">
        <v>1.3</v>
      </c>
      <c r="F45" s="14">
        <v>0.7</v>
      </c>
      <c r="G45" s="14"/>
      <c r="H45" s="8">
        <f t="shared" si="7"/>
        <v>0.1</v>
      </c>
      <c r="I45" s="8">
        <v>0.1</v>
      </c>
      <c r="J45" s="8"/>
      <c r="K45" s="8"/>
      <c r="L45" s="10">
        <f t="shared" si="8"/>
        <v>2.1</v>
      </c>
      <c r="M45" s="10">
        <f t="shared" si="9"/>
        <v>1.4000000000000001</v>
      </c>
      <c r="N45" s="10">
        <f t="shared" si="5"/>
        <v>0.7</v>
      </c>
      <c r="O45" s="10">
        <f t="shared" si="5"/>
        <v>0</v>
      </c>
    </row>
    <row r="46" spans="1:15" ht="15" customHeight="1" x14ac:dyDescent="0.25">
      <c r="A46" s="11" t="s">
        <v>92</v>
      </c>
      <c r="B46" s="15" t="s">
        <v>19</v>
      </c>
      <c r="C46" s="13" t="s">
        <v>22</v>
      </c>
      <c r="D46" s="14">
        <f t="shared" si="6"/>
        <v>0.9</v>
      </c>
      <c r="E46" s="14"/>
      <c r="F46" s="14">
        <v>0.9</v>
      </c>
      <c r="G46" s="14"/>
      <c r="H46" s="8">
        <f>I46+J46+K46</f>
        <v>-0.2</v>
      </c>
      <c r="I46" s="8"/>
      <c r="J46" s="8">
        <v>-0.2</v>
      </c>
      <c r="K46" s="8"/>
      <c r="L46" s="10">
        <f>M46+N46+O46</f>
        <v>0.7</v>
      </c>
      <c r="M46" s="10">
        <f>E46+I46</f>
        <v>0</v>
      </c>
      <c r="N46" s="10">
        <f>F46+J46</f>
        <v>0.7</v>
      </c>
      <c r="O46" s="10">
        <f>G46+K46</f>
        <v>0</v>
      </c>
    </row>
    <row r="47" spans="1:15" ht="15.95" customHeight="1" x14ac:dyDescent="0.25">
      <c r="A47" s="74" t="s">
        <v>93</v>
      </c>
      <c r="B47" s="19" t="s">
        <v>169</v>
      </c>
      <c r="C47" s="23"/>
      <c r="D47" s="21">
        <f>SUM(D36:D46)</f>
        <v>36.1</v>
      </c>
      <c r="E47" s="21">
        <f>SUM(E36:E46)</f>
        <v>27.900000000000002</v>
      </c>
      <c r="F47" s="21">
        <f>SUM(F36:F46)</f>
        <v>8.1999999999999993</v>
      </c>
      <c r="G47" s="21">
        <f>SUM(G36:G46)</f>
        <v>0</v>
      </c>
      <c r="H47" s="22">
        <f t="shared" ref="H47:O47" si="10">SUM(H36:H46)</f>
        <v>3.9999999999999991</v>
      </c>
      <c r="I47" s="22">
        <f t="shared" si="10"/>
        <v>4.5</v>
      </c>
      <c r="J47" s="22">
        <f t="shared" si="10"/>
        <v>-0.5</v>
      </c>
      <c r="K47" s="22">
        <f t="shared" si="10"/>
        <v>0</v>
      </c>
      <c r="L47" s="19">
        <f t="shared" si="10"/>
        <v>40.100000000000009</v>
      </c>
      <c r="M47" s="19">
        <f t="shared" si="10"/>
        <v>32.400000000000006</v>
      </c>
      <c r="N47" s="19">
        <f t="shared" si="10"/>
        <v>7.7000000000000011</v>
      </c>
      <c r="O47" s="19">
        <f t="shared" si="10"/>
        <v>0</v>
      </c>
    </row>
    <row r="48" spans="1:15" ht="15.95" customHeight="1" x14ac:dyDescent="0.25">
      <c r="A48" s="4" t="s">
        <v>94</v>
      </c>
      <c r="B48" s="470" t="s">
        <v>61</v>
      </c>
      <c r="C48" s="471"/>
      <c r="D48" s="471"/>
      <c r="E48" s="471"/>
      <c r="F48" s="471"/>
      <c r="G48" s="471"/>
      <c r="H48" s="471"/>
      <c r="I48" s="471"/>
      <c r="J48" s="471"/>
      <c r="K48" s="471"/>
      <c r="L48" s="471"/>
      <c r="M48" s="471"/>
      <c r="N48" s="471"/>
      <c r="O48" s="472"/>
    </row>
    <row r="49" spans="1:15" ht="15" customHeight="1" x14ac:dyDescent="0.25">
      <c r="A49" s="11" t="s">
        <v>95</v>
      </c>
      <c r="B49" s="24" t="s">
        <v>20</v>
      </c>
      <c r="C49" s="5" t="s">
        <v>32</v>
      </c>
      <c r="D49" s="6">
        <f>E49+F49+G49</f>
        <v>98.5</v>
      </c>
      <c r="E49" s="6">
        <v>98.5</v>
      </c>
      <c r="F49" s="6"/>
      <c r="G49" s="6"/>
      <c r="H49" s="8">
        <f>I49+J49+K49</f>
        <v>0</v>
      </c>
      <c r="I49" s="8"/>
      <c r="J49" s="8"/>
      <c r="K49" s="8"/>
      <c r="L49" s="10">
        <f>M49+N49+O49</f>
        <v>98.5</v>
      </c>
      <c r="M49" s="10">
        <f t="shared" ref="M49:O50" si="11">E49+I49</f>
        <v>98.5</v>
      </c>
      <c r="N49" s="10">
        <f t="shared" si="11"/>
        <v>0</v>
      </c>
      <c r="O49" s="10">
        <f t="shared" si="11"/>
        <v>0</v>
      </c>
    </row>
    <row r="50" spans="1:15" ht="15" customHeight="1" x14ac:dyDescent="0.25">
      <c r="A50" s="17" t="s">
        <v>96</v>
      </c>
      <c r="B50" s="27" t="s">
        <v>68</v>
      </c>
      <c r="C50" s="28" t="s">
        <v>32</v>
      </c>
      <c r="D50" s="6">
        <f>E50+F50+G50</f>
        <v>1.5</v>
      </c>
      <c r="E50" s="6"/>
      <c r="F50" s="6">
        <v>1.5</v>
      </c>
      <c r="G50" s="6"/>
      <c r="H50" s="8">
        <f>I50+J50+K50</f>
        <v>0.3</v>
      </c>
      <c r="I50" s="8"/>
      <c r="J50" s="8">
        <v>0.3</v>
      </c>
      <c r="K50" s="8"/>
      <c r="L50" s="10">
        <f>M50+N50+O50</f>
        <v>1.8</v>
      </c>
      <c r="M50" s="10">
        <f t="shared" si="11"/>
        <v>0</v>
      </c>
      <c r="N50" s="10">
        <f t="shared" si="11"/>
        <v>1.8</v>
      </c>
      <c r="O50" s="10">
        <f t="shared" si="11"/>
        <v>0</v>
      </c>
    </row>
    <row r="51" spans="1:15" ht="15.95" customHeight="1" x14ac:dyDescent="0.25">
      <c r="A51" s="18" t="s">
        <v>97</v>
      </c>
      <c r="B51" s="25" t="s">
        <v>170</v>
      </c>
      <c r="C51" s="26"/>
      <c r="D51" s="21">
        <f>D49+D50</f>
        <v>100</v>
      </c>
      <c r="E51" s="21">
        <f t="shared" ref="E51:O51" si="12">E49+E50</f>
        <v>98.5</v>
      </c>
      <c r="F51" s="21">
        <f t="shared" si="12"/>
        <v>1.5</v>
      </c>
      <c r="G51" s="21">
        <f t="shared" si="12"/>
        <v>0</v>
      </c>
      <c r="H51" s="22">
        <f t="shared" si="12"/>
        <v>0.3</v>
      </c>
      <c r="I51" s="22">
        <f t="shared" si="12"/>
        <v>0</v>
      </c>
      <c r="J51" s="22">
        <f t="shared" si="12"/>
        <v>0.3</v>
      </c>
      <c r="K51" s="22">
        <f t="shared" si="12"/>
        <v>0</v>
      </c>
      <c r="L51" s="19">
        <f t="shared" si="12"/>
        <v>100.3</v>
      </c>
      <c r="M51" s="19">
        <f t="shared" si="12"/>
        <v>98.5</v>
      </c>
      <c r="N51" s="19">
        <f t="shared" si="12"/>
        <v>1.8</v>
      </c>
      <c r="O51" s="19">
        <f t="shared" si="12"/>
        <v>0</v>
      </c>
    </row>
    <row r="52" spans="1:15" ht="15.95" customHeight="1" x14ac:dyDescent="0.25">
      <c r="A52" s="11" t="s">
        <v>98</v>
      </c>
      <c r="B52" s="470" t="s">
        <v>165</v>
      </c>
      <c r="C52" s="471"/>
      <c r="D52" s="471"/>
      <c r="E52" s="471"/>
      <c r="F52" s="471"/>
      <c r="G52" s="471"/>
      <c r="H52" s="471"/>
      <c r="I52" s="471"/>
      <c r="J52" s="471"/>
      <c r="K52" s="471"/>
      <c r="L52" s="471"/>
      <c r="M52" s="471"/>
      <c r="N52" s="471"/>
      <c r="O52" s="472"/>
    </row>
    <row r="53" spans="1:15" ht="15.95" customHeight="1" x14ac:dyDescent="0.25">
      <c r="A53" s="11" t="s">
        <v>99</v>
      </c>
      <c r="B53" s="12" t="s">
        <v>54</v>
      </c>
      <c r="C53" s="28" t="s">
        <v>50</v>
      </c>
      <c r="D53" s="14">
        <f>E53+F53+G53</f>
        <v>20.100000000000001</v>
      </c>
      <c r="E53" s="14">
        <v>0.1</v>
      </c>
      <c r="F53" s="14"/>
      <c r="G53" s="14">
        <v>20</v>
      </c>
      <c r="H53" s="8">
        <f>I53+J53+K53</f>
        <v>-1.2</v>
      </c>
      <c r="I53" s="8"/>
      <c r="J53" s="8"/>
      <c r="K53" s="8">
        <v>-1.2</v>
      </c>
      <c r="L53" s="10">
        <f>M53+N53+O53</f>
        <v>18.900000000000002</v>
      </c>
      <c r="M53" s="10">
        <f t="shared" ref="M53:O68" si="13">E53+I53</f>
        <v>0.1</v>
      </c>
      <c r="N53" s="10">
        <f t="shared" si="13"/>
        <v>0</v>
      </c>
      <c r="O53" s="10">
        <f t="shared" si="13"/>
        <v>18.8</v>
      </c>
    </row>
    <row r="54" spans="1:15" ht="15.95" customHeight="1" x14ac:dyDescent="0.25">
      <c r="A54" s="17" t="s">
        <v>100</v>
      </c>
      <c r="B54" s="10" t="s">
        <v>33</v>
      </c>
      <c r="C54" s="28" t="s">
        <v>50</v>
      </c>
      <c r="D54" s="14">
        <f>E54+F54+G54</f>
        <v>0.1</v>
      </c>
      <c r="E54" s="14">
        <v>0.1</v>
      </c>
      <c r="F54" s="14"/>
      <c r="G54" s="14"/>
      <c r="H54" s="8">
        <f>I54+J54+K54</f>
        <v>0</v>
      </c>
      <c r="I54" s="8"/>
      <c r="J54" s="8"/>
      <c r="K54" s="8"/>
      <c r="L54" s="10">
        <f>M54+N54+O54</f>
        <v>0.1</v>
      </c>
      <c r="M54" s="10">
        <f t="shared" si="13"/>
        <v>0.1</v>
      </c>
      <c r="N54" s="10">
        <f t="shared" si="13"/>
        <v>0</v>
      </c>
      <c r="O54" s="10">
        <f t="shared" si="13"/>
        <v>0</v>
      </c>
    </row>
    <row r="55" spans="1:15" ht="15" customHeight="1" x14ac:dyDescent="0.25">
      <c r="A55" s="4" t="s">
        <v>101</v>
      </c>
      <c r="B55" s="27" t="s">
        <v>155</v>
      </c>
      <c r="C55" s="28" t="s">
        <v>50</v>
      </c>
      <c r="D55" s="14">
        <f>E55+F55+G55</f>
        <v>2.2999999999999998</v>
      </c>
      <c r="E55" s="14">
        <v>2.2999999999999998</v>
      </c>
      <c r="F55" s="14"/>
      <c r="G55" s="14"/>
      <c r="H55" s="8">
        <f>I55+J55+K55</f>
        <v>-0.4</v>
      </c>
      <c r="I55" s="8">
        <v>-0.4</v>
      </c>
      <c r="J55" s="8"/>
      <c r="K55" s="8"/>
      <c r="L55" s="10">
        <f>M55+N55+O55</f>
        <v>1.9</v>
      </c>
      <c r="M55" s="10">
        <f t="shared" si="13"/>
        <v>1.9</v>
      </c>
      <c r="N55" s="10">
        <f t="shared" si="13"/>
        <v>0</v>
      </c>
      <c r="O55" s="10">
        <f t="shared" si="13"/>
        <v>0</v>
      </c>
    </row>
    <row r="56" spans="1:15" ht="15" customHeight="1" x14ac:dyDescent="0.25">
      <c r="A56" s="4" t="s">
        <v>102</v>
      </c>
      <c r="B56" s="27" t="s">
        <v>377</v>
      </c>
      <c r="C56" s="28" t="s">
        <v>50</v>
      </c>
      <c r="D56" s="14">
        <f t="shared" ref="D56:D86" si="14">E56+F56+G56</f>
        <v>5.3</v>
      </c>
      <c r="E56" s="14">
        <v>0.1</v>
      </c>
      <c r="F56" s="14"/>
      <c r="G56" s="14">
        <v>5.2</v>
      </c>
      <c r="H56" s="8">
        <f t="shared" ref="H56:H86" si="15">I56+J56+K56</f>
        <v>0</v>
      </c>
      <c r="I56" s="8"/>
      <c r="J56" s="8"/>
      <c r="K56" s="8"/>
      <c r="L56" s="10">
        <f t="shared" ref="L56:L86" si="16">M56+N56+O56</f>
        <v>5.3</v>
      </c>
      <c r="M56" s="10">
        <f t="shared" si="13"/>
        <v>0.1</v>
      </c>
      <c r="N56" s="10">
        <f t="shared" si="13"/>
        <v>0</v>
      </c>
      <c r="O56" s="10">
        <f t="shared" si="13"/>
        <v>5.2</v>
      </c>
    </row>
    <row r="57" spans="1:15" ht="15" customHeight="1" x14ac:dyDescent="0.25">
      <c r="A57" s="4" t="s">
        <v>103</v>
      </c>
      <c r="B57" s="16" t="s">
        <v>148</v>
      </c>
      <c r="C57" s="28" t="s">
        <v>50</v>
      </c>
      <c r="D57" s="14">
        <f t="shared" si="14"/>
        <v>5.0999999999999996</v>
      </c>
      <c r="E57" s="14"/>
      <c r="F57" s="14">
        <v>5.0999999999999996</v>
      </c>
      <c r="G57" s="14"/>
      <c r="H57" s="8">
        <f t="shared" si="15"/>
        <v>-1.2</v>
      </c>
      <c r="I57" s="8"/>
      <c r="J57" s="8">
        <v>-1.2</v>
      </c>
      <c r="K57" s="8"/>
      <c r="L57" s="10">
        <f t="shared" si="16"/>
        <v>3.8999999999999995</v>
      </c>
      <c r="M57" s="10">
        <f t="shared" si="13"/>
        <v>0</v>
      </c>
      <c r="N57" s="10">
        <f t="shared" si="13"/>
        <v>3.8999999999999995</v>
      </c>
      <c r="O57" s="10">
        <f t="shared" si="13"/>
        <v>0</v>
      </c>
    </row>
    <row r="58" spans="1:15" ht="15" customHeight="1" x14ac:dyDescent="0.25">
      <c r="A58" s="4" t="s">
        <v>104</v>
      </c>
      <c r="B58" s="29" t="s">
        <v>321</v>
      </c>
      <c r="C58" s="28" t="s">
        <v>50</v>
      </c>
      <c r="D58" s="14">
        <f t="shared" si="14"/>
        <v>10.4</v>
      </c>
      <c r="E58" s="14">
        <v>0.1</v>
      </c>
      <c r="F58" s="14"/>
      <c r="G58" s="14">
        <v>10.3</v>
      </c>
      <c r="H58" s="8">
        <f t="shared" si="15"/>
        <v>2.6</v>
      </c>
      <c r="I58" s="8"/>
      <c r="J58" s="8"/>
      <c r="K58" s="8">
        <v>2.6</v>
      </c>
      <c r="L58" s="10">
        <f t="shared" si="16"/>
        <v>13</v>
      </c>
      <c r="M58" s="10">
        <f t="shared" si="13"/>
        <v>0.1</v>
      </c>
      <c r="N58" s="10">
        <f t="shared" si="13"/>
        <v>0</v>
      </c>
      <c r="O58" s="10">
        <f t="shared" si="13"/>
        <v>12.9</v>
      </c>
    </row>
    <row r="59" spans="1:15" ht="15" customHeight="1" x14ac:dyDescent="0.25">
      <c r="A59" s="4" t="s">
        <v>105</v>
      </c>
      <c r="B59" s="27" t="s">
        <v>378</v>
      </c>
      <c r="C59" s="13" t="s">
        <v>50</v>
      </c>
      <c r="D59" s="14">
        <f t="shared" si="14"/>
        <v>38.5</v>
      </c>
      <c r="E59" s="14">
        <v>2.2000000000000002</v>
      </c>
      <c r="F59" s="14">
        <v>32</v>
      </c>
      <c r="G59" s="14">
        <v>4.3</v>
      </c>
      <c r="H59" s="8">
        <f t="shared" si="15"/>
        <v>-1.6</v>
      </c>
      <c r="I59" s="8">
        <v>-0.2</v>
      </c>
      <c r="J59" s="8">
        <v>-1.6</v>
      </c>
      <c r="K59" s="8">
        <v>0.2</v>
      </c>
      <c r="L59" s="10">
        <f t="shared" si="16"/>
        <v>36.9</v>
      </c>
      <c r="M59" s="10">
        <f t="shared" si="13"/>
        <v>2</v>
      </c>
      <c r="N59" s="10">
        <f t="shared" si="13"/>
        <v>30.4</v>
      </c>
      <c r="O59" s="10">
        <f t="shared" si="13"/>
        <v>4.5</v>
      </c>
    </row>
    <row r="60" spans="1:15" ht="15" customHeight="1" x14ac:dyDescent="0.25">
      <c r="A60" s="4" t="s">
        <v>106</v>
      </c>
      <c r="B60" s="27" t="s">
        <v>379</v>
      </c>
      <c r="C60" s="13" t="s">
        <v>50</v>
      </c>
      <c r="D60" s="14">
        <f t="shared" si="14"/>
        <v>20.5</v>
      </c>
      <c r="E60" s="14">
        <v>1.3</v>
      </c>
      <c r="F60" s="14">
        <v>0.9</v>
      </c>
      <c r="G60" s="14">
        <v>18.3</v>
      </c>
      <c r="H60" s="8">
        <f t="shared" si="15"/>
        <v>-0.8</v>
      </c>
      <c r="I60" s="8">
        <v>0.5</v>
      </c>
      <c r="J60" s="8">
        <v>-0.4</v>
      </c>
      <c r="K60" s="8">
        <v>-0.9</v>
      </c>
      <c r="L60" s="10">
        <f t="shared" si="16"/>
        <v>19.700000000000003</v>
      </c>
      <c r="M60" s="10">
        <f t="shared" si="13"/>
        <v>1.8</v>
      </c>
      <c r="N60" s="10">
        <f t="shared" si="13"/>
        <v>0.5</v>
      </c>
      <c r="O60" s="10">
        <f t="shared" si="13"/>
        <v>17.400000000000002</v>
      </c>
    </row>
    <row r="61" spans="1:15" ht="15" customHeight="1" x14ac:dyDescent="0.25">
      <c r="A61" s="4" t="s">
        <v>107</v>
      </c>
      <c r="B61" s="27" t="s">
        <v>380</v>
      </c>
      <c r="C61" s="28" t="s">
        <v>50</v>
      </c>
      <c r="D61" s="14">
        <f>E61+F61+G61</f>
        <v>0.1</v>
      </c>
      <c r="E61" s="14">
        <v>0.1</v>
      </c>
      <c r="F61" s="14"/>
      <c r="G61" s="14"/>
      <c r="H61" s="8">
        <f>I61+J61+K61</f>
        <v>0</v>
      </c>
      <c r="I61" s="8"/>
      <c r="J61" s="8"/>
      <c r="K61" s="8"/>
      <c r="L61" s="10">
        <f>M61+N61+O61</f>
        <v>0.1</v>
      </c>
      <c r="M61" s="10">
        <f>E61+I61</f>
        <v>0.1</v>
      </c>
      <c r="N61" s="10">
        <f>F61+J61</f>
        <v>0</v>
      </c>
      <c r="O61" s="10">
        <f>G61+K61</f>
        <v>0</v>
      </c>
    </row>
    <row r="62" spans="1:15" ht="15" customHeight="1" x14ac:dyDescent="0.25">
      <c r="A62" s="4" t="s">
        <v>151</v>
      </c>
      <c r="B62" s="27" t="s">
        <v>362</v>
      </c>
      <c r="C62" s="13" t="s">
        <v>50</v>
      </c>
      <c r="D62" s="14">
        <f t="shared" si="14"/>
        <v>2.8</v>
      </c>
      <c r="E62" s="14">
        <v>2.8</v>
      </c>
      <c r="F62" s="14"/>
      <c r="G62" s="14"/>
      <c r="H62" s="8">
        <f t="shared" si="15"/>
        <v>0</v>
      </c>
      <c r="I62" s="8"/>
      <c r="J62" s="8"/>
      <c r="K62" s="8"/>
      <c r="L62" s="10">
        <f t="shared" si="16"/>
        <v>2.8</v>
      </c>
      <c r="M62" s="10">
        <f t="shared" si="13"/>
        <v>2.8</v>
      </c>
      <c r="N62" s="10">
        <f t="shared" si="13"/>
        <v>0</v>
      </c>
      <c r="O62" s="10">
        <f t="shared" si="13"/>
        <v>0</v>
      </c>
    </row>
    <row r="63" spans="1:15" ht="15" customHeight="1" x14ac:dyDescent="0.25">
      <c r="A63" s="4" t="s">
        <v>152</v>
      </c>
      <c r="B63" s="137" t="s">
        <v>45</v>
      </c>
      <c r="C63" s="13" t="s">
        <v>50</v>
      </c>
      <c r="D63" s="14">
        <f t="shared" si="14"/>
        <v>0.1</v>
      </c>
      <c r="E63" s="14">
        <v>0.1</v>
      </c>
      <c r="F63" s="14"/>
      <c r="G63" s="14"/>
      <c r="H63" s="8">
        <f t="shared" si="15"/>
        <v>0</v>
      </c>
      <c r="I63" s="8"/>
      <c r="J63" s="8"/>
      <c r="K63" s="8"/>
      <c r="L63" s="10">
        <f t="shared" si="16"/>
        <v>0.1</v>
      </c>
      <c r="M63" s="10">
        <f t="shared" si="13"/>
        <v>0.1</v>
      </c>
      <c r="N63" s="10">
        <f t="shared" si="13"/>
        <v>0</v>
      </c>
      <c r="O63" s="10">
        <f t="shared" si="13"/>
        <v>0</v>
      </c>
    </row>
    <row r="64" spans="1:15" ht="15" customHeight="1" x14ac:dyDescent="0.25">
      <c r="A64" s="4" t="s">
        <v>108</v>
      </c>
      <c r="B64" s="10" t="s">
        <v>42</v>
      </c>
      <c r="C64" s="13" t="s">
        <v>50</v>
      </c>
      <c r="D64" s="14">
        <f t="shared" si="14"/>
        <v>0.1</v>
      </c>
      <c r="E64" s="14">
        <v>0.1</v>
      </c>
      <c r="F64" s="14"/>
      <c r="G64" s="14"/>
      <c r="H64" s="8">
        <f t="shared" si="15"/>
        <v>0</v>
      </c>
      <c r="I64" s="8"/>
      <c r="J64" s="8"/>
      <c r="K64" s="8"/>
      <c r="L64" s="10">
        <f t="shared" si="16"/>
        <v>0.1</v>
      </c>
      <c r="M64" s="10">
        <f t="shared" si="13"/>
        <v>0.1</v>
      </c>
      <c r="N64" s="10">
        <f t="shared" si="13"/>
        <v>0</v>
      </c>
      <c r="O64" s="10">
        <f t="shared" si="13"/>
        <v>0</v>
      </c>
    </row>
    <row r="65" spans="1:15" ht="15" customHeight="1" x14ac:dyDescent="0.25">
      <c r="A65" s="4" t="s">
        <v>153</v>
      </c>
      <c r="B65" s="27" t="s">
        <v>44</v>
      </c>
      <c r="C65" s="13" t="s">
        <v>50</v>
      </c>
      <c r="D65" s="14">
        <f t="shared" si="14"/>
        <v>2.9</v>
      </c>
      <c r="E65" s="14"/>
      <c r="F65" s="14"/>
      <c r="G65" s="14">
        <v>2.9</v>
      </c>
      <c r="H65" s="8">
        <f t="shared" si="15"/>
        <v>0</v>
      </c>
      <c r="I65" s="8"/>
      <c r="J65" s="8"/>
      <c r="K65" s="8"/>
      <c r="L65" s="10">
        <f t="shared" si="16"/>
        <v>2.9</v>
      </c>
      <c r="M65" s="10">
        <f t="shared" si="13"/>
        <v>0</v>
      </c>
      <c r="N65" s="10">
        <f t="shared" si="13"/>
        <v>0</v>
      </c>
      <c r="O65" s="10">
        <f t="shared" si="13"/>
        <v>2.9</v>
      </c>
    </row>
    <row r="66" spans="1:15" ht="15" customHeight="1" x14ac:dyDescent="0.25">
      <c r="A66" s="4" t="s">
        <v>154</v>
      </c>
      <c r="B66" s="71" t="s">
        <v>160</v>
      </c>
      <c r="C66" s="28" t="s">
        <v>50</v>
      </c>
      <c r="D66" s="14">
        <f t="shared" si="14"/>
        <v>7.1</v>
      </c>
      <c r="E66" s="14">
        <v>0.1</v>
      </c>
      <c r="F66" s="14"/>
      <c r="G66" s="14">
        <v>7</v>
      </c>
      <c r="H66" s="8">
        <f t="shared" si="15"/>
        <v>-1.4</v>
      </c>
      <c r="I66" s="8"/>
      <c r="J66" s="8"/>
      <c r="K66" s="8">
        <v>-1.4</v>
      </c>
      <c r="L66" s="10">
        <f t="shared" si="16"/>
        <v>5.6999999999999993</v>
      </c>
      <c r="M66" s="10">
        <f t="shared" si="13"/>
        <v>0.1</v>
      </c>
      <c r="N66" s="10">
        <f t="shared" si="13"/>
        <v>0</v>
      </c>
      <c r="O66" s="10">
        <f t="shared" si="13"/>
        <v>5.6</v>
      </c>
    </row>
    <row r="67" spans="1:15" ht="15" customHeight="1" x14ac:dyDescent="0.25">
      <c r="A67" s="4" t="s">
        <v>109</v>
      </c>
      <c r="B67" s="71" t="s">
        <v>43</v>
      </c>
      <c r="C67" s="28" t="s">
        <v>50</v>
      </c>
      <c r="D67" s="14">
        <f t="shared" si="14"/>
        <v>5.3</v>
      </c>
      <c r="E67" s="14">
        <v>0.1</v>
      </c>
      <c r="F67" s="14"/>
      <c r="G67" s="14">
        <v>5.2</v>
      </c>
      <c r="H67" s="8">
        <f t="shared" si="15"/>
        <v>0.3</v>
      </c>
      <c r="I67" s="8"/>
      <c r="J67" s="8"/>
      <c r="K67" s="8">
        <v>0.3</v>
      </c>
      <c r="L67" s="10">
        <f t="shared" si="16"/>
        <v>5.6</v>
      </c>
      <c r="M67" s="10">
        <f t="shared" si="13"/>
        <v>0.1</v>
      </c>
      <c r="N67" s="10">
        <f t="shared" si="13"/>
        <v>0</v>
      </c>
      <c r="O67" s="10">
        <f t="shared" si="13"/>
        <v>5.5</v>
      </c>
    </row>
    <row r="68" spans="1:15" ht="15" customHeight="1" x14ac:dyDescent="0.25">
      <c r="A68" s="4" t="s">
        <v>110</v>
      </c>
      <c r="B68" s="71" t="s">
        <v>46</v>
      </c>
      <c r="C68" s="28" t="s">
        <v>50</v>
      </c>
      <c r="D68" s="14">
        <f t="shared" si="14"/>
        <v>0.1</v>
      </c>
      <c r="E68" s="14">
        <v>0.1</v>
      </c>
      <c r="F68" s="14"/>
      <c r="G68" s="14"/>
      <c r="H68" s="8">
        <f t="shared" si="15"/>
        <v>0</v>
      </c>
      <c r="I68" s="8"/>
      <c r="J68" s="8"/>
      <c r="K68" s="8"/>
      <c r="L68" s="10">
        <f t="shared" si="16"/>
        <v>0.1</v>
      </c>
      <c r="M68" s="10">
        <f t="shared" si="13"/>
        <v>0.1</v>
      </c>
      <c r="N68" s="10">
        <f t="shared" si="13"/>
        <v>0</v>
      </c>
      <c r="O68" s="10">
        <f t="shared" si="13"/>
        <v>0</v>
      </c>
    </row>
    <row r="69" spans="1:15" ht="15" customHeight="1" x14ac:dyDescent="0.25">
      <c r="A69" s="4" t="s">
        <v>111</v>
      </c>
      <c r="B69" s="27" t="s">
        <v>363</v>
      </c>
      <c r="C69" s="28" t="s">
        <v>50</v>
      </c>
      <c r="D69" s="14">
        <f>E69+F69+G69</f>
        <v>3.7</v>
      </c>
      <c r="E69" s="14"/>
      <c r="F69" s="14"/>
      <c r="G69" s="14">
        <v>3.7</v>
      </c>
      <c r="H69" s="8">
        <f t="shared" si="15"/>
        <v>0</v>
      </c>
      <c r="I69" s="8"/>
      <c r="J69" s="8"/>
      <c r="K69" s="8"/>
      <c r="L69" s="10">
        <f t="shared" si="16"/>
        <v>3.7</v>
      </c>
      <c r="M69" s="10">
        <f t="shared" ref="M69:O84" si="17">E69+I69</f>
        <v>0</v>
      </c>
      <c r="N69" s="10">
        <f t="shared" si="17"/>
        <v>0</v>
      </c>
      <c r="O69" s="10">
        <f t="shared" si="17"/>
        <v>3.7</v>
      </c>
    </row>
    <row r="70" spans="1:15" ht="15" customHeight="1" x14ac:dyDescent="0.25">
      <c r="A70" s="4" t="s">
        <v>112</v>
      </c>
      <c r="B70" s="27" t="s">
        <v>41</v>
      </c>
      <c r="C70" s="28" t="s">
        <v>50</v>
      </c>
      <c r="D70" s="14">
        <f t="shared" si="14"/>
        <v>27.200000000000003</v>
      </c>
      <c r="E70" s="14">
        <v>0.1</v>
      </c>
      <c r="F70" s="14"/>
      <c r="G70" s="14">
        <v>27.1</v>
      </c>
      <c r="H70" s="8">
        <f t="shared" si="15"/>
        <v>4.7</v>
      </c>
      <c r="I70" s="8"/>
      <c r="J70" s="8"/>
      <c r="K70" s="8">
        <v>4.7</v>
      </c>
      <c r="L70" s="10">
        <f t="shared" si="16"/>
        <v>31.900000000000002</v>
      </c>
      <c r="M70" s="10">
        <f t="shared" si="17"/>
        <v>0.1</v>
      </c>
      <c r="N70" s="10">
        <f t="shared" si="17"/>
        <v>0</v>
      </c>
      <c r="O70" s="10">
        <f t="shared" si="17"/>
        <v>31.8</v>
      </c>
    </row>
    <row r="71" spans="1:15" ht="15" customHeight="1" x14ac:dyDescent="0.25">
      <c r="A71" s="4" t="s">
        <v>113</v>
      </c>
      <c r="B71" s="27" t="s">
        <v>364</v>
      </c>
      <c r="C71" s="28" t="s">
        <v>50</v>
      </c>
      <c r="D71" s="14">
        <f>E71+F71+G71</f>
        <v>16.3</v>
      </c>
      <c r="E71" s="14">
        <v>0.1</v>
      </c>
      <c r="F71" s="14"/>
      <c r="G71" s="14">
        <v>16.2</v>
      </c>
      <c r="H71" s="8">
        <f t="shared" si="15"/>
        <v>-1.8</v>
      </c>
      <c r="I71" s="8"/>
      <c r="J71" s="8"/>
      <c r="K71" s="8">
        <v>-1.8</v>
      </c>
      <c r="L71" s="10">
        <f t="shared" si="16"/>
        <v>14.499999999999998</v>
      </c>
      <c r="M71" s="10">
        <f>E71+I71</f>
        <v>0.1</v>
      </c>
      <c r="N71" s="10">
        <f>F71+J71</f>
        <v>0</v>
      </c>
      <c r="O71" s="10">
        <f>G71+K71</f>
        <v>14.399999999999999</v>
      </c>
    </row>
    <row r="72" spans="1:15" ht="15" customHeight="1" x14ac:dyDescent="0.25">
      <c r="A72" s="4" t="s">
        <v>161</v>
      </c>
      <c r="B72" s="71" t="s">
        <v>40</v>
      </c>
      <c r="C72" s="28" t="s">
        <v>50</v>
      </c>
      <c r="D72" s="14">
        <f t="shared" si="14"/>
        <v>12.1</v>
      </c>
      <c r="E72" s="14"/>
      <c r="F72" s="14"/>
      <c r="G72" s="14">
        <v>12.1</v>
      </c>
      <c r="H72" s="8">
        <f t="shared" si="15"/>
        <v>0.7</v>
      </c>
      <c r="I72" s="8"/>
      <c r="J72" s="8"/>
      <c r="K72" s="8">
        <v>0.7</v>
      </c>
      <c r="L72" s="10">
        <f t="shared" si="16"/>
        <v>12.799999999999999</v>
      </c>
      <c r="M72" s="10">
        <f t="shared" si="17"/>
        <v>0</v>
      </c>
      <c r="N72" s="10">
        <f t="shared" si="17"/>
        <v>0</v>
      </c>
      <c r="O72" s="10">
        <f t="shared" si="17"/>
        <v>12.799999999999999</v>
      </c>
    </row>
    <row r="73" spans="1:15" ht="15" customHeight="1" x14ac:dyDescent="0.25">
      <c r="A73" s="4" t="s">
        <v>114</v>
      </c>
      <c r="B73" s="27" t="s">
        <v>461</v>
      </c>
      <c r="C73" s="28" t="s">
        <v>50</v>
      </c>
      <c r="D73" s="14">
        <f t="shared" si="14"/>
        <v>8.5</v>
      </c>
      <c r="E73" s="14">
        <v>1.4</v>
      </c>
      <c r="F73" s="14"/>
      <c r="G73" s="14">
        <v>7.1</v>
      </c>
      <c r="H73" s="8">
        <f t="shared" si="15"/>
        <v>0</v>
      </c>
      <c r="I73" s="8"/>
      <c r="J73" s="8"/>
      <c r="K73" s="8"/>
      <c r="L73" s="10">
        <f t="shared" si="16"/>
        <v>8.5</v>
      </c>
      <c r="M73" s="10">
        <f t="shared" si="17"/>
        <v>1.4</v>
      </c>
      <c r="N73" s="10">
        <f t="shared" si="17"/>
        <v>0</v>
      </c>
      <c r="O73" s="10">
        <f t="shared" si="17"/>
        <v>7.1</v>
      </c>
    </row>
    <row r="74" spans="1:15" ht="15" customHeight="1" x14ac:dyDescent="0.25">
      <c r="A74" s="4" t="s">
        <v>115</v>
      </c>
      <c r="B74" s="27" t="s">
        <v>149</v>
      </c>
      <c r="C74" s="28" t="s">
        <v>50</v>
      </c>
      <c r="D74" s="14">
        <f t="shared" si="14"/>
        <v>89.199999999999989</v>
      </c>
      <c r="E74" s="14">
        <v>0.1</v>
      </c>
      <c r="F74" s="14"/>
      <c r="G74" s="14">
        <v>89.1</v>
      </c>
      <c r="H74" s="8">
        <f t="shared" si="15"/>
        <v>-5</v>
      </c>
      <c r="I74" s="8"/>
      <c r="J74" s="8"/>
      <c r="K74" s="8">
        <v>-5</v>
      </c>
      <c r="L74" s="10">
        <f t="shared" si="16"/>
        <v>84.199999999999989</v>
      </c>
      <c r="M74" s="10">
        <f t="shared" si="17"/>
        <v>0.1</v>
      </c>
      <c r="N74" s="10">
        <f t="shared" si="17"/>
        <v>0</v>
      </c>
      <c r="O74" s="10">
        <f t="shared" si="17"/>
        <v>84.1</v>
      </c>
    </row>
    <row r="75" spans="1:15" ht="15" customHeight="1" x14ac:dyDescent="0.25">
      <c r="A75" s="4" t="s">
        <v>116</v>
      </c>
      <c r="B75" s="27" t="s">
        <v>34</v>
      </c>
      <c r="C75" s="28" t="s">
        <v>50</v>
      </c>
      <c r="D75" s="14">
        <f t="shared" si="14"/>
        <v>44.2</v>
      </c>
      <c r="E75" s="14">
        <v>0.1</v>
      </c>
      <c r="F75" s="14"/>
      <c r="G75" s="14">
        <v>44.1</v>
      </c>
      <c r="H75" s="8">
        <f t="shared" si="15"/>
        <v>-1.5</v>
      </c>
      <c r="I75" s="8"/>
      <c r="J75" s="8"/>
      <c r="K75" s="8">
        <v>-1.5</v>
      </c>
      <c r="L75" s="10">
        <f t="shared" si="16"/>
        <v>42.7</v>
      </c>
      <c r="M75" s="10">
        <f t="shared" si="17"/>
        <v>0.1</v>
      </c>
      <c r="N75" s="10">
        <f t="shared" si="17"/>
        <v>0</v>
      </c>
      <c r="O75" s="10">
        <f t="shared" si="17"/>
        <v>42.6</v>
      </c>
    </row>
    <row r="76" spans="1:15" ht="15" customHeight="1" x14ac:dyDescent="0.25">
      <c r="A76" s="4" t="s">
        <v>117</v>
      </c>
      <c r="B76" s="27" t="s">
        <v>36</v>
      </c>
      <c r="C76" s="28" t="s">
        <v>50</v>
      </c>
      <c r="D76" s="14">
        <f t="shared" si="14"/>
        <v>42.5</v>
      </c>
      <c r="E76" s="14">
        <v>0.1</v>
      </c>
      <c r="F76" s="14"/>
      <c r="G76" s="14">
        <v>42.4</v>
      </c>
      <c r="H76" s="8">
        <f t="shared" si="15"/>
        <v>2.2000000000000002</v>
      </c>
      <c r="I76" s="8"/>
      <c r="J76" s="8"/>
      <c r="K76" s="8">
        <v>2.2000000000000002</v>
      </c>
      <c r="L76" s="10">
        <f t="shared" si="16"/>
        <v>44.7</v>
      </c>
      <c r="M76" s="10">
        <f t="shared" si="17"/>
        <v>0.1</v>
      </c>
      <c r="N76" s="10">
        <f t="shared" si="17"/>
        <v>0</v>
      </c>
      <c r="O76" s="10">
        <f t="shared" si="17"/>
        <v>44.6</v>
      </c>
    </row>
    <row r="77" spans="1:15" ht="15" customHeight="1" x14ac:dyDescent="0.25">
      <c r="A77" s="4" t="s">
        <v>118</v>
      </c>
      <c r="B77" s="27" t="s">
        <v>38</v>
      </c>
      <c r="C77" s="28" t="s">
        <v>50</v>
      </c>
      <c r="D77" s="14">
        <f t="shared" si="14"/>
        <v>83</v>
      </c>
      <c r="E77" s="14">
        <v>0.1</v>
      </c>
      <c r="F77" s="14"/>
      <c r="G77" s="14">
        <v>82.9</v>
      </c>
      <c r="H77" s="8">
        <f t="shared" si="15"/>
        <v>0</v>
      </c>
      <c r="I77" s="8"/>
      <c r="J77" s="8"/>
      <c r="K77" s="8"/>
      <c r="L77" s="10">
        <f t="shared" si="16"/>
        <v>83</v>
      </c>
      <c r="M77" s="10">
        <f t="shared" si="17"/>
        <v>0.1</v>
      </c>
      <c r="N77" s="10">
        <f t="shared" si="17"/>
        <v>0</v>
      </c>
      <c r="O77" s="10">
        <f t="shared" si="17"/>
        <v>82.9</v>
      </c>
    </row>
    <row r="78" spans="1:15" ht="15" customHeight="1" x14ac:dyDescent="0.25">
      <c r="A78" s="4" t="s">
        <v>157</v>
      </c>
      <c r="B78" s="27" t="s">
        <v>37</v>
      </c>
      <c r="C78" s="28" t="s">
        <v>50</v>
      </c>
      <c r="D78" s="14">
        <f t="shared" si="14"/>
        <v>44.7</v>
      </c>
      <c r="E78" s="14">
        <v>0.1</v>
      </c>
      <c r="F78" s="14"/>
      <c r="G78" s="14">
        <v>44.6</v>
      </c>
      <c r="H78" s="8">
        <f t="shared" si="15"/>
        <v>0</v>
      </c>
      <c r="I78" s="8"/>
      <c r="J78" s="8"/>
      <c r="K78" s="8"/>
      <c r="L78" s="10">
        <f t="shared" si="16"/>
        <v>44.7</v>
      </c>
      <c r="M78" s="10">
        <f t="shared" si="17"/>
        <v>0.1</v>
      </c>
      <c r="N78" s="10">
        <f t="shared" si="17"/>
        <v>0</v>
      </c>
      <c r="O78" s="10">
        <f t="shared" si="17"/>
        <v>44.6</v>
      </c>
    </row>
    <row r="79" spans="1:15" ht="15" customHeight="1" x14ac:dyDescent="0.25">
      <c r="A79" s="4" t="s">
        <v>119</v>
      </c>
      <c r="B79" s="30" t="s">
        <v>35</v>
      </c>
      <c r="C79" s="13" t="s">
        <v>50</v>
      </c>
      <c r="D79" s="14">
        <f t="shared" si="14"/>
        <v>87.3</v>
      </c>
      <c r="E79" s="14">
        <v>0.1</v>
      </c>
      <c r="F79" s="14"/>
      <c r="G79" s="14">
        <v>87.2</v>
      </c>
      <c r="H79" s="8">
        <f t="shared" si="15"/>
        <v>-0.2</v>
      </c>
      <c r="I79" s="8"/>
      <c r="J79" s="8"/>
      <c r="K79" s="8">
        <v>-0.2</v>
      </c>
      <c r="L79" s="10">
        <f t="shared" si="16"/>
        <v>87.1</v>
      </c>
      <c r="M79" s="10">
        <f t="shared" si="17"/>
        <v>0.1</v>
      </c>
      <c r="N79" s="10">
        <f t="shared" si="17"/>
        <v>0</v>
      </c>
      <c r="O79" s="10">
        <f t="shared" si="17"/>
        <v>87</v>
      </c>
    </row>
    <row r="80" spans="1:15" ht="15" customHeight="1" x14ac:dyDescent="0.25">
      <c r="A80" s="11" t="s">
        <v>120</v>
      </c>
      <c r="B80" s="31" t="s">
        <v>39</v>
      </c>
      <c r="C80" s="13" t="s">
        <v>50</v>
      </c>
      <c r="D80" s="14">
        <f t="shared" si="14"/>
        <v>5.6</v>
      </c>
      <c r="E80" s="14"/>
      <c r="F80" s="14"/>
      <c r="G80" s="14">
        <v>5.6</v>
      </c>
      <c r="H80" s="8">
        <f t="shared" si="15"/>
        <v>0</v>
      </c>
      <c r="I80" s="8"/>
      <c r="J80" s="8"/>
      <c r="K80" s="8"/>
      <c r="L80" s="10">
        <f t="shared" si="16"/>
        <v>5.6</v>
      </c>
      <c r="M80" s="10">
        <f t="shared" si="17"/>
        <v>0</v>
      </c>
      <c r="N80" s="10">
        <f t="shared" si="17"/>
        <v>0</v>
      </c>
      <c r="O80" s="10">
        <f t="shared" si="17"/>
        <v>5.6</v>
      </c>
    </row>
    <row r="81" spans="1:15" ht="15" customHeight="1" x14ac:dyDescent="0.25">
      <c r="A81" s="11" t="s">
        <v>121</v>
      </c>
      <c r="B81" s="31" t="s">
        <v>519</v>
      </c>
      <c r="C81" s="13" t="s">
        <v>50</v>
      </c>
      <c r="D81" s="14">
        <f t="shared" si="14"/>
        <v>9.2999999999999989</v>
      </c>
      <c r="E81" s="14">
        <v>0.1</v>
      </c>
      <c r="F81" s="14"/>
      <c r="G81" s="14">
        <v>9.1999999999999993</v>
      </c>
      <c r="H81" s="8">
        <f t="shared" si="15"/>
        <v>0</v>
      </c>
      <c r="I81" s="8"/>
      <c r="J81" s="8"/>
      <c r="K81" s="8"/>
      <c r="L81" s="10">
        <f t="shared" si="16"/>
        <v>9.2999999999999989</v>
      </c>
      <c r="M81" s="10">
        <f t="shared" si="17"/>
        <v>0.1</v>
      </c>
      <c r="N81" s="10">
        <f t="shared" si="17"/>
        <v>0</v>
      </c>
      <c r="O81" s="10">
        <f t="shared" si="17"/>
        <v>9.1999999999999993</v>
      </c>
    </row>
    <row r="82" spans="1:15" ht="15" customHeight="1" x14ac:dyDescent="0.25">
      <c r="A82" s="17" t="s">
        <v>122</v>
      </c>
      <c r="B82" s="30" t="s">
        <v>48</v>
      </c>
      <c r="C82" s="13" t="s">
        <v>50</v>
      </c>
      <c r="D82" s="14">
        <f t="shared" si="14"/>
        <v>3.5</v>
      </c>
      <c r="E82" s="14"/>
      <c r="F82" s="14">
        <v>0.1</v>
      </c>
      <c r="G82" s="14">
        <v>3.4</v>
      </c>
      <c r="H82" s="8">
        <f t="shared" si="15"/>
        <v>0</v>
      </c>
      <c r="I82" s="8"/>
      <c r="J82" s="8"/>
      <c r="K82" s="8"/>
      <c r="L82" s="10">
        <f t="shared" si="16"/>
        <v>3.5</v>
      </c>
      <c r="M82" s="10">
        <f t="shared" si="17"/>
        <v>0</v>
      </c>
      <c r="N82" s="10">
        <f t="shared" si="17"/>
        <v>0.1</v>
      </c>
      <c r="O82" s="10">
        <f t="shared" si="17"/>
        <v>3.4</v>
      </c>
    </row>
    <row r="83" spans="1:15" ht="15" customHeight="1" x14ac:dyDescent="0.25">
      <c r="A83" s="246" t="s">
        <v>123</v>
      </c>
      <c r="B83" s="30" t="s">
        <v>47</v>
      </c>
      <c r="C83" s="13" t="s">
        <v>50</v>
      </c>
      <c r="D83" s="14">
        <f t="shared" si="14"/>
        <v>53.1</v>
      </c>
      <c r="E83" s="14"/>
      <c r="F83" s="14">
        <v>0.5</v>
      </c>
      <c r="G83" s="14">
        <v>52.6</v>
      </c>
      <c r="H83" s="8">
        <f t="shared" si="15"/>
        <v>0</v>
      </c>
      <c r="I83" s="8"/>
      <c r="J83" s="8"/>
      <c r="K83" s="8"/>
      <c r="L83" s="10">
        <f t="shared" si="16"/>
        <v>53.1</v>
      </c>
      <c r="M83" s="10">
        <f t="shared" si="17"/>
        <v>0</v>
      </c>
      <c r="N83" s="10">
        <f t="shared" si="17"/>
        <v>0.5</v>
      </c>
      <c r="O83" s="10">
        <f t="shared" si="17"/>
        <v>52.6</v>
      </c>
    </row>
    <row r="84" spans="1:15" ht="15" customHeight="1" x14ac:dyDescent="0.25">
      <c r="A84" s="4" t="s">
        <v>124</v>
      </c>
      <c r="B84" s="30" t="s">
        <v>63</v>
      </c>
      <c r="C84" s="13" t="s">
        <v>50</v>
      </c>
      <c r="D84" s="14">
        <f t="shared" si="14"/>
        <v>13.9</v>
      </c>
      <c r="E84" s="14"/>
      <c r="F84" s="14"/>
      <c r="G84" s="14">
        <v>13.9</v>
      </c>
      <c r="H84" s="8">
        <f t="shared" si="15"/>
        <v>2</v>
      </c>
      <c r="I84" s="8"/>
      <c r="J84" s="8"/>
      <c r="K84" s="8">
        <v>2</v>
      </c>
      <c r="L84" s="10">
        <f t="shared" si="16"/>
        <v>15.9</v>
      </c>
      <c r="M84" s="10">
        <f t="shared" si="17"/>
        <v>0</v>
      </c>
      <c r="N84" s="10">
        <f t="shared" si="17"/>
        <v>0</v>
      </c>
      <c r="O84" s="10">
        <f t="shared" si="17"/>
        <v>15.9</v>
      </c>
    </row>
    <row r="85" spans="1:15" ht="15" customHeight="1" x14ac:dyDescent="0.25">
      <c r="A85" s="4" t="s">
        <v>125</v>
      </c>
      <c r="B85" s="30" t="s">
        <v>49</v>
      </c>
      <c r="C85" s="13" t="s">
        <v>50</v>
      </c>
      <c r="D85" s="14">
        <f t="shared" si="14"/>
        <v>30</v>
      </c>
      <c r="E85" s="14"/>
      <c r="F85" s="14">
        <v>30</v>
      </c>
      <c r="G85" s="14"/>
      <c r="H85" s="8">
        <f t="shared" si="15"/>
        <v>8</v>
      </c>
      <c r="I85" s="8"/>
      <c r="J85" s="8">
        <v>8</v>
      </c>
      <c r="K85" s="8"/>
      <c r="L85" s="10">
        <f t="shared" si="16"/>
        <v>38</v>
      </c>
      <c r="M85" s="10">
        <f t="shared" ref="M85:O115" si="18">E85+I85</f>
        <v>0</v>
      </c>
      <c r="N85" s="10">
        <f t="shared" si="18"/>
        <v>38</v>
      </c>
      <c r="O85" s="10">
        <f t="shared" si="18"/>
        <v>0</v>
      </c>
    </row>
    <row r="86" spans="1:15" s="32" customFormat="1" ht="15" customHeight="1" x14ac:dyDescent="0.25">
      <c r="A86" s="4" t="s">
        <v>126</v>
      </c>
      <c r="B86" s="30" t="s">
        <v>162</v>
      </c>
      <c r="C86" s="13" t="s">
        <v>50</v>
      </c>
      <c r="D86" s="14">
        <f t="shared" si="14"/>
        <v>9.8000000000000007</v>
      </c>
      <c r="E86" s="14">
        <v>2</v>
      </c>
      <c r="F86" s="14"/>
      <c r="G86" s="14">
        <v>7.8</v>
      </c>
      <c r="H86" s="8">
        <f t="shared" si="15"/>
        <v>-3.5</v>
      </c>
      <c r="I86" s="8">
        <v>-1.1000000000000001</v>
      </c>
      <c r="J86" s="8"/>
      <c r="K86" s="8">
        <v>-2.4</v>
      </c>
      <c r="L86" s="10">
        <f t="shared" si="16"/>
        <v>6.3000000000000007</v>
      </c>
      <c r="M86" s="10">
        <f t="shared" si="18"/>
        <v>0.89999999999999991</v>
      </c>
      <c r="N86" s="10">
        <f t="shared" si="18"/>
        <v>0</v>
      </c>
      <c r="O86" s="10">
        <f t="shared" si="18"/>
        <v>5.4</v>
      </c>
    </row>
    <row r="87" spans="1:15" ht="15.95" customHeight="1" x14ac:dyDescent="0.25">
      <c r="A87" s="18" t="s">
        <v>127</v>
      </c>
      <c r="B87" s="19" t="s">
        <v>171</v>
      </c>
      <c r="C87" s="26"/>
      <c r="D87" s="19">
        <f>SUM(D52:D86)</f>
        <v>704.69999999999982</v>
      </c>
      <c r="E87" s="19">
        <f>SUM(E52:E86)</f>
        <v>13.899999999999995</v>
      </c>
      <c r="F87" s="19">
        <f>SUM(F52:F86)</f>
        <v>68.599999999999994</v>
      </c>
      <c r="G87" s="19">
        <f>SUM(G52:G86)</f>
        <v>622.20000000000005</v>
      </c>
      <c r="H87" s="22">
        <f>SUM(H53:H86)</f>
        <v>1.9000000000000004</v>
      </c>
      <c r="I87" s="22">
        <f>SUM(I53:I86)</f>
        <v>-1.2000000000000002</v>
      </c>
      <c r="J87" s="22">
        <f>SUM(J53:J86)</f>
        <v>4.8000000000000007</v>
      </c>
      <c r="K87" s="22">
        <f>SUM(K53:K86)</f>
        <v>-1.6999999999999986</v>
      </c>
      <c r="L87" s="19">
        <f>SUM(L52:L86)</f>
        <v>706.59999999999991</v>
      </c>
      <c r="M87" s="19">
        <f>SUM(M52:M86)</f>
        <v>12.699999999999996</v>
      </c>
      <c r="N87" s="19">
        <f>SUM(N52:N86)</f>
        <v>73.400000000000006</v>
      </c>
      <c r="O87" s="19">
        <f>SUM(O52:O86)</f>
        <v>620.50000000000011</v>
      </c>
    </row>
    <row r="88" spans="1:15" ht="15.95" customHeight="1" x14ac:dyDescent="0.25">
      <c r="A88" s="11" t="s">
        <v>128</v>
      </c>
      <c r="B88" s="488" t="s">
        <v>64</v>
      </c>
      <c r="C88" s="488"/>
      <c r="D88" s="488"/>
      <c r="E88" s="488"/>
      <c r="F88" s="488"/>
      <c r="G88" s="488"/>
      <c r="H88" s="488"/>
      <c r="I88" s="488"/>
      <c r="J88" s="488"/>
      <c r="K88" s="488"/>
      <c r="L88" s="488"/>
      <c r="M88" s="488"/>
      <c r="N88" s="488"/>
      <c r="O88" s="488"/>
    </row>
    <row r="89" spans="1:15" ht="15" customHeight="1" x14ac:dyDescent="0.25">
      <c r="A89" s="11" t="s">
        <v>129</v>
      </c>
      <c r="B89" s="10" t="s">
        <v>7</v>
      </c>
      <c r="C89" s="13" t="s">
        <v>30</v>
      </c>
      <c r="D89" s="14">
        <f>E89+F89+G89</f>
        <v>1.2000000000000002</v>
      </c>
      <c r="E89" s="14">
        <v>0.4</v>
      </c>
      <c r="F89" s="14">
        <v>0.8</v>
      </c>
      <c r="G89" s="14"/>
      <c r="H89" s="8">
        <f>I89+J89+K89</f>
        <v>0.2</v>
      </c>
      <c r="I89" s="8"/>
      <c r="J89" s="8">
        <v>0.2</v>
      </c>
      <c r="K89" s="8"/>
      <c r="L89" s="10">
        <f>M89+N89+O89</f>
        <v>1.4</v>
      </c>
      <c r="M89" s="10">
        <f>E89+I89</f>
        <v>0.4</v>
      </c>
      <c r="N89" s="10">
        <f>F89+J89</f>
        <v>1</v>
      </c>
      <c r="O89" s="10">
        <f>G89+K89</f>
        <v>0</v>
      </c>
    </row>
    <row r="90" spans="1:15" ht="15" customHeight="1" x14ac:dyDescent="0.25">
      <c r="A90" s="11" t="s">
        <v>130</v>
      </c>
      <c r="B90" s="10" t="s">
        <v>10</v>
      </c>
      <c r="C90" s="13" t="s">
        <v>30</v>
      </c>
      <c r="D90" s="14">
        <f t="shared" ref="D90:D102" si="19">E90+F90+G90</f>
        <v>0.8</v>
      </c>
      <c r="E90" s="14"/>
      <c r="F90" s="14">
        <v>0.8</v>
      </c>
      <c r="G90" s="14"/>
      <c r="H90" s="8">
        <f t="shared" ref="H90:H102" si="20">I90+J90+K90</f>
        <v>0</v>
      </c>
      <c r="I90" s="8"/>
      <c r="J90" s="8"/>
      <c r="K90" s="8"/>
      <c r="L90" s="10">
        <f t="shared" ref="L90:L102" si="21">M90+N90+O90</f>
        <v>0.8</v>
      </c>
      <c r="M90" s="10">
        <f t="shared" ref="M90:O102" si="22">E90+I90</f>
        <v>0</v>
      </c>
      <c r="N90" s="10">
        <f t="shared" si="22"/>
        <v>0.8</v>
      </c>
      <c r="O90" s="10">
        <f t="shared" si="22"/>
        <v>0</v>
      </c>
    </row>
    <row r="91" spans="1:15" ht="15" customHeight="1" x14ac:dyDescent="0.25">
      <c r="A91" s="11" t="s">
        <v>158</v>
      </c>
      <c r="B91" s="10" t="s">
        <v>11</v>
      </c>
      <c r="C91" s="13" t="s">
        <v>30</v>
      </c>
      <c r="D91" s="14">
        <f t="shared" si="19"/>
        <v>1.2</v>
      </c>
      <c r="E91" s="14"/>
      <c r="F91" s="14">
        <v>1.2</v>
      </c>
      <c r="G91" s="14"/>
      <c r="H91" s="8">
        <f t="shared" si="20"/>
        <v>0</v>
      </c>
      <c r="I91" s="8"/>
      <c r="J91" s="8"/>
      <c r="K91" s="8"/>
      <c r="L91" s="10">
        <f t="shared" si="21"/>
        <v>1.2</v>
      </c>
      <c r="M91" s="10">
        <f t="shared" si="22"/>
        <v>0</v>
      </c>
      <c r="N91" s="10">
        <f t="shared" si="22"/>
        <v>1.2</v>
      </c>
      <c r="O91" s="10">
        <f t="shared" si="22"/>
        <v>0</v>
      </c>
    </row>
    <row r="92" spans="1:15" ht="15" customHeight="1" x14ac:dyDescent="0.25">
      <c r="A92" s="11" t="s">
        <v>131</v>
      </c>
      <c r="B92" s="10" t="s">
        <v>15</v>
      </c>
      <c r="C92" s="13" t="s">
        <v>30</v>
      </c>
      <c r="D92" s="14">
        <f t="shared" si="19"/>
        <v>1.2</v>
      </c>
      <c r="E92" s="14"/>
      <c r="F92" s="14">
        <v>1.2</v>
      </c>
      <c r="G92" s="14"/>
      <c r="H92" s="8">
        <f t="shared" si="20"/>
        <v>0</v>
      </c>
      <c r="I92" s="8"/>
      <c r="J92" s="8"/>
      <c r="K92" s="8"/>
      <c r="L92" s="10">
        <f t="shared" si="21"/>
        <v>1.2</v>
      </c>
      <c r="M92" s="10">
        <f t="shared" si="22"/>
        <v>0</v>
      </c>
      <c r="N92" s="10">
        <f t="shared" si="22"/>
        <v>1.2</v>
      </c>
      <c r="O92" s="10">
        <f t="shared" si="22"/>
        <v>0</v>
      </c>
    </row>
    <row r="93" spans="1:15" ht="15" customHeight="1" x14ac:dyDescent="0.25">
      <c r="A93" s="11" t="s">
        <v>132</v>
      </c>
      <c r="B93" s="10" t="s">
        <v>16</v>
      </c>
      <c r="C93" s="13" t="s">
        <v>30</v>
      </c>
      <c r="D93" s="14">
        <f t="shared" si="19"/>
        <v>1.2</v>
      </c>
      <c r="E93" s="14">
        <v>0.3</v>
      </c>
      <c r="F93" s="14">
        <v>0.9</v>
      </c>
      <c r="G93" s="14"/>
      <c r="H93" s="8">
        <f t="shared" si="20"/>
        <v>0.6</v>
      </c>
      <c r="I93" s="8"/>
      <c r="J93" s="8">
        <v>0.6</v>
      </c>
      <c r="K93" s="8"/>
      <c r="L93" s="10">
        <f t="shared" si="21"/>
        <v>1.8</v>
      </c>
      <c r="M93" s="10">
        <f t="shared" si="22"/>
        <v>0.3</v>
      </c>
      <c r="N93" s="10">
        <f t="shared" si="22"/>
        <v>1.5</v>
      </c>
      <c r="O93" s="10">
        <f t="shared" si="22"/>
        <v>0</v>
      </c>
    </row>
    <row r="94" spans="1:15" ht="15" customHeight="1" x14ac:dyDescent="0.25">
      <c r="A94" s="11" t="s">
        <v>133</v>
      </c>
      <c r="B94" s="10" t="s">
        <v>27</v>
      </c>
      <c r="C94" s="13" t="s">
        <v>30</v>
      </c>
      <c r="D94" s="14">
        <f t="shared" si="19"/>
        <v>22.7</v>
      </c>
      <c r="E94" s="14">
        <v>0.4</v>
      </c>
      <c r="F94" s="14">
        <v>20</v>
      </c>
      <c r="G94" s="14">
        <v>2.2999999999999998</v>
      </c>
      <c r="H94" s="8">
        <f t="shared" si="20"/>
        <v>7.1</v>
      </c>
      <c r="I94" s="8">
        <v>0.1</v>
      </c>
      <c r="J94" s="8">
        <v>7</v>
      </c>
      <c r="K94" s="8"/>
      <c r="L94" s="10">
        <f t="shared" si="21"/>
        <v>29.8</v>
      </c>
      <c r="M94" s="10">
        <f t="shared" si="22"/>
        <v>0.5</v>
      </c>
      <c r="N94" s="10">
        <f t="shared" si="22"/>
        <v>27</v>
      </c>
      <c r="O94" s="10">
        <f t="shared" si="22"/>
        <v>2.2999999999999998</v>
      </c>
    </row>
    <row r="95" spans="1:15" ht="15" customHeight="1" x14ac:dyDescent="0.25">
      <c r="A95" s="11" t="s">
        <v>134</v>
      </c>
      <c r="B95" s="10" t="s">
        <v>56</v>
      </c>
      <c r="C95" s="13" t="s">
        <v>30</v>
      </c>
      <c r="D95" s="14">
        <f t="shared" si="19"/>
        <v>5.7</v>
      </c>
      <c r="E95" s="14">
        <v>0.2</v>
      </c>
      <c r="F95" s="14">
        <v>5.5</v>
      </c>
      <c r="G95" s="14"/>
      <c r="H95" s="8">
        <f t="shared" si="20"/>
        <v>0</v>
      </c>
      <c r="I95" s="8"/>
      <c r="J95" s="8"/>
      <c r="K95" s="8"/>
      <c r="L95" s="10">
        <f t="shared" si="21"/>
        <v>5.7</v>
      </c>
      <c r="M95" s="10">
        <f t="shared" si="22"/>
        <v>0.2</v>
      </c>
      <c r="N95" s="10">
        <f t="shared" si="22"/>
        <v>5.5</v>
      </c>
      <c r="O95" s="10">
        <f t="shared" si="22"/>
        <v>0</v>
      </c>
    </row>
    <row r="96" spans="1:15" ht="15" customHeight="1" x14ac:dyDescent="0.25">
      <c r="A96" s="11" t="s">
        <v>135</v>
      </c>
      <c r="B96" s="10" t="s">
        <v>57</v>
      </c>
      <c r="C96" s="13" t="s">
        <v>30</v>
      </c>
      <c r="D96" s="14">
        <f t="shared" si="19"/>
        <v>4.3999999999999995</v>
      </c>
      <c r="E96" s="14">
        <v>0.6</v>
      </c>
      <c r="F96" s="14">
        <v>3.8</v>
      </c>
      <c r="G96" s="14"/>
      <c r="H96" s="8">
        <f t="shared" si="20"/>
        <v>-0.2</v>
      </c>
      <c r="I96" s="8">
        <v>-0.2</v>
      </c>
      <c r="J96" s="8"/>
      <c r="K96" s="8"/>
      <c r="L96" s="10">
        <f t="shared" si="21"/>
        <v>4.2</v>
      </c>
      <c r="M96" s="10">
        <f t="shared" si="22"/>
        <v>0.39999999999999997</v>
      </c>
      <c r="N96" s="10">
        <f t="shared" si="22"/>
        <v>3.8</v>
      </c>
      <c r="O96" s="10">
        <f t="shared" si="22"/>
        <v>0</v>
      </c>
    </row>
    <row r="97" spans="1:15" ht="15" customHeight="1" x14ac:dyDescent="0.25">
      <c r="A97" s="11" t="s">
        <v>136</v>
      </c>
      <c r="B97" s="10" t="s">
        <v>365</v>
      </c>
      <c r="C97" s="13" t="s">
        <v>30</v>
      </c>
      <c r="D97" s="14">
        <f t="shared" si="19"/>
        <v>1.8</v>
      </c>
      <c r="E97" s="14">
        <v>0.3</v>
      </c>
      <c r="F97" s="14">
        <v>1.5</v>
      </c>
      <c r="G97" s="14"/>
      <c r="H97" s="8">
        <f t="shared" si="20"/>
        <v>0.1</v>
      </c>
      <c r="I97" s="8"/>
      <c r="J97" s="8">
        <v>0.1</v>
      </c>
      <c r="K97" s="8"/>
      <c r="L97" s="10">
        <f t="shared" si="21"/>
        <v>1.9000000000000001</v>
      </c>
      <c r="M97" s="10">
        <f t="shared" si="22"/>
        <v>0.3</v>
      </c>
      <c r="N97" s="10">
        <f t="shared" si="22"/>
        <v>1.6</v>
      </c>
      <c r="O97" s="10">
        <f t="shared" si="22"/>
        <v>0</v>
      </c>
    </row>
    <row r="98" spans="1:15" ht="15" customHeight="1" x14ac:dyDescent="0.25">
      <c r="A98" s="11" t="s">
        <v>137</v>
      </c>
      <c r="B98" s="10" t="s">
        <v>65</v>
      </c>
      <c r="C98" s="13" t="s">
        <v>30</v>
      </c>
      <c r="D98" s="14">
        <f t="shared" si="19"/>
        <v>1.2</v>
      </c>
      <c r="E98" s="14">
        <v>0.5</v>
      </c>
      <c r="F98" s="14">
        <v>0.7</v>
      </c>
      <c r="G98" s="14"/>
      <c r="H98" s="8">
        <f t="shared" si="20"/>
        <v>-0.7</v>
      </c>
      <c r="I98" s="8">
        <v>-0.2</v>
      </c>
      <c r="J98" s="8">
        <v>-0.5</v>
      </c>
      <c r="K98" s="8"/>
      <c r="L98" s="10">
        <f t="shared" si="21"/>
        <v>0.49999999999999994</v>
      </c>
      <c r="M98" s="10">
        <f t="shared" si="22"/>
        <v>0.3</v>
      </c>
      <c r="N98" s="10">
        <f t="shared" si="22"/>
        <v>0.19999999999999996</v>
      </c>
      <c r="O98" s="10">
        <f t="shared" si="22"/>
        <v>0</v>
      </c>
    </row>
    <row r="99" spans="1:15" ht="15" customHeight="1" x14ac:dyDescent="0.25">
      <c r="A99" s="246" t="s">
        <v>159</v>
      </c>
      <c r="B99" s="10" t="s">
        <v>150</v>
      </c>
      <c r="C99" s="13" t="s">
        <v>30</v>
      </c>
      <c r="D99" s="14">
        <f t="shared" si="19"/>
        <v>1.5</v>
      </c>
      <c r="E99" s="14">
        <v>0.4</v>
      </c>
      <c r="F99" s="14">
        <v>1.1000000000000001</v>
      </c>
      <c r="G99" s="14"/>
      <c r="H99" s="8">
        <f t="shared" si="20"/>
        <v>0</v>
      </c>
      <c r="I99" s="8"/>
      <c r="J99" s="8"/>
      <c r="K99" s="8"/>
      <c r="L99" s="10">
        <f t="shared" si="21"/>
        <v>1.5</v>
      </c>
      <c r="M99" s="10">
        <f t="shared" si="22"/>
        <v>0.4</v>
      </c>
      <c r="N99" s="10">
        <f t="shared" si="22"/>
        <v>1.1000000000000001</v>
      </c>
      <c r="O99" s="10">
        <f t="shared" si="22"/>
        <v>0</v>
      </c>
    </row>
    <row r="100" spans="1:15" ht="15" customHeight="1" x14ac:dyDescent="0.25">
      <c r="A100" s="11" t="s">
        <v>138</v>
      </c>
      <c r="B100" s="10" t="s">
        <v>28</v>
      </c>
      <c r="C100" s="13" t="s">
        <v>30</v>
      </c>
      <c r="D100" s="14">
        <f t="shared" si="19"/>
        <v>3.1</v>
      </c>
      <c r="E100" s="14">
        <v>0.6</v>
      </c>
      <c r="F100" s="14">
        <v>2.5</v>
      </c>
      <c r="G100" s="14"/>
      <c r="H100" s="8">
        <f t="shared" si="20"/>
        <v>-0.3</v>
      </c>
      <c r="I100" s="8">
        <v>-0.3</v>
      </c>
      <c r="J100" s="8"/>
      <c r="K100" s="8"/>
      <c r="L100" s="10">
        <f t="shared" si="21"/>
        <v>2.8</v>
      </c>
      <c r="M100" s="10">
        <f t="shared" si="22"/>
        <v>0.3</v>
      </c>
      <c r="N100" s="10">
        <f t="shared" si="22"/>
        <v>2.5</v>
      </c>
      <c r="O100" s="10">
        <f t="shared" si="22"/>
        <v>0</v>
      </c>
    </row>
    <row r="101" spans="1:15" ht="15" customHeight="1" x14ac:dyDescent="0.25">
      <c r="A101" s="11" t="s">
        <v>177</v>
      </c>
      <c r="B101" s="10" t="s">
        <v>29</v>
      </c>
      <c r="C101" s="13" t="s">
        <v>30</v>
      </c>
      <c r="D101" s="14">
        <f t="shared" si="19"/>
        <v>22.5</v>
      </c>
      <c r="E101" s="14">
        <v>15</v>
      </c>
      <c r="F101" s="14">
        <v>7.5</v>
      </c>
      <c r="G101" s="14"/>
      <c r="H101" s="8">
        <f t="shared" si="20"/>
        <v>1.9000000000000001</v>
      </c>
      <c r="I101" s="8">
        <v>1.8</v>
      </c>
      <c r="J101" s="8">
        <v>0.1</v>
      </c>
      <c r="K101" s="8"/>
      <c r="L101" s="10">
        <f t="shared" si="21"/>
        <v>24.4</v>
      </c>
      <c r="M101" s="10">
        <f t="shared" si="22"/>
        <v>16.8</v>
      </c>
      <c r="N101" s="10">
        <f t="shared" si="22"/>
        <v>7.6</v>
      </c>
      <c r="O101" s="10">
        <f t="shared" si="22"/>
        <v>0</v>
      </c>
    </row>
    <row r="102" spans="1:15" ht="15" customHeight="1" x14ac:dyDescent="0.25">
      <c r="A102" s="11" t="s">
        <v>178</v>
      </c>
      <c r="B102" s="10" t="s">
        <v>62</v>
      </c>
      <c r="C102" s="13" t="s">
        <v>30</v>
      </c>
      <c r="D102" s="14">
        <f t="shared" si="19"/>
        <v>10.3</v>
      </c>
      <c r="E102" s="14">
        <v>0.3</v>
      </c>
      <c r="F102" s="14"/>
      <c r="G102" s="14">
        <v>10</v>
      </c>
      <c r="H102" s="8">
        <f t="shared" si="20"/>
        <v>0</v>
      </c>
      <c r="I102" s="8"/>
      <c r="J102" s="8"/>
      <c r="K102" s="8"/>
      <c r="L102" s="10">
        <f t="shared" si="21"/>
        <v>10.3</v>
      </c>
      <c r="M102" s="10">
        <f t="shared" si="22"/>
        <v>0.3</v>
      </c>
      <c r="N102" s="10">
        <f t="shared" si="22"/>
        <v>0</v>
      </c>
      <c r="O102" s="10">
        <f t="shared" si="22"/>
        <v>10</v>
      </c>
    </row>
    <row r="103" spans="1:15" ht="15.95" customHeight="1" x14ac:dyDescent="0.25">
      <c r="A103" s="18" t="s">
        <v>179</v>
      </c>
      <c r="B103" s="19" t="s">
        <v>173</v>
      </c>
      <c r="C103" s="26"/>
      <c r="D103" s="21">
        <f t="shared" ref="D103:O103" si="23">SUM(D89:D102)</f>
        <v>78.8</v>
      </c>
      <c r="E103" s="21">
        <f t="shared" si="23"/>
        <v>19</v>
      </c>
      <c r="F103" s="21">
        <f t="shared" si="23"/>
        <v>47.5</v>
      </c>
      <c r="G103" s="21">
        <f t="shared" si="23"/>
        <v>12.3</v>
      </c>
      <c r="H103" s="22">
        <f t="shared" si="23"/>
        <v>8.6999999999999993</v>
      </c>
      <c r="I103" s="22">
        <f t="shared" si="23"/>
        <v>1.2</v>
      </c>
      <c r="J103" s="22">
        <f t="shared" si="23"/>
        <v>7.4999999999999991</v>
      </c>
      <c r="K103" s="22">
        <f t="shared" si="23"/>
        <v>0</v>
      </c>
      <c r="L103" s="19">
        <f t="shared" si="23"/>
        <v>87.5</v>
      </c>
      <c r="M103" s="19">
        <f t="shared" si="23"/>
        <v>20.2</v>
      </c>
      <c r="N103" s="19">
        <f t="shared" si="23"/>
        <v>55.000000000000007</v>
      </c>
      <c r="O103" s="19">
        <f t="shared" si="23"/>
        <v>12.3</v>
      </c>
    </row>
    <row r="104" spans="1:15" ht="15.95" customHeight="1" x14ac:dyDescent="0.25">
      <c r="A104" s="11" t="s">
        <v>180</v>
      </c>
      <c r="B104" s="470" t="s">
        <v>66</v>
      </c>
      <c r="C104" s="471"/>
      <c r="D104" s="471"/>
      <c r="E104" s="471"/>
      <c r="F104" s="471"/>
      <c r="G104" s="471"/>
      <c r="H104" s="471"/>
      <c r="I104" s="471"/>
      <c r="J104" s="471"/>
      <c r="K104" s="471"/>
      <c r="L104" s="471"/>
      <c r="M104" s="471"/>
      <c r="N104" s="471"/>
      <c r="O104" s="472"/>
    </row>
    <row r="105" spans="1:15" ht="15" customHeight="1" x14ac:dyDescent="0.25">
      <c r="A105" s="11" t="s">
        <v>181</v>
      </c>
      <c r="B105" s="9" t="s">
        <v>51</v>
      </c>
      <c r="C105" s="5" t="s">
        <v>24</v>
      </c>
      <c r="D105" s="6">
        <f>E105+F105+G105</f>
        <v>276.8</v>
      </c>
      <c r="E105" s="33"/>
      <c r="F105" s="33"/>
      <c r="G105" s="33">
        <v>276.8</v>
      </c>
      <c r="H105" s="8">
        <f>I105+J105+K105</f>
        <v>0</v>
      </c>
      <c r="I105" s="8"/>
      <c r="J105" s="8"/>
      <c r="K105" s="8"/>
      <c r="L105" s="10">
        <f>M105+N105+O105</f>
        <v>276.8</v>
      </c>
      <c r="M105" s="10">
        <f t="shared" ref="M105:O108" si="24">E105+I105</f>
        <v>0</v>
      </c>
      <c r="N105" s="10">
        <f t="shared" si="24"/>
        <v>0</v>
      </c>
      <c r="O105" s="10">
        <f t="shared" si="24"/>
        <v>276.8</v>
      </c>
    </row>
    <row r="106" spans="1:15" ht="15" customHeight="1" x14ac:dyDescent="0.25">
      <c r="A106" s="11" t="s">
        <v>182</v>
      </c>
      <c r="B106" s="10" t="s">
        <v>52</v>
      </c>
      <c r="C106" s="13" t="s">
        <v>24</v>
      </c>
      <c r="D106" s="14">
        <f>E106+F106+G106</f>
        <v>56</v>
      </c>
      <c r="E106" s="14"/>
      <c r="F106" s="14"/>
      <c r="G106" s="14">
        <v>56</v>
      </c>
      <c r="H106" s="8">
        <f>I106+J106+K106</f>
        <v>0</v>
      </c>
      <c r="I106" s="8"/>
      <c r="J106" s="8"/>
      <c r="K106" s="8"/>
      <c r="L106" s="10">
        <f>M106+N106+O106</f>
        <v>56</v>
      </c>
      <c r="M106" s="10">
        <f t="shared" si="24"/>
        <v>0</v>
      </c>
      <c r="N106" s="10">
        <f t="shared" si="24"/>
        <v>0</v>
      </c>
      <c r="O106" s="10">
        <f t="shared" si="24"/>
        <v>56</v>
      </c>
    </row>
    <row r="107" spans="1:15" s="32" customFormat="1" ht="15" customHeight="1" x14ac:dyDescent="0.25">
      <c r="A107" s="11" t="s">
        <v>183</v>
      </c>
      <c r="B107" s="10" t="s">
        <v>67</v>
      </c>
      <c r="C107" s="28" t="s">
        <v>24</v>
      </c>
      <c r="D107" s="14">
        <f>E107+F107+G107</f>
        <v>1</v>
      </c>
      <c r="E107" s="14"/>
      <c r="F107" s="14"/>
      <c r="G107" s="14">
        <v>1</v>
      </c>
      <c r="H107" s="8">
        <f>I107+J107+K107</f>
        <v>-0.3</v>
      </c>
      <c r="I107" s="8"/>
      <c r="J107" s="8"/>
      <c r="K107" s="8">
        <v>-0.3</v>
      </c>
      <c r="L107" s="10">
        <f>M107+N107+O107</f>
        <v>0.7</v>
      </c>
      <c r="M107" s="10">
        <f t="shared" si="24"/>
        <v>0</v>
      </c>
      <c r="N107" s="10">
        <f t="shared" si="24"/>
        <v>0</v>
      </c>
      <c r="O107" s="10">
        <f t="shared" si="24"/>
        <v>0.7</v>
      </c>
    </row>
    <row r="108" spans="1:15" ht="15" customHeight="1" x14ac:dyDescent="0.25">
      <c r="A108" s="11" t="s">
        <v>184</v>
      </c>
      <c r="B108" s="10" t="s">
        <v>430</v>
      </c>
      <c r="C108" s="13" t="s">
        <v>24</v>
      </c>
      <c r="D108" s="14">
        <f>E108+F108+G108</f>
        <v>30.1</v>
      </c>
      <c r="E108" s="34">
        <v>0.1</v>
      </c>
      <c r="F108" s="34"/>
      <c r="G108" s="34">
        <v>30</v>
      </c>
      <c r="H108" s="8">
        <f>I108+J108+K108</f>
        <v>2</v>
      </c>
      <c r="I108" s="8"/>
      <c r="J108" s="8"/>
      <c r="K108" s="8">
        <v>2</v>
      </c>
      <c r="L108" s="10">
        <f>M108+N108+O108</f>
        <v>32.1</v>
      </c>
      <c r="M108" s="10">
        <f t="shared" si="24"/>
        <v>0.1</v>
      </c>
      <c r="N108" s="10">
        <f t="shared" si="24"/>
        <v>0</v>
      </c>
      <c r="O108" s="10">
        <f t="shared" si="24"/>
        <v>32</v>
      </c>
    </row>
    <row r="109" spans="1:15" ht="15.95" customHeight="1" x14ac:dyDescent="0.25">
      <c r="A109" s="44" t="s">
        <v>185</v>
      </c>
      <c r="B109" s="35" t="s">
        <v>174</v>
      </c>
      <c r="C109" s="23"/>
      <c r="D109" s="21">
        <f t="shared" ref="D109:L109" si="25">SUM(D105:D108)</f>
        <v>363.90000000000003</v>
      </c>
      <c r="E109" s="21">
        <f t="shared" si="25"/>
        <v>0.1</v>
      </c>
      <c r="F109" s="21">
        <f t="shared" si="25"/>
        <v>0</v>
      </c>
      <c r="G109" s="21">
        <f t="shared" si="25"/>
        <v>363.8</v>
      </c>
      <c r="H109" s="22">
        <f t="shared" si="25"/>
        <v>1.7</v>
      </c>
      <c r="I109" s="22">
        <f t="shared" si="25"/>
        <v>0</v>
      </c>
      <c r="J109" s="22">
        <f t="shared" si="25"/>
        <v>0</v>
      </c>
      <c r="K109" s="22">
        <f t="shared" si="25"/>
        <v>1.7</v>
      </c>
      <c r="L109" s="19">
        <f t="shared" si="25"/>
        <v>365.6</v>
      </c>
      <c r="M109" s="19">
        <f t="shared" ref="M109:O109" si="26">SUM(M105:M108)</f>
        <v>0.1</v>
      </c>
      <c r="N109" s="19">
        <f t="shared" si="26"/>
        <v>0</v>
      </c>
      <c r="O109" s="19">
        <f t="shared" si="26"/>
        <v>365.5</v>
      </c>
    </row>
    <row r="110" spans="1:15" ht="15.95" customHeight="1" x14ac:dyDescent="0.25">
      <c r="A110" s="18" t="s">
        <v>186</v>
      </c>
      <c r="B110" s="36" t="s">
        <v>166</v>
      </c>
      <c r="C110" s="37"/>
      <c r="D110" s="38">
        <f t="shared" ref="D110:O110" si="27">D34+D47+D51+D87+D103+D109</f>
        <v>1319.9999999999998</v>
      </c>
      <c r="E110" s="38">
        <f t="shared" si="27"/>
        <v>195.9</v>
      </c>
      <c r="F110" s="38">
        <f t="shared" si="27"/>
        <v>125.8</v>
      </c>
      <c r="G110" s="38">
        <f t="shared" si="27"/>
        <v>998.3</v>
      </c>
      <c r="H110" s="39">
        <f t="shared" si="27"/>
        <v>17</v>
      </c>
      <c r="I110" s="39">
        <f t="shared" si="27"/>
        <v>4.9000000000000004</v>
      </c>
      <c r="J110" s="39">
        <f t="shared" si="27"/>
        <v>12.1</v>
      </c>
      <c r="K110" s="39">
        <f t="shared" si="27"/>
        <v>0</v>
      </c>
      <c r="L110" s="40">
        <f t="shared" si="27"/>
        <v>1337</v>
      </c>
      <c r="M110" s="40">
        <f t="shared" si="27"/>
        <v>200.79999999999998</v>
      </c>
      <c r="N110" s="40">
        <f t="shared" si="27"/>
        <v>137.9</v>
      </c>
      <c r="O110" s="40">
        <f t="shared" si="27"/>
        <v>998.30000000000007</v>
      </c>
    </row>
    <row r="111" spans="1:15" x14ac:dyDescent="0.25">
      <c r="A111" s="341"/>
      <c r="B111" s="41"/>
      <c r="C111" s="42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</row>
    <row r="112" spans="1:15" x14ac:dyDescent="0.25">
      <c r="C112" s="43"/>
      <c r="D112" s="342">
        <v>1320</v>
      </c>
      <c r="E112" s="342">
        <v>195.9</v>
      </c>
      <c r="F112" s="342">
        <v>125.8</v>
      </c>
      <c r="G112" s="342">
        <v>998.3</v>
      </c>
    </row>
    <row r="113" spans="3:15" x14ac:dyDescent="0.25">
      <c r="C113" s="43"/>
    </row>
    <row r="114" spans="3:15" x14ac:dyDescent="0.25">
      <c r="C114" s="43"/>
    </row>
    <row r="115" spans="3:15" x14ac:dyDescent="0.25">
      <c r="C115" s="43"/>
    </row>
    <row r="116" spans="3:15" x14ac:dyDescent="0.25">
      <c r="C116" s="43"/>
    </row>
    <row r="117" spans="3:15" x14ac:dyDescent="0.25">
      <c r="C117" s="43"/>
    </row>
    <row r="118" spans="3:15" x14ac:dyDescent="0.25">
      <c r="C118" s="43"/>
    </row>
    <row r="119" spans="3:15" x14ac:dyDescent="0.25">
      <c r="C119" s="43"/>
    </row>
    <row r="120" spans="3:15" x14ac:dyDescent="0.25">
      <c r="C120" s="43"/>
    </row>
    <row r="121" spans="3:15" x14ac:dyDescent="0.25">
      <c r="C121" s="43"/>
    </row>
    <row r="122" spans="3:15" x14ac:dyDescent="0.25">
      <c r="C122" s="43"/>
    </row>
    <row r="123" spans="3:15" x14ac:dyDescent="0.25">
      <c r="C123" s="43"/>
    </row>
    <row r="124" spans="3:15" x14ac:dyDescent="0.25">
      <c r="C124" s="43"/>
      <c r="O124" s="446"/>
    </row>
    <row r="125" spans="3:15" x14ac:dyDescent="0.25">
      <c r="C125" s="43"/>
    </row>
    <row r="126" spans="3:15" x14ac:dyDescent="0.25">
      <c r="C126" s="43"/>
    </row>
    <row r="127" spans="3:15" x14ac:dyDescent="0.25">
      <c r="C127" s="43"/>
    </row>
    <row r="128" spans="3:15" x14ac:dyDescent="0.25">
      <c r="C128" s="43"/>
    </row>
    <row r="129" spans="3:3" x14ac:dyDescent="0.25">
      <c r="C129" s="43"/>
    </row>
    <row r="130" spans="3:3" x14ac:dyDescent="0.25">
      <c r="C130" s="43"/>
    </row>
    <row r="131" spans="3:3" x14ac:dyDescent="0.25">
      <c r="C131" s="43"/>
    </row>
    <row r="132" spans="3:3" x14ac:dyDescent="0.25">
      <c r="C132" s="43"/>
    </row>
    <row r="133" spans="3:3" x14ac:dyDescent="0.25">
      <c r="C133" s="43"/>
    </row>
    <row r="134" spans="3:3" x14ac:dyDescent="0.25">
      <c r="C134" s="43"/>
    </row>
    <row r="135" spans="3:3" x14ac:dyDescent="0.25">
      <c r="C135" s="43"/>
    </row>
    <row r="136" spans="3:3" x14ac:dyDescent="0.25">
      <c r="C136" s="43"/>
    </row>
    <row r="137" spans="3:3" x14ac:dyDescent="0.25">
      <c r="C137" s="43"/>
    </row>
    <row r="138" spans="3:3" x14ac:dyDescent="0.25">
      <c r="C138" s="43"/>
    </row>
    <row r="139" spans="3:3" x14ac:dyDescent="0.25">
      <c r="C139" s="43"/>
    </row>
    <row r="140" spans="3:3" x14ac:dyDescent="0.25">
      <c r="C140" s="43"/>
    </row>
    <row r="141" spans="3:3" x14ac:dyDescent="0.25">
      <c r="C141" s="43"/>
    </row>
    <row r="142" spans="3:3" x14ac:dyDescent="0.25">
      <c r="C142" s="43"/>
    </row>
    <row r="143" spans="3:3" x14ac:dyDescent="0.25">
      <c r="C143" s="43"/>
    </row>
    <row r="144" spans="3:3" x14ac:dyDescent="0.25">
      <c r="C144" s="43"/>
    </row>
    <row r="145" spans="3:3" x14ac:dyDescent="0.25">
      <c r="C145" s="43"/>
    </row>
    <row r="146" spans="3:3" x14ac:dyDescent="0.25">
      <c r="C146" s="43"/>
    </row>
    <row r="147" spans="3:3" x14ac:dyDescent="0.25">
      <c r="C147" s="43"/>
    </row>
    <row r="148" spans="3:3" x14ac:dyDescent="0.25">
      <c r="C148" s="43"/>
    </row>
    <row r="149" spans="3:3" x14ac:dyDescent="0.25">
      <c r="C149" s="43"/>
    </row>
    <row r="150" spans="3:3" x14ac:dyDescent="0.25">
      <c r="C150" s="43"/>
    </row>
    <row r="151" spans="3:3" x14ac:dyDescent="0.25">
      <c r="C151" s="43"/>
    </row>
    <row r="152" spans="3:3" x14ac:dyDescent="0.25">
      <c r="C152" s="43"/>
    </row>
    <row r="153" spans="3:3" x14ac:dyDescent="0.25">
      <c r="C153" s="43"/>
    </row>
    <row r="154" spans="3:3" x14ac:dyDescent="0.25">
      <c r="C154" s="43"/>
    </row>
    <row r="155" spans="3:3" x14ac:dyDescent="0.25">
      <c r="C155" s="43"/>
    </row>
    <row r="156" spans="3:3" x14ac:dyDescent="0.25">
      <c r="C156" s="43"/>
    </row>
    <row r="157" spans="3:3" x14ac:dyDescent="0.25">
      <c r="C157" s="43"/>
    </row>
    <row r="158" spans="3:3" x14ac:dyDescent="0.25">
      <c r="C158" s="43"/>
    </row>
    <row r="159" spans="3:3" x14ac:dyDescent="0.25">
      <c r="C159" s="43"/>
    </row>
    <row r="160" spans="3:3" x14ac:dyDescent="0.25">
      <c r="C160" s="43"/>
    </row>
    <row r="161" spans="3:3" x14ac:dyDescent="0.25">
      <c r="C161" s="43"/>
    </row>
    <row r="162" spans="3:3" x14ac:dyDescent="0.25">
      <c r="C162" s="43"/>
    </row>
    <row r="163" spans="3:3" x14ac:dyDescent="0.25">
      <c r="C163" s="43"/>
    </row>
    <row r="164" spans="3:3" x14ac:dyDescent="0.25">
      <c r="C164" s="43"/>
    </row>
    <row r="165" spans="3:3" x14ac:dyDescent="0.25">
      <c r="C165" s="43"/>
    </row>
    <row r="166" spans="3:3" x14ac:dyDescent="0.25">
      <c r="C166" s="43"/>
    </row>
    <row r="167" spans="3:3" x14ac:dyDescent="0.25">
      <c r="C167" s="43"/>
    </row>
    <row r="168" spans="3:3" x14ac:dyDescent="0.25">
      <c r="C168" s="43"/>
    </row>
    <row r="169" spans="3:3" x14ac:dyDescent="0.25">
      <c r="C169" s="43"/>
    </row>
    <row r="170" spans="3:3" x14ac:dyDescent="0.25">
      <c r="C170" s="43"/>
    </row>
    <row r="171" spans="3:3" x14ac:dyDescent="0.25">
      <c r="C171" s="43"/>
    </row>
    <row r="172" spans="3:3" x14ac:dyDescent="0.25">
      <c r="C172" s="43"/>
    </row>
    <row r="173" spans="3:3" x14ac:dyDescent="0.25">
      <c r="C173" s="43"/>
    </row>
    <row r="174" spans="3:3" x14ac:dyDescent="0.25">
      <c r="C174" s="43"/>
    </row>
    <row r="175" spans="3:3" x14ac:dyDescent="0.25">
      <c r="C175" s="43"/>
    </row>
    <row r="176" spans="3:3" x14ac:dyDescent="0.25">
      <c r="C176" s="43"/>
    </row>
    <row r="177" spans="3:3" x14ac:dyDescent="0.25">
      <c r="C177" s="43"/>
    </row>
    <row r="178" spans="3:3" x14ac:dyDescent="0.25">
      <c r="C178" s="43"/>
    </row>
    <row r="179" spans="3:3" x14ac:dyDescent="0.25">
      <c r="C179" s="43"/>
    </row>
    <row r="180" spans="3:3" x14ac:dyDescent="0.25">
      <c r="C180" s="43"/>
    </row>
    <row r="181" spans="3:3" x14ac:dyDescent="0.25">
      <c r="C181" s="43"/>
    </row>
    <row r="182" spans="3:3" x14ac:dyDescent="0.25">
      <c r="C182" s="43"/>
    </row>
    <row r="183" spans="3:3" x14ac:dyDescent="0.25">
      <c r="C183" s="43"/>
    </row>
    <row r="184" spans="3:3" x14ac:dyDescent="0.25">
      <c r="C184" s="43"/>
    </row>
    <row r="185" spans="3:3" x14ac:dyDescent="0.25">
      <c r="C185" s="43"/>
    </row>
    <row r="186" spans="3:3" x14ac:dyDescent="0.25">
      <c r="C186" s="43"/>
    </row>
    <row r="187" spans="3:3" x14ac:dyDescent="0.25">
      <c r="C187" s="43"/>
    </row>
    <row r="188" spans="3:3" x14ac:dyDescent="0.25">
      <c r="C188" s="43"/>
    </row>
    <row r="189" spans="3:3" x14ac:dyDescent="0.25">
      <c r="C189" s="43"/>
    </row>
    <row r="190" spans="3:3" x14ac:dyDescent="0.25">
      <c r="C190" s="43"/>
    </row>
    <row r="191" spans="3:3" x14ac:dyDescent="0.25">
      <c r="C191" s="43"/>
    </row>
    <row r="192" spans="3:3" x14ac:dyDescent="0.25">
      <c r="C192" s="43"/>
    </row>
    <row r="193" spans="3:3" x14ac:dyDescent="0.25">
      <c r="C193" s="43"/>
    </row>
    <row r="194" spans="3:3" x14ac:dyDescent="0.25">
      <c r="C194" s="43"/>
    </row>
    <row r="195" spans="3:3" x14ac:dyDescent="0.25">
      <c r="C195" s="43"/>
    </row>
    <row r="196" spans="3:3" x14ac:dyDescent="0.25">
      <c r="C196" s="43"/>
    </row>
    <row r="197" spans="3:3" x14ac:dyDescent="0.25">
      <c r="C197" s="43"/>
    </row>
    <row r="198" spans="3:3" x14ac:dyDescent="0.25">
      <c r="C198" s="43"/>
    </row>
    <row r="199" spans="3:3" x14ac:dyDescent="0.25">
      <c r="C199" s="43"/>
    </row>
    <row r="200" spans="3:3" x14ac:dyDescent="0.25">
      <c r="C200" s="43"/>
    </row>
    <row r="201" spans="3:3" x14ac:dyDescent="0.25">
      <c r="C201" s="43"/>
    </row>
    <row r="202" spans="3:3" x14ac:dyDescent="0.25">
      <c r="C202" s="43"/>
    </row>
    <row r="203" spans="3:3" x14ac:dyDescent="0.25">
      <c r="C203" s="43"/>
    </row>
    <row r="204" spans="3:3" x14ac:dyDescent="0.25">
      <c r="C204" s="43"/>
    </row>
    <row r="205" spans="3:3" x14ac:dyDescent="0.25">
      <c r="C205" s="43"/>
    </row>
    <row r="206" spans="3:3" x14ac:dyDescent="0.25">
      <c r="C206" s="43"/>
    </row>
    <row r="207" spans="3:3" x14ac:dyDescent="0.25">
      <c r="C207" s="43"/>
    </row>
    <row r="208" spans="3:3" x14ac:dyDescent="0.25">
      <c r="C208" s="43"/>
    </row>
    <row r="209" spans="3:3" x14ac:dyDescent="0.25">
      <c r="C209" s="43"/>
    </row>
    <row r="210" spans="3:3" x14ac:dyDescent="0.25">
      <c r="C210" s="43"/>
    </row>
    <row r="211" spans="3:3" x14ac:dyDescent="0.25">
      <c r="C211" s="43"/>
    </row>
    <row r="212" spans="3:3" x14ac:dyDescent="0.25">
      <c r="C212" s="43"/>
    </row>
    <row r="213" spans="3:3" x14ac:dyDescent="0.25">
      <c r="C213" s="43"/>
    </row>
    <row r="214" spans="3:3" x14ac:dyDescent="0.25">
      <c r="C214" s="43"/>
    </row>
    <row r="215" spans="3:3" x14ac:dyDescent="0.25">
      <c r="C215" s="43"/>
    </row>
    <row r="216" spans="3:3" x14ac:dyDescent="0.25">
      <c r="C216" s="43"/>
    </row>
    <row r="217" spans="3:3" x14ac:dyDescent="0.25">
      <c r="C217" s="43"/>
    </row>
    <row r="218" spans="3:3" x14ac:dyDescent="0.25">
      <c r="C218" s="43"/>
    </row>
    <row r="219" spans="3:3" x14ac:dyDescent="0.25">
      <c r="C219" s="43"/>
    </row>
    <row r="220" spans="3:3" x14ac:dyDescent="0.25">
      <c r="C220" s="43"/>
    </row>
    <row r="221" spans="3:3" x14ac:dyDescent="0.25">
      <c r="C221" s="43"/>
    </row>
    <row r="222" spans="3:3" x14ac:dyDescent="0.25">
      <c r="C222" s="43"/>
    </row>
    <row r="223" spans="3:3" x14ac:dyDescent="0.25">
      <c r="C223" s="43"/>
    </row>
    <row r="224" spans="3:3" x14ac:dyDescent="0.25">
      <c r="C224" s="43"/>
    </row>
    <row r="225" spans="3:3" x14ac:dyDescent="0.25">
      <c r="C225" s="43"/>
    </row>
    <row r="226" spans="3:3" x14ac:dyDescent="0.25">
      <c r="C226" s="43"/>
    </row>
    <row r="227" spans="3:3" x14ac:dyDescent="0.25">
      <c r="C227" s="43"/>
    </row>
    <row r="228" spans="3:3" x14ac:dyDescent="0.25">
      <c r="C228" s="43"/>
    </row>
    <row r="229" spans="3:3" x14ac:dyDescent="0.25">
      <c r="C229" s="43"/>
    </row>
    <row r="230" spans="3:3" x14ac:dyDescent="0.25">
      <c r="C230" s="43"/>
    </row>
    <row r="231" spans="3:3" x14ac:dyDescent="0.25">
      <c r="C231" s="43"/>
    </row>
    <row r="232" spans="3:3" x14ac:dyDescent="0.25">
      <c r="C232" s="43"/>
    </row>
    <row r="233" spans="3:3" x14ac:dyDescent="0.25">
      <c r="C233" s="43"/>
    </row>
    <row r="234" spans="3:3" x14ac:dyDescent="0.25">
      <c r="C234" s="43"/>
    </row>
    <row r="235" spans="3:3" x14ac:dyDescent="0.25">
      <c r="C235" s="43"/>
    </row>
    <row r="236" spans="3:3" x14ac:dyDescent="0.25">
      <c r="C236" s="43"/>
    </row>
    <row r="237" spans="3:3" x14ac:dyDescent="0.25">
      <c r="C237" s="43"/>
    </row>
    <row r="238" spans="3:3" x14ac:dyDescent="0.25">
      <c r="C238" s="43"/>
    </row>
    <row r="239" spans="3:3" x14ac:dyDescent="0.25">
      <c r="C239" s="43"/>
    </row>
    <row r="240" spans="3:3" x14ac:dyDescent="0.25">
      <c r="C240" s="43"/>
    </row>
    <row r="241" spans="3:3" x14ac:dyDescent="0.25">
      <c r="C241" s="43"/>
    </row>
    <row r="242" spans="3:3" x14ac:dyDescent="0.25">
      <c r="C242" s="43"/>
    </row>
    <row r="243" spans="3:3" x14ac:dyDescent="0.25">
      <c r="C243" s="43"/>
    </row>
    <row r="244" spans="3:3" x14ac:dyDescent="0.25">
      <c r="C244" s="43"/>
    </row>
    <row r="245" spans="3:3" x14ac:dyDescent="0.25">
      <c r="C245" s="43"/>
    </row>
    <row r="246" spans="3:3" x14ac:dyDescent="0.25">
      <c r="C246" s="43"/>
    </row>
    <row r="247" spans="3:3" x14ac:dyDescent="0.25">
      <c r="C247" s="43"/>
    </row>
    <row r="248" spans="3:3" x14ac:dyDescent="0.25">
      <c r="C248" s="43"/>
    </row>
    <row r="249" spans="3:3" x14ac:dyDescent="0.25">
      <c r="C249" s="43"/>
    </row>
    <row r="250" spans="3:3" x14ac:dyDescent="0.25">
      <c r="C250" s="43"/>
    </row>
    <row r="251" spans="3:3" x14ac:dyDescent="0.25">
      <c r="C251" s="43"/>
    </row>
    <row r="252" spans="3:3" x14ac:dyDescent="0.25">
      <c r="C252" s="43"/>
    </row>
    <row r="253" spans="3:3" x14ac:dyDescent="0.25">
      <c r="C253" s="43"/>
    </row>
    <row r="254" spans="3:3" x14ac:dyDescent="0.25">
      <c r="C254" s="43"/>
    </row>
    <row r="255" spans="3:3" x14ac:dyDescent="0.25">
      <c r="C255" s="43"/>
    </row>
    <row r="256" spans="3:3" x14ac:dyDescent="0.25">
      <c r="C256" s="43"/>
    </row>
    <row r="257" spans="3:3" x14ac:dyDescent="0.25">
      <c r="C257" s="43"/>
    </row>
    <row r="258" spans="3:3" x14ac:dyDescent="0.25">
      <c r="C258" s="43"/>
    </row>
    <row r="259" spans="3:3" x14ac:dyDescent="0.25">
      <c r="C259" s="43"/>
    </row>
    <row r="260" spans="3:3" x14ac:dyDescent="0.25">
      <c r="C260" s="43"/>
    </row>
    <row r="261" spans="3:3" x14ac:dyDescent="0.25">
      <c r="C261" s="43"/>
    </row>
    <row r="262" spans="3:3" x14ac:dyDescent="0.25">
      <c r="C262" s="43"/>
    </row>
    <row r="263" spans="3:3" x14ac:dyDescent="0.25">
      <c r="C263" s="43"/>
    </row>
    <row r="264" spans="3:3" x14ac:dyDescent="0.25">
      <c r="C264" s="43"/>
    </row>
    <row r="265" spans="3:3" x14ac:dyDescent="0.25">
      <c r="C265" s="43"/>
    </row>
    <row r="266" spans="3:3" x14ac:dyDescent="0.25">
      <c r="C266" s="43"/>
    </row>
    <row r="267" spans="3:3" x14ac:dyDescent="0.25">
      <c r="C267" s="43"/>
    </row>
    <row r="268" spans="3:3" x14ac:dyDescent="0.25">
      <c r="C268" s="43"/>
    </row>
    <row r="269" spans="3:3" x14ac:dyDescent="0.25">
      <c r="C269" s="43"/>
    </row>
    <row r="270" spans="3:3" x14ac:dyDescent="0.25">
      <c r="C270" s="43"/>
    </row>
    <row r="271" spans="3:3" x14ac:dyDescent="0.25">
      <c r="C271" s="43"/>
    </row>
    <row r="272" spans="3:3" x14ac:dyDescent="0.25">
      <c r="C272" s="43"/>
    </row>
    <row r="273" spans="3:3" x14ac:dyDescent="0.25">
      <c r="C273" s="43"/>
    </row>
    <row r="274" spans="3:3" x14ac:dyDescent="0.25">
      <c r="C274" s="43"/>
    </row>
    <row r="275" spans="3:3" x14ac:dyDescent="0.25">
      <c r="C275" s="43"/>
    </row>
    <row r="276" spans="3:3" x14ac:dyDescent="0.25">
      <c r="C276" s="43"/>
    </row>
    <row r="277" spans="3:3" x14ac:dyDescent="0.25">
      <c r="C277" s="43"/>
    </row>
    <row r="278" spans="3:3" x14ac:dyDescent="0.25">
      <c r="C278" s="43"/>
    </row>
    <row r="279" spans="3:3" x14ac:dyDescent="0.25">
      <c r="C279" s="43"/>
    </row>
    <row r="280" spans="3:3" x14ac:dyDescent="0.25">
      <c r="C280" s="43"/>
    </row>
    <row r="281" spans="3:3" x14ac:dyDescent="0.25">
      <c r="C281" s="43"/>
    </row>
    <row r="282" spans="3:3" x14ac:dyDescent="0.25">
      <c r="C282" s="43"/>
    </row>
    <row r="283" spans="3:3" x14ac:dyDescent="0.25">
      <c r="C283" s="43"/>
    </row>
    <row r="284" spans="3:3" x14ac:dyDescent="0.25">
      <c r="C284" s="43"/>
    </row>
    <row r="285" spans="3:3" x14ac:dyDescent="0.25">
      <c r="C285" s="43"/>
    </row>
    <row r="286" spans="3:3" x14ac:dyDescent="0.25">
      <c r="C286" s="43"/>
    </row>
    <row r="287" spans="3:3" x14ac:dyDescent="0.25">
      <c r="C287" s="43"/>
    </row>
    <row r="288" spans="3:3" x14ac:dyDescent="0.25">
      <c r="C288" s="43"/>
    </row>
    <row r="289" spans="3:3" x14ac:dyDescent="0.25">
      <c r="C289" s="43"/>
    </row>
    <row r="290" spans="3:3" x14ac:dyDescent="0.25">
      <c r="C290" s="43"/>
    </row>
    <row r="291" spans="3:3" x14ac:dyDescent="0.25">
      <c r="C291" s="43"/>
    </row>
    <row r="292" spans="3:3" x14ac:dyDescent="0.25">
      <c r="C292" s="43"/>
    </row>
    <row r="293" spans="3:3" x14ac:dyDescent="0.25">
      <c r="C293" s="43"/>
    </row>
    <row r="294" spans="3:3" x14ac:dyDescent="0.25">
      <c r="C294" s="43"/>
    </row>
    <row r="295" spans="3:3" x14ac:dyDescent="0.25">
      <c r="C295" s="43"/>
    </row>
    <row r="296" spans="3:3" x14ac:dyDescent="0.25">
      <c r="C296" s="43"/>
    </row>
    <row r="297" spans="3:3" x14ac:dyDescent="0.25">
      <c r="C297" s="43"/>
    </row>
    <row r="298" spans="3:3" x14ac:dyDescent="0.25">
      <c r="C298" s="43"/>
    </row>
    <row r="299" spans="3:3" x14ac:dyDescent="0.25">
      <c r="C299" s="43"/>
    </row>
    <row r="300" spans="3:3" x14ac:dyDescent="0.25">
      <c r="C300" s="43"/>
    </row>
    <row r="301" spans="3:3" x14ac:dyDescent="0.25">
      <c r="C301" s="43"/>
    </row>
    <row r="302" spans="3:3" x14ac:dyDescent="0.25">
      <c r="C302" s="43"/>
    </row>
    <row r="303" spans="3:3" x14ac:dyDescent="0.25">
      <c r="C303" s="43"/>
    </row>
    <row r="304" spans="3:3" x14ac:dyDescent="0.25">
      <c r="C304" s="43"/>
    </row>
    <row r="305" spans="3:3" x14ac:dyDescent="0.25">
      <c r="C305" s="43"/>
    </row>
    <row r="306" spans="3:3" x14ac:dyDescent="0.25">
      <c r="C306" s="43"/>
    </row>
    <row r="307" spans="3:3" x14ac:dyDescent="0.25">
      <c r="C307" s="43"/>
    </row>
    <row r="308" spans="3:3" x14ac:dyDescent="0.25">
      <c r="C308" s="43"/>
    </row>
    <row r="309" spans="3:3" x14ac:dyDescent="0.25">
      <c r="C309" s="43"/>
    </row>
    <row r="310" spans="3:3" x14ac:dyDescent="0.25">
      <c r="C310" s="43"/>
    </row>
    <row r="311" spans="3:3" x14ac:dyDescent="0.25">
      <c r="C311" s="43"/>
    </row>
    <row r="312" spans="3:3" x14ac:dyDescent="0.25">
      <c r="C312" s="43"/>
    </row>
    <row r="313" spans="3:3" x14ac:dyDescent="0.25">
      <c r="C313" s="43"/>
    </row>
    <row r="314" spans="3:3" x14ac:dyDescent="0.25">
      <c r="C314" s="43"/>
    </row>
    <row r="315" spans="3:3" x14ac:dyDescent="0.25">
      <c r="C315" s="43"/>
    </row>
    <row r="316" spans="3:3" x14ac:dyDescent="0.25">
      <c r="C316" s="43"/>
    </row>
    <row r="317" spans="3:3" x14ac:dyDescent="0.25">
      <c r="C317" s="43"/>
    </row>
    <row r="318" spans="3:3" x14ac:dyDescent="0.25">
      <c r="C318" s="43"/>
    </row>
    <row r="319" spans="3:3" x14ac:dyDescent="0.25">
      <c r="C319" s="43"/>
    </row>
    <row r="320" spans="3:3" x14ac:dyDescent="0.25">
      <c r="C320" s="43"/>
    </row>
    <row r="321" spans="3:3" x14ac:dyDescent="0.25">
      <c r="C321" s="43"/>
    </row>
    <row r="322" spans="3:3" x14ac:dyDescent="0.25">
      <c r="C322" s="43"/>
    </row>
    <row r="323" spans="3:3" x14ac:dyDescent="0.25">
      <c r="C323" s="43"/>
    </row>
    <row r="324" spans="3:3" x14ac:dyDescent="0.25">
      <c r="C324" s="43"/>
    </row>
    <row r="325" spans="3:3" x14ac:dyDescent="0.25">
      <c r="C325" s="43"/>
    </row>
    <row r="326" spans="3:3" x14ac:dyDescent="0.25">
      <c r="C326" s="43"/>
    </row>
    <row r="327" spans="3:3" x14ac:dyDescent="0.25">
      <c r="C327" s="43"/>
    </row>
    <row r="328" spans="3:3" x14ac:dyDescent="0.25">
      <c r="C328" s="43"/>
    </row>
    <row r="329" spans="3:3" x14ac:dyDescent="0.25">
      <c r="C329" s="43"/>
    </row>
    <row r="330" spans="3:3" x14ac:dyDescent="0.25">
      <c r="C330" s="43"/>
    </row>
    <row r="331" spans="3:3" x14ac:dyDescent="0.25">
      <c r="C331" s="43"/>
    </row>
    <row r="332" spans="3:3" x14ac:dyDescent="0.25">
      <c r="C332" s="43"/>
    </row>
    <row r="333" spans="3:3" x14ac:dyDescent="0.25">
      <c r="C333" s="43"/>
    </row>
    <row r="334" spans="3:3" x14ac:dyDescent="0.25">
      <c r="C334" s="43"/>
    </row>
    <row r="335" spans="3:3" x14ac:dyDescent="0.25">
      <c r="C335" s="43"/>
    </row>
    <row r="336" spans="3:3" x14ac:dyDescent="0.25">
      <c r="C336" s="43"/>
    </row>
    <row r="337" spans="3:3" x14ac:dyDescent="0.25">
      <c r="C337" s="43"/>
    </row>
    <row r="338" spans="3:3" x14ac:dyDescent="0.25">
      <c r="C338" s="43"/>
    </row>
    <row r="339" spans="3:3" x14ac:dyDescent="0.25">
      <c r="C339" s="43"/>
    </row>
    <row r="340" spans="3:3" x14ac:dyDescent="0.25">
      <c r="C340" s="43"/>
    </row>
    <row r="341" spans="3:3" x14ac:dyDescent="0.25">
      <c r="C341" s="43"/>
    </row>
    <row r="342" spans="3:3" x14ac:dyDescent="0.25">
      <c r="C342" s="43"/>
    </row>
    <row r="343" spans="3:3" x14ac:dyDescent="0.25">
      <c r="C343" s="43"/>
    </row>
    <row r="344" spans="3:3" x14ac:dyDescent="0.25">
      <c r="C344" s="43"/>
    </row>
    <row r="345" spans="3:3" x14ac:dyDescent="0.25">
      <c r="C345" s="43"/>
    </row>
    <row r="346" spans="3:3" x14ac:dyDescent="0.25">
      <c r="C346" s="43"/>
    </row>
    <row r="347" spans="3:3" x14ac:dyDescent="0.25">
      <c r="C347" s="43"/>
    </row>
    <row r="348" spans="3:3" x14ac:dyDescent="0.25">
      <c r="C348" s="43"/>
    </row>
    <row r="349" spans="3:3" x14ac:dyDescent="0.25">
      <c r="C349" s="43"/>
    </row>
    <row r="350" spans="3:3" x14ac:dyDescent="0.25">
      <c r="C350" s="43"/>
    </row>
    <row r="351" spans="3:3" x14ac:dyDescent="0.25">
      <c r="C351" s="43"/>
    </row>
    <row r="352" spans="3:3" x14ac:dyDescent="0.25">
      <c r="C352" s="43"/>
    </row>
    <row r="353" spans="3:3" x14ac:dyDescent="0.25">
      <c r="C353" s="43"/>
    </row>
    <row r="354" spans="3:3" x14ac:dyDescent="0.25">
      <c r="C354" s="43"/>
    </row>
    <row r="355" spans="3:3" x14ac:dyDescent="0.25">
      <c r="C355" s="43"/>
    </row>
    <row r="356" spans="3:3" x14ac:dyDescent="0.25">
      <c r="C356" s="43"/>
    </row>
    <row r="357" spans="3:3" x14ac:dyDescent="0.25">
      <c r="C357" s="43"/>
    </row>
    <row r="358" spans="3:3" x14ac:dyDescent="0.25">
      <c r="C358" s="43"/>
    </row>
    <row r="359" spans="3:3" x14ac:dyDescent="0.25">
      <c r="C359" s="43"/>
    </row>
    <row r="360" spans="3:3" x14ac:dyDescent="0.25">
      <c r="C360" s="43"/>
    </row>
    <row r="361" spans="3:3" x14ac:dyDescent="0.25">
      <c r="C361" s="43"/>
    </row>
    <row r="362" spans="3:3" x14ac:dyDescent="0.25">
      <c r="C362" s="43"/>
    </row>
    <row r="363" spans="3:3" x14ac:dyDescent="0.25">
      <c r="C363" s="43"/>
    </row>
    <row r="364" spans="3:3" x14ac:dyDescent="0.25">
      <c r="C364" s="43"/>
    </row>
    <row r="365" spans="3:3" x14ac:dyDescent="0.25">
      <c r="C365" s="43"/>
    </row>
    <row r="366" spans="3:3" x14ac:dyDescent="0.25">
      <c r="C366" s="43"/>
    </row>
    <row r="367" spans="3:3" x14ac:dyDescent="0.25">
      <c r="C367" s="43"/>
    </row>
    <row r="368" spans="3:3" x14ac:dyDescent="0.25">
      <c r="C368" s="43"/>
    </row>
    <row r="369" spans="3:3" x14ac:dyDescent="0.25">
      <c r="C369" s="43"/>
    </row>
    <row r="370" spans="3:3" x14ac:dyDescent="0.25">
      <c r="C370" s="43"/>
    </row>
    <row r="371" spans="3:3" x14ac:dyDescent="0.25">
      <c r="C371" s="43"/>
    </row>
    <row r="372" spans="3:3" x14ac:dyDescent="0.25">
      <c r="C372" s="43"/>
    </row>
    <row r="373" spans="3:3" x14ac:dyDescent="0.25">
      <c r="C373" s="43"/>
    </row>
    <row r="374" spans="3:3" x14ac:dyDescent="0.25">
      <c r="C374" s="43"/>
    </row>
    <row r="375" spans="3:3" x14ac:dyDescent="0.25">
      <c r="C375" s="43"/>
    </row>
    <row r="376" spans="3:3" x14ac:dyDescent="0.25">
      <c r="C376" s="43"/>
    </row>
    <row r="377" spans="3:3" x14ac:dyDescent="0.25">
      <c r="C377" s="43"/>
    </row>
    <row r="378" spans="3:3" x14ac:dyDescent="0.25">
      <c r="C378" s="43"/>
    </row>
    <row r="379" spans="3:3" x14ac:dyDescent="0.25">
      <c r="C379" s="43"/>
    </row>
    <row r="380" spans="3:3" x14ac:dyDescent="0.25">
      <c r="C380" s="43"/>
    </row>
    <row r="381" spans="3:3" x14ac:dyDescent="0.25">
      <c r="C381" s="43"/>
    </row>
    <row r="382" spans="3:3" x14ac:dyDescent="0.25">
      <c r="C382" s="43"/>
    </row>
    <row r="383" spans="3:3" x14ac:dyDescent="0.25">
      <c r="C383" s="43"/>
    </row>
    <row r="384" spans="3:3" x14ac:dyDescent="0.25">
      <c r="C384" s="43"/>
    </row>
    <row r="385" spans="3:3" x14ac:dyDescent="0.25">
      <c r="C385" s="43"/>
    </row>
    <row r="386" spans="3:3" x14ac:dyDescent="0.25">
      <c r="C386" s="43"/>
    </row>
    <row r="387" spans="3:3" x14ac:dyDescent="0.25">
      <c r="C387" s="43"/>
    </row>
    <row r="388" spans="3:3" x14ac:dyDescent="0.25">
      <c r="C388" s="43"/>
    </row>
    <row r="389" spans="3:3" x14ac:dyDescent="0.25">
      <c r="C389" s="43"/>
    </row>
    <row r="390" spans="3:3" x14ac:dyDescent="0.25">
      <c r="C390" s="43"/>
    </row>
    <row r="391" spans="3:3" x14ac:dyDescent="0.25">
      <c r="C391" s="43"/>
    </row>
    <row r="392" spans="3:3" x14ac:dyDescent="0.25">
      <c r="C392" s="43"/>
    </row>
    <row r="393" spans="3:3" x14ac:dyDescent="0.25">
      <c r="C393" s="43"/>
    </row>
    <row r="394" spans="3:3" x14ac:dyDescent="0.25">
      <c r="C394" s="43"/>
    </row>
    <row r="395" spans="3:3" x14ac:dyDescent="0.25">
      <c r="C395" s="43"/>
    </row>
    <row r="396" spans="3:3" x14ac:dyDescent="0.25">
      <c r="C396" s="43"/>
    </row>
    <row r="397" spans="3:3" x14ac:dyDescent="0.25">
      <c r="C397" s="43"/>
    </row>
    <row r="398" spans="3:3" x14ac:dyDescent="0.25">
      <c r="C398" s="43"/>
    </row>
    <row r="399" spans="3:3" x14ac:dyDescent="0.25">
      <c r="C399" s="43"/>
    </row>
    <row r="400" spans="3:3" x14ac:dyDescent="0.25">
      <c r="C400" s="43"/>
    </row>
    <row r="401" spans="3:3" x14ac:dyDescent="0.25">
      <c r="C401" s="43"/>
    </row>
    <row r="402" spans="3:3" x14ac:dyDescent="0.25">
      <c r="C402" s="43"/>
    </row>
    <row r="403" spans="3:3" x14ac:dyDescent="0.25">
      <c r="C403" s="43"/>
    </row>
    <row r="404" spans="3:3" x14ac:dyDescent="0.25">
      <c r="C404" s="43"/>
    </row>
    <row r="405" spans="3:3" x14ac:dyDescent="0.25">
      <c r="C405" s="43"/>
    </row>
    <row r="406" spans="3:3" x14ac:dyDescent="0.25">
      <c r="C406" s="43"/>
    </row>
    <row r="407" spans="3:3" x14ac:dyDescent="0.25">
      <c r="C407" s="43"/>
    </row>
    <row r="408" spans="3:3" x14ac:dyDescent="0.25">
      <c r="C408" s="43"/>
    </row>
    <row r="409" spans="3:3" x14ac:dyDescent="0.25">
      <c r="C409" s="43"/>
    </row>
    <row r="410" spans="3:3" x14ac:dyDescent="0.25">
      <c r="C410" s="43"/>
    </row>
    <row r="411" spans="3:3" x14ac:dyDescent="0.25">
      <c r="C411" s="43"/>
    </row>
    <row r="412" spans="3:3" x14ac:dyDescent="0.25">
      <c r="C412" s="43"/>
    </row>
    <row r="413" spans="3:3" x14ac:dyDescent="0.25">
      <c r="C413" s="43"/>
    </row>
    <row r="414" spans="3:3" x14ac:dyDescent="0.25">
      <c r="C414" s="43"/>
    </row>
    <row r="415" spans="3:3" x14ac:dyDescent="0.25">
      <c r="C415" s="43"/>
    </row>
    <row r="416" spans="3:3" x14ac:dyDescent="0.25">
      <c r="C416" s="43"/>
    </row>
    <row r="417" spans="3:3" x14ac:dyDescent="0.25">
      <c r="C417" s="43"/>
    </row>
    <row r="418" spans="3:3" x14ac:dyDescent="0.25">
      <c r="C418" s="43"/>
    </row>
    <row r="419" spans="3:3" x14ac:dyDescent="0.25">
      <c r="C419" s="43"/>
    </row>
    <row r="420" spans="3:3" x14ac:dyDescent="0.25">
      <c r="C420" s="43"/>
    </row>
    <row r="421" spans="3:3" x14ac:dyDescent="0.25">
      <c r="C421" s="43"/>
    </row>
    <row r="422" spans="3:3" x14ac:dyDescent="0.25">
      <c r="C422" s="43"/>
    </row>
    <row r="423" spans="3:3" x14ac:dyDescent="0.25">
      <c r="C423" s="43"/>
    </row>
    <row r="424" spans="3:3" x14ac:dyDescent="0.25">
      <c r="C424" s="43"/>
    </row>
    <row r="425" spans="3:3" x14ac:dyDescent="0.25">
      <c r="C425" s="43"/>
    </row>
    <row r="426" spans="3:3" x14ac:dyDescent="0.25">
      <c r="C426" s="43"/>
    </row>
    <row r="427" spans="3:3" x14ac:dyDescent="0.25">
      <c r="C427" s="43"/>
    </row>
    <row r="428" spans="3:3" x14ac:dyDescent="0.25">
      <c r="C428" s="43"/>
    </row>
    <row r="429" spans="3:3" x14ac:dyDescent="0.25">
      <c r="C429" s="43"/>
    </row>
    <row r="430" spans="3:3" x14ac:dyDescent="0.25">
      <c r="C430" s="43"/>
    </row>
    <row r="431" spans="3:3" x14ac:dyDescent="0.25">
      <c r="C431" s="43"/>
    </row>
    <row r="432" spans="3:3" x14ac:dyDescent="0.25">
      <c r="C432" s="43"/>
    </row>
    <row r="433" spans="3:3" x14ac:dyDescent="0.25">
      <c r="C433" s="43"/>
    </row>
    <row r="434" spans="3:3" x14ac:dyDescent="0.25">
      <c r="C434" s="43"/>
    </row>
    <row r="435" spans="3:3" x14ac:dyDescent="0.25">
      <c r="C435" s="43"/>
    </row>
    <row r="436" spans="3:3" x14ac:dyDescent="0.25">
      <c r="C436" s="43"/>
    </row>
    <row r="437" spans="3:3" x14ac:dyDescent="0.25">
      <c r="C437" s="43"/>
    </row>
    <row r="438" spans="3:3" x14ac:dyDescent="0.25">
      <c r="C438" s="43"/>
    </row>
    <row r="439" spans="3:3" x14ac:dyDescent="0.25">
      <c r="C439" s="43"/>
    </row>
    <row r="440" spans="3:3" x14ac:dyDescent="0.25">
      <c r="C440" s="43"/>
    </row>
    <row r="441" spans="3:3" x14ac:dyDescent="0.25">
      <c r="C441" s="43"/>
    </row>
    <row r="442" spans="3:3" x14ac:dyDescent="0.25">
      <c r="C442" s="43"/>
    </row>
    <row r="443" spans="3:3" x14ac:dyDescent="0.25">
      <c r="C443" s="43"/>
    </row>
    <row r="444" spans="3:3" x14ac:dyDescent="0.25">
      <c r="C444" s="43"/>
    </row>
    <row r="445" spans="3:3" x14ac:dyDescent="0.25">
      <c r="C445" s="43"/>
    </row>
    <row r="446" spans="3:3" x14ac:dyDescent="0.25">
      <c r="C446" s="43"/>
    </row>
    <row r="447" spans="3:3" x14ac:dyDescent="0.25">
      <c r="C447" s="43"/>
    </row>
    <row r="448" spans="3:3" x14ac:dyDescent="0.25">
      <c r="C448" s="43"/>
    </row>
    <row r="449" spans="3:3" x14ac:dyDescent="0.25">
      <c r="C449" s="43"/>
    </row>
    <row r="450" spans="3:3" x14ac:dyDescent="0.25">
      <c r="C450" s="43"/>
    </row>
    <row r="451" spans="3:3" x14ac:dyDescent="0.25">
      <c r="C451" s="43"/>
    </row>
    <row r="452" spans="3:3" x14ac:dyDescent="0.25">
      <c r="C452" s="43"/>
    </row>
    <row r="453" spans="3:3" x14ac:dyDescent="0.25">
      <c r="C453" s="43"/>
    </row>
    <row r="454" spans="3:3" x14ac:dyDescent="0.25">
      <c r="C454" s="43"/>
    </row>
    <row r="455" spans="3:3" x14ac:dyDescent="0.25">
      <c r="C455" s="43"/>
    </row>
    <row r="456" spans="3:3" x14ac:dyDescent="0.25">
      <c r="C456" s="43"/>
    </row>
    <row r="457" spans="3:3" x14ac:dyDescent="0.25">
      <c r="C457" s="43"/>
    </row>
    <row r="458" spans="3:3" x14ac:dyDescent="0.25">
      <c r="C458" s="43"/>
    </row>
    <row r="459" spans="3:3" x14ac:dyDescent="0.25">
      <c r="C459" s="43"/>
    </row>
    <row r="460" spans="3:3" x14ac:dyDescent="0.25">
      <c r="C460" s="43"/>
    </row>
    <row r="461" spans="3:3" x14ac:dyDescent="0.25">
      <c r="C461" s="43"/>
    </row>
    <row r="462" spans="3:3" x14ac:dyDescent="0.25">
      <c r="C462" s="43"/>
    </row>
    <row r="463" spans="3:3" x14ac:dyDescent="0.25">
      <c r="C463" s="43"/>
    </row>
    <row r="464" spans="3:3" x14ac:dyDescent="0.25">
      <c r="C464" s="43"/>
    </row>
    <row r="465" spans="3:3" x14ac:dyDescent="0.25">
      <c r="C465" s="43"/>
    </row>
    <row r="466" spans="3:3" x14ac:dyDescent="0.25">
      <c r="C466" s="43"/>
    </row>
    <row r="467" spans="3:3" x14ac:dyDescent="0.25">
      <c r="C467" s="43"/>
    </row>
    <row r="468" spans="3:3" x14ac:dyDescent="0.25">
      <c r="C468" s="43"/>
    </row>
    <row r="469" spans="3:3" x14ac:dyDescent="0.25">
      <c r="C469" s="43"/>
    </row>
    <row r="470" spans="3:3" x14ac:dyDescent="0.25">
      <c r="C470" s="43"/>
    </row>
    <row r="471" spans="3:3" x14ac:dyDescent="0.25">
      <c r="C471" s="43"/>
    </row>
    <row r="472" spans="3:3" x14ac:dyDescent="0.25">
      <c r="C472" s="43"/>
    </row>
    <row r="473" spans="3:3" x14ac:dyDescent="0.25">
      <c r="C473" s="43"/>
    </row>
    <row r="474" spans="3:3" x14ac:dyDescent="0.25">
      <c r="C474" s="43"/>
    </row>
    <row r="475" spans="3:3" x14ac:dyDescent="0.25">
      <c r="C475" s="43"/>
    </row>
    <row r="476" spans="3:3" x14ac:dyDescent="0.25">
      <c r="C476" s="43"/>
    </row>
    <row r="477" spans="3:3" x14ac:dyDescent="0.25">
      <c r="C477" s="43"/>
    </row>
    <row r="478" spans="3:3" x14ac:dyDescent="0.25">
      <c r="C478" s="43"/>
    </row>
    <row r="479" spans="3:3" x14ac:dyDescent="0.25">
      <c r="C479" s="43"/>
    </row>
    <row r="480" spans="3:3" x14ac:dyDescent="0.25">
      <c r="C480" s="43"/>
    </row>
    <row r="481" spans="3:3" x14ac:dyDescent="0.25">
      <c r="C481" s="43"/>
    </row>
    <row r="482" spans="3:3" x14ac:dyDescent="0.25">
      <c r="C482" s="43"/>
    </row>
    <row r="483" spans="3:3" x14ac:dyDescent="0.25">
      <c r="C483" s="43"/>
    </row>
    <row r="484" spans="3:3" x14ac:dyDescent="0.25">
      <c r="C484" s="43"/>
    </row>
    <row r="485" spans="3:3" x14ac:dyDescent="0.25">
      <c r="C485" s="43"/>
    </row>
    <row r="486" spans="3:3" x14ac:dyDescent="0.25">
      <c r="C486" s="43"/>
    </row>
    <row r="487" spans="3:3" x14ac:dyDescent="0.25">
      <c r="C487" s="43"/>
    </row>
    <row r="488" spans="3:3" x14ac:dyDescent="0.25">
      <c r="C488" s="43"/>
    </row>
    <row r="489" spans="3:3" x14ac:dyDescent="0.25">
      <c r="C489" s="43"/>
    </row>
    <row r="490" spans="3:3" x14ac:dyDescent="0.25">
      <c r="C490" s="43"/>
    </row>
    <row r="491" spans="3:3" x14ac:dyDescent="0.25">
      <c r="C491" s="43"/>
    </row>
    <row r="492" spans="3:3" x14ac:dyDescent="0.25">
      <c r="C492" s="43"/>
    </row>
    <row r="493" spans="3:3" x14ac:dyDescent="0.25">
      <c r="C493" s="43"/>
    </row>
    <row r="494" spans="3:3" x14ac:dyDescent="0.25">
      <c r="C494" s="43"/>
    </row>
    <row r="495" spans="3:3" x14ac:dyDescent="0.25">
      <c r="C495" s="43"/>
    </row>
    <row r="496" spans="3:3" x14ac:dyDescent="0.25">
      <c r="C496" s="43"/>
    </row>
    <row r="497" spans="3:3" x14ac:dyDescent="0.25">
      <c r="C497" s="43"/>
    </row>
    <row r="498" spans="3:3" x14ac:dyDescent="0.25">
      <c r="C498" s="43"/>
    </row>
    <row r="499" spans="3:3" x14ac:dyDescent="0.25">
      <c r="C499" s="43"/>
    </row>
    <row r="500" spans="3:3" x14ac:dyDescent="0.25">
      <c r="C500" s="43"/>
    </row>
    <row r="501" spans="3:3" x14ac:dyDescent="0.25">
      <c r="C501" s="43"/>
    </row>
    <row r="502" spans="3:3" x14ac:dyDescent="0.25">
      <c r="C502" s="43"/>
    </row>
    <row r="503" spans="3:3" x14ac:dyDescent="0.25">
      <c r="C503" s="43"/>
    </row>
    <row r="504" spans="3:3" x14ac:dyDescent="0.25">
      <c r="C504" s="43"/>
    </row>
    <row r="505" spans="3:3" x14ac:dyDescent="0.25">
      <c r="C505" s="43"/>
    </row>
    <row r="506" spans="3:3" x14ac:dyDescent="0.25">
      <c r="C506" s="43"/>
    </row>
    <row r="507" spans="3:3" x14ac:dyDescent="0.25">
      <c r="C507" s="43"/>
    </row>
    <row r="508" spans="3:3" x14ac:dyDescent="0.25">
      <c r="C508" s="43"/>
    </row>
    <row r="509" spans="3:3" x14ac:dyDescent="0.25">
      <c r="C509" s="43"/>
    </row>
    <row r="510" spans="3:3" x14ac:dyDescent="0.25">
      <c r="C510" s="43"/>
    </row>
    <row r="511" spans="3:3" x14ac:dyDescent="0.25">
      <c r="C511" s="43"/>
    </row>
    <row r="512" spans="3:3" x14ac:dyDescent="0.25">
      <c r="C512" s="43"/>
    </row>
    <row r="513" spans="3:3" x14ac:dyDescent="0.25">
      <c r="C513" s="43"/>
    </row>
    <row r="514" spans="3:3" x14ac:dyDescent="0.25">
      <c r="C514" s="43"/>
    </row>
    <row r="515" spans="3:3" x14ac:dyDescent="0.25">
      <c r="C515" s="43"/>
    </row>
    <row r="516" spans="3:3" x14ac:dyDescent="0.25">
      <c r="C516" s="43"/>
    </row>
    <row r="517" spans="3:3" x14ac:dyDescent="0.25">
      <c r="C517" s="43"/>
    </row>
    <row r="518" spans="3:3" x14ac:dyDescent="0.25">
      <c r="C518" s="43"/>
    </row>
    <row r="519" spans="3:3" x14ac:dyDescent="0.25">
      <c r="C519" s="43"/>
    </row>
    <row r="520" spans="3:3" x14ac:dyDescent="0.25">
      <c r="C520" s="43"/>
    </row>
    <row r="521" spans="3:3" x14ac:dyDescent="0.25">
      <c r="C521" s="43"/>
    </row>
    <row r="522" spans="3:3" x14ac:dyDescent="0.25">
      <c r="C522" s="43"/>
    </row>
    <row r="523" spans="3:3" x14ac:dyDescent="0.25">
      <c r="C523" s="43"/>
    </row>
    <row r="524" spans="3:3" x14ac:dyDescent="0.25">
      <c r="C524" s="43"/>
    </row>
    <row r="525" spans="3:3" x14ac:dyDescent="0.25">
      <c r="C525" s="43"/>
    </row>
    <row r="526" spans="3:3" x14ac:dyDescent="0.25">
      <c r="C526" s="43"/>
    </row>
    <row r="527" spans="3:3" x14ac:dyDescent="0.25">
      <c r="C527" s="43"/>
    </row>
    <row r="528" spans="3:3" x14ac:dyDescent="0.25">
      <c r="C528" s="43"/>
    </row>
    <row r="529" spans="3:3" x14ac:dyDescent="0.25">
      <c r="C529" s="43"/>
    </row>
    <row r="530" spans="3:3" x14ac:dyDescent="0.25">
      <c r="C530" s="43"/>
    </row>
    <row r="531" spans="3:3" x14ac:dyDescent="0.25">
      <c r="C531" s="43"/>
    </row>
    <row r="532" spans="3:3" x14ac:dyDescent="0.25">
      <c r="C532" s="43"/>
    </row>
    <row r="533" spans="3:3" x14ac:dyDescent="0.25">
      <c r="C533" s="43"/>
    </row>
    <row r="534" spans="3:3" x14ac:dyDescent="0.25">
      <c r="C534" s="43"/>
    </row>
    <row r="535" spans="3:3" x14ac:dyDescent="0.25">
      <c r="C535" s="43"/>
    </row>
    <row r="536" spans="3:3" x14ac:dyDescent="0.25">
      <c r="C536" s="43"/>
    </row>
    <row r="537" spans="3:3" x14ac:dyDescent="0.25">
      <c r="C537" s="43"/>
    </row>
  </sheetData>
  <mergeCells count="39">
    <mergeCell ref="B35:O35"/>
    <mergeCell ref="B48:O48"/>
    <mergeCell ref="B52:O52"/>
    <mergeCell ref="B88:O88"/>
    <mergeCell ref="B104:O104"/>
    <mergeCell ref="K19:K20"/>
    <mergeCell ref="M19:M20"/>
    <mergeCell ref="N19:N20"/>
    <mergeCell ref="O19:O20"/>
    <mergeCell ref="B21:O21"/>
    <mergeCell ref="B13:O13"/>
    <mergeCell ref="B14:O14"/>
    <mergeCell ref="A16:O16"/>
    <mergeCell ref="A18:A20"/>
    <mergeCell ref="B18:B20"/>
    <mergeCell ref="C18:C20"/>
    <mergeCell ref="D18:D20"/>
    <mergeCell ref="E18:G18"/>
    <mergeCell ref="H18:H20"/>
    <mergeCell ref="I18:K18"/>
    <mergeCell ref="L18:L20"/>
    <mergeCell ref="M18:O18"/>
    <mergeCell ref="E19:E20"/>
    <mergeCell ref="F19:F20"/>
    <mergeCell ref="G19:G20"/>
    <mergeCell ref="I19:I20"/>
    <mergeCell ref="J19:J20"/>
    <mergeCell ref="B1:O1"/>
    <mergeCell ref="B2:O2"/>
    <mergeCell ref="B3:O3"/>
    <mergeCell ref="B4:O4"/>
    <mergeCell ref="B5:O5"/>
    <mergeCell ref="B11:O11"/>
    <mergeCell ref="B12:O12"/>
    <mergeCell ref="B9:O9"/>
    <mergeCell ref="B10:O10"/>
    <mergeCell ref="B6:O6"/>
    <mergeCell ref="B7:O7"/>
    <mergeCell ref="B8:O8"/>
  </mergeCells>
  <pageMargins left="1.1811023622047245" right="0.39370078740157483" top="0.78740157480314965" bottom="0.78740157480314965" header="0.31496062992125984" footer="0.31496062992125984"/>
  <pageSetup paperSize="9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Zeros="0" zoomScaleNormal="100" workbookViewId="0">
      <selection sqref="A1:XFD1048576"/>
    </sheetView>
  </sheetViews>
  <sheetFormatPr defaultRowHeight="15" x14ac:dyDescent="0.25"/>
  <cols>
    <col min="1" max="1" width="5" style="1" customWidth="1"/>
    <col min="2" max="2" width="43.85546875" style="1" customWidth="1"/>
    <col min="3" max="10" width="10.28515625" style="1" hidden="1" customWidth="1"/>
    <col min="11" max="12" width="10.28515625" style="1" customWidth="1"/>
    <col min="13" max="13" width="11.140625" style="1" customWidth="1"/>
    <col min="14" max="14" width="10.28515625" style="1" customWidth="1"/>
    <col min="15" max="21" width="9.140625" style="1"/>
    <col min="22" max="22" width="10.5703125" style="1" customWidth="1"/>
    <col min="23" max="23" width="9.140625" style="1"/>
    <col min="24" max="24" width="9.28515625" style="1" customWidth="1"/>
    <col min="25" max="16384" width="9.140625" style="1"/>
  </cols>
  <sheetData>
    <row r="1" spans="2:14" x14ac:dyDescent="0.25">
      <c r="B1" s="449" t="s">
        <v>307</v>
      </c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</row>
    <row r="2" spans="2:14" x14ac:dyDescent="0.25">
      <c r="B2" s="449" t="s">
        <v>472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2:14" x14ac:dyDescent="0.25">
      <c r="B3" s="449" t="s">
        <v>484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</row>
    <row r="4" spans="2:14" x14ac:dyDescent="0.25">
      <c r="B4" s="449" t="s">
        <v>312</v>
      </c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</row>
    <row r="5" spans="2:14" ht="15.75" customHeight="1" x14ac:dyDescent="0.25">
      <c r="B5" s="448" t="s">
        <v>492</v>
      </c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</row>
    <row r="6" spans="2:14" ht="15" customHeight="1" x14ac:dyDescent="0.25">
      <c r="B6" s="448" t="s">
        <v>493</v>
      </c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</row>
    <row r="7" spans="2:14" ht="15" customHeight="1" x14ac:dyDescent="0.25">
      <c r="B7" s="448" t="s">
        <v>509</v>
      </c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</row>
    <row r="8" spans="2:14" ht="15" customHeight="1" x14ac:dyDescent="0.25">
      <c r="B8" s="448" t="s">
        <v>505</v>
      </c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</row>
    <row r="9" spans="2:14" ht="15" customHeight="1" x14ac:dyDescent="0.25">
      <c r="B9" s="448" t="s">
        <v>520</v>
      </c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448"/>
      <c r="N9" s="448"/>
    </row>
    <row r="10" spans="2:14" ht="15" customHeight="1" x14ac:dyDescent="0.25">
      <c r="B10" s="448" t="s">
        <v>516</v>
      </c>
      <c r="C10" s="448"/>
      <c r="D10" s="448"/>
      <c r="E10" s="448"/>
      <c r="F10" s="448"/>
      <c r="G10" s="448"/>
      <c r="H10" s="448"/>
      <c r="I10" s="448"/>
      <c r="J10" s="448"/>
      <c r="K10" s="448"/>
      <c r="L10" s="448"/>
      <c r="M10" s="448"/>
      <c r="N10" s="448"/>
    </row>
    <row r="11" spans="2:14" ht="15" customHeight="1" x14ac:dyDescent="0.25">
      <c r="B11" s="448" t="s">
        <v>529</v>
      </c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</row>
    <row r="12" spans="2:14" ht="15" customHeight="1" x14ac:dyDescent="0.25">
      <c r="B12" s="448" t="s">
        <v>533</v>
      </c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</row>
    <row r="13" spans="2:14" ht="15" customHeight="1" x14ac:dyDescent="0.25">
      <c r="B13" s="448" t="s">
        <v>537</v>
      </c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448"/>
    </row>
    <row r="14" spans="2:14" ht="15" customHeight="1" x14ac:dyDescent="0.25">
      <c r="B14" s="448" t="s">
        <v>536</v>
      </c>
      <c r="C14" s="448"/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8"/>
    </row>
    <row r="15" spans="2:14" ht="15" hidden="1" customHeight="1" x14ac:dyDescent="0.25">
      <c r="B15" s="448" t="s">
        <v>494</v>
      </c>
      <c r="C15" s="448"/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</row>
    <row r="16" spans="2:14" ht="15" hidden="1" customHeight="1" x14ac:dyDescent="0.25">
      <c r="B16" s="448" t="s">
        <v>438</v>
      </c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</row>
    <row r="17" spans="1:14" ht="15" hidden="1" customHeight="1" x14ac:dyDescent="0.25">
      <c r="B17" s="448" t="s">
        <v>494</v>
      </c>
      <c r="C17" s="448"/>
      <c r="D17" s="448"/>
      <c r="E17" s="448"/>
      <c r="F17" s="448"/>
      <c r="G17" s="448"/>
      <c r="H17" s="448"/>
      <c r="I17" s="448"/>
      <c r="J17" s="448"/>
      <c r="K17" s="448"/>
      <c r="L17" s="448"/>
      <c r="M17" s="448"/>
      <c r="N17" s="448"/>
    </row>
    <row r="18" spans="1:14" ht="15" hidden="1" customHeight="1" x14ac:dyDescent="0.25">
      <c r="B18" s="448" t="s">
        <v>438</v>
      </c>
      <c r="C18" s="448"/>
      <c r="D18" s="448"/>
      <c r="E18" s="448"/>
      <c r="F18" s="448"/>
      <c r="G18" s="448"/>
      <c r="H18" s="448"/>
      <c r="I18" s="448"/>
      <c r="J18" s="448"/>
      <c r="K18" s="448"/>
      <c r="L18" s="448"/>
      <c r="M18" s="448"/>
      <c r="N18" s="448"/>
    </row>
    <row r="19" spans="1:14" ht="15" customHeight="1" x14ac:dyDescent="0.25"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</row>
    <row r="20" spans="1:14" ht="15" customHeight="1" x14ac:dyDescent="0.25">
      <c r="A20" s="453" t="s">
        <v>480</v>
      </c>
      <c r="B20" s="453"/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</row>
    <row r="21" spans="1:14" x14ac:dyDescent="0.25">
      <c r="F21" s="3"/>
      <c r="N21" s="3" t="s">
        <v>375</v>
      </c>
    </row>
    <row r="22" spans="1:14" ht="15" customHeight="1" x14ac:dyDescent="0.25">
      <c r="A22" s="458" t="s">
        <v>5</v>
      </c>
      <c r="B22" s="461" t="s">
        <v>313</v>
      </c>
      <c r="C22" s="474" t="s">
        <v>315</v>
      </c>
      <c r="D22" s="478" t="s">
        <v>188</v>
      </c>
      <c r="E22" s="478"/>
      <c r="F22" s="479"/>
      <c r="G22" s="464" t="s">
        <v>317</v>
      </c>
      <c r="H22" s="467" t="s">
        <v>188</v>
      </c>
      <c r="I22" s="468"/>
      <c r="J22" s="469"/>
      <c r="K22" s="473" t="s">
        <v>0</v>
      </c>
      <c r="L22" s="481" t="s">
        <v>188</v>
      </c>
      <c r="M22" s="482"/>
      <c r="N22" s="483"/>
    </row>
    <row r="23" spans="1:14" ht="15" customHeight="1" x14ac:dyDescent="0.25">
      <c r="A23" s="459"/>
      <c r="B23" s="462"/>
      <c r="C23" s="475"/>
      <c r="D23" s="479" t="s">
        <v>1</v>
      </c>
      <c r="E23" s="490"/>
      <c r="F23" s="480" t="s">
        <v>2</v>
      </c>
      <c r="G23" s="465"/>
      <c r="H23" s="489" t="s">
        <v>1</v>
      </c>
      <c r="I23" s="489"/>
      <c r="J23" s="457" t="s">
        <v>2</v>
      </c>
      <c r="K23" s="473"/>
      <c r="L23" s="473" t="s">
        <v>1</v>
      </c>
      <c r="M23" s="473"/>
      <c r="N23" s="456" t="s">
        <v>2</v>
      </c>
    </row>
    <row r="24" spans="1:14" ht="28.5" customHeight="1" x14ac:dyDescent="0.25">
      <c r="A24" s="460"/>
      <c r="B24" s="463"/>
      <c r="C24" s="476"/>
      <c r="D24" s="415" t="s">
        <v>3</v>
      </c>
      <c r="E24" s="416" t="s">
        <v>4</v>
      </c>
      <c r="F24" s="480"/>
      <c r="G24" s="466"/>
      <c r="H24" s="424" t="s">
        <v>3</v>
      </c>
      <c r="I24" s="419" t="s">
        <v>4</v>
      </c>
      <c r="J24" s="457"/>
      <c r="K24" s="473"/>
      <c r="L24" s="413" t="s">
        <v>3</v>
      </c>
      <c r="M24" s="417" t="s">
        <v>4</v>
      </c>
      <c r="N24" s="456"/>
    </row>
    <row r="25" spans="1:14" ht="15" customHeight="1" x14ac:dyDescent="0.25">
      <c r="A25" s="4" t="s">
        <v>69</v>
      </c>
      <c r="B25" s="15" t="s">
        <v>55</v>
      </c>
      <c r="C25" s="14">
        <f>D25+F25</f>
        <v>110.5</v>
      </c>
      <c r="D25" s="14">
        <f>'[1]4 pr._savarankiškosios f-jos'!E26</f>
        <v>110.5</v>
      </c>
      <c r="E25" s="14">
        <f>'[1]4 pr._savarankiškosios f-jos'!F26</f>
        <v>105.9</v>
      </c>
      <c r="F25" s="14">
        <f>'[1]4 pr._savarankiškosios f-jos'!G26</f>
        <v>0</v>
      </c>
      <c r="G25" s="8">
        <f>H25+J25</f>
        <v>6.3</v>
      </c>
      <c r="H25" s="8">
        <f>'[1]4 pr._savarankiškosios f-jos'!I26</f>
        <v>6.3</v>
      </c>
      <c r="I25" s="8">
        <f>'[1]4 pr._savarankiškosios f-jos'!J26</f>
        <v>6.2</v>
      </c>
      <c r="J25" s="8">
        <f>'[1]4 pr._savarankiškosios f-jos'!K26</f>
        <v>0</v>
      </c>
      <c r="K25" s="10">
        <f>L25+N25</f>
        <v>116.8</v>
      </c>
      <c r="L25" s="10">
        <f>'[1]4 pr._savarankiškosios f-jos'!M26</f>
        <v>116.8</v>
      </c>
      <c r="M25" s="10">
        <f>'[1]4 pr._savarankiškosios f-jos'!N26</f>
        <v>112.10000000000001</v>
      </c>
      <c r="N25" s="10">
        <f>'[1]4 pr._savarankiškosios f-jos'!O26</f>
        <v>0</v>
      </c>
    </row>
    <row r="26" spans="1:14" ht="15" customHeight="1" x14ac:dyDescent="0.25">
      <c r="A26" s="11" t="s">
        <v>176</v>
      </c>
      <c r="B26" s="15" t="s">
        <v>20</v>
      </c>
      <c r="C26" s="14">
        <f>D26+F26</f>
        <v>20258.5</v>
      </c>
      <c r="D26" s="14">
        <f>'[1]4 pr._savarankiškosios f-jos'!E27+'[1]4 pr._savarankiškosios f-jos'!E93+'[1]4 pr._savarankiškosios f-jos'!E147+'[1]4 pr._savarankiškosios f-jos'!E151+'[1]4 pr._savarankiškosios f-jos'!E190+'[1]4 pr._savarankiškosios f-jos'!E195+'[1]4 pr._savarankiškosios f-jos'!E212+'[1]5 pr._valstybinės f-jos'!E26+'[1]5 pr._valstybinės f-jos'!E96+'[1]5 pr._valstybinės f-jos'!E122+'[1]6 pr._ugdymo reikmės'!E22+'[1]8 pr._aplinkos apsaugos s. p.'!E18+'[1]8 pr._aplinkos apsaugos s. p.'!E21+'[1]9 pr._įstaigų pajamos'!E24+'[1]9 pr._įstaigų pajamos'!E50+'[1]10 pr._skolintos lėšos'!E20+'[1]10 pr._skolintos lėšos'!E23+'[1]10 pr._skolintos lėšos'!E30+'[1]10 pr._skolintos lėšos'!E33+'[1]10 pr._skolintos lėšos'!E36+'[1]10 pr._skolintos lėšos'!E39+'[1]10 pr._skolintos lėšos'!E43+'[1]7 pr._kita dotacija'!E26+'[1]7 pr._kita dotacija'!E80+'[1]7 pr._kita dotacija'!E94+'[1]7 pr._kita dotacija'!E105+'[1]7 pr._kita dotacija'!E258+'[1]7 pr._kita dotacija'!E264+'[1]7 pr._kita dotacija'!E325+'[1]11 pr._apyvartinės lėšos'!E19+'[1]11 pr._apyvartinės lėšos'!E26+'[1]11 pr._apyvartinės lėšos'!E33+'[1]11 pr._apyvartinės lėšos'!E49+'[1]11 pr._apyvartinės lėšos'!E52+'[1]11 pr._apyvartinės lėšos'!E59+'[1]11 pr._apyvartinės lėšos'!E67+'[1]11 pr._apyvartinės lėšos'!E79+'[1]11 pr._apyvartinės lėšos'!E122+'[1]11 pr._apyvartinės lėšos'!E127+'[1]11 pr._apyvartinės lėšos'!E132+'[1]11 pr._apyvartinės lėšos'!E136</f>
        <v>14158.300000000001</v>
      </c>
      <c r="E26" s="14">
        <f>'[1]4 pr._savarankiškosios f-jos'!F27+'[1]4 pr._savarankiškosios f-jos'!F93+'[1]4 pr._savarankiškosios f-jos'!F147+'[1]4 pr._savarankiškosios f-jos'!F151+'[1]4 pr._savarankiškosios f-jos'!F190+'[1]4 pr._savarankiškosios f-jos'!F195+'[1]4 pr._savarankiškosios f-jos'!F212+'[1]5 pr._valstybinės f-jos'!F26+'[1]5 pr._valstybinės f-jos'!F96+'[1]5 pr._valstybinės f-jos'!F122+'[1]6 pr._ugdymo reikmės'!F22+'[1]8 pr._aplinkos apsaugos s. p.'!F18+'[1]8 pr._aplinkos apsaugos s. p.'!F21+'[1]9 pr._įstaigų pajamos'!F24+'[1]9 pr._įstaigų pajamos'!F50+'[1]10 pr._skolintos lėšos'!F20+'[1]10 pr._skolintos lėšos'!F23+'[1]10 pr._skolintos lėšos'!F30+'[1]10 pr._skolintos lėšos'!F33+'[1]10 pr._skolintos lėšos'!F36+'[1]10 pr._skolintos lėšos'!F39+'[1]10 pr._skolintos lėšos'!F43+'[1]7 pr._kita dotacija'!F26+'[1]7 pr._kita dotacija'!F80+'[1]7 pr._kita dotacija'!F94+'[1]7 pr._kita dotacija'!F105+'[1]7 pr._kita dotacija'!F258+'[1]7 pr._kita dotacija'!F264+'[1]7 pr._kita dotacija'!F325+'[1]11 pr._apyvartinės lėšos'!F19+'[1]11 pr._apyvartinės lėšos'!F26+'[1]11 pr._apyvartinės lėšos'!F33+'[1]11 pr._apyvartinės lėšos'!F49+'[1]11 pr._apyvartinės lėšos'!F52+'[1]11 pr._apyvartinės lėšos'!F59+'[1]11 pr._apyvartinės lėšos'!F67+'[1]11 pr._apyvartinės lėšos'!F79+'[1]11 pr._apyvartinės lėšos'!F122+'[1]11 pr._apyvartinės lėšos'!F127+'[1]11 pr._apyvartinės lėšos'!F132+'[1]11 pr._apyvartinės lėšos'!F136</f>
        <v>3771.8000000000006</v>
      </c>
      <c r="F26" s="14">
        <f>'[1]4 pr._savarankiškosios f-jos'!G27+'[1]4 pr._savarankiškosios f-jos'!G93+'[1]4 pr._savarankiškosios f-jos'!G147+'[1]4 pr._savarankiškosios f-jos'!G151+'[1]4 pr._savarankiškosios f-jos'!G190+'[1]4 pr._savarankiškosios f-jos'!G195+'[1]4 pr._savarankiškosios f-jos'!G212+'[1]5 pr._valstybinės f-jos'!G26+'[1]5 pr._valstybinės f-jos'!G96+'[1]5 pr._valstybinės f-jos'!G122+'[1]6 pr._ugdymo reikmės'!G22+'[1]8 pr._aplinkos apsaugos s. p.'!G18+'[1]8 pr._aplinkos apsaugos s. p.'!G21+'[1]9 pr._įstaigų pajamos'!G24+'[1]9 pr._įstaigų pajamos'!G50+'[1]10 pr._skolintos lėšos'!G20+'[1]10 pr._skolintos lėšos'!G23+'[1]10 pr._skolintos lėšos'!G30+'[1]10 pr._skolintos lėšos'!G33+'[1]10 pr._skolintos lėšos'!G36+'[1]10 pr._skolintos lėšos'!G39+'[1]10 pr._skolintos lėšos'!G43+'[1]7 pr._kita dotacija'!G26+'[1]7 pr._kita dotacija'!G80+'[1]7 pr._kita dotacija'!G94+'[1]7 pr._kita dotacija'!G105+'[1]7 pr._kita dotacija'!G258+'[1]7 pr._kita dotacija'!G264+'[1]7 pr._kita dotacija'!G325+'[1]11 pr._apyvartinės lėšos'!G19+'[1]11 pr._apyvartinės lėšos'!G26+'[1]11 pr._apyvartinės lėšos'!G33+'[1]11 pr._apyvartinės lėšos'!G49+'[1]11 pr._apyvartinės lėšos'!G52+'[1]11 pr._apyvartinės lėšos'!G59+'[1]11 pr._apyvartinės lėšos'!G67+'[1]11 pr._apyvartinės lėšos'!G79+'[1]11 pr._apyvartinės lėšos'!G122+'[1]11 pr._apyvartinės lėšos'!G127+'[1]11 pr._apyvartinės lėšos'!G132+'[1]11 pr._apyvartinės lėšos'!G136</f>
        <v>6100.2</v>
      </c>
      <c r="G26" s="8">
        <f t="shared" ref="G26:G87" si="0">H26+J26</f>
        <v>2305.8000000000002</v>
      </c>
      <c r="H26" s="8">
        <f>'[1]4 pr._savarankiškosios f-jos'!I27+'[1]4 pr._savarankiškosios f-jos'!I93+'[1]4 pr._savarankiškosios f-jos'!I147+'[1]4 pr._savarankiškosios f-jos'!I151+'[1]4 pr._savarankiškosios f-jos'!I190+'[1]4 pr._savarankiškosios f-jos'!I195+'[1]4 pr._savarankiškosios f-jos'!I212+'[1]5 pr._valstybinės f-jos'!I26+'[1]5 pr._valstybinės f-jos'!I96+'[1]5 pr._valstybinės f-jos'!I122+'[1]6 pr._ugdymo reikmės'!I22+'[1]8 pr._aplinkos apsaugos s. p.'!I18+'[1]8 pr._aplinkos apsaugos s. p.'!I21+'[1]9 pr._įstaigų pajamos'!I24+'[1]9 pr._įstaigų pajamos'!I50+'[1]10 pr._skolintos lėšos'!I20+'[1]10 pr._skolintos lėšos'!I23+'[1]10 pr._skolintos lėšos'!I30+'[1]10 pr._skolintos lėšos'!I33+'[1]10 pr._skolintos lėšos'!I36+'[1]10 pr._skolintos lėšos'!I39+'[1]10 pr._skolintos lėšos'!I43+'[1]7 pr._kita dotacija'!I26+'[1]7 pr._kita dotacija'!I80+'[1]7 pr._kita dotacija'!I94+'[1]7 pr._kita dotacija'!I105+'[1]7 pr._kita dotacija'!I258+'[1]7 pr._kita dotacija'!I264+'[1]7 pr._kita dotacija'!I325+'[1]11 pr._apyvartinės lėšos'!I19+'[1]11 pr._apyvartinės lėšos'!I26+'[1]11 pr._apyvartinės lėšos'!I33+'[1]11 pr._apyvartinės lėšos'!I49+'[1]11 pr._apyvartinės lėšos'!I52+'[1]11 pr._apyvartinės lėšos'!I59+'[1]11 pr._apyvartinės lėšos'!I67+'[1]11 pr._apyvartinės lėšos'!I79+'[1]11 pr._apyvartinės lėšos'!I122+'[1]11 pr._apyvartinės lėšos'!I127+'[1]11 pr._apyvartinės lėšos'!I132+'[1]11 pr._apyvartinės lėšos'!I136</f>
        <v>-5.6999999999999922</v>
      </c>
      <c r="I26" s="8">
        <f>'[1]4 pr._savarankiškosios f-jos'!J27+'[1]4 pr._savarankiškosios f-jos'!J93+'[1]4 pr._savarankiškosios f-jos'!J147+'[1]4 pr._savarankiškosios f-jos'!J151+'[1]4 pr._savarankiškosios f-jos'!J190+'[1]4 pr._savarankiškosios f-jos'!J195+'[1]4 pr._savarankiškosios f-jos'!J212+'[1]5 pr._valstybinės f-jos'!J26+'[1]5 pr._valstybinės f-jos'!J96+'[1]5 pr._valstybinės f-jos'!J122+'[1]6 pr._ugdymo reikmės'!J22+'[1]8 pr._aplinkos apsaugos s. p.'!J18+'[1]8 pr._aplinkos apsaugos s. p.'!J21+'[1]9 pr._įstaigų pajamos'!J24+'[1]9 pr._įstaigų pajamos'!J50+'[1]10 pr._skolintos lėšos'!J20+'[1]10 pr._skolintos lėšos'!J23+'[1]10 pr._skolintos lėšos'!J30+'[1]10 pr._skolintos lėšos'!J33+'[1]10 pr._skolintos lėšos'!J36+'[1]10 pr._skolintos lėšos'!J39+'[1]10 pr._skolintos lėšos'!J43+'[1]7 pr._kita dotacija'!J26+'[1]7 pr._kita dotacija'!J80+'[1]7 pr._kita dotacija'!J94+'[1]7 pr._kita dotacija'!J105+'[1]7 pr._kita dotacija'!J258+'[1]7 pr._kita dotacija'!J264+'[1]7 pr._kita dotacija'!J325+'[1]11 pr._apyvartinės lėšos'!J19+'[1]11 pr._apyvartinės lėšos'!J26+'[1]11 pr._apyvartinės lėšos'!J33+'[1]11 pr._apyvartinės lėšos'!J49+'[1]11 pr._apyvartinės lėšos'!J52+'[1]11 pr._apyvartinės lėšos'!J59+'[1]11 pr._apyvartinės lėšos'!J67+'[1]11 pr._apyvartinės lėšos'!J79+'[1]11 pr._apyvartinės lėšos'!J122+'[1]11 pr._apyvartinės lėšos'!J127+'[1]11 pr._apyvartinės lėšos'!J132+'[1]11 pr._apyvartinės lėšos'!J136</f>
        <v>100.59999999999997</v>
      </c>
      <c r="J26" s="8">
        <f>'[1]4 pr._savarankiškosios f-jos'!K27+'[1]4 pr._savarankiškosios f-jos'!K93+'[1]4 pr._savarankiškosios f-jos'!K147+'[1]4 pr._savarankiškosios f-jos'!K151+'[1]4 pr._savarankiškosios f-jos'!K190+'[1]4 pr._savarankiškosios f-jos'!K195+'[1]4 pr._savarankiškosios f-jos'!K212+'[1]5 pr._valstybinės f-jos'!K26+'[1]5 pr._valstybinės f-jos'!K96+'[1]5 pr._valstybinės f-jos'!K122+'[1]6 pr._ugdymo reikmės'!K22+'[1]8 pr._aplinkos apsaugos s. p.'!K18+'[1]8 pr._aplinkos apsaugos s. p.'!K21+'[1]9 pr._įstaigų pajamos'!K24+'[1]9 pr._įstaigų pajamos'!K50+'[1]10 pr._skolintos lėšos'!K20+'[1]10 pr._skolintos lėšos'!K23+'[1]10 pr._skolintos lėšos'!K30+'[1]10 pr._skolintos lėšos'!K33+'[1]10 pr._skolintos lėšos'!K36+'[1]10 pr._skolintos lėšos'!K39+'[1]10 pr._skolintos lėšos'!K43+'[1]7 pr._kita dotacija'!K26+'[1]7 pr._kita dotacija'!K80+'[1]7 pr._kita dotacija'!K94+'[1]7 pr._kita dotacija'!K105+'[1]7 pr._kita dotacija'!K258+'[1]7 pr._kita dotacija'!K264+'[1]7 pr._kita dotacija'!K325+'[1]11 pr._apyvartinės lėšos'!K19+'[1]11 pr._apyvartinės lėšos'!K26+'[1]11 pr._apyvartinės lėšos'!K33+'[1]11 pr._apyvartinės lėšos'!K49+'[1]11 pr._apyvartinės lėšos'!K52+'[1]11 pr._apyvartinės lėšos'!K59+'[1]11 pr._apyvartinės lėšos'!K67+'[1]11 pr._apyvartinės lėšos'!K79+'[1]11 pr._apyvartinės lėšos'!K122+'[1]11 pr._apyvartinės lėšos'!K127+'[1]11 pr._apyvartinės lėšos'!K132+'[1]11 pr._apyvartinės lėšos'!K136</f>
        <v>2311.5</v>
      </c>
      <c r="K26" s="10">
        <f t="shared" ref="K26:K87" si="1">L26+N26</f>
        <v>22564.300000000003</v>
      </c>
      <c r="L26" s="10">
        <f>'[1]4 pr._savarankiškosios f-jos'!M27+'[1]4 pr._savarankiškosios f-jos'!M93+'[1]4 pr._savarankiškosios f-jos'!M147+'[1]4 pr._savarankiškosios f-jos'!M151+'[1]4 pr._savarankiškosios f-jos'!M190+'[1]4 pr._savarankiškosios f-jos'!M195+'[1]4 pr._savarankiškosios f-jos'!M212+'[1]5 pr._valstybinės f-jos'!M26+'[1]5 pr._valstybinės f-jos'!M96+'[1]5 pr._valstybinės f-jos'!M122+'[1]6 pr._ugdymo reikmės'!M22+'[1]8 pr._aplinkos apsaugos s. p.'!M18+'[1]8 pr._aplinkos apsaugos s. p.'!M21+'[1]9 pr._įstaigų pajamos'!M24+'[1]9 pr._įstaigų pajamos'!M50+'[1]10 pr._skolintos lėšos'!M20+'[1]10 pr._skolintos lėšos'!M23+'[1]10 pr._skolintos lėšos'!M30+'[1]10 pr._skolintos lėšos'!M33+'[1]10 pr._skolintos lėšos'!M36+'[1]10 pr._skolintos lėšos'!M39+'[1]10 pr._skolintos lėšos'!M43+'[1]7 pr._kita dotacija'!M26+'[1]7 pr._kita dotacija'!M80+'[1]7 pr._kita dotacija'!M94+'[1]7 pr._kita dotacija'!M105+'[1]7 pr._kita dotacija'!M258+'[1]7 pr._kita dotacija'!M264+'[1]7 pr._kita dotacija'!M325+'[1]11 pr._apyvartinės lėšos'!M19+'[1]11 pr._apyvartinės lėšos'!M26+'[1]11 pr._apyvartinės lėšos'!M33+'[1]11 pr._apyvartinės lėšos'!M49+'[1]11 pr._apyvartinės lėšos'!M52+'[1]11 pr._apyvartinės lėšos'!M59+'[1]11 pr._apyvartinės lėšos'!M67+'[1]11 pr._apyvartinės lėšos'!M79+'[1]11 pr._apyvartinės lėšos'!M122+'[1]11 pr._apyvartinės lėšos'!M127+'[1]11 pr._apyvartinės lėšos'!M132+'[1]11 pr._apyvartinės lėšos'!M136</f>
        <v>14152.6</v>
      </c>
      <c r="M26" s="10">
        <f>'[1]4 pr._savarankiškosios f-jos'!N27+'[1]4 pr._savarankiškosios f-jos'!N93+'[1]4 pr._savarankiškosios f-jos'!N147+'[1]4 pr._savarankiškosios f-jos'!N151+'[1]4 pr._savarankiškosios f-jos'!N190+'[1]4 pr._savarankiškosios f-jos'!N195+'[1]4 pr._savarankiškosios f-jos'!N212+'[1]5 pr._valstybinės f-jos'!N26+'[1]5 pr._valstybinės f-jos'!N96+'[1]5 pr._valstybinės f-jos'!N122+'[1]6 pr._ugdymo reikmės'!N22+'[1]8 pr._aplinkos apsaugos s. p.'!N18+'[1]8 pr._aplinkos apsaugos s. p.'!N21+'[1]9 pr._įstaigų pajamos'!N24+'[1]9 pr._įstaigų pajamos'!N50+'[1]10 pr._skolintos lėšos'!N20+'[1]10 pr._skolintos lėšos'!N23+'[1]10 pr._skolintos lėšos'!N30+'[1]10 pr._skolintos lėšos'!N33+'[1]10 pr._skolintos lėšos'!N36+'[1]10 pr._skolintos lėšos'!N39+'[1]10 pr._skolintos lėšos'!N43+'[1]7 pr._kita dotacija'!N26+'[1]7 pr._kita dotacija'!N80+'[1]7 pr._kita dotacija'!N94+'[1]7 pr._kita dotacija'!N105+'[1]7 pr._kita dotacija'!N258+'[1]7 pr._kita dotacija'!N264+'[1]7 pr._kita dotacija'!N325+'[1]11 pr._apyvartinės lėšos'!N19+'[1]11 pr._apyvartinės lėšos'!N26+'[1]11 pr._apyvartinės lėšos'!N33+'[1]11 pr._apyvartinės lėšos'!N49+'[1]11 pr._apyvartinės lėšos'!N52+'[1]11 pr._apyvartinės lėšos'!N59+'[1]11 pr._apyvartinės lėšos'!N67+'[1]11 pr._apyvartinės lėšos'!N79+'[1]11 pr._apyvartinės lėšos'!N122+'[1]11 pr._apyvartinės lėšos'!N127+'[1]11 pr._apyvartinės lėšos'!N132+'[1]11 pr._apyvartinės lėšos'!N136</f>
        <v>3872.4000000000005</v>
      </c>
      <c r="N26" s="10">
        <f>'[1]4 pr._savarankiškosios f-jos'!O27+'[1]4 pr._savarankiškosios f-jos'!O93+'[1]4 pr._savarankiškosios f-jos'!O147+'[1]4 pr._savarankiškosios f-jos'!O151+'[1]4 pr._savarankiškosios f-jos'!O190+'[1]4 pr._savarankiškosios f-jos'!O195+'[1]4 pr._savarankiškosios f-jos'!O212+'[1]5 pr._valstybinės f-jos'!O26+'[1]5 pr._valstybinės f-jos'!O96+'[1]5 pr._valstybinės f-jos'!O122+'[1]6 pr._ugdymo reikmės'!O22+'[1]8 pr._aplinkos apsaugos s. p.'!O18+'[1]8 pr._aplinkos apsaugos s. p.'!O21+'[1]9 pr._įstaigų pajamos'!O24+'[1]9 pr._įstaigų pajamos'!O50+'[1]10 pr._skolintos lėšos'!O20+'[1]10 pr._skolintos lėšos'!O23+'[1]10 pr._skolintos lėšos'!O30+'[1]10 pr._skolintos lėšos'!O33+'[1]10 pr._skolintos lėšos'!O36+'[1]10 pr._skolintos lėšos'!O39+'[1]10 pr._skolintos lėšos'!O43+'[1]7 pr._kita dotacija'!O26+'[1]7 pr._kita dotacija'!O80+'[1]7 pr._kita dotacija'!O94+'[1]7 pr._kita dotacija'!O105+'[1]7 pr._kita dotacija'!O258+'[1]7 pr._kita dotacija'!O264+'[1]7 pr._kita dotacija'!O325+'[1]11 pr._apyvartinės lėšos'!O19+'[1]11 pr._apyvartinės lėšos'!O26+'[1]11 pr._apyvartinės lėšos'!O33+'[1]11 pr._apyvartinės lėšos'!O49+'[1]11 pr._apyvartinės lėšos'!O52+'[1]11 pr._apyvartinės lėšos'!O59+'[1]11 pr._apyvartinės lėšos'!O67+'[1]11 pr._apyvartinės lėšos'!O79+'[1]11 pr._apyvartinės lėšos'!O122+'[1]11 pr._apyvartinės lėšos'!O127+'[1]11 pr._apyvartinės lėšos'!O132+'[1]11 pr._apyvartinės lėšos'!O136</f>
        <v>8411.7000000000007</v>
      </c>
    </row>
    <row r="27" spans="1:14" ht="15" customHeight="1" x14ac:dyDescent="0.25">
      <c r="A27" s="4" t="s">
        <v>70</v>
      </c>
      <c r="B27" s="15" t="s">
        <v>7</v>
      </c>
      <c r="C27" s="14">
        <f t="shared" ref="C27:C37" si="2">D27+F27</f>
        <v>190.49999999999997</v>
      </c>
      <c r="D27" s="14">
        <f>'[1]4 pr._savarankiškosios f-jos'!E32+'[1]4 pr._savarankiškosios f-jos'!E101+'[1]4 pr._savarankiškosios f-jos'!E196+'[1]5 pr._valstybinės f-jos'!E44+'[1]5 pr._valstybinės f-jos'!E98+'[1]7 pr._kita dotacija'!E33+'[1]7 pr._kita dotacija'!E270+'[1]9 pr._įstaigų pajamos'!E25+'[1]9 pr._įstaigų pajamos'!E37++'[1]9 pr._įstaigų pajamos'!E90</f>
        <v>190.49999999999997</v>
      </c>
      <c r="E27" s="14">
        <f>'[1]4 pr._savarankiškosios f-jos'!F32+'[1]4 pr._savarankiškosios f-jos'!F101+'[1]4 pr._savarankiškosios f-jos'!F196+'[1]5 pr._valstybinės f-jos'!F44+'[1]5 pr._valstybinės f-jos'!F98+'[1]7 pr._kita dotacija'!F33+'[1]7 pr._kita dotacija'!F270+'[1]9 pr._įstaigų pajamos'!F25+'[1]9 pr._įstaigų pajamos'!F37++'[1]9 pr._įstaigų pajamos'!F90</f>
        <v>138.69999999999999</v>
      </c>
      <c r="F27" s="14">
        <f>'[1]4 pr._savarankiškosios f-jos'!G32+'[1]4 pr._savarankiškosios f-jos'!G101+'[1]4 pr._savarankiškosios f-jos'!G196+'[1]5 pr._valstybinės f-jos'!G44+'[1]5 pr._valstybinės f-jos'!G98+'[1]7 pr._kita dotacija'!G33+'[1]7 pr._kita dotacija'!G270+'[1]9 pr._įstaigų pajamos'!G25+'[1]9 pr._įstaigų pajamos'!G37++'[1]9 pr._įstaigų pajamos'!G90</f>
        <v>0</v>
      </c>
      <c r="G27" s="8">
        <f t="shared" si="0"/>
        <v>8.1</v>
      </c>
      <c r="H27" s="8">
        <f>'[1]4 pr._savarankiškosios f-jos'!I32+'[1]4 pr._savarankiškosios f-jos'!I101+'[1]4 pr._savarankiškosios f-jos'!I196+'[1]5 pr._valstybinės f-jos'!I44+'[1]5 pr._valstybinės f-jos'!I98+'[1]7 pr._kita dotacija'!I33+'[1]7 pr._kita dotacija'!I270+'[1]9 pr._įstaigų pajamos'!I25+'[1]9 pr._įstaigų pajamos'!I37++'[1]9 pr._įstaigų pajamos'!I90</f>
        <v>8.1</v>
      </c>
      <c r="I27" s="8">
        <f>'[1]4 pr._savarankiškosios f-jos'!J32+'[1]4 pr._savarankiškosios f-jos'!J101+'[1]4 pr._savarankiškosios f-jos'!J196+'[1]5 pr._valstybinės f-jos'!J44+'[1]5 pr._valstybinės f-jos'!J98+'[1]7 pr._kita dotacija'!J33+'[1]7 pr._kita dotacija'!J270+'[1]9 pr._įstaigų pajamos'!J25+'[1]9 pr._įstaigų pajamos'!J37++'[1]9 pr._įstaigų pajamos'!J90</f>
        <v>8.3000000000000007</v>
      </c>
      <c r="J27" s="8">
        <f>'[1]4 pr._savarankiškosios f-jos'!K32+'[1]4 pr._savarankiškosios f-jos'!K101+'[1]4 pr._savarankiškosios f-jos'!K196+'[1]5 pr._valstybinės f-jos'!K44+'[1]5 pr._valstybinės f-jos'!K98+'[1]7 pr._kita dotacija'!K33+'[1]7 pr._kita dotacija'!K270+'[1]9 pr._įstaigų pajamos'!K25+'[1]9 pr._įstaigų pajamos'!K37++'[1]9 pr._įstaigų pajamos'!K90</f>
        <v>0</v>
      </c>
      <c r="K27" s="10">
        <f t="shared" si="1"/>
        <v>198.6</v>
      </c>
      <c r="L27" s="10">
        <f>'[1]4 pr._savarankiškosios f-jos'!M32+'[1]4 pr._savarankiškosios f-jos'!M101+'[1]4 pr._savarankiškosios f-jos'!M196+'[1]5 pr._valstybinės f-jos'!M44+'[1]5 pr._valstybinės f-jos'!M98+'[1]7 pr._kita dotacija'!M33+'[1]7 pr._kita dotacija'!M270+'[1]9 pr._įstaigų pajamos'!M25+'[1]9 pr._įstaigų pajamos'!M37++'[1]9 pr._įstaigų pajamos'!M90</f>
        <v>198.6</v>
      </c>
      <c r="M27" s="10">
        <f>'[1]4 pr._savarankiškosios f-jos'!N32+'[1]4 pr._savarankiškosios f-jos'!N101+'[1]4 pr._savarankiškosios f-jos'!N196+'[1]5 pr._valstybinės f-jos'!N44+'[1]5 pr._valstybinės f-jos'!N98+'[1]7 pr._kita dotacija'!N33+'[1]7 pr._kita dotacija'!N270+'[1]9 pr._įstaigų pajamos'!N25+'[1]9 pr._įstaigų pajamos'!N37++'[1]9 pr._įstaigų pajamos'!N90</f>
        <v>146.99999999999997</v>
      </c>
      <c r="N27" s="10">
        <f>'[1]4 pr._savarankiškosios f-jos'!O32+'[1]4 pr._savarankiškosios f-jos'!O101+'[1]4 pr._savarankiškosios f-jos'!O196+'[1]5 pr._valstybinės f-jos'!O44+'[1]5 pr._valstybinės f-jos'!O98+'[1]7 pr._kita dotacija'!O33+'[1]7 pr._kita dotacija'!O270+'[1]9 pr._įstaigų pajamos'!O25+'[1]9 pr._įstaigų pajamos'!O37++'[1]9 pr._įstaigų pajamos'!O90</f>
        <v>0</v>
      </c>
    </row>
    <row r="28" spans="1:14" ht="15" customHeight="1" x14ac:dyDescent="0.25">
      <c r="A28" s="4" t="s">
        <v>71</v>
      </c>
      <c r="B28" s="15" t="s">
        <v>10</v>
      </c>
      <c r="C28" s="14">
        <f t="shared" si="2"/>
        <v>167.5</v>
      </c>
      <c r="D28" s="14">
        <f>'[1]4 pr._savarankiškosios f-jos'!E38+'[1]4 pr._savarankiškosios f-jos'!E105+'[1]4 pr._savarankiškosios f-jos'!E197+'[1]5 pr._valstybinės f-jos'!E48+'[1]5 pr._valstybinės f-jos'!E100+'[1]7 pr._kita dotacija'!E274+'[1]7 pr._kita dotacija'!E37+'[1]9 pr._įstaigų pajamos'!E26+'[1]9 pr._įstaigų pajamos'!E38+'[1]9 pr._įstaigų pajamos'!E91+'[1]11 pr._apyvartinės lėšos'!E72</f>
        <v>167.5</v>
      </c>
      <c r="E28" s="14">
        <f>'[1]4 pr._savarankiškosios f-jos'!F38+'[1]4 pr._savarankiškosios f-jos'!F105+'[1]4 pr._savarankiškosios f-jos'!F197+'[1]5 pr._valstybinės f-jos'!F48+'[1]5 pr._valstybinės f-jos'!F100+'[1]7 pr._kita dotacija'!F274+'[1]7 pr._kita dotacija'!F37+'[1]9 pr._įstaigų pajamos'!F26+'[1]9 pr._įstaigų pajamos'!F38+'[1]9 pr._įstaigų pajamos'!F91+'[1]11 pr._apyvartinės lėšos'!F72</f>
        <v>130.30000000000001</v>
      </c>
      <c r="F28" s="14">
        <f>'[1]4 pr._savarankiškosios f-jos'!G38+'[1]4 pr._savarankiškosios f-jos'!G105+'[1]4 pr._savarankiškosios f-jos'!G197+'[1]5 pr._valstybinės f-jos'!G48+'[1]5 pr._valstybinės f-jos'!G100+'[1]7 pr._kita dotacija'!G274+'[1]7 pr._kita dotacija'!G37+'[1]9 pr._įstaigų pajamos'!G26+'[1]9 pr._įstaigų pajamos'!G38+'[1]9 pr._įstaigų pajamos'!G91+'[1]11 pr._apyvartinės lėšos'!G72</f>
        <v>0</v>
      </c>
      <c r="G28" s="8">
        <f t="shared" si="0"/>
        <v>-2.2204460492503131E-16</v>
      </c>
      <c r="H28" s="8">
        <f>'[1]4 pr._savarankiškosios f-jos'!I38+'[1]4 pr._savarankiškosios f-jos'!I105+'[1]4 pr._savarankiškosios f-jos'!I197+'[1]5 pr._valstybinės f-jos'!I48+'[1]5 pr._valstybinės f-jos'!I100+'[1]7 pr._kita dotacija'!I274+'[1]7 pr._kita dotacija'!I37+'[1]9 pr._įstaigų pajamos'!I26+'[1]9 pr._įstaigų pajamos'!I38+'[1]9 pr._įstaigų pajamos'!I91+'[1]11 pr._apyvartinės lėšos'!I72</f>
        <v>-2.2204460492503131E-16</v>
      </c>
      <c r="I28" s="8">
        <f>'[1]4 pr._savarankiškosios f-jos'!J38+'[1]4 pr._savarankiškosios f-jos'!J105+'[1]4 pr._savarankiškosios f-jos'!J197+'[1]5 pr._valstybinės f-jos'!J48+'[1]5 pr._valstybinės f-jos'!J100+'[1]7 pr._kita dotacija'!J274+'[1]7 pr._kita dotacija'!J37+'[1]9 pr._įstaigų pajamos'!J26+'[1]9 pr._įstaigų pajamos'!J38+'[1]9 pr._įstaigų pajamos'!J91+'[1]11 pr._apyvartinės lėšos'!J72</f>
        <v>-1.8</v>
      </c>
      <c r="J28" s="8">
        <f>'[1]4 pr._savarankiškosios f-jos'!K38+'[1]4 pr._savarankiškosios f-jos'!K105+'[1]4 pr._savarankiškosios f-jos'!K197+'[1]5 pr._valstybinės f-jos'!K48+'[1]5 pr._valstybinės f-jos'!K100+'[1]7 pr._kita dotacija'!K274+'[1]7 pr._kita dotacija'!K37+'[1]9 pr._įstaigų pajamos'!K26+'[1]9 pr._įstaigų pajamos'!K38+'[1]9 pr._įstaigų pajamos'!K91+'[1]11 pr._apyvartinės lėšos'!K72</f>
        <v>0</v>
      </c>
      <c r="K28" s="10">
        <f t="shared" si="1"/>
        <v>167.50000000000003</v>
      </c>
      <c r="L28" s="10">
        <f>'[1]4 pr._savarankiškosios f-jos'!M38+'[1]4 pr._savarankiškosios f-jos'!M105+'[1]4 pr._savarankiškosios f-jos'!M197+'[1]5 pr._valstybinės f-jos'!M48+'[1]5 pr._valstybinės f-jos'!M100+'[1]7 pr._kita dotacija'!M274+'[1]7 pr._kita dotacija'!M37+'[1]9 pr._įstaigų pajamos'!M26+'[1]9 pr._įstaigų pajamos'!M38+'[1]9 pr._įstaigų pajamos'!M91+'[1]11 pr._apyvartinės lėšos'!M72</f>
        <v>167.50000000000003</v>
      </c>
      <c r="M28" s="10">
        <f>'[1]4 pr._savarankiškosios f-jos'!N38+'[1]4 pr._savarankiškosios f-jos'!N105+'[1]4 pr._savarankiškosios f-jos'!N197+'[1]5 pr._valstybinės f-jos'!N48+'[1]5 pr._valstybinės f-jos'!N100+'[1]7 pr._kita dotacija'!N274+'[1]7 pr._kita dotacija'!N37+'[1]9 pr._įstaigų pajamos'!N26+'[1]9 pr._įstaigų pajamos'!N38+'[1]9 pr._įstaigų pajamos'!N91+'[1]11 pr._apyvartinės lėšos'!N72</f>
        <v>128.5</v>
      </c>
      <c r="N28" s="10">
        <f>'[1]4 pr._savarankiškosios f-jos'!O38+'[1]4 pr._savarankiškosios f-jos'!O105+'[1]4 pr._savarankiškosios f-jos'!O197+'[1]5 pr._valstybinės f-jos'!O48+'[1]5 pr._valstybinės f-jos'!O100+'[1]7 pr._kita dotacija'!O274+'[1]7 pr._kita dotacija'!O37+'[1]9 pr._įstaigų pajamos'!O26+'[1]9 pr._įstaigų pajamos'!O38+'[1]9 pr._įstaigų pajamos'!O91+'[1]11 pr._apyvartinės lėšos'!O72</f>
        <v>0</v>
      </c>
    </row>
    <row r="29" spans="1:14" ht="15" customHeight="1" x14ac:dyDescent="0.25">
      <c r="A29" s="4" t="s">
        <v>72</v>
      </c>
      <c r="B29" s="15" t="s">
        <v>11</v>
      </c>
      <c r="C29" s="14">
        <f t="shared" si="2"/>
        <v>300.2</v>
      </c>
      <c r="D29" s="14">
        <f>'[1]4 pr._savarankiškosios f-jos'!E43+'[1]4 pr._savarankiškosios f-jos'!E109+'[1]4 pr._savarankiškosios f-jos'!E198+'[1]5 pr._valstybinės f-jos'!E52+'[1]5 pr._valstybinės f-jos'!E102+'[1]7 pr._kita dotacija'!E41+'[1]7 pr._kita dotacija'!E278+'[1]9 pr._įstaigų pajamos'!E27+'[1]9 pr._įstaigų pajamos'!E39+'[1]9 pr._įstaigų pajamos'!E92+'[1]11 pr._apyvartinės lėšos'!E68</f>
        <v>297</v>
      </c>
      <c r="E29" s="14">
        <f>'[1]4 pr._savarankiškosios f-jos'!F43+'[1]4 pr._savarankiškosios f-jos'!F109+'[1]4 pr._savarankiškosios f-jos'!F198+'[1]5 pr._valstybinės f-jos'!F52+'[1]5 pr._valstybinės f-jos'!F102+'[1]7 pr._kita dotacija'!F41+'[1]7 pr._kita dotacija'!F278+'[1]9 pr._įstaigų pajamos'!F27+'[1]9 pr._įstaigų pajamos'!F39+'[1]9 pr._įstaigų pajamos'!F92+'[1]11 pr._apyvartinės lėšos'!F68</f>
        <v>219.29999999999998</v>
      </c>
      <c r="F29" s="14">
        <f>'[1]4 pr._savarankiškosios f-jos'!G43+'[1]4 pr._savarankiškosios f-jos'!G109+'[1]4 pr._savarankiškosios f-jos'!G198+'[1]5 pr._valstybinės f-jos'!G52+'[1]5 pr._valstybinės f-jos'!G102+'[1]7 pr._kita dotacija'!G41+'[1]7 pr._kita dotacija'!G278+'[1]9 pr._įstaigų pajamos'!G27+'[1]9 pr._įstaigų pajamos'!G39+'[1]9 pr._įstaigų pajamos'!G92+'[1]11 pr._apyvartinės lėšos'!G68</f>
        <v>3.2</v>
      </c>
      <c r="G29" s="8">
        <f t="shared" si="0"/>
        <v>-2.100000000000001</v>
      </c>
      <c r="H29" s="8">
        <f>'[1]4 pr._savarankiškosios f-jos'!I43+'[1]4 pr._savarankiškosios f-jos'!I109+'[1]4 pr._savarankiškosios f-jos'!I198+'[1]5 pr._valstybinės f-jos'!I52+'[1]5 pr._valstybinės f-jos'!I102+'[1]7 pr._kita dotacija'!I41+'[1]7 pr._kita dotacija'!I278+'[1]9 pr._įstaigų pajamos'!I27+'[1]9 pr._įstaigų pajamos'!I39+'[1]9 pr._įstaigų pajamos'!I92+'[1]11 pr._apyvartinės lėšos'!I68</f>
        <v>-2.100000000000001</v>
      </c>
      <c r="I29" s="8">
        <f>'[1]4 pr._savarankiškosios f-jos'!J43+'[1]4 pr._savarankiškosios f-jos'!J109+'[1]4 pr._savarankiškosios f-jos'!J198+'[1]5 pr._valstybinės f-jos'!J52+'[1]5 pr._valstybinės f-jos'!J102+'[1]7 pr._kita dotacija'!J41+'[1]7 pr._kita dotacija'!J278+'[1]9 pr._įstaigų pajamos'!J27+'[1]9 pr._įstaigų pajamos'!J39+'[1]9 pr._įstaigų pajamos'!J92+'[1]11 pr._apyvartinės lėšos'!J68</f>
        <v>-4.6000000000000005</v>
      </c>
      <c r="J29" s="8">
        <f>'[1]4 pr._savarankiškosios f-jos'!K43+'[1]4 pr._savarankiškosios f-jos'!K109+'[1]4 pr._savarankiškosios f-jos'!K198+'[1]5 pr._valstybinės f-jos'!K52+'[1]5 pr._valstybinės f-jos'!K102+'[1]7 pr._kita dotacija'!K41+'[1]7 pr._kita dotacija'!K278+'[1]9 pr._įstaigų pajamos'!K27+'[1]9 pr._įstaigų pajamos'!K39+'[1]9 pr._įstaigų pajamos'!K92+'[1]11 pr._apyvartinės lėšos'!K68</f>
        <v>0</v>
      </c>
      <c r="K29" s="10">
        <f t="shared" si="1"/>
        <v>298.10000000000002</v>
      </c>
      <c r="L29" s="10">
        <f>'[1]4 pr._savarankiškosios f-jos'!M43+'[1]4 pr._savarankiškosios f-jos'!M109+'[1]4 pr._savarankiškosios f-jos'!M198+'[1]5 pr._valstybinės f-jos'!M52+'[1]5 pr._valstybinės f-jos'!M102+'[1]7 pr._kita dotacija'!M41+'[1]7 pr._kita dotacija'!M278+'[1]9 pr._įstaigų pajamos'!M27+'[1]9 pr._įstaigų pajamos'!M39+'[1]9 pr._įstaigų pajamos'!M92+'[1]11 pr._apyvartinės lėšos'!M68</f>
        <v>294.90000000000003</v>
      </c>
      <c r="M29" s="10">
        <f>'[1]4 pr._savarankiškosios f-jos'!N43+'[1]4 pr._savarankiškosios f-jos'!N109+'[1]4 pr._savarankiškosios f-jos'!N198+'[1]5 pr._valstybinės f-jos'!N52+'[1]5 pr._valstybinės f-jos'!N102+'[1]7 pr._kita dotacija'!N41+'[1]7 pr._kita dotacija'!N278+'[1]9 pr._įstaigų pajamos'!N27+'[1]9 pr._įstaigų pajamos'!N39+'[1]9 pr._įstaigų pajamos'!N92+'[1]11 pr._apyvartinės lėšos'!N68</f>
        <v>214.7</v>
      </c>
      <c r="N29" s="10">
        <f>'[1]4 pr._savarankiškosios f-jos'!O43+'[1]4 pr._savarankiškosios f-jos'!O109+'[1]4 pr._savarankiškosios f-jos'!O198+'[1]5 pr._valstybinės f-jos'!O52+'[1]5 pr._valstybinės f-jos'!O102+'[1]7 pr._kita dotacija'!O41+'[1]7 pr._kita dotacija'!O278+'[1]9 pr._įstaigų pajamos'!O27+'[1]9 pr._įstaigų pajamos'!O39+'[1]9 pr._įstaigų pajamos'!O92+'[1]11 pr._apyvartinės lėšos'!O68</f>
        <v>3.2</v>
      </c>
    </row>
    <row r="30" spans="1:14" ht="15" customHeight="1" x14ac:dyDescent="0.25">
      <c r="A30" s="4" t="s">
        <v>73</v>
      </c>
      <c r="B30" s="15" t="s">
        <v>12</v>
      </c>
      <c r="C30" s="14">
        <f t="shared" si="2"/>
        <v>231.89999999999998</v>
      </c>
      <c r="D30" s="14">
        <f>'[1]4 pr._savarankiškosios f-jos'!E49+'[1]4 pr._savarankiškosios f-jos'!E113+'[1]5 pr._valstybinės f-jos'!E56+'[1]5 pr._valstybinės f-jos'!E104+'[1]7 pr._kita dotacija'!E46+'[1]9 pr._įstaigų pajamos'!E28+'[1]9 pr._įstaigų pajamos'!E40</f>
        <v>194.89999999999998</v>
      </c>
      <c r="E30" s="14">
        <f>'[1]4 pr._savarankiškosios f-jos'!F49+'[1]4 pr._savarankiškosios f-jos'!F113+'[1]5 pr._valstybinės f-jos'!F56+'[1]5 pr._valstybinės f-jos'!F104+'[1]7 pr._kita dotacija'!F46+'[1]9 pr._įstaigų pajamos'!F28+'[1]9 pr._įstaigų pajamos'!F40+'[1]11 pr._apyvartinės lėšos'!F67+'[1]11 pr._apyvartinės lėšos'!F72</f>
        <v>146.79999999999998</v>
      </c>
      <c r="F30" s="14">
        <f>'[1]4 pr._savarankiškosios f-jos'!G49+'[1]4 pr._savarankiškosios f-jos'!G113+'[1]5 pr._valstybinės f-jos'!G56+'[1]5 pr._valstybinės f-jos'!G104+'[1]7 pr._kita dotacija'!G46+'[1]9 pr._įstaigų pajamos'!G28+'[1]9 pr._įstaigų pajamos'!G40+'[1]11 pr._apyvartinės lėšos'!G67+'[1]11 pr._apyvartinės lėšos'!G72</f>
        <v>37</v>
      </c>
      <c r="G30" s="8">
        <f t="shared" si="0"/>
        <v>0.10000000000000045</v>
      </c>
      <c r="H30" s="8">
        <f>'[1]4 pr._savarankiškosios f-jos'!I49+'[1]4 pr._savarankiškosios f-jos'!I113+'[1]5 pr._valstybinės f-jos'!I56+'[1]5 pr._valstybinės f-jos'!I104+'[1]7 pr._kita dotacija'!I46+'[1]9 pr._įstaigų pajamos'!I28+'[1]9 pr._įstaigų pajamos'!I40</f>
        <v>0.10000000000000045</v>
      </c>
      <c r="I30" s="8">
        <f>'[1]4 pr._savarankiškosios f-jos'!J49+'[1]4 pr._savarankiškosios f-jos'!J113+'[1]5 pr._valstybinės f-jos'!J56+'[1]5 pr._valstybinės f-jos'!J104+'[1]7 pr._kita dotacija'!J46+'[1]9 pr._įstaigų pajamos'!J28+'[1]9 pr._įstaigų pajamos'!J40+'[1]11 pr._apyvartinės lėšos'!J67+'[1]11 pr._apyvartinės lėšos'!J72</f>
        <v>-1.4</v>
      </c>
      <c r="J30" s="8">
        <f>'[1]4 pr._savarankiškosios f-jos'!K49+'[1]4 pr._savarankiškosios f-jos'!K113+'[1]5 pr._valstybinės f-jos'!K56+'[1]5 pr._valstybinės f-jos'!K104+'[1]7 pr._kita dotacija'!K46+'[1]9 pr._įstaigų pajamos'!K28+'[1]9 pr._įstaigų pajamos'!K40+'[1]11 pr._apyvartinės lėšos'!K67+'[1]11 pr._apyvartinės lėšos'!K72</f>
        <v>0</v>
      </c>
      <c r="K30" s="10">
        <f t="shared" si="1"/>
        <v>231.99999999999997</v>
      </c>
      <c r="L30" s="10">
        <f>'[1]4 pr._savarankiškosios f-jos'!M49+'[1]4 pr._savarankiškosios f-jos'!M113+'[1]5 pr._valstybinės f-jos'!M56+'[1]5 pr._valstybinės f-jos'!M104+'[1]7 pr._kita dotacija'!M46+'[1]9 pr._įstaigų pajamos'!M28+'[1]9 pr._įstaigų pajamos'!M40</f>
        <v>194.99999999999997</v>
      </c>
      <c r="M30" s="10">
        <f>'[1]4 pr._savarankiškosios f-jos'!N49+'[1]4 pr._savarankiškosios f-jos'!N113+'[1]5 pr._valstybinės f-jos'!N56+'[1]5 pr._valstybinės f-jos'!N104+'[1]7 pr._kita dotacija'!N46+'[1]9 pr._įstaigų pajamos'!N28+'[1]9 pr._įstaigų pajamos'!N40+'[1]11 pr._apyvartinės lėšos'!N67+'[1]11 pr._apyvartinės lėšos'!N72</f>
        <v>145.39999999999998</v>
      </c>
      <c r="N30" s="10">
        <f>'[1]4 pr._savarankiškosios f-jos'!O49+'[1]4 pr._savarankiškosios f-jos'!O113+'[1]5 pr._valstybinės f-jos'!O56+'[1]5 pr._valstybinės f-jos'!O104+'[1]7 pr._kita dotacija'!O46+'[1]9 pr._įstaigų pajamos'!O28+'[1]9 pr._įstaigų pajamos'!O40+'[1]11 pr._apyvartinės lėšos'!O67+'[1]11 pr._apyvartinės lėšos'!O72</f>
        <v>37</v>
      </c>
    </row>
    <row r="31" spans="1:14" ht="15" customHeight="1" x14ac:dyDescent="0.25">
      <c r="A31" s="4" t="s">
        <v>74</v>
      </c>
      <c r="B31" s="15" t="s">
        <v>13</v>
      </c>
      <c r="C31" s="14">
        <f t="shared" si="2"/>
        <v>139.69999999999999</v>
      </c>
      <c r="D31" s="14">
        <f>'[1]4 pr._savarankiškosios f-jos'!E54+'[1]4 pr._savarankiškosios f-jos'!E117+'[1]5 pr._valstybinės f-jos'!E60+'[1]5 pr._valstybinės f-jos'!E106+'[1]7 pr._kita dotacija'!E50+'[1]9 pr._įstaigų pajamos'!E41</f>
        <v>139.69999999999999</v>
      </c>
      <c r="E31" s="14">
        <f>'[1]4 pr._savarankiškosios f-jos'!F54+'[1]4 pr._savarankiškosios f-jos'!F117+'[1]5 pr._valstybinės f-jos'!F60+'[1]5 pr._valstybinės f-jos'!F106+'[1]7 pr._kita dotacija'!F50+'[1]9 pr._įstaigų pajamos'!F41</f>
        <v>105.3</v>
      </c>
      <c r="F31" s="14">
        <f>'[1]4 pr._savarankiškosios f-jos'!G54+'[1]4 pr._savarankiškosios f-jos'!G117+'[1]5 pr._valstybinės f-jos'!G60+'[1]5 pr._valstybinės f-jos'!G106+'[1]7 pr._kita dotacija'!G50+'[1]9 pr._įstaigų pajamos'!G41</f>
        <v>0</v>
      </c>
      <c r="G31" s="8">
        <f t="shared" si="0"/>
        <v>4.0999999999999996</v>
      </c>
      <c r="H31" s="8">
        <f>'[1]4 pr._savarankiškosios f-jos'!I54+'[1]4 pr._savarankiškosios f-jos'!I117+'[1]5 pr._valstybinės f-jos'!I60+'[1]5 pr._valstybinės f-jos'!I106+'[1]7 pr._kita dotacija'!I50+'[1]9 pr._įstaigų pajamos'!I41</f>
        <v>4.0999999999999996</v>
      </c>
      <c r="I31" s="8">
        <f>'[1]4 pr._savarankiškosios f-jos'!J54+'[1]4 pr._savarankiškosios f-jos'!J117+'[1]5 pr._valstybinės f-jos'!J60+'[1]5 pr._valstybinės f-jos'!J106+'[1]7 pr._kita dotacija'!J50+'[1]9 pr._įstaigų pajamos'!J41</f>
        <v>4</v>
      </c>
      <c r="J31" s="8">
        <f>'[1]4 pr._savarankiškosios f-jos'!K54+'[1]4 pr._savarankiškosios f-jos'!K117+'[1]5 pr._valstybinės f-jos'!K60+'[1]5 pr._valstybinės f-jos'!K106+'[1]7 pr._kita dotacija'!K50+'[1]9 pr._įstaigų pajamos'!K41</f>
        <v>0</v>
      </c>
      <c r="K31" s="10">
        <f t="shared" si="1"/>
        <v>143.79999999999998</v>
      </c>
      <c r="L31" s="10">
        <f>'[1]4 pr._savarankiškosios f-jos'!M54+'[1]4 pr._savarankiškosios f-jos'!M117+'[1]5 pr._valstybinės f-jos'!M60+'[1]5 pr._valstybinės f-jos'!M106+'[1]7 pr._kita dotacija'!M50+'[1]9 pr._įstaigų pajamos'!M41</f>
        <v>143.79999999999998</v>
      </c>
      <c r="M31" s="10">
        <f>'[1]4 pr._savarankiškosios f-jos'!N54+'[1]4 pr._savarankiškosios f-jos'!N117+'[1]5 pr._valstybinės f-jos'!N60+'[1]5 pr._valstybinės f-jos'!N106+'[1]7 pr._kita dotacija'!N50+'[1]9 pr._įstaigų pajamos'!N41</f>
        <v>109.3</v>
      </c>
      <c r="N31" s="10">
        <f>'[1]4 pr._savarankiškosios f-jos'!O54+'[1]4 pr._savarankiškosios f-jos'!O117+'[1]5 pr._valstybinės f-jos'!O60+'[1]5 pr._valstybinės f-jos'!O106+'[1]7 pr._kita dotacija'!O50+'[1]9 pr._įstaigų pajamos'!O41</f>
        <v>0</v>
      </c>
    </row>
    <row r="32" spans="1:14" ht="15" customHeight="1" x14ac:dyDescent="0.25">
      <c r="A32" s="4" t="s">
        <v>75</v>
      </c>
      <c r="B32" s="10" t="s">
        <v>14</v>
      </c>
      <c r="C32" s="14">
        <f t="shared" si="2"/>
        <v>151.1</v>
      </c>
      <c r="D32" s="14">
        <f>'[1]4 pr._savarankiškosios f-jos'!E59+'[1]4 pr._savarankiškosios f-jos'!E121+'[1]5 pr._valstybinės f-jos'!E64+'[1]5 pr._valstybinės f-jos'!E108+'[1]7 pr._kita dotacija'!E54+'[1]9 pr._įstaigų pajamos'!E29+'[1]9 pr._įstaigų pajamos'!E42+'[1]11 pr._apyvartinės lėšos'!E73</f>
        <v>140.29999999999998</v>
      </c>
      <c r="E32" s="14">
        <f>'[1]4 pr._savarankiškosios f-jos'!F59+'[1]4 pr._savarankiškosios f-jos'!F121+'[1]5 pr._valstybinės f-jos'!F64+'[1]5 pr._valstybinės f-jos'!F108+'[1]7 pr._kita dotacija'!F54+'[1]9 pr._įstaigų pajamos'!F29+'[1]9 pr._įstaigų pajamos'!F42+'[1]11 pr._apyvartinės lėšos'!F73</f>
        <v>98.5</v>
      </c>
      <c r="F32" s="14">
        <f>'[1]4 pr._savarankiškosios f-jos'!G59+'[1]4 pr._savarankiškosios f-jos'!G121+'[1]5 pr._valstybinės f-jos'!G64+'[1]5 pr._valstybinės f-jos'!G108+'[1]7 pr._kita dotacija'!G54+'[1]9 pr._įstaigų pajamos'!G29+'[1]9 pr._įstaigų pajamos'!G42+'[1]11 pr._apyvartinės lėšos'!G73</f>
        <v>10.8</v>
      </c>
      <c r="G32" s="8">
        <f t="shared" si="0"/>
        <v>-0.6</v>
      </c>
      <c r="H32" s="8">
        <f>'[1]4 pr._savarankiškosios f-jos'!I59+'[1]4 pr._savarankiškosios f-jos'!I121+'[1]5 pr._valstybinės f-jos'!I64+'[1]5 pr._valstybinės f-jos'!I108+'[1]7 pr._kita dotacija'!I54+'[1]9 pr._įstaigų pajamos'!I29+'[1]9 pr._įstaigų pajamos'!I42+'[1]11 pr._apyvartinės lėšos'!I73</f>
        <v>-0.6</v>
      </c>
      <c r="I32" s="8">
        <f>'[1]4 pr._savarankiškosios f-jos'!J59+'[1]4 pr._savarankiškosios f-jos'!J121+'[1]5 pr._valstybinės f-jos'!J64+'[1]5 pr._valstybinės f-jos'!J108+'[1]7 pr._kita dotacija'!J54+'[1]9 pr._įstaigų pajamos'!J29+'[1]9 pr._įstaigų pajamos'!J42+'[1]11 pr._apyvartinės lėšos'!J73</f>
        <v>-0.5</v>
      </c>
      <c r="J32" s="8">
        <f>'[1]4 pr._savarankiškosios f-jos'!K59+'[1]4 pr._savarankiškosios f-jos'!K121+'[1]5 pr._valstybinės f-jos'!K64+'[1]5 pr._valstybinės f-jos'!K108+'[1]7 pr._kita dotacija'!K54+'[1]9 pr._įstaigų pajamos'!K29+'[1]9 pr._įstaigų pajamos'!K42+'[1]11 pr._apyvartinės lėšos'!K73</f>
        <v>0</v>
      </c>
      <c r="K32" s="10">
        <f t="shared" si="1"/>
        <v>150.5</v>
      </c>
      <c r="L32" s="10">
        <f>'[1]4 pr._savarankiškosios f-jos'!M59+'[1]4 pr._savarankiškosios f-jos'!M121+'[1]5 pr._valstybinės f-jos'!M64+'[1]5 pr._valstybinės f-jos'!M108+'[1]7 pr._kita dotacija'!M54+'[1]9 pr._įstaigų pajamos'!M29+'[1]9 pr._įstaigų pajamos'!M42+'[1]11 pr._apyvartinės lėšos'!M73</f>
        <v>139.69999999999999</v>
      </c>
      <c r="M32" s="10">
        <f>'[1]4 pr._savarankiškosios f-jos'!N59+'[1]4 pr._savarankiškosios f-jos'!N121+'[1]5 pr._valstybinės f-jos'!N64+'[1]5 pr._valstybinės f-jos'!N108+'[1]7 pr._kita dotacija'!N54+'[1]9 pr._įstaigų pajamos'!N29+'[1]9 pr._įstaigų pajamos'!N42+'[1]11 pr._apyvartinės lėšos'!N73</f>
        <v>98</v>
      </c>
      <c r="N32" s="10">
        <f>'[1]4 pr._savarankiškosios f-jos'!O59+'[1]4 pr._savarankiškosios f-jos'!O121+'[1]5 pr._valstybinės f-jos'!O64+'[1]5 pr._valstybinės f-jos'!O108+'[1]7 pr._kita dotacija'!O54+'[1]9 pr._įstaigų pajamos'!O29+'[1]9 pr._įstaigų pajamos'!O42+'[1]11 pr._apyvartinės lėšos'!O73</f>
        <v>10.8</v>
      </c>
    </row>
    <row r="33" spans="1:14" ht="15" customHeight="1" x14ac:dyDescent="0.25">
      <c r="A33" s="11" t="s">
        <v>76</v>
      </c>
      <c r="B33" s="10" t="s">
        <v>15</v>
      </c>
      <c r="C33" s="14">
        <f t="shared" si="2"/>
        <v>197.79999999999993</v>
      </c>
      <c r="D33" s="14">
        <f>'[1]4 pr._savarankiškosios f-jos'!E64+'[1]4 pr._savarankiškosios f-jos'!E125++'[1]4 pr._savarankiškosios f-jos'!E199+'[1]5 pr._valstybinės f-jos'!E68+'[1]5 pr._valstybinės f-jos'!E110+'[1]7 pr._kita dotacija'!E58+'[1]7 pr._kita dotacija'!E282+'[1]9 pr._įstaigų pajamos'!E30+'[1]9 pr._įstaigų pajamos'!E43+'[1]9 pr._įstaigų pajamos'!E93+'[1]11 pr._apyvartinės lėšos'!E74</f>
        <v>197.79999999999993</v>
      </c>
      <c r="E33" s="14">
        <f>'[1]4 pr._savarankiškosios f-jos'!F64+'[1]4 pr._savarankiškosios f-jos'!F125++'[1]4 pr._savarankiškosios f-jos'!F199+'[1]5 pr._valstybinės f-jos'!F68+'[1]5 pr._valstybinės f-jos'!F110+'[1]7 pr._kita dotacija'!F58+'[1]7 pr._kita dotacija'!F282+'[1]9 pr._įstaigų pajamos'!F30+'[1]9 pr._įstaigų pajamos'!F43+'[1]9 pr._įstaigų pajamos'!F93+'[1]11 pr._apyvartinės lėšos'!F74</f>
        <v>147.69999999999999</v>
      </c>
      <c r="F33" s="14">
        <f>'[1]4 pr._savarankiškosios f-jos'!G64+'[1]4 pr._savarankiškosios f-jos'!G125++'[1]4 pr._savarankiškosios f-jos'!G199+'[1]5 pr._valstybinės f-jos'!G68+'[1]5 pr._valstybinės f-jos'!G110+'[1]7 pr._kita dotacija'!G58+'[1]7 pr._kita dotacija'!G282+'[1]9 pr._įstaigų pajamos'!G30+'[1]9 pr._įstaigų pajamos'!G43+'[1]9 pr._įstaigų pajamos'!G93+'[1]11 pr._apyvartinės lėšos'!G74</f>
        <v>0</v>
      </c>
      <c r="G33" s="8">
        <f t="shared" si="0"/>
        <v>6.7999999999999989</v>
      </c>
      <c r="H33" s="8">
        <f>'[1]4 pr._savarankiškosios f-jos'!I64+'[1]4 pr._savarankiškosios f-jos'!I125++'[1]4 pr._savarankiškosios f-jos'!I199+'[1]5 pr._valstybinės f-jos'!I68+'[1]5 pr._valstybinės f-jos'!I110+'[1]7 pr._kita dotacija'!I58+'[1]7 pr._kita dotacija'!I282+'[1]9 pr._įstaigų pajamos'!I30+'[1]9 pr._įstaigų pajamos'!I43+'[1]9 pr._įstaigų pajamos'!I93+'[1]11 pr._apyvartinės lėšos'!I74</f>
        <v>6.7999999999999989</v>
      </c>
      <c r="I33" s="8">
        <f>'[1]4 pr._savarankiškosios f-jos'!J64+'[1]4 pr._savarankiškosios f-jos'!J125++'[1]4 pr._savarankiškosios f-jos'!J199+'[1]5 pr._valstybinės f-jos'!J68+'[1]5 pr._valstybinės f-jos'!J110+'[1]7 pr._kita dotacija'!J58+'[1]7 pr._kita dotacija'!J282+'[1]9 pr._įstaigų pajamos'!J30+'[1]9 pr._įstaigų pajamos'!J43+'[1]9 pr._įstaigų pajamos'!J93+'[1]11 pr._apyvartinės lėšos'!J74</f>
        <v>4.7</v>
      </c>
      <c r="J33" s="8">
        <f>'[1]4 pr._savarankiškosios f-jos'!K64+'[1]4 pr._savarankiškosios f-jos'!K125++'[1]4 pr._savarankiškosios f-jos'!K199+'[1]5 pr._valstybinės f-jos'!K68+'[1]5 pr._valstybinės f-jos'!K110+'[1]7 pr._kita dotacija'!K58+'[1]7 pr._kita dotacija'!K282+'[1]9 pr._įstaigų pajamos'!K30+'[1]9 pr._įstaigų pajamos'!K43+'[1]9 pr._įstaigų pajamos'!K93+'[1]11 pr._apyvartinės lėšos'!K74</f>
        <v>0</v>
      </c>
      <c r="K33" s="10">
        <f t="shared" si="1"/>
        <v>204.59999999999997</v>
      </c>
      <c r="L33" s="10">
        <f>'[1]4 pr._savarankiškosios f-jos'!M64+'[1]4 pr._savarankiškosios f-jos'!M125++'[1]4 pr._savarankiškosios f-jos'!M199+'[1]5 pr._valstybinės f-jos'!M68+'[1]5 pr._valstybinės f-jos'!M110+'[1]7 pr._kita dotacija'!M58+'[1]7 pr._kita dotacija'!M282+'[1]9 pr._įstaigų pajamos'!M30+'[1]9 pr._įstaigų pajamos'!M43+'[1]9 pr._įstaigų pajamos'!M93+'[1]11 pr._apyvartinės lėšos'!M74</f>
        <v>204.59999999999997</v>
      </c>
      <c r="M33" s="10">
        <f>'[1]4 pr._savarankiškosios f-jos'!N64+'[1]4 pr._savarankiškosios f-jos'!N125++'[1]4 pr._savarankiškosios f-jos'!N199+'[1]5 pr._valstybinės f-jos'!N68+'[1]5 pr._valstybinės f-jos'!N110+'[1]7 pr._kita dotacija'!N58+'[1]7 pr._kita dotacija'!N282+'[1]9 pr._įstaigų pajamos'!N30+'[1]9 pr._įstaigų pajamos'!N43+'[1]9 pr._įstaigų pajamos'!N93+'[1]11 pr._apyvartinės lėšos'!N74</f>
        <v>152.4</v>
      </c>
      <c r="N33" s="10">
        <f>'[1]4 pr._savarankiškosios f-jos'!O64+'[1]4 pr._savarankiškosios f-jos'!O125++'[1]4 pr._savarankiškosios f-jos'!O199+'[1]5 pr._valstybinės f-jos'!O68+'[1]5 pr._valstybinės f-jos'!O110+'[1]7 pr._kita dotacija'!O58+'[1]7 pr._kita dotacija'!O282+'[1]9 pr._įstaigų pajamos'!O30+'[1]9 pr._įstaigų pajamos'!O43+'[1]9 pr._įstaigų pajamos'!O93+'[1]11 pr._apyvartinės lėšos'!O74</f>
        <v>0</v>
      </c>
    </row>
    <row r="34" spans="1:14" ht="15" customHeight="1" x14ac:dyDescent="0.25">
      <c r="A34" s="17" t="s">
        <v>77</v>
      </c>
      <c r="B34" s="15" t="s">
        <v>16</v>
      </c>
      <c r="C34" s="14">
        <f t="shared" si="2"/>
        <v>392.99999999999994</v>
      </c>
      <c r="D34" s="14">
        <f>'[1]4 pr._savarankiškosios f-jos'!E69+'[1]4 pr._savarankiškosios f-jos'!E129+'[1]5 pr._valstybinės f-jos'!E72+'[1]5 pr._valstybinės f-jos'!E112+'[1]7 pr._kita dotacija'!E62+'[1]9 pr._įstaigų pajamos'!E31+'[1]9 pr._įstaigų pajamos'!E44+'[1]4 pr._savarankiškosios f-jos'!E200+'[1]7 pr._kita dotacija'!E286+'[1]9 pr._įstaigų pajamos'!E94+'[1]11 pr._apyvartinės lėšos'!E69+'[1]11 pr._apyvartinės lėšos'!E75+'[1]11 pr._apyvartinės lėšos'!E109</f>
        <v>383.99999999999994</v>
      </c>
      <c r="E34" s="14">
        <f>'[1]4 pr._savarankiškosios f-jos'!F69+'[1]4 pr._savarankiškosios f-jos'!F129+'[1]5 pr._valstybinės f-jos'!F72+'[1]5 pr._valstybinės f-jos'!F112+'[1]7 pr._kita dotacija'!F62+'[1]9 pr._įstaigų pajamos'!F31+'[1]9 pr._įstaigų pajamos'!F44+'[1]4 pr._savarankiškosios f-jos'!F200+'[1]7 pr._kita dotacija'!F286+'[1]9 pr._įstaigų pajamos'!F94+'[1]11 pr._apyvartinės lėšos'!F69+'[1]11 pr._apyvartinės lėšos'!F75+'[1]11 pr._apyvartinės lėšos'!F109</f>
        <v>292.70000000000005</v>
      </c>
      <c r="F34" s="14">
        <f>'[1]4 pr._savarankiškosios f-jos'!G69+'[1]4 pr._savarankiškosios f-jos'!G129+'[1]5 pr._valstybinės f-jos'!G72+'[1]5 pr._valstybinės f-jos'!G112+'[1]7 pr._kita dotacija'!G62+'[1]9 pr._įstaigų pajamos'!G31+'[1]9 pr._įstaigų pajamos'!G44+'[1]4 pr._savarankiškosios f-jos'!G200+'[1]7 pr._kita dotacija'!G286+'[1]9 pr._įstaigų pajamos'!G94+'[1]11 pr._apyvartinės lėšos'!G69+'[1]11 pr._apyvartinės lėšos'!G75+'[1]11 pr._apyvartinės lėšos'!G109</f>
        <v>9</v>
      </c>
      <c r="G34" s="8">
        <f t="shared" si="0"/>
        <v>14.7</v>
      </c>
      <c r="H34" s="8">
        <f>'[1]4 pr._savarankiškosios f-jos'!I69+'[1]4 pr._savarankiškosios f-jos'!I129+'[1]5 pr._valstybinės f-jos'!I72+'[1]5 pr._valstybinės f-jos'!I112+'[1]7 pr._kita dotacija'!I62+'[1]9 pr._įstaigų pajamos'!I31+'[1]9 pr._įstaigų pajamos'!I44+'[1]4 pr._savarankiškosios f-jos'!I200+'[1]7 pr._kita dotacija'!I286+'[1]9 pr._įstaigų pajamos'!I94+'[1]11 pr._apyvartinės lėšos'!I69+'[1]11 pr._apyvartinės lėšos'!I75+'[1]11 pr._apyvartinės lėšos'!I109</f>
        <v>14.7</v>
      </c>
      <c r="I34" s="8">
        <f>'[1]4 pr._savarankiškosios f-jos'!J69+'[1]4 pr._savarankiškosios f-jos'!J129+'[1]5 pr._valstybinės f-jos'!J72+'[1]5 pr._valstybinės f-jos'!J112+'[1]7 pr._kita dotacija'!J62+'[1]9 pr._įstaigų pajamos'!J31+'[1]9 pr._įstaigų pajamos'!J44+'[1]4 pr._savarankiškosios f-jos'!J200+'[1]7 pr._kita dotacija'!J286+'[1]9 pr._įstaigų pajamos'!J94+'[1]11 pr._apyvartinės lėšos'!J69+'[1]11 pr._apyvartinės lėšos'!J75+'[1]11 pr._apyvartinės lėšos'!J109</f>
        <v>12.099999999999998</v>
      </c>
      <c r="J34" s="8">
        <f>'[1]4 pr._savarankiškosios f-jos'!K69+'[1]4 pr._savarankiškosios f-jos'!K129+'[1]5 pr._valstybinės f-jos'!K72+'[1]5 pr._valstybinės f-jos'!K112+'[1]7 pr._kita dotacija'!K62+'[1]9 pr._įstaigų pajamos'!K31+'[1]9 pr._įstaigų pajamos'!K44+'[1]4 pr._savarankiškosios f-jos'!K200+'[1]7 pr._kita dotacija'!K286+'[1]9 pr._įstaigų pajamos'!K94+'[1]11 pr._apyvartinės lėšos'!K69+'[1]11 pr._apyvartinės lėšos'!K75+'[1]11 pr._apyvartinės lėšos'!K109</f>
        <v>0</v>
      </c>
      <c r="K34" s="10">
        <f t="shared" si="1"/>
        <v>407.69999999999993</v>
      </c>
      <c r="L34" s="10">
        <f>'[1]4 pr._savarankiškosios f-jos'!M69+'[1]4 pr._savarankiškosios f-jos'!M129+'[1]5 pr._valstybinės f-jos'!M72+'[1]5 pr._valstybinės f-jos'!M112+'[1]7 pr._kita dotacija'!M62+'[1]9 pr._įstaigų pajamos'!M31+'[1]9 pr._įstaigų pajamos'!M44+'[1]4 pr._savarankiškosios f-jos'!M200+'[1]7 pr._kita dotacija'!M286+'[1]9 pr._įstaigų pajamos'!M94+'[1]11 pr._apyvartinės lėšos'!M69+'[1]11 pr._apyvartinės lėšos'!M75+'[1]11 pr._apyvartinės lėšos'!M109</f>
        <v>398.69999999999993</v>
      </c>
      <c r="M34" s="10">
        <f>'[1]4 pr._savarankiškosios f-jos'!N69+'[1]4 pr._savarankiškosios f-jos'!N129+'[1]5 pr._valstybinės f-jos'!N72+'[1]5 pr._valstybinės f-jos'!N112+'[1]7 pr._kita dotacija'!N62+'[1]9 pr._įstaigų pajamos'!N31+'[1]9 pr._įstaigų pajamos'!N44+'[1]4 pr._savarankiškosios f-jos'!N200+'[1]7 pr._kita dotacija'!N286+'[1]9 pr._įstaigų pajamos'!N94+'[1]11 pr._apyvartinės lėšos'!N69+'[1]11 pr._apyvartinės lėšos'!N75+'[1]11 pr._apyvartinės lėšos'!N109</f>
        <v>304.8</v>
      </c>
      <c r="N34" s="10">
        <f>'[1]4 pr._savarankiškosios f-jos'!O69+'[1]4 pr._savarankiškosios f-jos'!O129+'[1]5 pr._valstybinės f-jos'!O72+'[1]5 pr._valstybinės f-jos'!O112+'[1]7 pr._kita dotacija'!O62+'[1]9 pr._įstaigų pajamos'!O31+'[1]9 pr._įstaigų pajamos'!O44+'[1]4 pr._savarankiškosios f-jos'!O200+'[1]7 pr._kita dotacija'!O286+'[1]9 pr._įstaigų pajamos'!O94+'[1]11 pr._apyvartinės lėšos'!O69+'[1]11 pr._apyvartinės lėšos'!O75+'[1]11 pr._apyvartinės lėšos'!O109</f>
        <v>9</v>
      </c>
    </row>
    <row r="35" spans="1:14" ht="15" customHeight="1" x14ac:dyDescent="0.25">
      <c r="A35" s="4" t="s">
        <v>78</v>
      </c>
      <c r="B35" s="15" t="s">
        <v>17</v>
      </c>
      <c r="C35" s="14">
        <f t="shared" si="2"/>
        <v>137.9</v>
      </c>
      <c r="D35" s="14">
        <f>'[1]4 pr._savarankiškosios f-jos'!E75+'[1]4 pr._savarankiškosios f-jos'!E133+'[1]5 pr._valstybinės f-jos'!E76+'[1]5 pr._valstybinės f-jos'!E114+'[1]7 pr._kita dotacija'!E66+'[1]9 pr._įstaigų pajamos'!E32+'[1]9 pr._įstaigų pajamos'!E45</f>
        <v>137.9</v>
      </c>
      <c r="E35" s="14">
        <f>'[1]4 pr._savarankiškosios f-jos'!F75+'[1]4 pr._savarankiškosios f-jos'!F133+'[1]5 pr._valstybinės f-jos'!F76+'[1]5 pr._valstybinės f-jos'!F114+'[1]7 pr._kita dotacija'!F66+'[1]9 pr._įstaigų pajamos'!F32+'[1]9 pr._įstaigų pajamos'!F45</f>
        <v>104.99999999999999</v>
      </c>
      <c r="F35" s="14">
        <f>'[1]4 pr._savarankiškosios f-jos'!G75+'[1]4 pr._savarankiškosios f-jos'!G133+'[1]5 pr._valstybinės f-jos'!G76+'[1]5 pr._valstybinės f-jos'!G114+'[1]7 pr._kita dotacija'!G66+'[1]9 pr._įstaigų pajamos'!G32+'[1]9 pr._įstaigų pajamos'!G45</f>
        <v>0</v>
      </c>
      <c r="G35" s="8">
        <f t="shared" si="0"/>
        <v>3</v>
      </c>
      <c r="H35" s="8">
        <f>'[1]4 pr._savarankiškosios f-jos'!I75+'[1]4 pr._savarankiškosios f-jos'!I133+'[1]5 pr._valstybinės f-jos'!I76+'[1]5 pr._valstybinės f-jos'!I114+'[1]7 pr._kita dotacija'!I66+'[1]9 pr._įstaigų pajamos'!I32+'[1]9 pr._įstaigų pajamos'!I45</f>
        <v>3</v>
      </c>
      <c r="I35" s="8">
        <f>'[1]4 pr._savarankiškosios f-jos'!J75+'[1]4 pr._savarankiškosios f-jos'!J133+'[1]5 pr._valstybinės f-jos'!J76+'[1]5 pr._valstybinės f-jos'!J114+'[1]7 pr._kita dotacija'!J66+'[1]9 pr._įstaigų pajamos'!J32+'[1]9 pr._įstaigų pajamos'!J45</f>
        <v>2.9000000000000004</v>
      </c>
      <c r="J35" s="8">
        <f>'[1]4 pr._savarankiškosios f-jos'!K75+'[1]4 pr._savarankiškosios f-jos'!K133+'[1]5 pr._valstybinės f-jos'!K76+'[1]5 pr._valstybinės f-jos'!K114+'[1]7 pr._kita dotacija'!K66+'[1]9 pr._įstaigų pajamos'!K32+'[1]9 pr._įstaigų pajamos'!K45</f>
        <v>0</v>
      </c>
      <c r="K35" s="10">
        <f t="shared" si="1"/>
        <v>140.9</v>
      </c>
      <c r="L35" s="10">
        <f>'[1]4 pr._savarankiškosios f-jos'!M75+'[1]4 pr._savarankiškosios f-jos'!M133+'[1]5 pr._valstybinės f-jos'!M76+'[1]5 pr._valstybinės f-jos'!M114+'[1]7 pr._kita dotacija'!M66+'[1]9 pr._įstaigų pajamos'!M32+'[1]9 pr._įstaigų pajamos'!M45</f>
        <v>140.9</v>
      </c>
      <c r="M35" s="10">
        <f>'[1]4 pr._savarankiškosios f-jos'!N75+'[1]4 pr._savarankiškosios f-jos'!N133+'[1]5 pr._valstybinės f-jos'!N76+'[1]5 pr._valstybinės f-jos'!N114+'[1]7 pr._kita dotacija'!N66+'[1]9 pr._įstaigų pajamos'!N32+'[1]9 pr._įstaigų pajamos'!N45</f>
        <v>107.89999999999999</v>
      </c>
      <c r="N35" s="10">
        <f>'[1]4 pr._savarankiškosios f-jos'!O75+'[1]4 pr._savarankiškosios f-jos'!O133+'[1]5 pr._valstybinės f-jos'!O76+'[1]5 pr._valstybinės f-jos'!O114+'[1]7 pr._kita dotacija'!O66+'[1]9 pr._įstaigų pajamos'!O32+'[1]9 pr._įstaigų pajamos'!O45</f>
        <v>0</v>
      </c>
    </row>
    <row r="36" spans="1:14" ht="15" customHeight="1" x14ac:dyDescent="0.25">
      <c r="A36" s="4" t="s">
        <v>79</v>
      </c>
      <c r="B36" s="15" t="s">
        <v>18</v>
      </c>
      <c r="C36" s="14">
        <f t="shared" si="2"/>
        <v>111.2</v>
      </c>
      <c r="D36" s="14">
        <f>'[1]4 pr._savarankiškosios f-jos'!E80+'[1]4 pr._savarankiškosios f-jos'!E137+'[1]5 pr._valstybinės f-jos'!E80+'[1]5 pr._valstybinės f-jos'!E116+'[1]7 pr._kita dotacija'!E70+'[1]9 pr._įstaigų pajamos'!E33+'[1]9 pr._įstaigų pajamos'!E46+'[1]11 pr._apyvartinės lėšos'!E76</f>
        <v>109.5</v>
      </c>
      <c r="E36" s="14">
        <f>'[1]4 pr._savarankiškosios f-jos'!F80+'[1]4 pr._savarankiškosios f-jos'!F137+'[1]5 pr._valstybinės f-jos'!F80+'[1]5 pr._valstybinės f-jos'!F116+'[1]7 pr._kita dotacija'!F70+'[1]9 pr._įstaigų pajamos'!F33+'[1]9 pr._įstaigų pajamos'!F46+'[1]11 pr._apyvartinės lėšos'!F76</f>
        <v>86.8</v>
      </c>
      <c r="F36" s="14">
        <f>'[1]4 pr._savarankiškosios f-jos'!G80+'[1]4 pr._savarankiškosios f-jos'!G137+'[1]5 pr._valstybinės f-jos'!G80+'[1]5 pr._valstybinės f-jos'!G116+'[1]7 pr._kita dotacija'!G70+'[1]9 pr._įstaigų pajamos'!G33+'[1]9 pr._įstaigų pajamos'!G46+'[1]11 pr._apyvartinės lėšos'!G76</f>
        <v>1.7</v>
      </c>
      <c r="G36" s="8">
        <f t="shared" si="0"/>
        <v>0.10000000000000009</v>
      </c>
      <c r="H36" s="8">
        <f>'[1]4 pr._savarankiškosios f-jos'!I80+'[1]4 pr._savarankiškosios f-jos'!I137+'[1]5 pr._valstybinės f-jos'!I80+'[1]5 pr._valstybinės f-jos'!I116+'[1]7 pr._kita dotacija'!I70+'[1]9 pr._įstaigų pajamos'!I33+'[1]9 pr._įstaigų pajamos'!I46+'[1]11 pr._apyvartinės lėšos'!I76</f>
        <v>8.3266726846886741E-17</v>
      </c>
      <c r="I36" s="8">
        <f>'[1]4 pr._savarankiškosios f-jos'!J80+'[1]4 pr._savarankiškosios f-jos'!J137+'[1]5 pr._valstybinės f-jos'!J80+'[1]5 pr._valstybinės f-jos'!J116+'[1]7 pr._kita dotacija'!J70+'[1]9 pr._įstaigų pajamos'!J33+'[1]9 pr._įstaigų pajamos'!J46+'[1]11 pr._apyvartinės lėšos'!J76</f>
        <v>-0.39999999999999991</v>
      </c>
      <c r="J36" s="8">
        <f>'[1]4 pr._savarankiškosios f-jos'!K80+'[1]4 pr._savarankiškosios f-jos'!K137+'[1]5 pr._valstybinės f-jos'!K80+'[1]5 pr._valstybinės f-jos'!K116+'[1]7 pr._kita dotacija'!K70+'[1]9 pr._įstaigų pajamos'!K33+'[1]9 pr._įstaigų pajamos'!K46+'[1]11 pr._apyvartinės lėšos'!K76</f>
        <v>0.1</v>
      </c>
      <c r="K36" s="10">
        <f t="shared" si="1"/>
        <v>111.30000000000003</v>
      </c>
      <c r="L36" s="10">
        <f>'[1]4 pr._savarankiškosios f-jos'!M80+'[1]4 pr._savarankiškosios f-jos'!M137+'[1]5 pr._valstybinės f-jos'!M80+'[1]5 pr._valstybinės f-jos'!M116+'[1]7 pr._kita dotacija'!M70+'[1]9 pr._įstaigų pajamos'!M33+'[1]9 pr._įstaigų pajamos'!M46+'[1]11 pr._apyvartinės lėšos'!M76</f>
        <v>109.50000000000003</v>
      </c>
      <c r="M36" s="10">
        <f>'[1]4 pr._savarankiškosios f-jos'!N80+'[1]4 pr._savarankiškosios f-jos'!N137+'[1]5 pr._valstybinės f-jos'!N80+'[1]5 pr._valstybinės f-jos'!N116+'[1]7 pr._kita dotacija'!N70+'[1]9 pr._įstaigų pajamos'!N33+'[1]9 pr._įstaigų pajamos'!N46+'[1]11 pr._apyvartinės lėšos'!N76</f>
        <v>86.399999999999991</v>
      </c>
      <c r="N36" s="10">
        <f>'[1]4 pr._savarankiškosios f-jos'!O80+'[1]4 pr._savarankiškosios f-jos'!O137+'[1]5 pr._valstybinės f-jos'!O80+'[1]5 pr._valstybinės f-jos'!O116+'[1]7 pr._kita dotacija'!O70+'[1]9 pr._įstaigų pajamos'!O33+'[1]9 pr._įstaigų pajamos'!O46+'[1]11 pr._apyvartinės lėšos'!O76</f>
        <v>1.8</v>
      </c>
    </row>
    <row r="37" spans="1:14" ht="15" customHeight="1" x14ac:dyDescent="0.25">
      <c r="A37" s="4" t="s">
        <v>80</v>
      </c>
      <c r="B37" s="15" t="s">
        <v>19</v>
      </c>
      <c r="C37" s="14">
        <f t="shared" si="2"/>
        <v>866.9</v>
      </c>
      <c r="D37" s="14">
        <f>'[1]4 pr._savarankiškosios f-jos'!E85+'[1]4 pr._savarankiškosios f-jos'!E141+'[1]5 pr._valstybinės f-jos'!E84+'[1]5 pr._valstybinės f-jos'!E118+'[1]7 pr._kita dotacija'!E74+'[1]9 pr._įstaigų pajamos'!E47+'[1]11 pr._apyvartinės lėšos'!E30</f>
        <v>866.9</v>
      </c>
      <c r="E37" s="14">
        <f>'[1]4 pr._savarankiškosios f-jos'!F85+'[1]4 pr._savarankiškosios f-jos'!F141+'[1]5 pr._valstybinės f-jos'!F84+'[1]5 pr._valstybinės f-jos'!F118+'[1]7 pr._kita dotacija'!F74+'[1]9 pr._įstaigų pajamos'!F47+'[1]11 pr._apyvartinės lėšos'!F30</f>
        <v>173.1</v>
      </c>
      <c r="F37" s="14">
        <f>'[1]4 pr._savarankiškosios f-jos'!G85+'[1]4 pr._savarankiškosios f-jos'!G141+'[1]5 pr._valstybinės f-jos'!G84+'[1]5 pr._valstybinės f-jos'!G118+'[1]7 pr._kita dotacija'!G74+'[1]9 pr._įstaigų pajamos'!G47+'[1]11 pr._apyvartinės lėšos'!G30</f>
        <v>0</v>
      </c>
      <c r="G37" s="8">
        <f t="shared" si="0"/>
        <v>-0.2</v>
      </c>
      <c r="H37" s="8">
        <f>'[1]4 pr._savarankiškosios f-jos'!I85+'[1]4 pr._savarankiškosios f-jos'!I141+'[1]5 pr._valstybinės f-jos'!I84+'[1]5 pr._valstybinės f-jos'!I118+'[1]7 pr._kita dotacija'!I74+'[1]9 pr._įstaigų pajamos'!I47+'[1]11 pr._apyvartinės lėšos'!I30</f>
        <v>-0.2</v>
      </c>
      <c r="I37" s="8">
        <f>'[1]4 pr._savarankiškosios f-jos'!J85+'[1]4 pr._savarankiškosios f-jos'!J141+'[1]5 pr._valstybinės f-jos'!J84+'[1]5 pr._valstybinės f-jos'!J118+'[1]7 pr._kita dotacija'!J74+'[1]9 pr._įstaigų pajamos'!J47+'[1]11 pr._apyvartinės lėšos'!J30</f>
        <v>9.9999999999999978E-2</v>
      </c>
      <c r="J37" s="8">
        <f>'[1]4 pr._savarankiškosios f-jos'!K85+'[1]4 pr._savarankiškosios f-jos'!K141+'[1]5 pr._valstybinės f-jos'!K84+'[1]5 pr._valstybinės f-jos'!K118+'[1]7 pr._kita dotacija'!K74+'[1]9 pr._įstaigų pajamos'!K47+'[1]11 pr._apyvartinės lėšos'!K30</f>
        <v>0</v>
      </c>
      <c r="K37" s="10">
        <f t="shared" si="1"/>
        <v>866.7</v>
      </c>
      <c r="L37" s="10">
        <f>'[1]4 pr._savarankiškosios f-jos'!M85+'[1]4 pr._savarankiškosios f-jos'!M141+'[1]5 pr._valstybinės f-jos'!M84+'[1]5 pr._valstybinės f-jos'!M118+'[1]7 pr._kita dotacija'!M74+'[1]9 pr._įstaigų pajamos'!M47+'[1]11 pr._apyvartinės lėšos'!M30</f>
        <v>866.7</v>
      </c>
      <c r="M37" s="10">
        <f>'[1]4 pr._savarankiškosios f-jos'!N85+'[1]4 pr._savarankiškosios f-jos'!N141+'[1]5 pr._valstybinės f-jos'!N84+'[1]5 pr._valstybinės f-jos'!N118+'[1]7 pr._kita dotacija'!N74+'[1]9 pr._įstaigų pajamos'!N47+'[1]11 pr._apyvartinės lėšos'!N30</f>
        <v>173.20000000000002</v>
      </c>
      <c r="N37" s="10">
        <f>'[1]4 pr._savarankiškosios f-jos'!O85+'[1]4 pr._savarankiškosios f-jos'!O141+'[1]5 pr._valstybinės f-jos'!O84+'[1]5 pr._valstybinės f-jos'!O118+'[1]7 pr._kita dotacija'!O74+'[1]9 pr._įstaigų pajamos'!O47+'[1]11 pr._apyvartinės lėšos'!O30</f>
        <v>0</v>
      </c>
    </row>
    <row r="38" spans="1:14" ht="15" customHeight="1" x14ac:dyDescent="0.25">
      <c r="A38" s="4" t="s">
        <v>81</v>
      </c>
      <c r="B38" s="15" t="s">
        <v>26</v>
      </c>
      <c r="C38" s="14">
        <f>D38+F38</f>
        <v>1454.7</v>
      </c>
      <c r="D38" s="14">
        <f>'[1]4 pr._savarankiškosios f-jos'!E89</f>
        <v>130</v>
      </c>
      <c r="E38" s="14">
        <f>'[1]4 pr._savarankiškosios f-jos'!F89</f>
        <v>0</v>
      </c>
      <c r="F38" s="14">
        <f>'[1]4 pr._savarankiškosios f-jos'!G89</f>
        <v>1324.7</v>
      </c>
      <c r="G38" s="8">
        <f t="shared" si="0"/>
        <v>-32.700000000000003</v>
      </c>
      <c r="H38" s="8">
        <f>'[1]4 pr._savarankiškosios f-jos'!I89</f>
        <v>-32.700000000000003</v>
      </c>
      <c r="I38" s="8">
        <f>'[1]4 pr._savarankiškosios f-jos'!J89</f>
        <v>0</v>
      </c>
      <c r="J38" s="8">
        <f>'[1]4 pr._savarankiškosios f-jos'!K89</f>
        <v>0</v>
      </c>
      <c r="K38" s="10">
        <f t="shared" si="1"/>
        <v>1422</v>
      </c>
      <c r="L38" s="10">
        <f>'[1]4 pr._savarankiškosios f-jos'!M89</f>
        <v>97.3</v>
      </c>
      <c r="M38" s="10">
        <f>'[1]4 pr._savarankiškosios f-jos'!N89</f>
        <v>0</v>
      </c>
      <c r="N38" s="10">
        <f>'[1]4 pr._savarankiškosios f-jos'!O89</f>
        <v>1324.7</v>
      </c>
    </row>
    <row r="39" spans="1:14" ht="15" customHeight="1" x14ac:dyDescent="0.25">
      <c r="A39" s="11" t="s">
        <v>82</v>
      </c>
      <c r="B39" s="30" t="s">
        <v>164</v>
      </c>
      <c r="C39" s="14">
        <f>D39+F39</f>
        <v>453.1</v>
      </c>
      <c r="D39" s="14">
        <f>'[1]4 pr._savarankiškosios f-jos'!E90+'[1]5 pr._valstybinės f-jos'!E86+'[1]9 pr._įstaigų pajamos'!E34</f>
        <v>453.1</v>
      </c>
      <c r="E39" s="14">
        <f>'[1]4 pr._savarankiškosios f-jos'!F90+'[1]5 pr._valstybinės f-jos'!F86+'[1]9 pr._įstaigų pajamos'!F34</f>
        <v>400.2</v>
      </c>
      <c r="F39" s="14">
        <f>'[1]4 pr._savarankiškosios f-jos'!G90+'[1]5 pr._valstybinės f-jos'!G86+'[1]9 pr._įstaigų pajamos'!G34</f>
        <v>0</v>
      </c>
      <c r="G39" s="8">
        <f t="shared" si="0"/>
        <v>0</v>
      </c>
      <c r="H39" s="8">
        <f>'[1]4 pr._savarankiškosios f-jos'!I90+'[1]5 pr._valstybinės f-jos'!I86+'[1]9 pr._įstaigų pajamos'!I34</f>
        <v>0</v>
      </c>
      <c r="I39" s="8">
        <f>'[1]4 pr._savarankiškosios f-jos'!J90+'[1]5 pr._valstybinės f-jos'!J86+'[1]9 pr._įstaigų pajamos'!J34</f>
        <v>0.4</v>
      </c>
      <c r="J39" s="8">
        <f>'[1]4 pr._savarankiškosios f-jos'!K90+'[1]5 pr._valstybinės f-jos'!K86+'[1]9 pr._įstaigų pajamos'!K34</f>
        <v>0</v>
      </c>
      <c r="K39" s="10">
        <f t="shared" si="1"/>
        <v>453.1</v>
      </c>
      <c r="L39" s="10">
        <f>'[1]4 pr._savarankiškosios f-jos'!M90+'[1]5 pr._valstybinės f-jos'!M86+'[1]9 pr._įstaigų pajamos'!M34</f>
        <v>453.1</v>
      </c>
      <c r="M39" s="10">
        <f>'[1]4 pr._savarankiškosios f-jos'!N90+'[1]5 pr._valstybinės f-jos'!N86+'[1]9 pr._įstaigų pajamos'!N34</f>
        <v>400.59999999999997</v>
      </c>
      <c r="N39" s="10">
        <f>'[1]4 pr._savarankiškosios f-jos'!O90+'[1]5 pr._valstybinės f-jos'!O86+'[1]9 pr._įstaigų pajamos'!O34</f>
        <v>0</v>
      </c>
    </row>
    <row r="40" spans="1:14" ht="15" customHeight="1" x14ac:dyDescent="0.25">
      <c r="A40" s="17" t="s">
        <v>83</v>
      </c>
      <c r="B40" s="27" t="s">
        <v>68</v>
      </c>
      <c r="C40" s="14">
        <f>D40+F40</f>
        <v>414.59999999999997</v>
      </c>
      <c r="D40" s="14">
        <f>'[1]4 pr._savarankiškosios f-jos'!E148+'[1]5 pr._valstybinės f-jos'!E90+'[1]9 pr._įstaigų pajamos'!E51+'[1]7 pr._kita dotacija'!E99+'[1]11 pr._apyvartinės lėšos'!E80</f>
        <v>414.59999999999997</v>
      </c>
      <c r="E40" s="14">
        <f>'[1]4 pr._savarankiškosios f-jos'!F148+'[1]5 pr._valstybinės f-jos'!F90+'[1]9 pr._įstaigų pajamos'!F51+'[1]7 pr._kita dotacija'!F99+'[1]11 pr._apyvartinės lėšos'!F80</f>
        <v>296</v>
      </c>
      <c r="F40" s="14">
        <f>'[1]4 pr._savarankiškosios f-jos'!G148+'[1]5 pr._valstybinės f-jos'!G90+'[1]9 pr._įstaigų pajamos'!G51+'[1]7 pr._kita dotacija'!G99+'[1]11 pr._apyvartinės lėšos'!G80</f>
        <v>0</v>
      </c>
      <c r="G40" s="8">
        <f t="shared" si="0"/>
        <v>0.3</v>
      </c>
      <c r="H40" s="8">
        <f>'[1]4 pr._savarankiškosios f-jos'!I148+'[1]5 pr._valstybinės f-jos'!I90+'[1]9 pr._įstaigų pajamos'!I51+'[1]7 pr._kita dotacija'!I99+'[1]11 pr._apyvartinės lėšos'!I80</f>
        <v>0.3</v>
      </c>
      <c r="I40" s="8">
        <f>'[1]4 pr._savarankiškosios f-jos'!J148+'[1]5 pr._valstybinės f-jos'!J90+'[1]9 pr._įstaigų pajamos'!J51+'[1]7 pr._kita dotacija'!J99+'[1]11 pr._apyvartinės lėšos'!J80</f>
        <v>0</v>
      </c>
      <c r="J40" s="8">
        <f>'[1]4 pr._savarankiškosios f-jos'!K148+'[1]5 pr._valstybinės f-jos'!K90+'[1]9 pr._įstaigų pajamos'!K51+'[1]7 pr._kita dotacija'!K99+'[1]11 pr._apyvartinės lėšos'!K80</f>
        <v>0</v>
      </c>
      <c r="K40" s="10">
        <f t="shared" si="1"/>
        <v>414.9</v>
      </c>
      <c r="L40" s="10">
        <f>'[1]4 pr._savarankiškosios f-jos'!M148+'[1]5 pr._valstybinės f-jos'!M90+'[1]9 pr._įstaigų pajamos'!M51+'[1]7 pr._kita dotacija'!M99+'[1]11 pr._apyvartinės lėšos'!M80</f>
        <v>414.9</v>
      </c>
      <c r="M40" s="10">
        <f>'[1]4 pr._savarankiškosios f-jos'!N148+'[1]5 pr._valstybinės f-jos'!N90+'[1]9 pr._įstaigų pajamos'!N51+'[1]7 pr._kita dotacija'!N99+'[1]11 pr._apyvartinės lėšos'!N80</f>
        <v>296</v>
      </c>
      <c r="N40" s="10">
        <f>'[1]4 pr._savarankiškosios f-jos'!O148+'[1]5 pr._valstybinės f-jos'!O90+'[1]9 pr._įstaigų pajamos'!O51+'[1]7 pr._kita dotacija'!O99+'[1]11 pr._apyvartinės lėšos'!O80</f>
        <v>0</v>
      </c>
    </row>
    <row r="41" spans="1:14" ht="15" customHeight="1" x14ac:dyDescent="0.25">
      <c r="A41" s="4" t="s">
        <v>84</v>
      </c>
      <c r="B41" s="70" t="s">
        <v>54</v>
      </c>
      <c r="C41" s="14">
        <f>D41+F41</f>
        <v>853.19999999999993</v>
      </c>
      <c r="D41" s="14">
        <f>'[1]4 pr._savarankiškosios f-jos'!E154+'[1]6 pr._ugdymo reikmės'!E25+'[1]7 pr._kita dotacija'!E114+'[1]9 pr._įstaigų pajamos'!E54+'[1]11 pr._apyvartinės lėšos'!E83</f>
        <v>848.9</v>
      </c>
      <c r="E41" s="14">
        <f>'[1]4 pr._savarankiškosios f-jos'!F154+'[1]6 pr._ugdymo reikmės'!F25+'[1]7 pr._kita dotacija'!F114+'[1]9 pr._įstaigų pajamos'!F54+'[1]11 pr._apyvartinės lėšos'!F83</f>
        <v>753.1</v>
      </c>
      <c r="F41" s="14">
        <f>'[1]4 pr._savarankiškosios f-jos'!G154+'[1]6 pr._ugdymo reikmės'!G25+'[1]7 pr._kita dotacija'!G114+'[1]9 pr._įstaigų pajamos'!G54+'[1]11 pr._apyvartinės lėšos'!G83</f>
        <v>4.3</v>
      </c>
      <c r="G41" s="8">
        <f t="shared" si="0"/>
        <v>0.70000000000000007</v>
      </c>
      <c r="H41" s="8">
        <f>'[1]4 pr._savarankiškosios f-jos'!I154+'[1]6 pr._ugdymo reikmės'!I25+'[1]7 pr._kita dotacija'!I114+'[1]9 pr._įstaigų pajamos'!I54+'[1]11 pr._apyvartinės lėšos'!I83</f>
        <v>0.30000000000000004</v>
      </c>
      <c r="I41" s="8">
        <f>'[1]4 pr._savarankiškosios f-jos'!J154+'[1]6 pr._ugdymo reikmės'!J25+'[1]7 pr._kita dotacija'!J114+'[1]9 pr._įstaigų pajamos'!J54+'[1]11 pr._apyvartinės lėšos'!J83</f>
        <v>0.6</v>
      </c>
      <c r="J41" s="8">
        <f>'[1]4 pr._savarankiškosios f-jos'!K154+'[1]6 pr._ugdymo reikmės'!K25+'[1]7 pr._kita dotacija'!K114+'[1]9 pr._įstaigų pajamos'!K54+'[1]11 pr._apyvartinės lėšos'!K83</f>
        <v>0.4</v>
      </c>
      <c r="K41" s="10">
        <f t="shared" si="1"/>
        <v>853.9</v>
      </c>
      <c r="L41" s="10">
        <f>'[1]4 pr._savarankiškosios f-jos'!M154+'[1]6 pr._ugdymo reikmės'!M25+'[1]7 pr._kita dotacija'!M114+'[1]9 pr._įstaigų pajamos'!M54+'[1]11 pr._apyvartinės lėšos'!M83</f>
        <v>849.19999999999993</v>
      </c>
      <c r="M41" s="10">
        <f>'[1]4 pr._savarankiškosios f-jos'!N154+'[1]6 pr._ugdymo reikmės'!N25+'[1]7 pr._kita dotacija'!N114+'[1]9 pr._įstaigų pajamos'!N54+'[1]11 pr._apyvartinės lėšos'!N83</f>
        <v>753.7</v>
      </c>
      <c r="N41" s="10">
        <f>'[1]4 pr._savarankiškosios f-jos'!O154+'[1]6 pr._ugdymo reikmės'!O25+'[1]7 pr._kita dotacija'!O114+'[1]9 pr._įstaigų pajamos'!O54+'[1]11 pr._apyvartinės lėšos'!O83</f>
        <v>4.7</v>
      </c>
    </row>
    <row r="42" spans="1:14" ht="15" customHeight="1" x14ac:dyDescent="0.25">
      <c r="A42" s="4" t="s">
        <v>85</v>
      </c>
      <c r="B42" s="27" t="s">
        <v>33</v>
      </c>
      <c r="C42" s="14">
        <f t="shared" ref="C42:C83" si="3">D42+F42</f>
        <v>685.10000000000014</v>
      </c>
      <c r="D42" s="14">
        <f>'[1]4 pr._savarankiškosios f-jos'!E155+'[1]6 pr._ugdymo reikmės'!E26+'[1]7 pr._kita dotacija'!E118+'[1]9 pr._įstaigų pajamos'!E55</f>
        <v>682.90000000000009</v>
      </c>
      <c r="E42" s="14">
        <f>'[1]4 pr._savarankiškosios f-jos'!F155+'[1]6 pr._ugdymo reikmės'!F26+'[1]7 pr._kita dotacija'!F118+'[1]9 pr._įstaigų pajamos'!F55</f>
        <v>632.40000000000009</v>
      </c>
      <c r="F42" s="14">
        <f>'[1]4 pr._savarankiškosios f-jos'!G155+'[1]6 pr._ugdymo reikmės'!G26+'[1]7 pr._kita dotacija'!G118+'[1]9 pr._įstaigų pajamos'!G55</f>
        <v>2.2000000000000002</v>
      </c>
      <c r="G42" s="8">
        <f t="shared" si="0"/>
        <v>4.5999999999999996</v>
      </c>
      <c r="H42" s="8">
        <f>'[1]4 pr._savarankiškosios f-jos'!I155+'[1]6 pr._ugdymo reikmės'!I26+'[1]7 pr._kita dotacija'!I118+'[1]9 pr._įstaigų pajamos'!I55</f>
        <v>4.5</v>
      </c>
      <c r="I42" s="8">
        <f>'[1]4 pr._savarankiškosios f-jos'!J155+'[1]6 pr._ugdymo reikmės'!J26+'[1]7 pr._kita dotacija'!J118+'[1]9 pr._įstaigų pajamos'!J55</f>
        <v>5.6</v>
      </c>
      <c r="J42" s="8">
        <f>'[1]4 pr._savarankiškosios f-jos'!K155+'[1]6 pr._ugdymo reikmės'!K26+'[1]7 pr._kita dotacija'!K118+'[1]9 pr._įstaigų pajamos'!K55</f>
        <v>0.1</v>
      </c>
      <c r="K42" s="10">
        <f t="shared" si="1"/>
        <v>689.69999999999993</v>
      </c>
      <c r="L42" s="10">
        <f>'[1]4 pr._savarankiškosios f-jos'!M155+'[1]6 pr._ugdymo reikmės'!M26+'[1]7 pr._kita dotacija'!M118+'[1]9 pr._įstaigų pajamos'!M55</f>
        <v>687.4</v>
      </c>
      <c r="M42" s="10">
        <f>'[1]4 pr._savarankiškosios f-jos'!N155+'[1]6 pr._ugdymo reikmės'!N26+'[1]7 pr._kita dotacija'!N118+'[1]9 pr._įstaigų pajamos'!N55</f>
        <v>638</v>
      </c>
      <c r="N42" s="10">
        <f>'[1]4 pr._savarankiškosios f-jos'!O155+'[1]6 pr._ugdymo reikmės'!O26+'[1]7 pr._kita dotacija'!O118+'[1]9 pr._įstaigų pajamos'!O55</f>
        <v>2.3000000000000003</v>
      </c>
    </row>
    <row r="43" spans="1:14" ht="15" customHeight="1" x14ac:dyDescent="0.25">
      <c r="A43" s="4" t="s">
        <v>86</v>
      </c>
      <c r="B43" s="27" t="s">
        <v>155</v>
      </c>
      <c r="C43" s="14">
        <f t="shared" si="3"/>
        <v>930.5</v>
      </c>
      <c r="D43" s="14">
        <f>'[1]4 pr._savarankiškosios f-jos'!E156+'[1]6 pr._ugdymo reikmės'!E27+'[1]9 pr._įstaigų pajamos'!E56+'[1]7 pr._kita dotacija'!E123+'[1]11 pr._apyvartinės lėšos'!E34+'[1]11 pr._apyvartinės lėšos'!E84</f>
        <v>923</v>
      </c>
      <c r="E43" s="14">
        <f>'[1]4 pr._savarankiškosios f-jos'!F156+'[1]6 pr._ugdymo reikmės'!F27+'[1]9 pr._įstaigų pajamos'!F56+'[1]7 pr._kita dotacija'!F123+'[1]11 pr._apyvartinės lėšos'!F34+'[1]11 pr._apyvartinės lėšos'!F84</f>
        <v>834.2</v>
      </c>
      <c r="F43" s="14">
        <f>'[1]4 pr._savarankiškosios f-jos'!G156+'[1]6 pr._ugdymo reikmės'!G27+'[1]9 pr._įstaigų pajamos'!G56+'[1]7 pr._kita dotacija'!G123+'[1]11 pr._apyvartinės lėšos'!G34+'[1]11 pr._apyvartinės lėšos'!G84</f>
        <v>7.5</v>
      </c>
      <c r="G43" s="8">
        <f t="shared" si="0"/>
        <v>12.5</v>
      </c>
      <c r="H43" s="8">
        <f>'[1]4 pr._savarankiškosios f-jos'!I156+'[1]6 pr._ugdymo reikmės'!I27+'[1]9 pr._įstaigų pajamos'!I56+'[1]7 pr._kita dotacija'!I123+'[1]11 pr._apyvartinės lėšos'!I34+'[1]11 pr._apyvartinės lėšos'!I84</f>
        <v>12.5</v>
      </c>
      <c r="I43" s="8">
        <f>'[1]4 pr._savarankiškosios f-jos'!J156+'[1]6 pr._ugdymo reikmės'!J27+'[1]9 pr._įstaigų pajamos'!J56+'[1]7 pr._kita dotacija'!J123+'[1]11 pr._apyvartinės lėšos'!J34+'[1]11 pr._apyvartinės lėšos'!J84</f>
        <v>12.7</v>
      </c>
      <c r="J43" s="8">
        <f>'[1]4 pr._savarankiškosios f-jos'!K156+'[1]6 pr._ugdymo reikmės'!K27+'[1]9 pr._įstaigų pajamos'!K56+'[1]7 pr._kita dotacija'!K123+'[1]11 pr._apyvartinės lėšos'!K34+'[1]11 pr._apyvartinės lėšos'!K84</f>
        <v>0</v>
      </c>
      <c r="K43" s="10">
        <f t="shared" si="1"/>
        <v>943</v>
      </c>
      <c r="L43" s="10">
        <f>'[1]4 pr._savarankiškosios f-jos'!M156+'[1]6 pr._ugdymo reikmės'!M27+'[1]9 pr._įstaigų pajamos'!M56+'[1]7 pr._kita dotacija'!M123+'[1]11 pr._apyvartinės lėšos'!M34+'[1]11 pr._apyvartinės lėšos'!M84</f>
        <v>935.5</v>
      </c>
      <c r="M43" s="10">
        <f>'[1]4 pr._savarankiškosios f-jos'!N156+'[1]6 pr._ugdymo reikmės'!N27+'[1]9 pr._įstaigų pajamos'!N56+'[1]7 pr._kita dotacija'!N123+'[1]11 pr._apyvartinės lėšos'!N34+'[1]11 pr._apyvartinės lėšos'!N84</f>
        <v>846.9</v>
      </c>
      <c r="N43" s="10">
        <f>'[1]4 pr._savarankiškosios f-jos'!O156+'[1]6 pr._ugdymo reikmės'!O27+'[1]9 pr._įstaigų pajamos'!O56+'[1]7 pr._kita dotacija'!O123+'[1]11 pr._apyvartinės lėšos'!O34+'[1]11 pr._apyvartinės lėšos'!O84</f>
        <v>7.5</v>
      </c>
    </row>
    <row r="44" spans="1:14" ht="15" customHeight="1" x14ac:dyDescent="0.25">
      <c r="A44" s="4" t="s">
        <v>87</v>
      </c>
      <c r="B44" s="27" t="s">
        <v>377</v>
      </c>
      <c r="C44" s="14">
        <f t="shared" si="3"/>
        <v>644.79999999999995</v>
      </c>
      <c r="D44" s="14">
        <f>'[1]4 pr._savarankiškosios f-jos'!E157+'[1]6 pr._ugdymo reikmės'!E28+'[1]9 pr._įstaigų pajamos'!E57+'[1]7 pr._kita dotacija'!E128+'[1]11 pr._apyvartinės lėšos'!E85</f>
        <v>642.29999999999995</v>
      </c>
      <c r="E44" s="14">
        <f>'[1]4 pr._savarankiškosios f-jos'!F157+'[1]6 pr._ugdymo reikmės'!F28+'[1]9 pr._įstaigų pajamos'!F57+'[1]7 pr._kita dotacija'!F128+'[1]11 pr._apyvartinės lėšos'!F85</f>
        <v>571.20000000000005</v>
      </c>
      <c r="F44" s="14">
        <f>'[1]4 pr._savarankiškosios f-jos'!G157+'[1]6 pr._ugdymo reikmės'!G28+'[1]9 pr._įstaigų pajamos'!G57+'[1]7 pr._kita dotacija'!G128+'[1]11 pr._apyvartinės lėšos'!G85</f>
        <v>2.5</v>
      </c>
      <c r="G44" s="8">
        <f t="shared" si="0"/>
        <v>5</v>
      </c>
      <c r="H44" s="8">
        <f>'[1]4 pr._savarankiškosios f-jos'!I157+'[1]6 pr._ugdymo reikmės'!I28+'[1]9 pr._įstaigų pajamos'!I57+'[1]7 pr._kita dotacija'!I128+'[1]11 pr._apyvartinės lėšos'!I85</f>
        <v>5</v>
      </c>
      <c r="I44" s="8">
        <f>'[1]4 pr._savarankiškosios f-jos'!J157+'[1]6 pr._ugdymo reikmės'!J28+'[1]9 pr._įstaigų pajamos'!J57+'[1]7 pr._kita dotacija'!J128+'[1]11 pr._apyvartinės lėšos'!J85</f>
        <v>4.9000000000000004</v>
      </c>
      <c r="J44" s="8">
        <f>'[1]4 pr._savarankiškosios f-jos'!K157+'[1]6 pr._ugdymo reikmės'!K28+'[1]9 pr._įstaigų pajamos'!K57+'[1]7 pr._kita dotacija'!K128+'[1]11 pr._apyvartinės lėšos'!K85</f>
        <v>0</v>
      </c>
      <c r="K44" s="10">
        <f t="shared" si="1"/>
        <v>649.79999999999995</v>
      </c>
      <c r="L44" s="10">
        <f>'[1]4 pr._savarankiškosios f-jos'!M157+'[1]6 pr._ugdymo reikmės'!M28+'[1]9 pr._įstaigų pajamos'!M57+'[1]7 pr._kita dotacija'!M128+'[1]11 pr._apyvartinės lėšos'!M85</f>
        <v>647.29999999999995</v>
      </c>
      <c r="M44" s="10">
        <f>'[1]4 pr._savarankiškosios f-jos'!N157+'[1]6 pr._ugdymo reikmės'!N28+'[1]9 pr._įstaigų pajamos'!N57+'[1]7 pr._kita dotacija'!N128+'[1]11 pr._apyvartinės lėšos'!N85</f>
        <v>576.1</v>
      </c>
      <c r="N44" s="10">
        <f>'[1]4 pr._savarankiškosios f-jos'!O157+'[1]6 pr._ugdymo reikmės'!O28+'[1]9 pr._įstaigų pajamos'!O57+'[1]7 pr._kita dotacija'!O128+'[1]11 pr._apyvartinės lėšos'!O85</f>
        <v>2.5</v>
      </c>
    </row>
    <row r="45" spans="1:14" ht="15" customHeight="1" x14ac:dyDescent="0.25">
      <c r="A45" s="4" t="s">
        <v>88</v>
      </c>
      <c r="B45" s="16" t="s">
        <v>148</v>
      </c>
      <c r="C45" s="14">
        <f t="shared" si="3"/>
        <v>368.6</v>
      </c>
      <c r="D45" s="14">
        <f>'[1]4 pr._savarankiškosios f-jos'!E158+'[1]6 pr._ugdymo reikmės'!E29+'[1]9 pr._įstaigų pajamos'!E58+'[1]7 pr._kita dotacija'!E132+'[1]11 pr._apyvartinės lėšos'!E35+'[1]11 pr._apyvartinės lėšos'!E86</f>
        <v>368.20000000000005</v>
      </c>
      <c r="E45" s="14">
        <f>'[1]4 pr._savarankiškosios f-jos'!F158+'[1]6 pr._ugdymo reikmės'!F29+'[1]9 pr._įstaigų pajamos'!F58+'[1]7 pr._kita dotacija'!F132+'[1]11 pr._apyvartinės lėšos'!F35+'[1]11 pr._apyvartinės lėšos'!F86</f>
        <v>319.7</v>
      </c>
      <c r="F45" s="14">
        <f>'[1]4 pr._savarankiškosios f-jos'!G158+'[1]6 pr._ugdymo reikmės'!G29+'[1]9 pr._įstaigų pajamos'!G58+'[1]7 pr._kita dotacija'!G132+'[1]11 pr._apyvartinės lėšos'!G35+'[1]11 pr._apyvartinės lėšos'!G86</f>
        <v>0.4</v>
      </c>
      <c r="G45" s="8">
        <f t="shared" si="0"/>
        <v>4.5</v>
      </c>
      <c r="H45" s="8">
        <f>'[1]4 pr._savarankiškosios f-jos'!I158+'[1]6 pr._ugdymo reikmės'!I29+'[1]9 pr._įstaigų pajamos'!I58+'[1]7 pr._kita dotacija'!I132+'[1]11 pr._apyvartinės lėšos'!I35+'[1]11 pr._apyvartinės lėšos'!I86</f>
        <v>4.8</v>
      </c>
      <c r="I45" s="8">
        <f>'[1]4 pr._savarankiškosios f-jos'!J158+'[1]6 pr._ugdymo reikmės'!J29+'[1]9 pr._įstaigų pajamos'!J58+'[1]7 pr._kita dotacija'!J132+'[1]11 pr._apyvartinės lėšos'!J35+'[1]11 pr._apyvartinės lėšos'!J86</f>
        <v>6.8000000000000007</v>
      </c>
      <c r="J45" s="8">
        <f>'[1]4 pr._savarankiškosios f-jos'!K158+'[1]6 pr._ugdymo reikmės'!K29+'[1]9 pr._įstaigų pajamos'!K58+'[1]7 pr._kita dotacija'!K132+'[1]11 pr._apyvartinės lėšos'!K35+'[1]11 pr._apyvartinės lėšos'!K86</f>
        <v>-0.3</v>
      </c>
      <c r="K45" s="10">
        <f t="shared" si="1"/>
        <v>373.1</v>
      </c>
      <c r="L45" s="10">
        <f>'[1]4 pr._savarankiškosios f-jos'!M158+'[1]6 pr._ugdymo reikmės'!M29+'[1]9 pr._įstaigų pajamos'!M58+'[1]7 pr._kita dotacija'!M132+'[1]11 pr._apyvartinės lėšos'!M35+'[1]11 pr._apyvartinės lėšos'!M86</f>
        <v>373</v>
      </c>
      <c r="M45" s="10">
        <f>'[1]4 pr._savarankiškosios f-jos'!N158+'[1]6 pr._ugdymo reikmės'!N29+'[1]9 pr._įstaigų pajamos'!N58+'[1]7 pr._kita dotacija'!N132+'[1]11 pr._apyvartinės lėšos'!N35+'[1]11 pr._apyvartinės lėšos'!N86</f>
        <v>326.5</v>
      </c>
      <c r="N45" s="10">
        <f>'[1]4 pr._savarankiškosios f-jos'!O158+'[1]6 pr._ugdymo reikmės'!O29+'[1]9 pr._įstaigų pajamos'!O58+'[1]7 pr._kita dotacija'!O132+'[1]11 pr._apyvartinės lėšos'!O35+'[1]11 pr._apyvartinės lėšos'!O86</f>
        <v>0.10000000000000003</v>
      </c>
    </row>
    <row r="46" spans="1:14" ht="15" customHeight="1" x14ac:dyDescent="0.25">
      <c r="A46" s="11" t="s">
        <v>89</v>
      </c>
      <c r="B46" s="29" t="s">
        <v>321</v>
      </c>
      <c r="C46" s="14">
        <f t="shared" si="3"/>
        <v>752.2</v>
      </c>
      <c r="D46" s="14">
        <f>'[1]4 pr._savarankiškosios f-jos'!E159+'[1]6 pr._ugdymo reikmės'!E30+'[1]9 pr._įstaigų pajamos'!E59+'[1]7 pr._kita dotacija'!E136+'[1]11 pr._apyvartinės lėšos'!E87</f>
        <v>750</v>
      </c>
      <c r="E46" s="14">
        <f>'[1]4 pr._savarankiškosios f-jos'!F159+'[1]6 pr._ugdymo reikmės'!F30+'[1]9 pr._įstaigų pajamos'!F59+'[1]7 pr._kita dotacija'!F136+'[1]11 pr._apyvartinės lėšos'!F87</f>
        <v>659.8</v>
      </c>
      <c r="F46" s="14">
        <f>'[1]4 pr._savarankiškosios f-jos'!G159+'[1]6 pr._ugdymo reikmės'!G30+'[1]9 pr._įstaigų pajamos'!G59+'[1]7 pr._kita dotacija'!G136+'[1]11 pr._apyvartinės lėšos'!G87</f>
        <v>2.2000000000000002</v>
      </c>
      <c r="G46" s="8">
        <f t="shared" si="0"/>
        <v>20.3</v>
      </c>
      <c r="H46" s="8">
        <f>'[1]4 pr._savarankiškosios f-jos'!I159+'[1]6 pr._ugdymo reikmės'!I30+'[1]9 pr._įstaigų pajamos'!I59+'[1]7 pr._kita dotacija'!I136+'[1]11 pr._apyvartinės lėšos'!I87</f>
        <v>20.3</v>
      </c>
      <c r="I46" s="8">
        <f>'[1]4 pr._savarankiškosios f-jos'!J159+'[1]6 pr._ugdymo reikmės'!J30+'[1]9 pr._įstaigų pajamos'!J59+'[1]7 pr._kita dotacija'!J136+'[1]11 pr._apyvartinės lėšos'!J87</f>
        <v>18.399999999999999</v>
      </c>
      <c r="J46" s="8">
        <f>'[1]4 pr._savarankiškosios f-jos'!K159+'[1]6 pr._ugdymo reikmės'!K30+'[1]9 pr._įstaigų pajamos'!K59+'[1]7 pr._kita dotacija'!K136+'[1]11 pr._apyvartinės lėšos'!K87</f>
        <v>0</v>
      </c>
      <c r="K46" s="10">
        <f t="shared" si="1"/>
        <v>772.5</v>
      </c>
      <c r="L46" s="10">
        <f>'[1]4 pr._savarankiškosios f-jos'!M159+'[1]6 pr._ugdymo reikmės'!M30+'[1]9 pr._įstaigų pajamos'!M59+'[1]7 pr._kita dotacija'!M136+'[1]11 pr._apyvartinės lėšos'!M87</f>
        <v>770.3</v>
      </c>
      <c r="M46" s="10">
        <f>'[1]4 pr._savarankiškosios f-jos'!N159+'[1]6 pr._ugdymo reikmės'!N30+'[1]9 pr._įstaigų pajamos'!N59+'[1]7 pr._kita dotacija'!N136+'[1]11 pr._apyvartinės lėšos'!N87</f>
        <v>678.19999999999993</v>
      </c>
      <c r="N46" s="10">
        <f>'[1]4 pr._savarankiškosios f-jos'!O159+'[1]6 pr._ugdymo reikmės'!O30+'[1]9 pr._įstaigų pajamos'!O59+'[1]7 pr._kita dotacija'!O136+'[1]11 pr._apyvartinės lėšos'!O87</f>
        <v>2.2000000000000002</v>
      </c>
    </row>
    <row r="47" spans="1:14" ht="15" customHeight="1" x14ac:dyDescent="0.25">
      <c r="A47" s="4" t="s">
        <v>90</v>
      </c>
      <c r="B47" s="27" t="s">
        <v>378</v>
      </c>
      <c r="C47" s="14">
        <f t="shared" si="3"/>
        <v>882.9</v>
      </c>
      <c r="D47" s="14">
        <f>'[1]4 pr._savarankiškosios f-jos'!E160+'[1]6 pr._ugdymo reikmės'!E31+'[1]9 pr._įstaigų pajamos'!E60+'[1]7 pr._kita dotacija'!E141+'[1]11 pr._apyvartinės lėšos'!E36+'[1]11 pr._apyvartinės lėšos'!E88</f>
        <v>878.9</v>
      </c>
      <c r="E47" s="14">
        <f>'[1]4 pr._savarankiškosios f-jos'!F160+'[1]6 pr._ugdymo reikmės'!F31+'[1]9 pr._įstaigų pajamos'!F60+'[1]7 pr._kita dotacija'!F141+'[1]11 pr._apyvartinės lėšos'!F36+'[1]11 pr._apyvartinės lėšos'!F88</f>
        <v>679</v>
      </c>
      <c r="F47" s="14">
        <f>'[1]4 pr._savarankiškosios f-jos'!G160+'[1]6 pr._ugdymo reikmės'!G31+'[1]9 pr._įstaigų pajamos'!G60+'[1]7 pr._kita dotacija'!G141+'[1]11 pr._apyvartinės lėšos'!G36+'[1]11 pr._apyvartinės lėšos'!G88</f>
        <v>4</v>
      </c>
      <c r="G47" s="8">
        <f t="shared" si="0"/>
        <v>7.8000000000000007</v>
      </c>
      <c r="H47" s="8">
        <f>'[1]4 pr._savarankiškosios f-jos'!I160+'[1]6 pr._ugdymo reikmės'!I31+'[1]9 pr._įstaigų pajamos'!I60+'[1]7 pr._kita dotacija'!I141+'[1]11 pr._apyvartinės lėšos'!I36+'[1]11 pr._apyvartinės lėšos'!I88</f>
        <v>7.8000000000000007</v>
      </c>
      <c r="I47" s="8">
        <f>'[1]4 pr._savarankiškosios f-jos'!J160+'[1]6 pr._ugdymo reikmės'!J31+'[1]9 pr._įstaigų pajamos'!J60+'[1]7 pr._kita dotacija'!J141+'[1]11 pr._apyvartinės lėšos'!J36+'[1]11 pr._apyvartinės lėšos'!J88</f>
        <v>8.8000000000000007</v>
      </c>
      <c r="J47" s="8">
        <f>'[1]4 pr._savarankiškosios f-jos'!K160+'[1]6 pr._ugdymo reikmės'!K31+'[1]9 pr._įstaigų pajamos'!K60+'[1]7 pr._kita dotacija'!K141+'[1]11 pr._apyvartinės lėšos'!K36+'[1]11 pr._apyvartinės lėšos'!K88</f>
        <v>0</v>
      </c>
      <c r="K47" s="10">
        <f t="shared" si="1"/>
        <v>890.69999999999993</v>
      </c>
      <c r="L47" s="10">
        <f>'[1]4 pr._savarankiškosios f-jos'!M160+'[1]6 pr._ugdymo reikmės'!M31+'[1]9 pr._įstaigų pajamos'!M60+'[1]7 pr._kita dotacija'!M141+'[1]11 pr._apyvartinės lėšos'!M36+'[1]11 pr._apyvartinės lėšos'!M88</f>
        <v>886.69999999999993</v>
      </c>
      <c r="M47" s="10">
        <f>'[1]4 pr._savarankiškosios f-jos'!N160+'[1]6 pr._ugdymo reikmės'!N31+'[1]9 pr._įstaigų pajamos'!N60+'[1]7 pr._kita dotacija'!N141+'[1]11 pr._apyvartinės lėšos'!N36+'[1]11 pr._apyvartinės lėšos'!N88</f>
        <v>687.8</v>
      </c>
      <c r="N47" s="10">
        <f>'[1]4 pr._savarankiškosios f-jos'!O160+'[1]6 pr._ugdymo reikmės'!O31+'[1]9 pr._įstaigų pajamos'!O60+'[1]7 pr._kita dotacija'!O141+'[1]11 pr._apyvartinės lėšos'!O36+'[1]11 pr._apyvartinės lėšos'!O88</f>
        <v>4</v>
      </c>
    </row>
    <row r="48" spans="1:14" ht="15" customHeight="1" x14ac:dyDescent="0.25">
      <c r="A48" s="4" t="s">
        <v>91</v>
      </c>
      <c r="B48" s="27" t="s">
        <v>379</v>
      </c>
      <c r="C48" s="14">
        <f t="shared" si="3"/>
        <v>1119.2</v>
      </c>
      <c r="D48" s="14">
        <f>'[1]4 pr._savarankiškosios f-jos'!E161+'[1]6 pr._ugdymo reikmės'!E32+'[1]9 pr._įstaigų pajamos'!E61+'[1]7 pr._kita dotacija'!E145+'[1]11 pr._apyvartinės lėšos'!E37+'[1]11 pr._apyvartinės lėšos'!E89</f>
        <v>1115.7</v>
      </c>
      <c r="E48" s="14">
        <f>'[1]4 pr._savarankiškosios f-jos'!F161+'[1]6 pr._ugdymo reikmės'!F32+'[1]9 pr._įstaigų pajamos'!F61+'[1]7 pr._kita dotacija'!F145+'[1]11 pr._apyvartinės lėšos'!F37+'[1]11 pr._apyvartinės lėšos'!F89</f>
        <v>943.7</v>
      </c>
      <c r="F48" s="14">
        <f>'[1]4 pr._savarankiškosios f-jos'!G161+'[1]6 pr._ugdymo reikmės'!G32+'[1]9 pr._įstaigų pajamos'!G61+'[1]7 pr._kita dotacija'!G145+'[1]11 pr._apyvartinės lėšos'!G37+'[1]11 pr._apyvartinės lėšos'!G89</f>
        <v>3.5</v>
      </c>
      <c r="G48" s="8">
        <f t="shared" si="0"/>
        <v>25.2</v>
      </c>
      <c r="H48" s="8">
        <f>'[1]4 pr._savarankiškosios f-jos'!I161+'[1]6 pr._ugdymo reikmės'!I32+'[1]9 pr._įstaigų pajamos'!I61+'[1]7 pr._kita dotacija'!I145+'[1]11 pr._apyvartinės lėšos'!I37+'[1]11 pr._apyvartinės lėšos'!I89</f>
        <v>25.2</v>
      </c>
      <c r="I48" s="8">
        <f>'[1]4 pr._savarankiškosios f-jos'!J161+'[1]6 pr._ugdymo reikmės'!J32+'[1]9 pr._įstaigų pajamos'!J61+'[1]7 pr._kita dotacija'!J145+'[1]11 pr._apyvartinės lėšos'!J37+'[1]11 pr._apyvartinės lėšos'!J89</f>
        <v>26.7</v>
      </c>
      <c r="J48" s="8">
        <f>'[1]4 pr._savarankiškosios f-jos'!K161+'[1]6 pr._ugdymo reikmės'!K32+'[1]9 pr._įstaigų pajamos'!K61+'[1]7 pr._kita dotacija'!K145+'[1]11 pr._apyvartinės lėšos'!K37+'[1]11 pr._apyvartinės lėšos'!K89</f>
        <v>0</v>
      </c>
      <c r="K48" s="10">
        <f t="shared" si="1"/>
        <v>1144.4000000000001</v>
      </c>
      <c r="L48" s="10">
        <f>'[1]4 pr._savarankiškosios f-jos'!M161+'[1]6 pr._ugdymo reikmės'!M32+'[1]9 pr._įstaigų pajamos'!M61+'[1]7 pr._kita dotacija'!M145+'[1]11 pr._apyvartinės lėšos'!M37+'[1]11 pr._apyvartinės lėšos'!M89</f>
        <v>1140.9000000000001</v>
      </c>
      <c r="M48" s="10">
        <f>'[1]4 pr._savarankiškosios f-jos'!N161+'[1]6 pr._ugdymo reikmės'!N32+'[1]9 pr._įstaigų pajamos'!N61+'[1]7 pr._kita dotacija'!N145+'[1]11 pr._apyvartinės lėšos'!N37+'[1]11 pr._apyvartinės lėšos'!N89</f>
        <v>970.39999999999986</v>
      </c>
      <c r="N48" s="10">
        <f>'[1]4 pr._savarankiškosios f-jos'!O161+'[1]6 pr._ugdymo reikmės'!O32+'[1]9 pr._įstaigų pajamos'!O61+'[1]7 pr._kita dotacija'!O145+'[1]11 pr._apyvartinės lėšos'!O37+'[1]11 pr._apyvartinės lėšos'!O89</f>
        <v>3.5</v>
      </c>
    </row>
    <row r="49" spans="1:14" ht="15" customHeight="1" x14ac:dyDescent="0.25">
      <c r="A49" s="4" t="s">
        <v>92</v>
      </c>
      <c r="B49" s="27" t="s">
        <v>380</v>
      </c>
      <c r="C49" s="14">
        <f t="shared" si="3"/>
        <v>782.19999999999993</v>
      </c>
      <c r="D49" s="14">
        <f>'[1]4 pr._savarankiškosios f-jos'!E162+'[1]6 pr._ugdymo reikmės'!E33+'[1]7 pr._kita dotacija'!E150+'[1]9 pr._įstaigų pajamos'!E62+'[1]11 pr._apyvartinės lėšos'!E38</f>
        <v>778.69999999999993</v>
      </c>
      <c r="E49" s="14">
        <f>'[1]4 pr._savarankiškosios f-jos'!F162+'[1]6 pr._ugdymo reikmės'!F33+'[1]7 pr._kita dotacija'!F150+'[1]9 pr._įstaigų pajamos'!F62+'[1]11 pr._apyvartinės lėšos'!F38</f>
        <v>686.40000000000009</v>
      </c>
      <c r="F49" s="14">
        <f>'[1]4 pr._savarankiškosios f-jos'!G162+'[1]6 pr._ugdymo reikmės'!G33+'[1]7 pr._kita dotacija'!G150+'[1]9 pr._įstaigų pajamos'!G62+'[1]11 pr._apyvartinės lėšos'!G38</f>
        <v>3.5</v>
      </c>
      <c r="G49" s="8">
        <f t="shared" si="0"/>
        <v>9.1999999999999993</v>
      </c>
      <c r="H49" s="8">
        <f>'[1]4 pr._savarankiškosios f-jos'!I162+'[1]6 pr._ugdymo reikmės'!I33+'[1]7 pr._kita dotacija'!I150+'[1]9 pr._įstaigų pajamos'!I62+'[1]11 pr._apyvartinės lėšos'!I38</f>
        <v>9.1999999999999993</v>
      </c>
      <c r="I49" s="8">
        <f>'[1]4 pr._savarankiškosios f-jos'!J162+'[1]6 pr._ugdymo reikmės'!J33+'[1]7 pr._kita dotacija'!J150+'[1]9 pr._įstaigų pajamos'!J62+'[1]11 pr._apyvartinės lėšos'!J38</f>
        <v>12.3</v>
      </c>
      <c r="J49" s="8">
        <f>'[1]4 pr._savarankiškosios f-jos'!K162+'[1]6 pr._ugdymo reikmės'!K33+'[1]7 pr._kita dotacija'!K150+'[1]9 pr._įstaigų pajamos'!K62+'[1]11 pr._apyvartinės lėšos'!K38</f>
        <v>0</v>
      </c>
      <c r="K49" s="10">
        <f t="shared" si="1"/>
        <v>791.4</v>
      </c>
      <c r="L49" s="10">
        <f>'[1]4 pr._savarankiškosios f-jos'!M162+'[1]6 pr._ugdymo reikmės'!M33+'[1]7 pr._kita dotacija'!M150+'[1]9 pr._įstaigų pajamos'!M62+'[1]11 pr._apyvartinės lėšos'!M38</f>
        <v>787.9</v>
      </c>
      <c r="M49" s="10">
        <f>'[1]4 pr._savarankiškosios f-jos'!N162+'[1]6 pr._ugdymo reikmės'!N33+'[1]7 pr._kita dotacija'!N150+'[1]9 pr._įstaigų pajamos'!N62+'[1]11 pr._apyvartinės lėšos'!N38</f>
        <v>698.7</v>
      </c>
      <c r="N49" s="10">
        <f>'[1]4 pr._savarankiškosios f-jos'!O162+'[1]6 pr._ugdymo reikmės'!O33+'[1]7 pr._kita dotacija'!O150+'[1]9 pr._įstaigų pajamos'!O62+'[1]11 pr._apyvartinės lėšos'!O38</f>
        <v>3.5</v>
      </c>
    </row>
    <row r="50" spans="1:14" ht="15" customHeight="1" x14ac:dyDescent="0.25">
      <c r="A50" s="4" t="s">
        <v>93</v>
      </c>
      <c r="B50" s="10" t="s">
        <v>362</v>
      </c>
      <c r="C50" s="14">
        <f t="shared" si="3"/>
        <v>975.5</v>
      </c>
      <c r="D50" s="14">
        <f>'[1]4 pr._savarankiškosios f-jos'!E163+'[1]6 pr._ugdymo reikmės'!E34+'[1]9 pr._įstaigų pajamos'!E63+'[1]7 pr._kita dotacija'!E154+'[1]11 pr._apyvartinės lėšos'!E39</f>
        <v>969.4</v>
      </c>
      <c r="E50" s="14">
        <f>'[1]4 pr._savarankiškosios f-jos'!F163+'[1]6 pr._ugdymo reikmės'!F34+'[1]9 pr._įstaigų pajamos'!F63+'[1]7 pr._kita dotacija'!F154+'[1]11 pr._apyvartinės lėšos'!F39</f>
        <v>849.9</v>
      </c>
      <c r="F50" s="14">
        <f>'[1]4 pr._savarankiškosios f-jos'!G163+'[1]6 pr._ugdymo reikmės'!G34+'[1]9 pr._įstaigų pajamos'!G63+'[1]7 pr._kita dotacija'!G154+'[1]11 pr._apyvartinės lėšos'!G39</f>
        <v>6.1</v>
      </c>
      <c r="G50" s="8">
        <f t="shared" si="0"/>
        <v>13.6</v>
      </c>
      <c r="H50" s="8">
        <f>'[1]4 pr._savarankiškosios f-jos'!I163+'[1]6 pr._ugdymo reikmės'!I34+'[1]9 pr._įstaigų pajamos'!I63+'[1]7 pr._kita dotacija'!I154+'[1]11 pr._apyvartinės lėšos'!I39</f>
        <v>13.6</v>
      </c>
      <c r="I50" s="8">
        <f>'[1]4 pr._savarankiškosios f-jos'!J163+'[1]6 pr._ugdymo reikmės'!J34+'[1]9 pr._įstaigų pajamos'!J63+'[1]7 pr._kita dotacija'!J154+'[1]11 pr._apyvartinės lėšos'!J39</f>
        <v>35.700000000000003</v>
      </c>
      <c r="J50" s="8">
        <f>'[1]4 pr._savarankiškosios f-jos'!K163+'[1]6 pr._ugdymo reikmės'!K34+'[1]9 pr._įstaigų pajamos'!K63+'[1]7 pr._kita dotacija'!K154+'[1]11 pr._apyvartinės lėšos'!K39</f>
        <v>0</v>
      </c>
      <c r="K50" s="10">
        <f t="shared" si="1"/>
        <v>989.09999999999991</v>
      </c>
      <c r="L50" s="10">
        <f>'[1]4 pr._savarankiškosios f-jos'!M163+'[1]6 pr._ugdymo reikmės'!M34+'[1]9 pr._įstaigų pajamos'!M63+'[1]7 pr._kita dotacija'!M154+'[1]11 pr._apyvartinės lėšos'!M39</f>
        <v>982.99999999999989</v>
      </c>
      <c r="M50" s="10">
        <f>'[1]4 pr._savarankiškosios f-jos'!N163+'[1]6 pr._ugdymo reikmės'!N34+'[1]9 pr._įstaigų pajamos'!N63+'[1]7 pr._kita dotacija'!N154+'[1]11 pr._apyvartinės lėšos'!N39</f>
        <v>885.59999999999991</v>
      </c>
      <c r="N50" s="10">
        <f>'[1]4 pr._savarankiškosios f-jos'!O163+'[1]6 pr._ugdymo reikmės'!O34+'[1]9 pr._įstaigų pajamos'!O63+'[1]7 pr._kita dotacija'!O154+'[1]11 pr._apyvartinės lėšos'!O39</f>
        <v>6.1</v>
      </c>
    </row>
    <row r="51" spans="1:14" ht="15" customHeight="1" x14ac:dyDescent="0.25">
      <c r="A51" s="4" t="s">
        <v>94</v>
      </c>
      <c r="B51" s="71" t="s">
        <v>45</v>
      </c>
      <c r="C51" s="14">
        <f t="shared" si="3"/>
        <v>298.40000000000003</v>
      </c>
      <c r="D51" s="14">
        <f>'[1]4 pr._savarankiškosios f-jos'!E164+'[1]6 pr._ugdymo reikmės'!E35+'[1]7 pr._kita dotacija'!E159+'[1]9 pr._įstaigų pajamos'!E64</f>
        <v>297.8</v>
      </c>
      <c r="E51" s="14">
        <f>'[1]4 pr._savarankiškosios f-jos'!F164+'[1]6 pr._ugdymo reikmės'!F35+'[1]7 pr._kita dotacija'!F159+'[1]9 pr._įstaigų pajamos'!F64</f>
        <v>260</v>
      </c>
      <c r="F51" s="14">
        <f>'[1]4 pr._savarankiškosios f-jos'!G164+'[1]6 pr._ugdymo reikmės'!G35+'[1]7 pr._kita dotacija'!G159+'[1]9 pr._įstaigų pajamos'!G64</f>
        <v>0.6</v>
      </c>
      <c r="G51" s="8">
        <f t="shared" si="0"/>
        <v>5.7</v>
      </c>
      <c r="H51" s="8">
        <f>'[1]4 pr._savarankiškosios f-jos'!I164+'[1]6 pr._ugdymo reikmės'!I35+'[1]7 pr._kita dotacija'!I159+'[1]9 pr._įstaigų pajamos'!I64</f>
        <v>5.9</v>
      </c>
      <c r="I51" s="8">
        <f>'[1]4 pr._savarankiškosios f-jos'!J164+'[1]6 pr._ugdymo reikmės'!J35+'[1]7 pr._kita dotacija'!J159+'[1]9 pr._įstaigų pajamos'!J64</f>
        <v>8.1</v>
      </c>
      <c r="J51" s="8">
        <f>'[1]4 pr._savarankiškosios f-jos'!K164+'[1]6 pr._ugdymo reikmės'!K35+'[1]7 pr._kita dotacija'!K159+'[1]9 pr._įstaigų pajamos'!K64</f>
        <v>-0.2</v>
      </c>
      <c r="K51" s="10">
        <f t="shared" si="1"/>
        <v>304.09999999999997</v>
      </c>
      <c r="L51" s="10">
        <f>'[1]4 pr._savarankiškosios f-jos'!M164+'[1]6 pr._ugdymo reikmės'!M35+'[1]7 pr._kita dotacija'!M159+'[1]9 pr._įstaigų pajamos'!M64</f>
        <v>303.7</v>
      </c>
      <c r="M51" s="10">
        <f>'[1]4 pr._savarankiškosios f-jos'!N164+'[1]6 pr._ugdymo reikmės'!N35+'[1]7 pr._kita dotacija'!N159+'[1]9 pr._įstaigų pajamos'!N64</f>
        <v>268.10000000000002</v>
      </c>
      <c r="N51" s="10">
        <f>'[1]4 pr._savarankiškosios f-jos'!O164+'[1]6 pr._ugdymo reikmės'!O35+'[1]7 pr._kita dotacija'!O159+'[1]9 pr._įstaigų pajamos'!O64</f>
        <v>0.39999999999999997</v>
      </c>
    </row>
    <row r="52" spans="1:14" ht="15" customHeight="1" x14ac:dyDescent="0.25">
      <c r="A52" s="4" t="s">
        <v>95</v>
      </c>
      <c r="B52" s="27" t="s">
        <v>42</v>
      </c>
      <c r="C52" s="14">
        <f t="shared" si="3"/>
        <v>197.29999999999998</v>
      </c>
      <c r="D52" s="14">
        <f>'[1]4 pr._savarankiškosios f-jos'!E165+'[1]6 pr._ugdymo reikmės'!E36+'[1]7 pr._kita dotacija'!E163+'[1]9 pr._įstaigų pajamos'!E65</f>
        <v>197.29999999999998</v>
      </c>
      <c r="E52" s="14">
        <f>'[1]4 pr._savarankiškosios f-jos'!F165+'[1]6 pr._ugdymo reikmės'!F36+'[1]7 pr._kita dotacija'!F163+'[1]9 pr._įstaigų pajamos'!F65</f>
        <v>152.19999999999999</v>
      </c>
      <c r="F52" s="14">
        <f>'[1]4 pr._savarankiškosios f-jos'!G165+'[1]6 pr._ugdymo reikmės'!G36+'[1]7 pr._kita dotacija'!G163+'[1]9 pr._įstaigų pajamos'!G65</f>
        <v>0</v>
      </c>
      <c r="G52" s="8">
        <f t="shared" si="0"/>
        <v>0</v>
      </c>
      <c r="H52" s="8">
        <f>'[1]4 pr._savarankiškosios f-jos'!I165+'[1]6 pr._ugdymo reikmės'!I36+'[1]7 pr._kita dotacija'!I163+'[1]9 pr._įstaigų pajamos'!I65</f>
        <v>0</v>
      </c>
      <c r="I52" s="8">
        <f>'[1]4 pr._savarankiškosios f-jos'!J165+'[1]6 pr._ugdymo reikmės'!J36+'[1]7 pr._kita dotacija'!J163+'[1]9 pr._įstaigų pajamos'!J65</f>
        <v>0</v>
      </c>
      <c r="J52" s="8">
        <f>'[1]4 pr._savarankiškosios f-jos'!K165+'[1]6 pr._ugdymo reikmės'!K36+'[1]7 pr._kita dotacija'!K163+'[1]9 pr._įstaigų pajamos'!K65</f>
        <v>0</v>
      </c>
      <c r="K52" s="10">
        <f t="shared" si="1"/>
        <v>197.29999999999998</v>
      </c>
      <c r="L52" s="10">
        <f>'[1]4 pr._savarankiškosios f-jos'!M165+'[1]6 pr._ugdymo reikmės'!M36+'[1]7 pr._kita dotacija'!M163+'[1]9 pr._įstaigų pajamos'!M65</f>
        <v>197.29999999999998</v>
      </c>
      <c r="M52" s="10">
        <f>'[1]4 pr._savarankiškosios f-jos'!N165+'[1]6 pr._ugdymo reikmės'!N36+'[1]7 pr._kita dotacija'!N163+'[1]9 pr._įstaigų pajamos'!N65</f>
        <v>152.19999999999999</v>
      </c>
      <c r="N52" s="10">
        <f>'[1]4 pr._savarankiškosios f-jos'!O165+'[1]6 pr._ugdymo reikmės'!O36+'[1]7 pr._kita dotacija'!O163+'[1]9 pr._įstaigų pajamos'!O65</f>
        <v>0</v>
      </c>
    </row>
    <row r="53" spans="1:14" ht="15" customHeight="1" x14ac:dyDescent="0.25">
      <c r="A53" s="4" t="s">
        <v>96</v>
      </c>
      <c r="B53" s="27" t="s">
        <v>44</v>
      </c>
      <c r="C53" s="14">
        <f t="shared" si="3"/>
        <v>229.5</v>
      </c>
      <c r="D53" s="14">
        <f>'[1]4 pr._savarankiškosios f-jos'!E166+'[1]6 pr._ugdymo reikmės'!E37+'[1]7 pr._kita dotacija'!E167+'[1]9 pr._įstaigų pajamos'!E66</f>
        <v>229.2</v>
      </c>
      <c r="E53" s="14">
        <f>'[1]4 pr._savarankiškosios f-jos'!F166+'[1]6 pr._ugdymo reikmės'!F37+'[1]7 pr._kita dotacija'!F167+'[1]9 pr._įstaigų pajamos'!F66</f>
        <v>190.10000000000002</v>
      </c>
      <c r="F53" s="14">
        <f>'[1]4 pr._savarankiškosios f-jos'!G166+'[1]6 pr._ugdymo reikmės'!G37+'[1]7 pr._kita dotacija'!G167+'[1]9 pr._įstaigų pajamos'!G66</f>
        <v>0.3</v>
      </c>
      <c r="G53" s="8">
        <f t="shared" si="0"/>
        <v>0</v>
      </c>
      <c r="H53" s="8">
        <f>'[1]4 pr._savarankiškosios f-jos'!I166+'[1]6 pr._ugdymo reikmės'!I37+'[1]7 pr._kita dotacija'!I167+'[1]9 pr._įstaigų pajamos'!I66</f>
        <v>0</v>
      </c>
      <c r="I53" s="8">
        <f>'[1]4 pr._savarankiškosios f-jos'!J166+'[1]6 pr._ugdymo reikmės'!J37+'[1]7 pr._kita dotacija'!J167+'[1]9 pr._įstaigų pajamos'!J66</f>
        <v>0</v>
      </c>
      <c r="J53" s="8">
        <f>'[1]4 pr._savarankiškosios f-jos'!K166+'[1]6 pr._ugdymo reikmės'!K37+'[1]7 pr._kita dotacija'!K167+'[1]9 pr._įstaigų pajamos'!K66</f>
        <v>0</v>
      </c>
      <c r="K53" s="10">
        <f t="shared" si="1"/>
        <v>229.5</v>
      </c>
      <c r="L53" s="10">
        <f>'[1]4 pr._savarankiškosios f-jos'!M166+'[1]6 pr._ugdymo reikmės'!M37+'[1]7 pr._kita dotacija'!M167+'[1]9 pr._įstaigų pajamos'!M66</f>
        <v>229.2</v>
      </c>
      <c r="M53" s="10">
        <f>'[1]4 pr._savarankiškosios f-jos'!N166+'[1]6 pr._ugdymo reikmės'!N37+'[1]7 pr._kita dotacija'!N167+'[1]9 pr._įstaigų pajamos'!N66</f>
        <v>190.10000000000002</v>
      </c>
      <c r="N53" s="10">
        <f>'[1]4 pr._savarankiškosios f-jos'!O166+'[1]6 pr._ugdymo reikmės'!O37+'[1]7 pr._kita dotacija'!O167+'[1]9 pr._įstaigų pajamos'!O66</f>
        <v>0.3</v>
      </c>
    </row>
    <row r="54" spans="1:14" ht="15" customHeight="1" x14ac:dyDescent="0.25">
      <c r="A54" s="4" t="s">
        <v>97</v>
      </c>
      <c r="B54" s="27" t="s">
        <v>160</v>
      </c>
      <c r="C54" s="14">
        <f t="shared" si="3"/>
        <v>517.09999999999991</v>
      </c>
      <c r="D54" s="14">
        <f>'[1]4 pr._savarankiškosios f-jos'!E167+'[1]6 pr._ugdymo reikmės'!E38+'[1]7 pr._kita dotacija'!E171+'[1]9 pr._įstaigų pajamos'!E67+'[1]11 pr._apyvartinės lėšos'!E90</f>
        <v>516.19999999999993</v>
      </c>
      <c r="E54" s="14">
        <f>'[1]4 pr._savarankiškosios f-jos'!F167+'[1]6 pr._ugdymo reikmės'!F38+'[1]7 pr._kita dotacija'!F171+'[1]9 pr._įstaigų pajamos'!F67+'[1]11 pr._apyvartinės lėšos'!F90</f>
        <v>461.20000000000005</v>
      </c>
      <c r="F54" s="14">
        <f>'[1]4 pr._savarankiškosios f-jos'!G167+'[1]6 pr._ugdymo reikmės'!G38+'[1]7 pr._kita dotacija'!G171+'[1]9 pr._įstaigų pajamos'!G67+'[1]11 pr._apyvartinės lėšos'!G90</f>
        <v>0.9</v>
      </c>
      <c r="G54" s="8">
        <f t="shared" si="0"/>
        <v>7.2999999999999989</v>
      </c>
      <c r="H54" s="8">
        <f>'[1]4 pr._savarankiškosios f-jos'!I167+'[1]6 pr._ugdymo reikmės'!I38+'[1]7 pr._kita dotacija'!I171+'[1]9 pr._įstaigų pajamos'!I67+'[1]11 pr._apyvartinės lėšos'!I90</f>
        <v>7.2999999999999989</v>
      </c>
      <c r="I54" s="8">
        <f>'[1]4 pr._savarankiškosios f-jos'!J167+'[1]6 pr._ugdymo reikmės'!J38+'[1]7 pr._kita dotacija'!J171+'[1]9 pr._įstaigų pajamos'!J67+'[1]11 pr._apyvartinės lėšos'!J90</f>
        <v>9.6999999999999993</v>
      </c>
      <c r="J54" s="8">
        <f>'[1]4 pr._savarankiškosios f-jos'!K167+'[1]6 pr._ugdymo reikmės'!K38+'[1]7 pr._kita dotacija'!K171+'[1]9 pr._įstaigų pajamos'!K67+'[1]11 pr._apyvartinės lėšos'!K90</f>
        <v>0</v>
      </c>
      <c r="K54" s="10">
        <f t="shared" si="1"/>
        <v>524.4</v>
      </c>
      <c r="L54" s="10">
        <f>'[1]4 pr._savarankiškosios f-jos'!M167+'[1]6 pr._ugdymo reikmės'!M38+'[1]7 pr._kita dotacija'!M171+'[1]9 pr._įstaigų pajamos'!M67+'[1]11 pr._apyvartinės lėšos'!M90</f>
        <v>523.5</v>
      </c>
      <c r="M54" s="10">
        <f>'[1]4 pr._savarankiškosios f-jos'!N167+'[1]6 pr._ugdymo reikmės'!N38+'[1]7 pr._kita dotacija'!N171+'[1]9 pr._įstaigų pajamos'!N67+'[1]11 pr._apyvartinės lėšos'!N90</f>
        <v>470.9</v>
      </c>
      <c r="N54" s="10">
        <f>'[1]4 pr._savarankiškosios f-jos'!O167+'[1]6 pr._ugdymo reikmės'!O38+'[1]7 pr._kita dotacija'!O171+'[1]9 pr._įstaigų pajamos'!O67+'[1]11 pr._apyvartinės lėšos'!O90</f>
        <v>0.9</v>
      </c>
    </row>
    <row r="55" spans="1:14" ht="15" customHeight="1" x14ac:dyDescent="0.25">
      <c r="A55" s="4" t="s">
        <v>98</v>
      </c>
      <c r="B55" s="27" t="s">
        <v>43</v>
      </c>
      <c r="C55" s="14">
        <f t="shared" si="3"/>
        <v>292.8</v>
      </c>
      <c r="D55" s="14">
        <f>'[1]4 pr._savarankiškosios f-jos'!E168+'[1]6 pr._ugdymo reikmės'!E39+'[1]7 pr._kita dotacija'!E175+'[1]9 pr._įstaigų pajamos'!E68</f>
        <v>292.40000000000003</v>
      </c>
      <c r="E55" s="14">
        <f>'[1]4 pr._savarankiškosios f-jos'!F168+'[1]6 pr._ugdymo reikmės'!F39+'[1]7 pr._kita dotacija'!F175+'[1]9 pr._įstaigų pajamos'!F68</f>
        <v>261</v>
      </c>
      <c r="F55" s="14">
        <f>'[1]4 pr._savarankiškosios f-jos'!G168+'[1]6 pr._ugdymo reikmės'!G39+'[1]7 pr._kita dotacija'!G175+'[1]9 pr._įstaigų pajamos'!G68</f>
        <v>0.4</v>
      </c>
      <c r="G55" s="8">
        <f t="shared" si="0"/>
        <v>8.9</v>
      </c>
      <c r="H55" s="8">
        <f>'[1]4 pr._savarankiškosios f-jos'!I168+'[1]6 pr._ugdymo reikmės'!I39+'[1]7 pr._kita dotacija'!I175+'[1]9 pr._įstaigų pajamos'!I68</f>
        <v>8.9</v>
      </c>
      <c r="I55" s="8">
        <f>'[1]4 pr._savarankiškosios f-jos'!J168+'[1]6 pr._ugdymo reikmės'!J39+'[1]7 pr._kita dotacija'!J175+'[1]9 pr._įstaigų pajamos'!J68</f>
        <v>12.8</v>
      </c>
      <c r="J55" s="8">
        <f>'[1]4 pr._savarankiškosios f-jos'!K168+'[1]6 pr._ugdymo reikmės'!K39+'[1]7 pr._kita dotacija'!K175+'[1]9 pr._įstaigų pajamos'!K68</f>
        <v>0</v>
      </c>
      <c r="K55" s="10">
        <f t="shared" si="1"/>
        <v>301.7</v>
      </c>
      <c r="L55" s="10">
        <f>'[1]4 pr._savarankiškosios f-jos'!M168+'[1]6 pr._ugdymo reikmės'!M39+'[1]7 pr._kita dotacija'!M175+'[1]9 pr._įstaigų pajamos'!M68</f>
        <v>301.3</v>
      </c>
      <c r="M55" s="10">
        <f>'[1]4 pr._savarankiškosios f-jos'!N168+'[1]6 pr._ugdymo reikmės'!N39+'[1]7 pr._kita dotacija'!N175+'[1]9 pr._įstaigų pajamos'!N68</f>
        <v>273.8</v>
      </c>
      <c r="N55" s="10">
        <f>'[1]4 pr._savarankiškosios f-jos'!O168+'[1]6 pr._ugdymo reikmės'!O39+'[1]7 pr._kita dotacija'!O175+'[1]9 pr._įstaigų pajamos'!O68</f>
        <v>0.4</v>
      </c>
    </row>
    <row r="56" spans="1:14" ht="15" customHeight="1" x14ac:dyDescent="0.25">
      <c r="A56" s="4" t="s">
        <v>99</v>
      </c>
      <c r="B56" s="71" t="s">
        <v>46</v>
      </c>
      <c r="C56" s="14">
        <f>D56+F56</f>
        <v>404.30000000000007</v>
      </c>
      <c r="D56" s="14">
        <f>'[1]4 pr._savarankiškosios f-jos'!E169+'[1]6 pr._ugdymo reikmės'!E40+'[1]7 pr._kita dotacija'!E179+'[1]9 pr._įstaigų pajamos'!E69</f>
        <v>403.00000000000006</v>
      </c>
      <c r="E56" s="14">
        <f>'[1]4 pr._savarankiškosios f-jos'!F169+'[1]6 pr._ugdymo reikmės'!F40+'[1]7 pr._kita dotacija'!F179+'[1]9 pr._įstaigų pajamos'!F69</f>
        <v>370.5</v>
      </c>
      <c r="F56" s="14">
        <f>'[1]4 pr._savarankiškosios f-jos'!G169+'[1]6 pr._ugdymo reikmės'!G40+'[1]7 pr._kita dotacija'!G179+'[1]9 pr._įstaigų pajamos'!G69</f>
        <v>1.3</v>
      </c>
      <c r="G56" s="8">
        <f t="shared" si="0"/>
        <v>0</v>
      </c>
      <c r="H56" s="8">
        <f>'[1]4 pr._savarankiškosios f-jos'!I169+'[1]6 pr._ugdymo reikmės'!I40+'[1]7 pr._kita dotacija'!I179+'[1]9 pr._įstaigų pajamos'!I69</f>
        <v>0</v>
      </c>
      <c r="I56" s="8">
        <f>'[1]4 pr._savarankiškosios f-jos'!J169+'[1]6 pr._ugdymo reikmės'!J40+'[1]7 pr._kita dotacija'!J179+'[1]9 pr._įstaigų pajamos'!J69</f>
        <v>2.4000000000000004</v>
      </c>
      <c r="J56" s="8">
        <f>'[1]4 pr._savarankiškosios f-jos'!K169+'[1]6 pr._ugdymo reikmės'!K40+'[1]7 pr._kita dotacija'!K179+'[1]9 pr._įstaigų pajamos'!K69</f>
        <v>0</v>
      </c>
      <c r="K56" s="10">
        <f t="shared" si="1"/>
        <v>404.30000000000007</v>
      </c>
      <c r="L56" s="10">
        <f>'[1]4 pr._savarankiškosios f-jos'!M169+'[1]6 pr._ugdymo reikmės'!M40+'[1]7 pr._kita dotacija'!M179+'[1]9 pr._įstaigų pajamos'!M69</f>
        <v>403.00000000000006</v>
      </c>
      <c r="M56" s="10">
        <f>'[1]4 pr._savarankiškosios f-jos'!N169+'[1]6 pr._ugdymo reikmės'!N40+'[1]7 pr._kita dotacija'!N179+'[1]9 pr._įstaigų pajamos'!N69</f>
        <v>372.9</v>
      </c>
      <c r="N56" s="10">
        <f>'[1]4 pr._savarankiškosios f-jos'!O169+'[1]6 pr._ugdymo reikmės'!O40+'[1]7 pr._kita dotacija'!O179+'[1]9 pr._įstaigų pajamos'!O69</f>
        <v>1.3</v>
      </c>
    </row>
    <row r="57" spans="1:14" ht="15" customHeight="1" x14ac:dyDescent="0.25">
      <c r="A57" s="4" t="s">
        <v>100</v>
      </c>
      <c r="B57" s="27" t="s">
        <v>363</v>
      </c>
      <c r="C57" s="14">
        <f>D57+F57</f>
        <v>234.6</v>
      </c>
      <c r="D57" s="14">
        <f>'[1]4 pr._savarankiškosios f-jos'!E170+'[1]6 pr._ugdymo reikmės'!E41+'[1]7 pr._kita dotacija'!E184+'[1]9 pr._įstaigų pajamos'!E70+'[1]11 pr._apyvartinės lėšos'!E91</f>
        <v>234</v>
      </c>
      <c r="E57" s="14">
        <f>'[1]4 pr._savarankiškosios f-jos'!F170+'[1]6 pr._ugdymo reikmės'!F41+'[1]7 pr._kita dotacija'!F184+'[1]9 pr._įstaigų pajamos'!F70+'[1]11 pr._apyvartinės lėšos'!F91</f>
        <v>195.8</v>
      </c>
      <c r="F57" s="14">
        <f>'[1]4 pr._savarankiškosios f-jos'!G170+'[1]6 pr._ugdymo reikmės'!G41+'[1]7 pr._kita dotacija'!G184+'[1]9 pr._įstaigų pajamos'!G70+'[1]11 pr._apyvartinės lėšos'!G91</f>
        <v>0.6</v>
      </c>
      <c r="G57" s="8">
        <f t="shared" si="0"/>
        <v>0</v>
      </c>
      <c r="H57" s="8">
        <f>'[1]4 pr._savarankiškosios f-jos'!I170+'[1]6 pr._ugdymo reikmės'!I41+'[1]7 pr._kita dotacija'!I184+'[1]9 pr._įstaigų pajamos'!I70+'[1]11 pr._apyvartinės lėšos'!I91</f>
        <v>0</v>
      </c>
      <c r="I57" s="8">
        <f>'[1]4 pr._savarankiškosios f-jos'!J170+'[1]6 pr._ugdymo reikmės'!J41+'[1]7 pr._kita dotacija'!J184+'[1]9 pr._įstaigų pajamos'!J70+'[1]11 pr._apyvartinės lėšos'!J91</f>
        <v>0</v>
      </c>
      <c r="J57" s="8">
        <f>'[1]4 pr._savarankiškosios f-jos'!K170+'[1]6 pr._ugdymo reikmės'!K41+'[1]7 pr._kita dotacija'!K184+'[1]9 pr._įstaigų pajamos'!K70+'[1]11 pr._apyvartinės lėšos'!K91</f>
        <v>0</v>
      </c>
      <c r="K57" s="10">
        <f t="shared" si="1"/>
        <v>234.6</v>
      </c>
      <c r="L57" s="10">
        <f>'[1]4 pr._savarankiškosios f-jos'!M170+'[1]6 pr._ugdymo reikmės'!M41+'[1]7 pr._kita dotacija'!M184+'[1]9 pr._įstaigų pajamos'!M70+'[1]11 pr._apyvartinės lėšos'!M91</f>
        <v>234</v>
      </c>
      <c r="M57" s="10">
        <f>'[1]4 pr._savarankiškosios f-jos'!N170+'[1]6 pr._ugdymo reikmės'!N41+'[1]7 pr._kita dotacija'!N184+'[1]9 pr._įstaigų pajamos'!N70+'[1]11 pr._apyvartinės lėšos'!N91</f>
        <v>195.8</v>
      </c>
      <c r="N57" s="10">
        <f>'[1]4 pr._savarankiškosios f-jos'!O170+'[1]6 pr._ugdymo reikmės'!O41+'[1]7 pr._kita dotacija'!O184+'[1]9 pr._įstaigų pajamos'!O70+'[1]11 pr._apyvartinės lėšos'!O91</f>
        <v>0.6</v>
      </c>
    </row>
    <row r="58" spans="1:14" ht="15" customHeight="1" x14ac:dyDescent="0.25">
      <c r="A58" s="11" t="s">
        <v>101</v>
      </c>
      <c r="B58" s="27" t="s">
        <v>41</v>
      </c>
      <c r="C58" s="14">
        <f t="shared" si="3"/>
        <v>424.7</v>
      </c>
      <c r="D58" s="14">
        <f>'[1]4 pr._savarankiškosios f-jos'!E171+'[1]6 pr._ugdymo reikmės'!E42+'[1]9 pr._įstaigų pajamos'!E71+'[1]7 pr._kita dotacija'!E188+'[1]11 pr._apyvartinės lėšos'!E40+'[1]11 pr._apyvartinės lėšos'!E92</f>
        <v>423.9</v>
      </c>
      <c r="E58" s="14">
        <f>'[1]4 pr._savarankiškosios f-jos'!F171+'[1]6 pr._ugdymo reikmės'!F42+'[1]9 pr._įstaigų pajamos'!F71+'[1]7 pr._kita dotacija'!F188+'[1]11 pr._apyvartinės lėšos'!F40+'[1]11 pr._apyvartinės lėšos'!F92</f>
        <v>337.7</v>
      </c>
      <c r="F58" s="14">
        <f>'[1]4 pr._savarankiškosios f-jos'!G171+'[1]6 pr._ugdymo reikmės'!G42+'[1]9 pr._įstaigų pajamos'!G71+'[1]7 pr._kita dotacija'!G188+'[1]11 pr._apyvartinės lėšos'!G40+'[1]11 pr._apyvartinės lėšos'!G92</f>
        <v>0.8</v>
      </c>
      <c r="G58" s="8">
        <f t="shared" si="0"/>
        <v>16.399999999999999</v>
      </c>
      <c r="H58" s="8">
        <f>'[1]4 pr._savarankiškosios f-jos'!I171+'[1]6 pr._ugdymo reikmės'!I42+'[1]9 pr._įstaigų pajamos'!I71+'[1]7 pr._kita dotacija'!I188+'[1]11 pr._apyvartinės lėšos'!I40+'[1]11 pr._apyvartinės lėšos'!I92</f>
        <v>16.399999999999999</v>
      </c>
      <c r="I58" s="8">
        <f>'[1]4 pr._savarankiškosios f-jos'!J171+'[1]6 pr._ugdymo reikmės'!J42+'[1]9 pr._įstaigų pajamos'!J71+'[1]7 pr._kita dotacija'!J188+'[1]11 pr._apyvartinės lėšos'!J40+'[1]11 pr._apyvartinės lėšos'!J92</f>
        <v>13.5</v>
      </c>
      <c r="J58" s="8">
        <f>'[1]4 pr._savarankiškosios f-jos'!K171+'[1]6 pr._ugdymo reikmės'!K42+'[1]9 pr._įstaigų pajamos'!K71+'[1]7 pr._kita dotacija'!K188+'[1]11 pr._apyvartinės lėšos'!K40+'[1]11 pr._apyvartinės lėšos'!K92</f>
        <v>0</v>
      </c>
      <c r="K58" s="10">
        <f t="shared" si="1"/>
        <v>441.09999999999997</v>
      </c>
      <c r="L58" s="10">
        <f>'[1]4 pr._savarankiškosios f-jos'!M171+'[1]6 pr._ugdymo reikmės'!M42+'[1]9 pr._įstaigų pajamos'!M71+'[1]7 pr._kita dotacija'!M188+'[1]11 pr._apyvartinės lėšos'!M40+'[1]11 pr._apyvartinės lėšos'!M92</f>
        <v>440.29999999999995</v>
      </c>
      <c r="M58" s="10">
        <f>'[1]4 pr._savarankiškosios f-jos'!N171+'[1]6 pr._ugdymo reikmės'!N42+'[1]9 pr._įstaigų pajamos'!N71+'[1]7 pr._kita dotacija'!N188+'[1]11 pr._apyvartinės lėšos'!N40+'[1]11 pr._apyvartinės lėšos'!N92</f>
        <v>351.2</v>
      </c>
      <c r="N58" s="10">
        <f>'[1]4 pr._savarankiškosios f-jos'!O171+'[1]6 pr._ugdymo reikmės'!O42+'[1]9 pr._įstaigų pajamos'!O71+'[1]7 pr._kita dotacija'!O188+'[1]11 pr._apyvartinės lėšos'!O40+'[1]11 pr._apyvartinės lėšos'!O92</f>
        <v>0.8</v>
      </c>
    </row>
    <row r="59" spans="1:14" ht="15" customHeight="1" x14ac:dyDescent="0.25">
      <c r="A59" s="11" t="s">
        <v>102</v>
      </c>
      <c r="B59" s="27" t="s">
        <v>364</v>
      </c>
      <c r="C59" s="14">
        <f>D59+F59</f>
        <v>259.00000000000006</v>
      </c>
      <c r="D59" s="14">
        <f>'[1]4 pr._savarankiškosios f-jos'!E172+'[1]6 pr._ugdymo reikmės'!E43+'[1]7 pr._kita dotacija'!E192+'[1]9 pr._įstaigų pajamos'!E72+'[1]11 pr._apyvartinės lėšos'!E93</f>
        <v>259.00000000000006</v>
      </c>
      <c r="E59" s="14">
        <f>'[1]4 pr._savarankiškosios f-jos'!F172+'[1]6 pr._ugdymo reikmės'!F43+'[1]7 pr._kita dotacija'!F192+'[1]9 pr._įstaigų pajamos'!F72+'[1]11 pr._apyvartinės lėšos'!F93</f>
        <v>210.5</v>
      </c>
      <c r="F59" s="14">
        <f>'[1]4 pr._savarankiškosios f-jos'!G172+'[1]6 pr._ugdymo reikmės'!G43+'[1]7 pr._kita dotacija'!G192+'[1]9 pr._įstaigų pajamos'!G72+'[1]11 pr._apyvartinės lėšos'!G93</f>
        <v>0</v>
      </c>
      <c r="G59" s="8">
        <f t="shared" si="0"/>
        <v>-2</v>
      </c>
      <c r="H59" s="8">
        <f>'[1]4 pr._savarankiškosios f-jos'!I172+'[1]6 pr._ugdymo reikmės'!I43+'[1]7 pr._kita dotacija'!I192+'[1]9 pr._įstaigų pajamos'!I72+'[1]11 pr._apyvartinės lėšos'!I93</f>
        <v>-2</v>
      </c>
      <c r="I59" s="8">
        <f>'[1]4 pr._savarankiškosios f-jos'!J172+'[1]6 pr._ugdymo reikmės'!J43+'[1]7 pr._kita dotacija'!J192+'[1]9 pr._įstaigų pajamos'!J72+'[1]11 pr._apyvartinės lėšos'!J93</f>
        <v>-2.9</v>
      </c>
      <c r="J59" s="8">
        <f>'[1]4 pr._savarankiškosios f-jos'!K172+'[1]6 pr._ugdymo reikmės'!K43+'[1]7 pr._kita dotacija'!K192+'[1]9 pr._įstaigų pajamos'!K72+'[1]11 pr._apyvartinės lėšos'!K93</f>
        <v>0</v>
      </c>
      <c r="K59" s="10">
        <f t="shared" si="1"/>
        <v>257</v>
      </c>
      <c r="L59" s="10">
        <f>'[1]4 pr._savarankiškosios f-jos'!M172+'[1]6 pr._ugdymo reikmės'!M43+'[1]7 pr._kita dotacija'!M192+'[1]9 pr._įstaigų pajamos'!M72+'[1]11 pr._apyvartinės lėšos'!M93</f>
        <v>257</v>
      </c>
      <c r="M59" s="10">
        <f>'[1]4 pr._savarankiškosios f-jos'!N172+'[1]6 pr._ugdymo reikmės'!N43+'[1]7 pr._kita dotacija'!N192+'[1]9 pr._įstaigų pajamos'!N72+'[1]11 pr._apyvartinės lėšos'!N93</f>
        <v>207.60000000000002</v>
      </c>
      <c r="N59" s="10">
        <f>'[1]4 pr._savarankiškosios f-jos'!O172+'[1]6 pr._ugdymo reikmės'!O43+'[1]7 pr._kita dotacija'!O192+'[1]9 pr._įstaigų pajamos'!O72+'[1]11 pr._apyvartinės lėšos'!O93</f>
        <v>0</v>
      </c>
    </row>
    <row r="60" spans="1:14" ht="15" customHeight="1" x14ac:dyDescent="0.25">
      <c r="A60" s="4" t="s">
        <v>103</v>
      </c>
      <c r="B60" s="71" t="s">
        <v>40</v>
      </c>
      <c r="C60" s="14">
        <f t="shared" si="3"/>
        <v>119.89999999999999</v>
      </c>
      <c r="D60" s="14">
        <f>'[1]4 pr._savarankiškosios f-jos'!E173+'[1]6 pr._ugdymo reikmės'!E44+'[1]9 pr._įstaigų pajamos'!E73+'[1]7 pr._kita dotacija'!E196+'[1]11 pr._apyvartinės lėšos'!E41+'[1]11 pr._apyvartinės lėšos'!E94</f>
        <v>119.89999999999999</v>
      </c>
      <c r="E60" s="14">
        <f>'[1]4 pr._savarankiškosios f-jos'!F173+'[1]6 pr._ugdymo reikmės'!F44+'[1]9 pr._įstaigų pajamos'!F73+'[1]7 pr._kita dotacija'!F196+'[1]11 pr._apyvartinės lėšos'!F41+'[1]11 pr._apyvartinės lėšos'!F94</f>
        <v>88.9</v>
      </c>
      <c r="F60" s="14">
        <f>'[1]4 pr._savarankiškosios f-jos'!G173+'[1]6 pr._ugdymo reikmės'!G44+'[1]9 pr._įstaigų pajamos'!G73+'[1]7 pr._kita dotacija'!G196+'[1]11 pr._apyvartinės lėšos'!G41+'[1]11 pr._apyvartinės lėšos'!G94</f>
        <v>0</v>
      </c>
      <c r="G60" s="8">
        <f t="shared" si="0"/>
        <v>0.19999999999999996</v>
      </c>
      <c r="H60" s="8">
        <f>'[1]4 pr._savarankiškosios f-jos'!I173+'[1]6 pr._ugdymo reikmės'!I44+'[1]9 pr._įstaigų pajamos'!I73+'[1]7 pr._kita dotacija'!I196+'[1]11 pr._apyvartinės lėšos'!I41+'[1]11 pr._apyvartinės lėšos'!I94</f>
        <v>0.19999999999999996</v>
      </c>
      <c r="I60" s="8">
        <f>'[1]4 pr._savarankiškosios f-jos'!J173+'[1]6 pr._ugdymo reikmės'!J44+'[1]9 pr._įstaigų pajamos'!J73+'[1]7 pr._kita dotacija'!J196+'[1]11 pr._apyvartinės lėšos'!J41+'[1]11 pr._apyvartinės lėšos'!J94</f>
        <v>-0.5</v>
      </c>
      <c r="J60" s="8">
        <f>'[1]4 pr._savarankiškosios f-jos'!K173+'[1]6 pr._ugdymo reikmės'!K44+'[1]9 pr._įstaigų pajamos'!K73+'[1]7 pr._kita dotacija'!K196+'[1]11 pr._apyvartinės lėšos'!K41+'[1]11 pr._apyvartinės lėšos'!K94</f>
        <v>0</v>
      </c>
      <c r="K60" s="10">
        <f t="shared" si="1"/>
        <v>120.1</v>
      </c>
      <c r="L60" s="10">
        <f>'[1]4 pr._savarankiškosios f-jos'!M173+'[1]6 pr._ugdymo reikmės'!M44+'[1]9 pr._įstaigų pajamos'!M73+'[1]7 pr._kita dotacija'!M196+'[1]11 pr._apyvartinės lėšos'!M41+'[1]11 pr._apyvartinės lėšos'!M94</f>
        <v>120.1</v>
      </c>
      <c r="M60" s="10">
        <f>'[1]4 pr._savarankiškosios f-jos'!N173+'[1]6 pr._ugdymo reikmės'!N44+'[1]9 pr._įstaigų pajamos'!N73+'[1]7 pr._kita dotacija'!N196+'[1]11 pr._apyvartinės lėšos'!N41+'[1]11 pr._apyvartinės lėšos'!N94</f>
        <v>88.4</v>
      </c>
      <c r="N60" s="10">
        <f>'[1]4 pr._savarankiškosios f-jos'!O173+'[1]6 pr._ugdymo reikmės'!O44+'[1]9 pr._įstaigų pajamos'!O73+'[1]7 pr._kita dotacija'!O196+'[1]11 pr._apyvartinės lėšos'!O41+'[1]11 pr._apyvartinės lėšos'!O94</f>
        <v>0</v>
      </c>
    </row>
    <row r="61" spans="1:14" ht="15" customHeight="1" x14ac:dyDescent="0.25">
      <c r="A61" s="4" t="s">
        <v>104</v>
      </c>
      <c r="B61" s="27" t="s">
        <v>461</v>
      </c>
      <c r="C61" s="14">
        <f t="shared" si="3"/>
        <v>229</v>
      </c>
      <c r="D61" s="14">
        <f>'[1]4 pr._savarankiškosios f-jos'!E174+'[1]6 pr._ugdymo reikmės'!E45+'[1]9 pr._įstaigų pajamos'!E74+'[1]7 pr._kita dotacija'!E200+'[1]11 pr._apyvartinės lėšos'!E95</f>
        <v>229</v>
      </c>
      <c r="E61" s="14">
        <f>'[1]4 pr._savarankiškosios f-jos'!F174+'[1]6 pr._ugdymo reikmės'!F45+'[1]9 pr._įstaigų pajamos'!F74+'[1]7 pr._kita dotacija'!F200+'[1]11 pr._apyvartinės lėšos'!F95</f>
        <v>186.6</v>
      </c>
      <c r="F61" s="14">
        <f>'[1]4 pr._savarankiškosios f-jos'!G174+'[1]6 pr._ugdymo reikmės'!G45+'[1]9 pr._įstaigų pajamos'!G74+'[1]7 pr._kita dotacija'!G200+'[1]11 pr._apyvartinės lėšos'!G95</f>
        <v>0</v>
      </c>
      <c r="G61" s="8">
        <f t="shared" si="0"/>
        <v>2.1</v>
      </c>
      <c r="H61" s="8">
        <f>'[1]4 pr._savarankiškosios f-jos'!I174+'[1]6 pr._ugdymo reikmės'!I45+'[1]9 pr._įstaigų pajamos'!I74+'[1]7 pr._kita dotacija'!I200+'[1]11 pr._apyvartinės lėšos'!I95</f>
        <v>2.1</v>
      </c>
      <c r="I61" s="8">
        <f>'[1]4 pr._savarankiškosios f-jos'!J174+'[1]6 pr._ugdymo reikmės'!J45+'[1]9 pr._įstaigų pajamos'!J74+'[1]7 pr._kita dotacija'!J200+'[1]11 pr._apyvartinės lėšos'!J95</f>
        <v>3.3</v>
      </c>
      <c r="J61" s="8">
        <f>'[1]4 pr._savarankiškosios f-jos'!K174+'[1]6 pr._ugdymo reikmės'!K45+'[1]9 pr._įstaigų pajamos'!K74+'[1]7 pr._kita dotacija'!K200+'[1]11 pr._apyvartinės lėšos'!K95</f>
        <v>0</v>
      </c>
      <c r="K61" s="10">
        <f t="shared" si="1"/>
        <v>231.1</v>
      </c>
      <c r="L61" s="10">
        <f>'[1]4 pr._savarankiškosios f-jos'!M174+'[1]6 pr._ugdymo reikmės'!M45+'[1]9 pr._įstaigų pajamos'!M74+'[1]7 pr._kita dotacija'!M200+'[1]11 pr._apyvartinės lėšos'!M95</f>
        <v>231.1</v>
      </c>
      <c r="M61" s="10">
        <f>'[1]4 pr._savarankiškosios f-jos'!N174+'[1]6 pr._ugdymo reikmės'!N45+'[1]9 pr._įstaigų pajamos'!N74+'[1]7 pr._kita dotacija'!N200+'[1]11 pr._apyvartinės lėšos'!N95</f>
        <v>189.9</v>
      </c>
      <c r="N61" s="10">
        <f>'[1]4 pr._savarankiškosios f-jos'!O174+'[1]6 pr._ugdymo reikmės'!O45+'[1]9 pr._įstaigų pajamos'!O74+'[1]7 pr._kita dotacija'!O200+'[1]11 pr._apyvartinės lėšos'!O95</f>
        <v>0</v>
      </c>
    </row>
    <row r="62" spans="1:14" ht="15" customHeight="1" x14ac:dyDescent="0.25">
      <c r="A62" s="4" t="s">
        <v>105</v>
      </c>
      <c r="B62" s="27" t="s">
        <v>149</v>
      </c>
      <c r="C62" s="14">
        <f t="shared" si="3"/>
        <v>632.4</v>
      </c>
      <c r="D62" s="14">
        <f>'[1]4 pr._savarankiškosios f-jos'!E175+'[1]6 pr._ugdymo reikmės'!E46+'[1]9 pr._įstaigų pajamos'!E75+'[1]7 pr._kita dotacija'!E205+'[1]11 pr._apyvartinės lėšos'!E42+'[1]11 pr._apyvartinės lėšos'!E96</f>
        <v>631.1</v>
      </c>
      <c r="E62" s="14">
        <f>'[1]4 pr._savarankiškosios f-jos'!F175+'[1]6 pr._ugdymo reikmės'!F46+'[1]9 pr._įstaigų pajamos'!F75+'[1]7 pr._kita dotacija'!F205+'[1]11 pr._apyvartinės lėšos'!F42+'[1]11 pr._apyvartinės lėšos'!F96</f>
        <v>463.79999999999995</v>
      </c>
      <c r="F62" s="14">
        <f>'[1]4 pr._savarankiškosios f-jos'!G175+'[1]6 pr._ugdymo reikmės'!G46+'[1]9 pr._įstaigų pajamos'!G75+'[1]7 pr._kita dotacija'!G205+'[1]11 pr._apyvartinės lėšos'!G42+'[1]11 pr._apyvartinės lėšos'!G96</f>
        <v>1.3</v>
      </c>
      <c r="G62" s="8">
        <f t="shared" si="0"/>
        <v>-2.9</v>
      </c>
      <c r="H62" s="8">
        <f>'[1]4 pr._savarankiškosios f-jos'!I175+'[1]6 pr._ugdymo reikmės'!I46+'[1]9 pr._įstaigų pajamos'!I75+'[1]7 pr._kita dotacija'!I205+'[1]11 pr._apyvartinės lėšos'!I42+'[1]11 pr._apyvartinės lėšos'!I96</f>
        <v>-2.9</v>
      </c>
      <c r="I62" s="8">
        <f>'[1]4 pr._savarankiškosios f-jos'!J175+'[1]6 pr._ugdymo reikmės'!J46+'[1]9 pr._įstaigų pajamos'!J75+'[1]7 pr._kita dotacija'!J205+'[1]11 pr._apyvartinės lėšos'!J42+'[1]11 pr._apyvartinės lėšos'!J96</f>
        <v>2.3000000000000003</v>
      </c>
      <c r="J62" s="8">
        <f>'[1]4 pr._savarankiškosios f-jos'!K175+'[1]6 pr._ugdymo reikmės'!K46+'[1]9 pr._įstaigų pajamos'!K75+'[1]7 pr._kita dotacija'!K205+'[1]11 pr._apyvartinės lėšos'!K42+'[1]11 pr._apyvartinės lėšos'!K96</f>
        <v>0</v>
      </c>
      <c r="K62" s="10">
        <f t="shared" si="1"/>
        <v>629.5</v>
      </c>
      <c r="L62" s="10">
        <f>'[1]4 pr._savarankiškosios f-jos'!M175+'[1]6 pr._ugdymo reikmės'!M46+'[1]9 pr._įstaigų pajamos'!M75+'[1]7 pr._kita dotacija'!M205+'[1]11 pr._apyvartinės lėšos'!M42+'[1]11 pr._apyvartinės lėšos'!M96</f>
        <v>628.20000000000005</v>
      </c>
      <c r="M62" s="10">
        <f>'[1]4 pr._savarankiškosios f-jos'!N175+'[1]6 pr._ugdymo reikmės'!N46+'[1]9 pr._įstaigų pajamos'!N75+'[1]7 pr._kita dotacija'!N205+'[1]11 pr._apyvartinės lėšos'!N42+'[1]11 pr._apyvartinės lėšos'!N96</f>
        <v>466.1</v>
      </c>
      <c r="N62" s="10">
        <f>'[1]4 pr._savarankiškosios f-jos'!O175+'[1]6 pr._ugdymo reikmės'!O46+'[1]9 pr._įstaigų pajamos'!O75+'[1]7 pr._kita dotacija'!O205+'[1]11 pr._apyvartinės lėšos'!O42+'[1]11 pr._apyvartinės lėšos'!O96</f>
        <v>1.3</v>
      </c>
    </row>
    <row r="63" spans="1:14" ht="15" customHeight="1" x14ac:dyDescent="0.25">
      <c r="A63" s="4" t="s">
        <v>106</v>
      </c>
      <c r="B63" s="27" t="s">
        <v>34</v>
      </c>
      <c r="C63" s="14">
        <f t="shared" si="3"/>
        <v>365.9</v>
      </c>
      <c r="D63" s="14">
        <f>'[1]4 pr._savarankiškosios f-jos'!E176+'[1]6 pr._ugdymo reikmės'!E47+'[1]9 pr._įstaigų pajamos'!E76+'[1]7 pr._kita dotacija'!E209+'[1]11 pr._apyvartinės lėšos'!E43+'[1]11 pr._apyvartinės lėšos'!E97</f>
        <v>365.9</v>
      </c>
      <c r="E63" s="14">
        <f>'[1]4 pr._savarankiškosios f-jos'!F176+'[1]6 pr._ugdymo reikmės'!F47+'[1]9 pr._įstaigų pajamos'!F76+'[1]7 pr._kita dotacija'!F209+'[1]11 pr._apyvartinės lėšos'!F43+'[1]11 pr._apyvartinės lėšos'!F97</f>
        <v>278.3</v>
      </c>
      <c r="F63" s="14">
        <f>'[1]4 pr._savarankiškosios f-jos'!G176+'[1]6 pr._ugdymo reikmės'!G47+'[1]9 pr._įstaigų pajamos'!G76+'[1]7 pr._kita dotacija'!G209+'[1]11 pr._apyvartinės lėšos'!G43+'[1]11 pr._apyvartinės lėšos'!G97</f>
        <v>0</v>
      </c>
      <c r="G63" s="8">
        <f t="shared" si="0"/>
        <v>6.4</v>
      </c>
      <c r="H63" s="8">
        <f>'[1]4 pr._savarankiškosios f-jos'!I176+'[1]6 pr._ugdymo reikmės'!I47+'[1]9 pr._įstaigų pajamos'!I76+'[1]7 pr._kita dotacija'!I209+'[1]11 pr._apyvartinės lėšos'!I43+'[1]11 pr._apyvartinės lėšos'!I97</f>
        <v>6.4</v>
      </c>
      <c r="I63" s="8">
        <f>'[1]4 pr._savarankiškosios f-jos'!J176+'[1]6 pr._ugdymo reikmės'!J47+'[1]9 pr._įstaigų pajamos'!J76+'[1]7 pr._kita dotacija'!J209+'[1]11 pr._apyvartinės lėšos'!J43+'[1]11 pr._apyvartinės lėšos'!J97</f>
        <v>8.3000000000000007</v>
      </c>
      <c r="J63" s="8">
        <f>'[1]4 pr._savarankiškosios f-jos'!K176+'[1]6 pr._ugdymo reikmės'!K47+'[1]9 pr._įstaigų pajamos'!K76+'[1]7 pr._kita dotacija'!K209+'[1]11 pr._apyvartinės lėšos'!K43+'[1]11 pr._apyvartinės lėšos'!K97</f>
        <v>0</v>
      </c>
      <c r="K63" s="10">
        <f t="shared" si="1"/>
        <v>372.29999999999995</v>
      </c>
      <c r="L63" s="10">
        <f>'[1]4 pr._savarankiškosios f-jos'!M176+'[1]6 pr._ugdymo reikmės'!M47+'[1]9 pr._įstaigų pajamos'!M76+'[1]7 pr._kita dotacija'!M209+'[1]11 pr._apyvartinės lėšos'!M43+'[1]11 pr._apyvartinės lėšos'!M97</f>
        <v>372.29999999999995</v>
      </c>
      <c r="M63" s="10">
        <f>'[1]4 pr._savarankiškosios f-jos'!N176+'[1]6 pr._ugdymo reikmės'!N47+'[1]9 pr._įstaigų pajamos'!N76+'[1]7 pr._kita dotacija'!N209+'[1]11 pr._apyvartinės lėšos'!N43+'[1]11 pr._apyvartinės lėšos'!N97</f>
        <v>286.60000000000002</v>
      </c>
      <c r="N63" s="10">
        <f>'[1]4 pr._savarankiškosios f-jos'!O176+'[1]6 pr._ugdymo reikmės'!O47+'[1]9 pr._įstaigų pajamos'!O76+'[1]7 pr._kita dotacija'!O209+'[1]11 pr._apyvartinės lėšos'!O43+'[1]11 pr._apyvartinės lėšos'!O97</f>
        <v>0</v>
      </c>
    </row>
    <row r="64" spans="1:14" ht="15" customHeight="1" x14ac:dyDescent="0.25">
      <c r="A64" s="4" t="s">
        <v>107</v>
      </c>
      <c r="B64" s="27" t="s">
        <v>36</v>
      </c>
      <c r="C64" s="14">
        <f t="shared" si="3"/>
        <v>384.2</v>
      </c>
      <c r="D64" s="14">
        <f>'[1]4 pr._savarankiškosios f-jos'!E177+'[1]6 pr._ugdymo reikmės'!E48+'[1]9 pr._įstaigų pajamos'!E77+'[1]7 pr._kita dotacija'!E213+'[1]11 pr._apyvartinės lėšos'!E44+'[1]11 pr._apyvartinės lėšos'!E98</f>
        <v>384.2</v>
      </c>
      <c r="E64" s="14">
        <f>'[1]4 pr._savarankiškosios f-jos'!F177+'[1]6 pr._ugdymo reikmės'!F48+'[1]9 pr._įstaigų pajamos'!F77+'[1]7 pr._kita dotacija'!F213+'[1]11 pr._apyvartinės lėšos'!F44+'[1]11 pr._apyvartinės lėšos'!F98</f>
        <v>288.7</v>
      </c>
      <c r="F64" s="14">
        <f>'[1]4 pr._savarankiškosios f-jos'!G177+'[1]6 pr._ugdymo reikmės'!G48+'[1]9 pr._įstaigų pajamos'!G77+'[1]7 pr._kita dotacija'!G213+'[1]11 pr._apyvartinės lėšos'!G44+'[1]11 pr._apyvartinės lėšos'!G98</f>
        <v>0</v>
      </c>
      <c r="G64" s="8">
        <f t="shared" si="0"/>
        <v>12.8</v>
      </c>
      <c r="H64" s="8">
        <f>'[1]4 pr._savarankiškosios f-jos'!I177+'[1]6 pr._ugdymo reikmės'!I48+'[1]9 pr._įstaigų pajamos'!I77+'[1]7 pr._kita dotacija'!I213+'[1]11 pr._apyvartinės lėšos'!I44+'[1]11 pr._apyvartinės lėšos'!I98</f>
        <v>12.8</v>
      </c>
      <c r="I64" s="8">
        <f>'[1]4 pr._savarankiškosios f-jos'!J177+'[1]6 pr._ugdymo reikmės'!J48+'[1]9 pr._įstaigų pajamos'!J77+'[1]7 pr._kita dotacija'!J213+'[1]11 pr._apyvartinės lėšos'!J44+'[1]11 pr._apyvartinės lėšos'!J98</f>
        <v>11.6</v>
      </c>
      <c r="J64" s="8">
        <f>'[1]4 pr._savarankiškosios f-jos'!K177+'[1]6 pr._ugdymo reikmės'!K48+'[1]9 pr._įstaigų pajamos'!K77+'[1]7 pr._kita dotacija'!K213+'[1]11 pr._apyvartinės lėšos'!K44+'[1]11 pr._apyvartinės lėšos'!K98</f>
        <v>0</v>
      </c>
      <c r="K64" s="10">
        <f t="shared" si="1"/>
        <v>396.99999999999994</v>
      </c>
      <c r="L64" s="10">
        <f>'[1]4 pr._savarankiškosios f-jos'!M177+'[1]6 pr._ugdymo reikmės'!M48+'[1]9 pr._įstaigų pajamos'!M77+'[1]7 pr._kita dotacija'!M213+'[1]11 pr._apyvartinės lėšos'!M44+'[1]11 pr._apyvartinės lėšos'!M98</f>
        <v>396.99999999999994</v>
      </c>
      <c r="M64" s="10">
        <f>'[1]4 pr._savarankiškosios f-jos'!N177+'[1]6 pr._ugdymo reikmės'!N48+'[1]9 pr._įstaigų pajamos'!N77+'[1]7 pr._kita dotacija'!N213+'[1]11 pr._apyvartinės lėšos'!N44+'[1]11 pr._apyvartinės lėšos'!N98</f>
        <v>300.3</v>
      </c>
      <c r="N64" s="10">
        <f>'[1]4 pr._savarankiškosios f-jos'!O177+'[1]6 pr._ugdymo reikmės'!O48+'[1]9 pr._įstaigų pajamos'!O77+'[1]7 pr._kita dotacija'!O213+'[1]11 pr._apyvartinės lėšos'!O44+'[1]11 pr._apyvartinės lėšos'!O98</f>
        <v>0</v>
      </c>
    </row>
    <row r="65" spans="1:15" ht="15" customHeight="1" x14ac:dyDescent="0.25">
      <c r="A65" s="4" t="s">
        <v>151</v>
      </c>
      <c r="B65" s="27" t="s">
        <v>38</v>
      </c>
      <c r="C65" s="14">
        <f t="shared" si="3"/>
        <v>640.80000000000007</v>
      </c>
      <c r="D65" s="14">
        <f>'[1]4 pr._savarankiškosios f-jos'!E178+'[1]6 pr._ugdymo reikmės'!E49+'[1]9 pr._įstaigų pajamos'!E78+'[1]7 pr._kita dotacija'!E217+'[1]11 pr._apyvartinės lėšos'!E45+'[1]11 pr._apyvartinės lėšos'!E99</f>
        <v>640.80000000000007</v>
      </c>
      <c r="E65" s="14">
        <f>'[1]4 pr._savarankiškosios f-jos'!F178+'[1]6 pr._ugdymo reikmės'!F49+'[1]9 pr._įstaigų pajamos'!F78+'[1]7 pr._kita dotacija'!F217+'[1]11 pr._apyvartinės lėšos'!F45+'[1]11 pr._apyvartinės lėšos'!F99</f>
        <v>478.70000000000005</v>
      </c>
      <c r="F65" s="14">
        <f>'[1]4 pr._savarankiškosios f-jos'!G178+'[1]6 pr._ugdymo reikmės'!G49+'[1]9 pr._įstaigų pajamos'!G78+'[1]7 pr._kita dotacija'!G217+'[1]11 pr._apyvartinės lėšos'!G45+'[1]11 pr._apyvartinės lėšos'!G99</f>
        <v>0</v>
      </c>
      <c r="G65" s="8">
        <f t="shared" si="0"/>
        <v>4.4000000000000004</v>
      </c>
      <c r="H65" s="8">
        <f>'[1]4 pr._savarankiškosios f-jos'!I178+'[1]6 pr._ugdymo reikmės'!I49+'[1]9 pr._įstaigų pajamos'!I78+'[1]7 pr._kita dotacija'!I217+'[1]11 pr._apyvartinės lėšos'!I45+'[1]11 pr._apyvartinės lėšos'!I99</f>
        <v>4.4000000000000004</v>
      </c>
      <c r="I65" s="8">
        <f>'[1]4 pr._savarankiškosios f-jos'!J178+'[1]6 pr._ugdymo reikmės'!J49+'[1]9 pr._įstaigų pajamos'!J78+'[1]7 pr._kita dotacija'!J217+'[1]11 pr._apyvartinės lėšos'!J45+'[1]11 pr._apyvartinės lėšos'!J99</f>
        <v>4.7</v>
      </c>
      <c r="J65" s="8">
        <f>'[1]4 pr._savarankiškosios f-jos'!K178+'[1]6 pr._ugdymo reikmės'!K49+'[1]9 pr._įstaigų pajamos'!K78+'[1]7 pr._kita dotacija'!K217+'[1]11 pr._apyvartinės lėšos'!K45+'[1]11 pr._apyvartinės lėšos'!K99</f>
        <v>0</v>
      </c>
      <c r="K65" s="10">
        <f t="shared" si="1"/>
        <v>645.20000000000005</v>
      </c>
      <c r="L65" s="10">
        <f>'[1]4 pr._savarankiškosios f-jos'!M178+'[1]6 pr._ugdymo reikmės'!M49+'[1]9 pr._įstaigų pajamos'!M78+'[1]7 pr._kita dotacija'!M217+'[1]11 pr._apyvartinės lėšos'!M45+'[1]11 pr._apyvartinės lėšos'!M99</f>
        <v>645.20000000000005</v>
      </c>
      <c r="M65" s="10">
        <f>'[1]4 pr._savarankiškosios f-jos'!N178+'[1]6 pr._ugdymo reikmės'!N49+'[1]9 pr._įstaigų pajamos'!N78+'[1]7 pr._kita dotacija'!N217+'[1]11 pr._apyvartinės lėšos'!N45+'[1]11 pr._apyvartinės lėšos'!N99</f>
        <v>483.4</v>
      </c>
      <c r="N65" s="10">
        <f>'[1]4 pr._savarankiškosios f-jos'!O178+'[1]6 pr._ugdymo reikmės'!O49+'[1]9 pr._įstaigų pajamos'!O78+'[1]7 pr._kita dotacija'!O217+'[1]11 pr._apyvartinės lėšos'!O45+'[1]11 pr._apyvartinės lėšos'!O99</f>
        <v>0</v>
      </c>
    </row>
    <row r="66" spans="1:15" ht="15" customHeight="1" x14ac:dyDescent="0.25">
      <c r="A66" s="4" t="s">
        <v>152</v>
      </c>
      <c r="B66" s="27" t="s">
        <v>37</v>
      </c>
      <c r="C66" s="14">
        <f t="shared" si="3"/>
        <v>385.2</v>
      </c>
      <c r="D66" s="14">
        <f>'[1]4 pr._savarankiškosios f-jos'!E179+'[1]6 pr._ugdymo reikmės'!E50+'[1]9 pr._įstaigų pajamos'!E79+'[1]7 pr._kita dotacija'!E221+'[1]11 pr._apyvartinės lėšos'!E100</f>
        <v>385.2</v>
      </c>
      <c r="E66" s="14">
        <f>'[1]4 pr._savarankiškosios f-jos'!F179+'[1]6 pr._ugdymo reikmės'!F50+'[1]9 pr._įstaigų pajamos'!F79+'[1]7 pr._kita dotacija'!F221+'[1]11 pr._apyvartinės lėšos'!F100</f>
        <v>291.29999999999995</v>
      </c>
      <c r="F66" s="14">
        <f>'[1]4 pr._savarankiškosios f-jos'!G179+'[1]6 pr._ugdymo reikmės'!G50+'[1]9 pr._įstaigų pajamos'!G79+'[1]7 pr._kita dotacija'!G221+'[1]11 pr._apyvartinės lėšos'!G100</f>
        <v>0</v>
      </c>
      <c r="G66" s="8">
        <f t="shared" si="0"/>
        <v>-0.40000000000000013</v>
      </c>
      <c r="H66" s="8">
        <f>'[1]4 pr._savarankiškosios f-jos'!I179+'[1]6 pr._ugdymo reikmės'!I50+'[1]9 pr._įstaigų pajamos'!I79+'[1]7 pr._kita dotacija'!I221+'[1]11 pr._apyvartinės lėšos'!I100</f>
        <v>-1.1000000000000001</v>
      </c>
      <c r="I66" s="8">
        <f>'[1]4 pr._savarankiškosios f-jos'!J179+'[1]6 pr._ugdymo reikmės'!J50+'[1]9 pr._įstaigų pajamos'!J79+'[1]7 pr._kita dotacija'!J221+'[1]11 pr._apyvartinės lėšos'!J100</f>
        <v>5.8</v>
      </c>
      <c r="J66" s="8">
        <f>'[1]4 pr._savarankiškosios f-jos'!K179+'[1]6 pr._ugdymo reikmės'!K50+'[1]9 pr._įstaigų pajamos'!K79+'[1]7 pr._kita dotacija'!K221+'[1]11 pr._apyvartinės lėšos'!K100</f>
        <v>0.7</v>
      </c>
      <c r="K66" s="10">
        <f t="shared" si="1"/>
        <v>384.79999999999995</v>
      </c>
      <c r="L66" s="10">
        <f>'[1]4 pr._savarankiškosios f-jos'!M179+'[1]6 pr._ugdymo reikmės'!M50+'[1]9 pr._įstaigų pajamos'!M79+'[1]7 pr._kita dotacija'!M221+'[1]11 pr._apyvartinės lėšos'!M100</f>
        <v>384.09999999999997</v>
      </c>
      <c r="M66" s="10">
        <f>'[1]4 pr._savarankiškosios f-jos'!N179+'[1]6 pr._ugdymo reikmės'!N50+'[1]9 pr._įstaigų pajamos'!N79+'[1]7 pr._kita dotacija'!N221+'[1]11 pr._apyvartinės lėšos'!N100</f>
        <v>297.09999999999997</v>
      </c>
      <c r="N66" s="10">
        <f>'[1]4 pr._savarankiškosios f-jos'!O179+'[1]6 pr._ugdymo reikmės'!O50+'[1]9 pr._įstaigų pajamos'!O79+'[1]7 pr._kita dotacija'!O221+'[1]11 pr._apyvartinės lėšos'!O100</f>
        <v>0.7</v>
      </c>
    </row>
    <row r="67" spans="1:15" ht="15" customHeight="1" x14ac:dyDescent="0.25">
      <c r="A67" s="4" t="s">
        <v>108</v>
      </c>
      <c r="B67" s="30" t="s">
        <v>35</v>
      </c>
      <c r="C67" s="14">
        <f t="shared" si="3"/>
        <v>631.4</v>
      </c>
      <c r="D67" s="14">
        <f>'[1]4 pr._savarankiškosios f-jos'!E180+'[1]6 pr._ugdymo reikmės'!E51+'[1]9 pr._įstaigų pajamos'!E80+'[1]7 pr._kita dotacija'!E225+'[1]11 pr._apyvartinės lėšos'!E46+'[1]11 pr._apyvartinės lėšos'!E101</f>
        <v>631.4</v>
      </c>
      <c r="E67" s="14">
        <f>'[1]4 pr._savarankiškosios f-jos'!F180+'[1]6 pr._ugdymo reikmės'!F51+'[1]9 pr._įstaigų pajamos'!F80+'[1]7 pr._kita dotacija'!F225+'[1]11 pr._apyvartinės lėšos'!F46+'[1]11 pr._apyvartinės lėšos'!F101</f>
        <v>466.20000000000005</v>
      </c>
      <c r="F67" s="14">
        <f>'[1]4 pr._savarankiškosios f-jos'!G180+'[1]6 pr._ugdymo reikmės'!G51+'[1]9 pr._įstaigų pajamos'!G80+'[1]7 pr._kita dotacija'!G225+'[1]11 pr._apyvartinės lėšos'!G46+'[1]11 pr._apyvartinės lėšos'!G101</f>
        <v>0</v>
      </c>
      <c r="G67" s="8">
        <f t="shared" si="0"/>
        <v>-1.5</v>
      </c>
      <c r="H67" s="8">
        <f>'[1]4 pr._savarankiškosios f-jos'!I180+'[1]6 pr._ugdymo reikmės'!I51+'[1]9 pr._įstaigų pajamos'!I80+'[1]7 pr._kita dotacija'!I225+'[1]11 pr._apyvartinės lėšos'!I46+'[1]11 pr._apyvartinės lėšos'!I101</f>
        <v>-1.5</v>
      </c>
      <c r="I67" s="8">
        <f>'[1]4 pr._savarankiškosios f-jos'!J180+'[1]6 pr._ugdymo reikmės'!J51+'[1]9 pr._įstaigų pajamos'!J80+'[1]7 pr._kita dotacija'!J225+'[1]11 pr._apyvartinės lėšos'!J46+'[1]11 pr._apyvartinės lėšos'!J101</f>
        <v>-8.1999999999999993</v>
      </c>
      <c r="J67" s="8">
        <f>'[1]4 pr._savarankiškosios f-jos'!K180+'[1]6 pr._ugdymo reikmės'!K51+'[1]9 pr._įstaigų pajamos'!K80+'[1]7 pr._kita dotacija'!K225+'[1]11 pr._apyvartinės lėšos'!K46+'[1]11 pr._apyvartinės lėšos'!K101</f>
        <v>0</v>
      </c>
      <c r="K67" s="10">
        <f t="shared" si="1"/>
        <v>629.9</v>
      </c>
      <c r="L67" s="10">
        <f>'[1]4 pr._savarankiškosios f-jos'!M180+'[1]6 pr._ugdymo reikmės'!M51+'[1]9 pr._įstaigų pajamos'!M80+'[1]7 pr._kita dotacija'!M225+'[1]11 pr._apyvartinės lėšos'!M46+'[1]11 pr._apyvartinės lėšos'!M101</f>
        <v>629.9</v>
      </c>
      <c r="M67" s="10">
        <f>'[1]4 pr._savarankiškosios f-jos'!N180+'[1]6 pr._ugdymo reikmės'!N51+'[1]9 pr._įstaigų pajamos'!N80+'[1]7 pr._kita dotacija'!N225+'[1]11 pr._apyvartinės lėšos'!N46+'[1]11 pr._apyvartinės lėšos'!N101</f>
        <v>458</v>
      </c>
      <c r="N67" s="10">
        <f>'[1]4 pr._savarankiškosios f-jos'!O180+'[1]6 pr._ugdymo reikmės'!O51+'[1]9 pr._įstaigų pajamos'!O80+'[1]7 pr._kita dotacija'!O225+'[1]11 pr._apyvartinės lėšos'!O46+'[1]11 pr._apyvartinės lėšos'!O101</f>
        <v>0</v>
      </c>
    </row>
    <row r="68" spans="1:15" ht="15" customHeight="1" x14ac:dyDescent="0.25">
      <c r="A68" s="4" t="s">
        <v>153</v>
      </c>
      <c r="B68" s="31" t="s">
        <v>39</v>
      </c>
      <c r="C68" s="14">
        <f t="shared" si="3"/>
        <v>99.199999999999989</v>
      </c>
      <c r="D68" s="14">
        <f>'[1]4 pr._savarankiškosios f-jos'!E181+'[1]6 pr._ugdymo reikmės'!E52+'[1]9 pr._įstaigų pajamos'!E81+'[1]7 pr._kita dotacija'!E229+'[1]11 pr._apyvartinės lėšos'!E102</f>
        <v>99.199999999999989</v>
      </c>
      <c r="E68" s="14">
        <f>'[1]4 pr._savarankiškosios f-jos'!F181+'[1]6 pr._ugdymo reikmės'!F52+'[1]9 pr._įstaigų pajamos'!F81+'[1]7 pr._kita dotacija'!F229+'[1]11 pr._apyvartinės lėšos'!F102</f>
        <v>74.2</v>
      </c>
      <c r="F68" s="14">
        <f>'[1]4 pr._savarankiškosios f-jos'!G181+'[1]6 pr._ugdymo reikmės'!G52+'[1]9 pr._įstaigų pajamos'!G81+'[1]7 pr._kita dotacija'!G229+'[1]11 pr._apyvartinės lėšos'!G102</f>
        <v>0</v>
      </c>
      <c r="G68" s="8">
        <f t="shared" si="0"/>
        <v>0</v>
      </c>
      <c r="H68" s="8">
        <f>'[1]4 pr._savarankiškosios f-jos'!I181+'[1]6 pr._ugdymo reikmės'!I52+'[1]9 pr._įstaigų pajamos'!I81+'[1]7 pr._kita dotacija'!I229+'[1]11 pr._apyvartinės lėšos'!I102</f>
        <v>0</v>
      </c>
      <c r="I68" s="8">
        <f>'[1]4 pr._savarankiškosios f-jos'!J181+'[1]6 pr._ugdymo reikmės'!J52+'[1]9 pr._įstaigų pajamos'!J81+'[1]7 pr._kita dotacija'!J229+'[1]11 pr._apyvartinės lėšos'!J102</f>
        <v>0</v>
      </c>
      <c r="J68" s="8">
        <f>'[1]4 pr._savarankiškosios f-jos'!K181+'[1]6 pr._ugdymo reikmės'!K52+'[1]9 pr._įstaigų pajamos'!K81+'[1]7 pr._kita dotacija'!K229+'[1]11 pr._apyvartinės lėšos'!K102</f>
        <v>0</v>
      </c>
      <c r="K68" s="10">
        <f t="shared" si="1"/>
        <v>99.199999999999989</v>
      </c>
      <c r="L68" s="10">
        <f>'[1]4 pr._savarankiškosios f-jos'!M181+'[1]6 pr._ugdymo reikmės'!M52+'[1]9 pr._įstaigų pajamos'!M81+'[1]7 pr._kita dotacija'!M229+'[1]11 pr._apyvartinės lėšos'!M102</f>
        <v>99.199999999999989</v>
      </c>
      <c r="M68" s="10">
        <f>'[1]4 pr._savarankiškosios f-jos'!N181+'[1]6 pr._ugdymo reikmės'!N52+'[1]9 pr._įstaigų pajamos'!N81+'[1]7 pr._kita dotacija'!N229+'[1]11 pr._apyvartinės lėšos'!N102</f>
        <v>74.2</v>
      </c>
      <c r="N68" s="10">
        <f>'[1]4 pr._savarankiškosios f-jos'!O181+'[1]6 pr._ugdymo reikmės'!O52+'[1]9 pr._įstaigų pajamos'!O81+'[1]7 pr._kita dotacija'!O229+'[1]11 pr._apyvartinės lėšos'!O102</f>
        <v>0</v>
      </c>
    </row>
    <row r="69" spans="1:15" ht="15" customHeight="1" x14ac:dyDescent="0.25">
      <c r="A69" s="4" t="s">
        <v>154</v>
      </c>
      <c r="B69" s="31" t="s">
        <v>519</v>
      </c>
      <c r="C69" s="14">
        <f t="shared" si="3"/>
        <v>59</v>
      </c>
      <c r="D69" s="14">
        <f>'[1]4 pr._savarankiškosios f-jos'!E182+'[1]6 pr._ugdymo reikmės'!E53+'[1]9 pr._įstaigų pajamos'!E82</f>
        <v>59</v>
      </c>
      <c r="E69" s="14">
        <f>'[1]4 pr._savarankiškosios f-jos'!F182+'[1]6 pr._ugdymo reikmės'!F53+'[1]9 pr._įstaigų pajamos'!F82</f>
        <v>43.599999999999994</v>
      </c>
      <c r="F69" s="14">
        <f>'[1]4 pr._savarankiškosios f-jos'!G182+'[1]6 pr._ugdymo reikmės'!G53+'[1]9 pr._įstaigų pajamos'!G82</f>
        <v>0</v>
      </c>
      <c r="G69" s="8">
        <f t="shared" si="0"/>
        <v>0</v>
      </c>
      <c r="H69" s="8">
        <f>'[1]4 pr._savarankiškosios f-jos'!I182+'[1]6 pr._ugdymo reikmės'!I53+'[1]9 pr._įstaigų pajamos'!I82</f>
        <v>0</v>
      </c>
      <c r="I69" s="8">
        <f>'[1]4 pr._savarankiškosios f-jos'!J182+'[1]6 pr._ugdymo reikmės'!J53+'[1]9 pr._įstaigų pajamos'!J82</f>
        <v>-0.4</v>
      </c>
      <c r="J69" s="8">
        <f>'[1]4 pr._savarankiškosios f-jos'!K182+'[1]6 pr._ugdymo reikmės'!K53+'[1]9 pr._įstaigų pajamos'!K82</f>
        <v>0</v>
      </c>
      <c r="K69" s="10">
        <f t="shared" si="1"/>
        <v>59</v>
      </c>
      <c r="L69" s="10">
        <f>'[1]4 pr._savarankiškosios f-jos'!M182+'[1]6 pr._ugdymo reikmės'!M53+'[1]9 pr._įstaigų pajamos'!M82</f>
        <v>59</v>
      </c>
      <c r="M69" s="10">
        <f>'[1]4 pr._savarankiškosios f-jos'!N182+'[1]6 pr._ugdymo reikmės'!N53+'[1]9 pr._įstaigų pajamos'!N82</f>
        <v>43.2</v>
      </c>
      <c r="N69" s="10">
        <f>'[1]4 pr._savarankiškosios f-jos'!O182+'[1]6 pr._ugdymo reikmės'!O53+'[1]9 pr._įstaigų pajamos'!O82</f>
        <v>0</v>
      </c>
    </row>
    <row r="70" spans="1:15" ht="15" customHeight="1" x14ac:dyDescent="0.25">
      <c r="A70" s="4" t="s">
        <v>109</v>
      </c>
      <c r="B70" s="30" t="s">
        <v>48</v>
      </c>
      <c r="C70" s="14">
        <f t="shared" si="3"/>
        <v>90.5</v>
      </c>
      <c r="D70" s="14">
        <f>'[1]4 pr._savarankiškosios f-jos'!E183+'[1]6 pr._ugdymo reikmės'!E54+'[1]9 pr._įstaigų pajamos'!E83+'[1]7 pr._kita dotacija'!E237+'[1]11 pr._apyvartinės lėšos'!E103</f>
        <v>90.5</v>
      </c>
      <c r="E70" s="14">
        <f>'[1]4 pr._savarankiškosios f-jos'!F183+'[1]6 pr._ugdymo reikmės'!F54+'[1]9 pr._įstaigų pajamos'!F83+'[1]7 pr._kita dotacija'!F237+'[1]11 pr._apyvartinės lėšos'!F103</f>
        <v>83.9</v>
      </c>
      <c r="F70" s="14">
        <f>'[1]4 pr._savarankiškosios f-jos'!G183+'[1]6 pr._ugdymo reikmės'!G54+'[1]9 pr._įstaigų pajamos'!G83+'[1]7 pr._kita dotacija'!G237+'[1]11 pr._apyvartinės lėšos'!G103</f>
        <v>0</v>
      </c>
      <c r="G70" s="8">
        <f t="shared" si="0"/>
        <v>5</v>
      </c>
      <c r="H70" s="8">
        <f>'[1]4 pr._savarankiškosios f-jos'!I183+'[1]6 pr._ugdymo reikmės'!I54+'[1]9 pr._įstaigų pajamos'!I83+'[1]7 pr._kita dotacija'!I237+'[1]11 pr._apyvartinės lėšos'!I103</f>
        <v>5</v>
      </c>
      <c r="I70" s="8">
        <f>'[1]4 pr._savarankiškosios f-jos'!J183+'[1]6 pr._ugdymo reikmės'!J54+'[1]9 pr._įstaigų pajamos'!J83+'[1]7 pr._kita dotacija'!J237+'[1]11 pr._apyvartinės lėšos'!J103</f>
        <v>5</v>
      </c>
      <c r="J70" s="8">
        <f>'[1]4 pr._savarankiškosios f-jos'!K183+'[1]6 pr._ugdymo reikmės'!K54+'[1]9 pr._įstaigų pajamos'!K83+'[1]7 pr._kita dotacija'!K237+'[1]11 pr._apyvartinės lėšos'!K103</f>
        <v>0</v>
      </c>
      <c r="K70" s="10">
        <f t="shared" si="1"/>
        <v>95.5</v>
      </c>
      <c r="L70" s="10">
        <f>'[1]4 pr._savarankiškosios f-jos'!M183+'[1]6 pr._ugdymo reikmės'!M54+'[1]9 pr._įstaigų pajamos'!M83+'[1]7 pr._kita dotacija'!M237+'[1]11 pr._apyvartinės lėšos'!M103</f>
        <v>95.5</v>
      </c>
      <c r="M70" s="10">
        <f>'[1]4 pr._savarankiškosios f-jos'!N183+'[1]6 pr._ugdymo reikmės'!N54+'[1]9 pr._įstaigų pajamos'!N83+'[1]7 pr._kita dotacija'!N237+'[1]11 pr._apyvartinės lėšos'!N103</f>
        <v>88.90000000000002</v>
      </c>
      <c r="N70" s="10">
        <f>'[1]4 pr._savarankiškosios f-jos'!O183+'[1]6 pr._ugdymo reikmės'!O54+'[1]9 pr._įstaigų pajamos'!O83+'[1]7 pr._kita dotacija'!O237+'[1]11 pr._apyvartinės lėšos'!O103</f>
        <v>0</v>
      </c>
    </row>
    <row r="71" spans="1:15" ht="15" customHeight="1" x14ac:dyDescent="0.25">
      <c r="A71" s="4" t="s">
        <v>110</v>
      </c>
      <c r="B71" s="30" t="s">
        <v>47</v>
      </c>
      <c r="C71" s="14">
        <f t="shared" si="3"/>
        <v>683.90000000000009</v>
      </c>
      <c r="D71" s="14">
        <f>'[1]4 pr._savarankiškosios f-jos'!E184+'[1]6 pr._ugdymo reikmės'!E55+'[1]9 pr._įstaigų pajamos'!E84+'[1]7 pr._kita dotacija'!E239+'[1]11 pr._apyvartinės lėšos'!E104</f>
        <v>683.90000000000009</v>
      </c>
      <c r="E71" s="14">
        <f>'[1]4 pr._savarankiškosios f-jos'!F184+'[1]6 pr._ugdymo reikmės'!F55+'[1]9 pr._įstaigų pajamos'!F84+'[1]7 pr._kita dotacija'!F239+'[1]11 pr._apyvartinės lėšos'!F104</f>
        <v>651</v>
      </c>
      <c r="F71" s="14">
        <f>'[1]4 pr._savarankiškosios f-jos'!G184+'[1]6 pr._ugdymo reikmės'!G55+'[1]9 pr._įstaigų pajamos'!G84+'[1]7 pr._kita dotacija'!G239+'[1]11 pr._apyvartinės lėšos'!G104</f>
        <v>0</v>
      </c>
      <c r="G71" s="8">
        <f t="shared" si="0"/>
        <v>27.2</v>
      </c>
      <c r="H71" s="8">
        <f>'[1]4 pr._savarankiškosios f-jos'!I184+'[1]6 pr._ugdymo reikmės'!I55+'[1]9 pr._įstaigų pajamos'!I84+'[1]7 pr._kita dotacija'!I239+'[1]11 pr._apyvartinės lėšos'!I104</f>
        <v>27.2</v>
      </c>
      <c r="I71" s="8">
        <f>'[1]4 pr._savarankiškosios f-jos'!J184+'[1]6 pr._ugdymo reikmės'!J55+'[1]9 pr._įstaigų pajamos'!J84+'[1]7 pr._kita dotacija'!J239+'[1]11 pr._apyvartinės lėšos'!J104</f>
        <v>28.4</v>
      </c>
      <c r="J71" s="8">
        <f>'[1]4 pr._savarankiškosios f-jos'!K184+'[1]6 pr._ugdymo reikmės'!K55+'[1]9 pr._įstaigų pajamos'!K84+'[1]7 pr._kita dotacija'!K239+'[1]11 pr._apyvartinės lėšos'!K104</f>
        <v>0</v>
      </c>
      <c r="K71" s="10">
        <f t="shared" si="1"/>
        <v>711.10000000000014</v>
      </c>
      <c r="L71" s="10">
        <f>'[1]4 pr._savarankiškosios f-jos'!M184+'[1]6 pr._ugdymo reikmės'!M55+'[1]9 pr._įstaigų pajamos'!M84+'[1]7 pr._kita dotacija'!M239+'[1]11 pr._apyvartinės lėšos'!M104</f>
        <v>711.10000000000014</v>
      </c>
      <c r="M71" s="10">
        <f>'[1]4 pr._savarankiškosios f-jos'!N184+'[1]6 pr._ugdymo reikmės'!N55+'[1]9 pr._įstaigų pajamos'!N84+'[1]7 pr._kita dotacija'!N239+'[1]11 pr._apyvartinės lėšos'!N104</f>
        <v>679.4</v>
      </c>
      <c r="N71" s="10">
        <f>'[1]4 pr._savarankiškosios f-jos'!O184+'[1]6 pr._ugdymo reikmės'!O55+'[1]9 pr._įstaigų pajamos'!O84+'[1]7 pr._kita dotacija'!O239+'[1]11 pr._apyvartinės lėšos'!O104</f>
        <v>0</v>
      </c>
    </row>
    <row r="72" spans="1:15" ht="15" customHeight="1" x14ac:dyDescent="0.25">
      <c r="A72" s="4" t="s">
        <v>111</v>
      </c>
      <c r="B72" s="30" t="s">
        <v>63</v>
      </c>
      <c r="C72" s="14">
        <f t="shared" si="3"/>
        <v>94.5</v>
      </c>
      <c r="D72" s="14">
        <f>'[1]4 pr._savarankiškosios f-jos'!E185+'[1]6 pr._ugdymo reikmės'!E56+'[1]9 pr._įstaigų pajamos'!E85+'[1]7 pr._kita dotacija'!E243+'[1]11 pr._apyvartinės lėšos'!E105</f>
        <v>94.5</v>
      </c>
      <c r="E72" s="14">
        <f>'[1]4 pr._savarankiškosios f-jos'!F185+'[1]6 pr._ugdymo reikmės'!F56+'[1]9 pr._įstaigų pajamos'!F85+'[1]7 pr._kita dotacija'!F243+'[1]11 pr._apyvartinės lėšos'!F105</f>
        <v>81.199999999999989</v>
      </c>
      <c r="F72" s="14">
        <f>'[1]4 pr._savarankiškosios f-jos'!G185+'[1]6 pr._ugdymo reikmės'!G56+'[1]9 pr._įstaigų pajamos'!G85+'[1]7 pr._kita dotacija'!G243+'[1]11 pr._apyvartinės lėšos'!G105</f>
        <v>0</v>
      </c>
      <c r="G72" s="8">
        <f t="shared" si="0"/>
        <v>2</v>
      </c>
      <c r="H72" s="8">
        <f>'[1]4 pr._savarankiškosios f-jos'!I185+'[1]6 pr._ugdymo reikmės'!I56+'[1]9 pr._įstaigų pajamos'!I85+'[1]7 pr._kita dotacija'!I243+'[1]11 pr._apyvartinės lėšos'!I105</f>
        <v>2</v>
      </c>
      <c r="I72" s="8">
        <f>'[1]4 pr._savarankiškosios f-jos'!J185+'[1]6 pr._ugdymo reikmės'!J56+'[1]9 pr._įstaigų pajamos'!J85+'[1]7 pr._kita dotacija'!J243+'[1]11 pr._apyvartinės lėšos'!J105</f>
        <v>1.4000000000000001</v>
      </c>
      <c r="J72" s="8">
        <f>'[1]4 pr._savarankiškosios f-jos'!K185+'[1]6 pr._ugdymo reikmės'!K56+'[1]9 pr._įstaigų pajamos'!K85+'[1]7 pr._kita dotacija'!K243+'[1]11 pr._apyvartinės lėšos'!K105</f>
        <v>0</v>
      </c>
      <c r="K72" s="10">
        <f t="shared" si="1"/>
        <v>96.5</v>
      </c>
      <c r="L72" s="10">
        <f>'[1]4 pr._savarankiškosios f-jos'!M185+'[1]6 pr._ugdymo reikmės'!M56+'[1]9 pr._įstaigų pajamos'!M85+'[1]7 pr._kita dotacija'!M243+'[1]11 pr._apyvartinės lėšos'!M105</f>
        <v>96.5</v>
      </c>
      <c r="M72" s="10">
        <f>'[1]4 pr._savarankiškosios f-jos'!N185+'[1]6 pr._ugdymo reikmės'!N56+'[1]9 pr._įstaigų pajamos'!N85+'[1]7 pr._kita dotacija'!N243+'[1]11 pr._apyvartinės lėšos'!N105</f>
        <v>82.6</v>
      </c>
      <c r="N72" s="10">
        <f>'[1]4 pr._savarankiškosios f-jos'!O185+'[1]6 pr._ugdymo reikmės'!O56+'[1]9 pr._įstaigų pajamos'!O85+'[1]7 pr._kita dotacija'!O243+'[1]11 pr._apyvartinės lėšos'!O105</f>
        <v>0</v>
      </c>
    </row>
    <row r="73" spans="1:15" ht="15" customHeight="1" x14ac:dyDescent="0.25">
      <c r="A73" s="4" t="s">
        <v>112</v>
      </c>
      <c r="B73" s="30" t="s">
        <v>49</v>
      </c>
      <c r="C73" s="14">
        <f t="shared" si="3"/>
        <v>209.9</v>
      </c>
      <c r="D73" s="14">
        <f>'[1]4 pr._savarankiškosios f-jos'!E186+'[1]6 pr._ugdymo reikmės'!E57+'[1]9 pr._įstaigų pajamos'!E86+'[1]11 pr._apyvartinės lėšos'!E106+'[1]7 pr._kita dotacija'!E247</f>
        <v>209.9</v>
      </c>
      <c r="E73" s="14">
        <f>'[1]4 pr._savarankiškosios f-jos'!F186+'[1]6 pr._ugdymo reikmės'!F57+'[1]9 pr._įstaigų pajamos'!F86+'[1]11 pr._apyvartinės lėšos'!F106+'[1]7 pr._kita dotacija'!F247</f>
        <v>151.60000000000002</v>
      </c>
      <c r="F73" s="14">
        <f>'[1]4 pr._savarankiškosios f-jos'!G186+'[1]6 pr._ugdymo reikmės'!G57+'[1]9 pr._įstaigų pajamos'!G86+'[1]11 pr._apyvartinės lėšos'!G106+'[1]7 pr._kita dotacija'!G247</f>
        <v>0</v>
      </c>
      <c r="G73" s="8">
        <f t="shared" si="0"/>
        <v>10.5</v>
      </c>
      <c r="H73" s="8">
        <f>'[1]4 pr._savarankiškosios f-jos'!I186+'[1]6 pr._ugdymo reikmės'!I57+'[1]9 pr._įstaigų pajamos'!I86+'[1]11 pr._apyvartinės lėšos'!I106+'[1]7 pr._kita dotacija'!I247</f>
        <v>10.5</v>
      </c>
      <c r="I73" s="8">
        <f>'[1]4 pr._savarankiškosios f-jos'!J186+'[1]6 pr._ugdymo reikmės'!J57+'[1]9 pr._įstaigų pajamos'!J86+'[1]11 pr._apyvartinės lėšos'!J106+'[1]7 pr._kita dotacija'!J247</f>
        <v>4.5999999999999996</v>
      </c>
      <c r="J73" s="8">
        <f>'[1]4 pr._savarankiškosios f-jos'!K186+'[1]6 pr._ugdymo reikmės'!K57+'[1]9 pr._įstaigų pajamos'!K86+'[1]11 pr._apyvartinės lėšos'!K106+'[1]7 pr._kita dotacija'!K247</f>
        <v>0</v>
      </c>
      <c r="K73" s="10">
        <f t="shared" si="1"/>
        <v>220.4</v>
      </c>
      <c r="L73" s="10">
        <f>'[1]4 pr._savarankiškosios f-jos'!M186+'[1]6 pr._ugdymo reikmės'!M57+'[1]9 pr._įstaigų pajamos'!M86+'[1]11 pr._apyvartinės lėšos'!M106+'[1]7 pr._kita dotacija'!M247</f>
        <v>220.4</v>
      </c>
      <c r="M73" s="10">
        <f>'[1]4 pr._savarankiškosios f-jos'!N186+'[1]6 pr._ugdymo reikmės'!N57+'[1]9 pr._įstaigų pajamos'!N86+'[1]11 pr._apyvartinės lėšos'!N106+'[1]7 pr._kita dotacija'!N247</f>
        <v>156.19999999999999</v>
      </c>
      <c r="N73" s="10">
        <f>'[1]4 pr._savarankiškosios f-jos'!O186+'[1]6 pr._ugdymo reikmės'!O57+'[1]9 pr._įstaigų pajamos'!O86+'[1]11 pr._apyvartinės lėšos'!O106+'[1]7 pr._kita dotacija'!O247</f>
        <v>0</v>
      </c>
    </row>
    <row r="74" spans="1:15" s="32" customFormat="1" ht="15" customHeight="1" x14ac:dyDescent="0.25">
      <c r="A74" s="4" t="s">
        <v>113</v>
      </c>
      <c r="B74" s="30" t="s">
        <v>162</v>
      </c>
      <c r="C74" s="14">
        <f t="shared" si="3"/>
        <v>1003.9000000000001</v>
      </c>
      <c r="D74" s="14">
        <f>'[1]4 pr._savarankiškosios f-jos'!E187+'[1]6 pr._ugdymo reikmės'!E58+'[1]7 pr._kita dotacija'!E251+'[1]9 pr._įstaigų pajamos'!E87</f>
        <v>1003.4000000000001</v>
      </c>
      <c r="E74" s="14">
        <f>'[1]4 pr._savarankiškosios f-jos'!F187+'[1]6 pr._ugdymo reikmės'!F58+'[1]7 pr._kita dotacija'!F251+'[1]9 pr._įstaigų pajamos'!F87</f>
        <v>893.9</v>
      </c>
      <c r="F74" s="14">
        <f>'[1]4 pr._savarankiškosios f-jos'!G187+'[1]6 pr._ugdymo reikmės'!G58+'[1]7 pr._kita dotacija'!G251+'[1]9 pr._įstaigų pajamos'!G87</f>
        <v>0.5</v>
      </c>
      <c r="G74" s="8">
        <f t="shared" si="0"/>
        <v>-3.5</v>
      </c>
      <c r="H74" s="8">
        <f>'[1]4 pr._savarankiškosios f-jos'!I187+'[1]6 pr._ugdymo reikmės'!I58+'[1]7 pr._kita dotacija'!I251+'[1]9 pr._įstaigų pajamos'!I87</f>
        <v>-3.5</v>
      </c>
      <c r="I74" s="8">
        <f>'[1]4 pr._savarankiškosios f-jos'!J187+'[1]6 pr._ugdymo reikmės'!J58+'[1]7 pr._kita dotacija'!J251+'[1]9 pr._įstaigų pajamos'!J87</f>
        <v>0</v>
      </c>
      <c r="J74" s="8">
        <f>'[1]4 pr._savarankiškosios f-jos'!K187+'[1]6 pr._ugdymo reikmės'!K58+'[1]7 pr._kita dotacija'!K251+'[1]9 pr._įstaigų pajamos'!K87</f>
        <v>0</v>
      </c>
      <c r="K74" s="10">
        <f t="shared" si="1"/>
        <v>1000.4000000000001</v>
      </c>
      <c r="L74" s="10">
        <f>'[1]4 pr._savarankiškosios f-jos'!M187+'[1]6 pr._ugdymo reikmės'!M58+'[1]7 pr._kita dotacija'!M251+'[1]9 pr._įstaigų pajamos'!M87</f>
        <v>999.90000000000009</v>
      </c>
      <c r="M74" s="10">
        <f>'[1]4 pr._savarankiškosios f-jos'!N187+'[1]6 pr._ugdymo reikmės'!N58+'[1]7 pr._kita dotacija'!N251+'[1]9 pr._įstaigų pajamos'!N87</f>
        <v>893.9</v>
      </c>
      <c r="N74" s="10">
        <f>'[1]4 pr._savarankiškosios f-jos'!O187+'[1]6 pr._ugdymo reikmės'!O58+'[1]7 pr._kita dotacija'!O251+'[1]9 pr._įstaigų pajamos'!O87</f>
        <v>0.5</v>
      </c>
      <c r="O74" s="1"/>
    </row>
    <row r="75" spans="1:15" ht="15" customHeight="1" x14ac:dyDescent="0.25">
      <c r="A75" s="4" t="s">
        <v>161</v>
      </c>
      <c r="B75" s="27" t="s">
        <v>27</v>
      </c>
      <c r="C75" s="14">
        <f t="shared" si="3"/>
        <v>333.4</v>
      </c>
      <c r="D75" s="14">
        <f>'[1]4 pr._savarankiškosios f-jos'!E201+'[1]9 pr._įstaigų pajamos'!E95+'[1]7 pr._kita dotacija'!E288+'[1]11 pr._apyvartinės lėšos'!E53</f>
        <v>333.4</v>
      </c>
      <c r="E75" s="14">
        <f>'[1]4 pr._savarankiškosios f-jos'!F201+'[1]9 pr._įstaigų pajamos'!F95+'[1]7 pr._kita dotacija'!F288+'[1]11 pr._apyvartinės lėšos'!F53</f>
        <v>274.60000000000002</v>
      </c>
      <c r="F75" s="14">
        <f>'[1]4 pr._savarankiškosios f-jos'!G201+'[1]9 pr._įstaigų pajamos'!G95+'[1]7 pr._kita dotacija'!G288+'[1]11 pr._apyvartinės lėšos'!G53</f>
        <v>0</v>
      </c>
      <c r="G75" s="8">
        <f t="shared" si="0"/>
        <v>24.6</v>
      </c>
      <c r="H75" s="8">
        <f>'[1]4 pr._savarankiškosios f-jos'!I201+'[1]9 pr._įstaigų pajamos'!I95+'[1]7 pr._kita dotacija'!I288+'[1]11 pr._apyvartinės lėšos'!I53</f>
        <v>24.6</v>
      </c>
      <c r="I75" s="8">
        <f>'[1]4 pr._savarankiškosios f-jos'!J201+'[1]9 pr._įstaigų pajamos'!J95+'[1]7 pr._kita dotacija'!J288+'[1]11 pr._apyvartinės lėšos'!J53</f>
        <v>17.3</v>
      </c>
      <c r="J75" s="8">
        <f>'[1]4 pr._savarankiškosios f-jos'!K201+'[1]9 pr._įstaigų pajamos'!K95+'[1]7 pr._kita dotacija'!K288+'[1]11 pr._apyvartinės lėšos'!K53</f>
        <v>0</v>
      </c>
      <c r="K75" s="10">
        <f t="shared" si="1"/>
        <v>358</v>
      </c>
      <c r="L75" s="10">
        <f>'[1]4 pr._savarankiškosios f-jos'!M201+'[1]9 pr._įstaigų pajamos'!M95+'[1]7 pr._kita dotacija'!M288+'[1]11 pr._apyvartinės lėšos'!M53</f>
        <v>358</v>
      </c>
      <c r="M75" s="10">
        <f>'[1]4 pr._savarankiškosios f-jos'!N201+'[1]9 pr._įstaigų pajamos'!N95+'[1]7 pr._kita dotacija'!N288+'[1]11 pr._apyvartinės lėšos'!N53</f>
        <v>291.90000000000003</v>
      </c>
      <c r="N75" s="10">
        <f>'[1]4 pr._savarankiškosios f-jos'!O201+'[1]9 pr._įstaigų pajamos'!O95+'[1]7 pr._kita dotacija'!O288+'[1]11 pr._apyvartinės lėšos'!O53</f>
        <v>0</v>
      </c>
    </row>
    <row r="76" spans="1:15" ht="15" customHeight="1" x14ac:dyDescent="0.25">
      <c r="A76" s="4" t="s">
        <v>114</v>
      </c>
      <c r="B76" s="27" t="s">
        <v>56</v>
      </c>
      <c r="C76" s="14">
        <f t="shared" si="3"/>
        <v>102.4</v>
      </c>
      <c r="D76" s="14">
        <f>'[1]4 pr._savarankiškosios f-jos'!E202+'[1]9 pr._įstaigų pajamos'!E96+'[1]7 pr._kita dotacija'!E292</f>
        <v>102.4</v>
      </c>
      <c r="E76" s="14">
        <f>'[1]4 pr._savarankiškosios f-jos'!F202+'[1]9 pr._įstaigų pajamos'!F96+'[1]7 pr._kita dotacija'!F292</f>
        <v>87</v>
      </c>
      <c r="F76" s="14">
        <f>'[1]4 pr._savarankiškosios f-jos'!G202+'[1]9 pr._įstaigų pajamos'!G96+'[1]7 pr._kita dotacija'!G292</f>
        <v>0</v>
      </c>
      <c r="G76" s="8">
        <f t="shared" si="0"/>
        <v>5.9</v>
      </c>
      <c r="H76" s="8">
        <f>'[1]4 pr._savarankiškosios f-jos'!I202+'[1]9 pr._įstaigų pajamos'!I96+'[1]7 pr._kita dotacija'!I292</f>
        <v>5.9</v>
      </c>
      <c r="I76" s="8">
        <f>'[1]4 pr._savarankiškosios f-jos'!J202+'[1]9 pr._įstaigų pajamos'!J96+'[1]7 pr._kita dotacija'!J292</f>
        <v>5.8</v>
      </c>
      <c r="J76" s="8">
        <f>'[1]4 pr._savarankiškosios f-jos'!K202+'[1]9 pr._įstaigų pajamos'!K96+'[1]7 pr._kita dotacija'!K292</f>
        <v>0</v>
      </c>
      <c r="K76" s="10">
        <f t="shared" si="1"/>
        <v>108.30000000000001</v>
      </c>
      <c r="L76" s="10">
        <f>'[1]4 pr._savarankiškosios f-jos'!M202+'[1]9 pr._įstaigų pajamos'!M96+'[1]7 pr._kita dotacija'!M292</f>
        <v>108.30000000000001</v>
      </c>
      <c r="M76" s="10">
        <f>'[1]4 pr._savarankiškosios f-jos'!N202+'[1]9 pr._įstaigų pajamos'!N96+'[1]7 pr._kita dotacija'!N292</f>
        <v>92.8</v>
      </c>
      <c r="N76" s="10">
        <f>'[1]4 pr._savarankiškosios f-jos'!O202+'[1]9 pr._įstaigų pajamos'!O96+'[1]7 pr._kita dotacija'!O292</f>
        <v>0</v>
      </c>
    </row>
    <row r="77" spans="1:15" ht="15" customHeight="1" x14ac:dyDescent="0.25">
      <c r="A77" s="11" t="s">
        <v>115</v>
      </c>
      <c r="B77" s="27" t="s">
        <v>57</v>
      </c>
      <c r="C77" s="14">
        <f t="shared" si="3"/>
        <v>74.300000000000011</v>
      </c>
      <c r="D77" s="14">
        <f>'[1]4 pr._savarankiškosios f-jos'!E203+'[1]9 pr._įstaigų pajamos'!E97+'[1]7 pr._kita dotacija'!E296+'[1]11 pr._apyvartinės lėšos'!E110</f>
        <v>72.300000000000011</v>
      </c>
      <c r="E77" s="14">
        <f>'[1]4 pr._savarankiškosios f-jos'!F203+'[1]9 pr._įstaigų pajamos'!F97+'[1]7 pr._kita dotacija'!F296+'[1]11 pr._apyvartinės lėšos'!F110</f>
        <v>56.6</v>
      </c>
      <c r="F77" s="14">
        <f>'[1]4 pr._savarankiškosios f-jos'!G203+'[1]9 pr._įstaigų pajamos'!G97+'[1]7 pr._kita dotacija'!G296+'[1]11 pr._apyvartinės lėšos'!G110</f>
        <v>2</v>
      </c>
      <c r="G77" s="8">
        <f t="shared" si="0"/>
        <v>3.0999999999999996</v>
      </c>
      <c r="H77" s="8">
        <f>'[1]4 pr._savarankiškosios f-jos'!I203+'[1]9 pr._įstaigų pajamos'!I97+'[1]7 pr._kita dotacija'!I296+'[1]11 pr._apyvartinės lėšos'!I110</f>
        <v>3.0999999999999996</v>
      </c>
      <c r="I77" s="8">
        <f>'[1]4 pr._savarankiškosios f-jos'!J203+'[1]9 pr._įstaigų pajamos'!J97+'[1]7 pr._kita dotacija'!J296+'[1]11 pr._apyvartinės lėšos'!J110</f>
        <v>3.5</v>
      </c>
      <c r="J77" s="8">
        <f>'[1]4 pr._savarankiškosios f-jos'!K203+'[1]9 pr._įstaigų pajamos'!K97+'[1]7 pr._kita dotacija'!K296+'[1]11 pr._apyvartinės lėšos'!K110</f>
        <v>0</v>
      </c>
      <c r="K77" s="10">
        <f t="shared" si="1"/>
        <v>77.400000000000006</v>
      </c>
      <c r="L77" s="10">
        <f>'[1]4 pr._savarankiškosios f-jos'!M203+'[1]9 pr._įstaigų pajamos'!M97+'[1]7 pr._kita dotacija'!M296+'[1]11 pr._apyvartinės lėšos'!M110</f>
        <v>75.400000000000006</v>
      </c>
      <c r="M77" s="10">
        <f>'[1]4 pr._savarankiškosios f-jos'!N203+'[1]9 pr._įstaigų pajamos'!N97+'[1]7 pr._kita dotacija'!N296+'[1]11 pr._apyvartinės lėšos'!N110</f>
        <v>60.1</v>
      </c>
      <c r="N77" s="10">
        <f>'[1]4 pr._savarankiškosios f-jos'!O203+'[1]9 pr._įstaigų pajamos'!O97+'[1]7 pr._kita dotacija'!O296+'[1]11 pr._apyvartinės lėšos'!O110</f>
        <v>2</v>
      </c>
    </row>
    <row r="78" spans="1:15" ht="15" customHeight="1" x14ac:dyDescent="0.25">
      <c r="A78" s="17" t="s">
        <v>116</v>
      </c>
      <c r="B78" s="27" t="s">
        <v>365</v>
      </c>
      <c r="C78" s="14">
        <f t="shared" si="3"/>
        <v>47.8</v>
      </c>
      <c r="D78" s="14">
        <f>'[1]4 pr._savarankiškosios f-jos'!E204+'[1]9 pr._įstaigų pajamos'!E98+'[1]7 pr._kita dotacija'!E300</f>
        <v>47.8</v>
      </c>
      <c r="E78" s="14">
        <f>'[1]4 pr._savarankiškosios f-jos'!F204+'[1]9 pr._įstaigų pajamos'!F98+'[1]7 pr._kita dotacija'!F300</f>
        <v>39.700000000000003</v>
      </c>
      <c r="F78" s="14">
        <f>'[1]4 pr._savarankiškosios f-jos'!G204+'[1]9 pr._įstaigų pajamos'!G98+'[1]7 pr._kita dotacija'!G300</f>
        <v>0</v>
      </c>
      <c r="G78" s="8">
        <f t="shared" si="0"/>
        <v>2.5</v>
      </c>
      <c r="H78" s="8">
        <f>'[1]4 pr._savarankiškosios f-jos'!I204+'[1]9 pr._įstaigų pajamos'!I98+'[1]7 pr._kita dotacija'!I300</f>
        <v>2.5</v>
      </c>
      <c r="I78" s="8">
        <f>'[1]4 pr._savarankiškosios f-jos'!J204+'[1]9 pr._įstaigų pajamos'!J98+'[1]7 pr._kita dotacija'!J300</f>
        <v>2.4</v>
      </c>
      <c r="J78" s="8">
        <f>'[1]4 pr._savarankiškosios f-jos'!K204+'[1]9 pr._įstaigų pajamos'!K98+'[1]7 pr._kita dotacija'!K300</f>
        <v>0</v>
      </c>
      <c r="K78" s="10">
        <f t="shared" si="1"/>
        <v>50.3</v>
      </c>
      <c r="L78" s="10">
        <f>'[1]4 pr._savarankiškosios f-jos'!M204+'[1]9 pr._įstaigų pajamos'!M98+'[1]7 pr._kita dotacija'!M300</f>
        <v>50.3</v>
      </c>
      <c r="M78" s="10">
        <f>'[1]4 pr._savarankiškosios f-jos'!N204+'[1]9 pr._įstaigų pajamos'!N98+'[1]7 pr._kita dotacija'!N300</f>
        <v>42.1</v>
      </c>
      <c r="N78" s="10">
        <f>'[1]4 pr._savarankiškosios f-jos'!O204+'[1]9 pr._įstaigų pajamos'!O98+'[1]7 pr._kita dotacija'!O300</f>
        <v>0</v>
      </c>
    </row>
    <row r="79" spans="1:15" ht="15" customHeight="1" x14ac:dyDescent="0.25">
      <c r="A79" s="4" t="s">
        <v>117</v>
      </c>
      <c r="B79" s="27" t="s">
        <v>65</v>
      </c>
      <c r="C79" s="14">
        <f t="shared" si="3"/>
        <v>52.400000000000006</v>
      </c>
      <c r="D79" s="14">
        <f>'[1]4 pr._savarankiškosios f-jos'!E205+'[1]9 pr._įstaigų pajamos'!E99+'[1]7 pr._kita dotacija'!E305+'[1]11 pr._apyvartinės lėšos'!E111</f>
        <v>50.400000000000006</v>
      </c>
      <c r="E79" s="14">
        <f>'[1]4 pr._savarankiškosios f-jos'!F205+'[1]9 pr._įstaigų pajamos'!F99+'[1]7 pr._kita dotacija'!F305+'[1]11 pr._apyvartinės lėšos'!F111</f>
        <v>42.9</v>
      </c>
      <c r="F79" s="14">
        <f>'[1]4 pr._savarankiškosios f-jos'!G205+'[1]9 pr._įstaigų pajamos'!G99+'[1]7 pr._kita dotacija'!G305+'[1]11 pr._apyvartinės lėšos'!G111</f>
        <v>2</v>
      </c>
      <c r="G79" s="8">
        <f t="shared" si="0"/>
        <v>0.60000000000000009</v>
      </c>
      <c r="H79" s="8">
        <f>'[1]4 pr._savarankiškosios f-jos'!I205+'[1]9 pr._įstaigų pajamos'!I99+'[1]7 pr._kita dotacija'!I305+'[1]11 pr._apyvartinės lėšos'!I111</f>
        <v>0.60000000000000009</v>
      </c>
      <c r="I79" s="8">
        <f>'[1]4 pr._savarankiškosios f-jos'!J205+'[1]9 pr._įstaigų pajamos'!J99+'[1]7 pr._kita dotacija'!J305+'[1]11 pr._apyvartinės lėšos'!J111</f>
        <v>1.8</v>
      </c>
      <c r="J79" s="8">
        <f>'[1]4 pr._savarankiškosios f-jos'!K205+'[1]9 pr._įstaigų pajamos'!K99+'[1]7 pr._kita dotacija'!K305+'[1]11 pr._apyvartinės lėšos'!K111</f>
        <v>0</v>
      </c>
      <c r="K79" s="10">
        <f t="shared" si="1"/>
        <v>53</v>
      </c>
      <c r="L79" s="10">
        <f>'[1]4 pr._savarankiškosios f-jos'!M205+'[1]9 pr._įstaigų pajamos'!M99+'[1]7 pr._kita dotacija'!M305+'[1]11 pr._apyvartinės lėšos'!M111</f>
        <v>51</v>
      </c>
      <c r="M79" s="10">
        <f>'[1]4 pr._savarankiškosios f-jos'!N205+'[1]9 pr._įstaigų pajamos'!N99+'[1]7 pr._kita dotacija'!N305+'[1]11 pr._apyvartinės lėšos'!N111</f>
        <v>44.699999999999996</v>
      </c>
      <c r="N79" s="10">
        <f>'[1]4 pr._savarankiškosios f-jos'!O205+'[1]9 pr._įstaigų pajamos'!O99+'[1]7 pr._kita dotacija'!O305+'[1]11 pr._apyvartinės lėšos'!O111</f>
        <v>2</v>
      </c>
    </row>
    <row r="80" spans="1:15" ht="15" customHeight="1" x14ac:dyDescent="0.25">
      <c r="A80" s="4" t="s">
        <v>118</v>
      </c>
      <c r="B80" s="27" t="s">
        <v>150</v>
      </c>
      <c r="C80" s="14">
        <f t="shared" si="3"/>
        <v>43.6</v>
      </c>
      <c r="D80" s="14">
        <f>'[1]4 pr._savarankiškosios f-jos'!E206+'[1]9 pr._įstaigų pajamos'!E100+'[1]7 pr._kita dotacija'!E309</f>
        <v>43.6</v>
      </c>
      <c r="E80" s="14">
        <f>'[1]4 pr._savarankiškosios f-jos'!F206+'[1]9 pr._įstaigų pajamos'!F100+'[1]7 pr._kita dotacija'!F309</f>
        <v>34.6</v>
      </c>
      <c r="F80" s="14">
        <f>'[1]4 pr._savarankiškosios f-jos'!G206+'[1]9 pr._įstaigų pajamos'!G100+'[1]7 pr._kita dotacija'!G309</f>
        <v>0</v>
      </c>
      <c r="G80" s="8">
        <f t="shared" si="0"/>
        <v>2.4</v>
      </c>
      <c r="H80" s="8">
        <f>'[1]4 pr._savarankiškosios f-jos'!I206+'[1]9 pr._įstaigų pajamos'!I100+'[1]7 pr._kita dotacija'!I309</f>
        <v>2.4</v>
      </c>
      <c r="I80" s="8">
        <f>'[1]4 pr._savarankiškosios f-jos'!J206+'[1]9 pr._įstaigų pajamos'!J100+'[1]7 pr._kita dotacija'!J309</f>
        <v>2.4</v>
      </c>
      <c r="J80" s="8">
        <f>'[1]4 pr._savarankiškosios f-jos'!K206+'[1]9 pr._įstaigų pajamos'!K100+'[1]7 pr._kita dotacija'!K309</f>
        <v>0</v>
      </c>
      <c r="K80" s="10">
        <f t="shared" si="1"/>
        <v>46</v>
      </c>
      <c r="L80" s="10">
        <f>'[1]4 pr._savarankiškosios f-jos'!M206+'[1]9 pr._įstaigų pajamos'!M100+'[1]7 pr._kita dotacija'!M309</f>
        <v>46</v>
      </c>
      <c r="M80" s="10">
        <f>'[1]4 pr._savarankiškosios f-jos'!N206+'[1]9 pr._įstaigų pajamos'!N100+'[1]7 pr._kita dotacija'!N309</f>
        <v>37</v>
      </c>
      <c r="N80" s="10">
        <f>'[1]4 pr._savarankiškosios f-jos'!O206+'[1]9 pr._įstaigų pajamos'!O100+'[1]7 pr._kita dotacija'!O309</f>
        <v>0</v>
      </c>
    </row>
    <row r="81" spans="1:15" ht="15" customHeight="1" x14ac:dyDescent="0.25">
      <c r="A81" s="4" t="s">
        <v>157</v>
      </c>
      <c r="B81" s="27" t="s">
        <v>28</v>
      </c>
      <c r="C81" s="14">
        <f t="shared" si="3"/>
        <v>577.70000000000005</v>
      </c>
      <c r="D81" s="14">
        <f>'[1]4 pr._savarankiškosios f-jos'!E207+'[1]9 pr._įstaigų pajamos'!E101+'[1]7 pr._kita dotacija'!E313+'[1]10 pr._skolintos lėšos'!E40+'[1]11 pr._apyvartinės lėšos'!E54</f>
        <v>577.70000000000005</v>
      </c>
      <c r="E81" s="14">
        <f>'[1]4 pr._savarankiškosios f-jos'!F207+'[1]9 pr._įstaigų pajamos'!F101+'[1]7 pr._kita dotacija'!F313+'[1]10 pr._skolintos lėšos'!F40+'[1]11 pr._apyvartinės lėšos'!F54</f>
        <v>494.3</v>
      </c>
      <c r="F81" s="14">
        <f>'[1]4 pr._savarankiškosios f-jos'!G207+'[1]9 pr._įstaigų pajamos'!G101+'[1]7 pr._kita dotacija'!G313+'[1]10 pr._skolintos lėšos'!G40+'[1]11 pr._apyvartinės lėšos'!G54</f>
        <v>0</v>
      </c>
      <c r="G81" s="8">
        <f t="shared" si="0"/>
        <v>31.099999999999998</v>
      </c>
      <c r="H81" s="8">
        <f>'[1]4 pr._savarankiškosios f-jos'!I207+'[1]9 pr._įstaigų pajamos'!I101+'[1]7 pr._kita dotacija'!I313+'[1]10 pr._skolintos lėšos'!I40+'[1]11 pr._apyvartinės lėšos'!I54</f>
        <v>31.099999999999998</v>
      </c>
      <c r="I81" s="8">
        <f>'[1]4 pr._savarankiškosios f-jos'!J207+'[1]9 pr._įstaigų pajamos'!J101+'[1]7 pr._kita dotacija'!J313+'[1]10 pr._skolintos lėšos'!J40+'[1]11 pr._apyvartinės lėšos'!J54</f>
        <v>31</v>
      </c>
      <c r="J81" s="8">
        <f>'[1]4 pr._savarankiškosios f-jos'!K207+'[1]9 pr._įstaigų pajamos'!K101+'[1]7 pr._kita dotacija'!K313+'[1]10 pr._skolintos lėšos'!K40+'[1]11 pr._apyvartinės lėšos'!K54</f>
        <v>0</v>
      </c>
      <c r="K81" s="10">
        <f t="shared" si="1"/>
        <v>608.79999999999995</v>
      </c>
      <c r="L81" s="10">
        <f>'[1]4 pr._savarankiškosios f-jos'!M207+'[1]9 pr._įstaigų pajamos'!M101+'[1]7 pr._kita dotacija'!M313+'[1]10 pr._skolintos lėšos'!M40+'[1]11 pr._apyvartinės lėšos'!M54</f>
        <v>608.79999999999995</v>
      </c>
      <c r="M81" s="10">
        <f>'[1]4 pr._savarankiškosios f-jos'!N207+'[1]9 pr._įstaigų pajamos'!N101+'[1]7 pr._kita dotacija'!N313+'[1]10 pr._skolintos lėšos'!N40+'[1]11 pr._apyvartinės lėšos'!N54</f>
        <v>525.29999999999995</v>
      </c>
      <c r="N81" s="10">
        <f>'[1]4 pr._savarankiškosios f-jos'!O207+'[1]9 pr._įstaigų pajamos'!O101+'[1]7 pr._kita dotacija'!O313+'[1]10 pr._skolintos lėšos'!O40+'[1]11 pr._apyvartinės lėšos'!O54</f>
        <v>0</v>
      </c>
    </row>
    <row r="82" spans="1:15" ht="15" customHeight="1" x14ac:dyDescent="0.25">
      <c r="A82" s="4" t="s">
        <v>119</v>
      </c>
      <c r="B82" s="10" t="s">
        <v>29</v>
      </c>
      <c r="C82" s="14">
        <f t="shared" si="3"/>
        <v>203.29999999999998</v>
      </c>
      <c r="D82" s="14">
        <f>'[1]4 pr._savarankiškosios f-jos'!E208+'[1]9 pr._įstaigų pajamos'!E102+'[1]7 pr._kita dotacija'!E317+'[1]11 pr._apyvartinės lėšos'!E55+'[1]11 pr._apyvartinės lėšos'!E112</f>
        <v>203.29999999999998</v>
      </c>
      <c r="E82" s="14">
        <f>'[1]4 pr._savarankiškosios f-jos'!F208+'[1]9 pr._įstaigų pajamos'!F102+'[1]7 pr._kita dotacija'!F317+'[1]11 pr._apyvartinės lėšos'!F55+'[1]11 pr._apyvartinės lėšos'!F112</f>
        <v>166.5</v>
      </c>
      <c r="F82" s="14">
        <f>'[1]4 pr._savarankiškosios f-jos'!G208+'[1]9 pr._įstaigų pajamos'!G102+'[1]7 pr._kita dotacija'!G317+'[1]11 pr._apyvartinės lėšos'!G55+'[1]11 pr._apyvartinės lėšos'!G112</f>
        <v>0</v>
      </c>
      <c r="G82" s="8">
        <f t="shared" si="0"/>
        <v>9.3000000000000007</v>
      </c>
      <c r="H82" s="8">
        <f>'[1]4 pr._savarankiškosios f-jos'!I208+'[1]9 pr._įstaigų pajamos'!I102+'[1]7 pr._kita dotacija'!I317+'[1]11 pr._apyvartinės lėšos'!I55+'[1]11 pr._apyvartinės lėšos'!I112</f>
        <v>9.3000000000000007</v>
      </c>
      <c r="I82" s="8">
        <f>'[1]4 pr._savarankiškosios f-jos'!J208+'[1]9 pr._įstaigų pajamos'!J102+'[1]7 pr._kita dotacija'!J317+'[1]11 pr._apyvartinės lėšos'!J55+'[1]11 pr._apyvartinės lėšos'!J112</f>
        <v>7.3</v>
      </c>
      <c r="J82" s="8">
        <f>'[1]4 pr._savarankiškosios f-jos'!K208+'[1]9 pr._įstaigų pajamos'!K102+'[1]7 pr._kita dotacija'!K317+'[1]11 pr._apyvartinės lėšos'!K55+'[1]11 pr._apyvartinės lėšos'!K112</f>
        <v>0</v>
      </c>
      <c r="K82" s="10">
        <f t="shared" si="1"/>
        <v>212.6</v>
      </c>
      <c r="L82" s="10">
        <f>'[1]4 pr._savarankiškosios f-jos'!M208+'[1]9 pr._įstaigų pajamos'!M102+'[1]7 pr._kita dotacija'!M317+'[1]11 pr._apyvartinės lėšos'!M55+'[1]11 pr._apyvartinės lėšos'!M112</f>
        <v>212.6</v>
      </c>
      <c r="M82" s="10">
        <f>'[1]4 pr._savarankiškosios f-jos'!N208+'[1]9 pr._įstaigų pajamos'!N102+'[1]7 pr._kita dotacija'!N317+'[1]11 pr._apyvartinės lėšos'!N55+'[1]11 pr._apyvartinės lėšos'!N112</f>
        <v>173.8</v>
      </c>
      <c r="N82" s="10">
        <f>'[1]4 pr._savarankiškosios f-jos'!O208+'[1]9 pr._įstaigų pajamos'!O102+'[1]7 pr._kita dotacija'!O317+'[1]11 pr._apyvartinės lėšos'!O55+'[1]11 pr._apyvartinės lėšos'!O112</f>
        <v>0</v>
      </c>
    </row>
    <row r="83" spans="1:15" ht="15" customHeight="1" x14ac:dyDescent="0.25">
      <c r="A83" s="4" t="s">
        <v>120</v>
      </c>
      <c r="B83" s="10" t="s">
        <v>62</v>
      </c>
      <c r="C83" s="14">
        <f t="shared" si="3"/>
        <v>494.40000000000003</v>
      </c>
      <c r="D83" s="14">
        <f>'[1]4 pr._savarankiškosios f-jos'!E209+'[1]6 pr._ugdymo reikmės'!E59+'[1]9 pr._įstaigų pajamos'!E103+'[1]7 pr._kita dotacija'!E321+'[1]11 pr._apyvartinės lėšos'!E56+'[1]11 pr._apyvartinės lėšos'!E113</f>
        <v>494.40000000000003</v>
      </c>
      <c r="E83" s="14">
        <f>'[1]4 pr._savarankiškosios f-jos'!F209+'[1]6 pr._ugdymo reikmės'!F59+'[1]9 pr._įstaigų pajamos'!F103+'[1]7 pr._kita dotacija'!F321+'[1]11 pr._apyvartinės lėšos'!F56+'[1]11 pr._apyvartinės lėšos'!F113</f>
        <v>404.3</v>
      </c>
      <c r="F83" s="14">
        <f>'[1]4 pr._savarankiškosios f-jos'!G209+'[1]6 pr._ugdymo reikmės'!G59+'[1]9 pr._įstaigų pajamos'!G103+'[1]7 pr._kita dotacija'!G321+'[1]11 pr._apyvartinės lėšos'!G56+'[1]11 pr._apyvartinės lėšos'!G113</f>
        <v>0</v>
      </c>
      <c r="G83" s="8">
        <f t="shared" si="0"/>
        <v>20.399999999999999</v>
      </c>
      <c r="H83" s="8">
        <f>'[1]4 pr._savarankiškosios f-jos'!I209+'[1]6 pr._ugdymo reikmės'!I59+'[1]9 pr._įstaigų pajamos'!I103+'[1]7 pr._kita dotacija'!I321+'[1]11 pr._apyvartinės lėšos'!I56+'[1]11 pr._apyvartinės lėšos'!I113</f>
        <v>20.399999999999999</v>
      </c>
      <c r="I83" s="8">
        <f>'[1]4 pr._savarankiškosios f-jos'!J209+'[1]6 pr._ugdymo reikmės'!J59+'[1]9 pr._įstaigų pajamos'!J103+'[1]7 pr._kita dotacija'!J321+'[1]11 pr._apyvartinės lėšos'!J56+'[1]11 pr._apyvartinės lėšos'!J113</f>
        <v>19.899999999999999</v>
      </c>
      <c r="J83" s="8">
        <f>'[1]4 pr._savarankiškosios f-jos'!K209+'[1]6 pr._ugdymo reikmės'!K59+'[1]9 pr._įstaigų pajamos'!K103+'[1]7 pr._kita dotacija'!K321+'[1]11 pr._apyvartinės lėšos'!K56+'[1]11 pr._apyvartinės lėšos'!K113</f>
        <v>0</v>
      </c>
      <c r="K83" s="10">
        <f t="shared" si="1"/>
        <v>514.79999999999995</v>
      </c>
      <c r="L83" s="10">
        <f>'[1]4 pr._savarankiškosios f-jos'!M209+'[1]6 pr._ugdymo reikmės'!M59+'[1]9 pr._įstaigų pajamos'!M103+'[1]7 pr._kita dotacija'!M321+'[1]11 pr._apyvartinės lėšos'!M56+'[1]11 pr._apyvartinės lėšos'!M113</f>
        <v>514.79999999999995</v>
      </c>
      <c r="M83" s="10">
        <f>'[1]4 pr._savarankiškosios f-jos'!N209+'[1]6 pr._ugdymo reikmės'!N59+'[1]9 pr._įstaigų pajamos'!N103+'[1]7 pr._kita dotacija'!N321+'[1]11 pr._apyvartinės lėšos'!N56+'[1]11 pr._apyvartinės lėšos'!N113</f>
        <v>424.2</v>
      </c>
      <c r="N83" s="10">
        <f>'[1]4 pr._savarankiškosios f-jos'!O209+'[1]6 pr._ugdymo reikmės'!O59+'[1]9 pr._įstaigų pajamos'!O103+'[1]7 pr._kita dotacija'!O321+'[1]11 pr._apyvartinės lėšos'!O56+'[1]11 pr._apyvartinės lėšos'!O113</f>
        <v>0</v>
      </c>
    </row>
    <row r="84" spans="1:15" ht="15" customHeight="1" x14ac:dyDescent="0.25">
      <c r="A84" s="4" t="s">
        <v>121</v>
      </c>
      <c r="B84" s="63" t="s">
        <v>51</v>
      </c>
      <c r="C84" s="14">
        <f>D84+F84</f>
        <v>570.79999999999995</v>
      </c>
      <c r="D84" s="14">
        <f>'[1]4 pr._savarankiškosios f-jos'!E215+'[1]9 pr._įstaigų pajamos'!E106+'[1]7 pr._kita dotacija'!E330+'[1]11 pr._apyvartinės lėšos'!E60+'[1]11 pr._apyvartinės lėšos'!E116</f>
        <v>570.79999999999995</v>
      </c>
      <c r="E84" s="14">
        <f>'[1]4 pr._savarankiškosios f-jos'!F215+'[1]9 pr._įstaigų pajamos'!F106+'[1]7 pr._kita dotacija'!F330+'[1]11 pr._apyvartinės lėšos'!F60+'[1]11 pr._apyvartinės lėšos'!F116</f>
        <v>416.1</v>
      </c>
      <c r="F84" s="14">
        <f>'[1]4 pr._savarankiškosios f-jos'!G215+'[1]9 pr._įstaigų pajamos'!G106+'[1]7 pr._kita dotacija'!G330+'[1]11 pr._apyvartinės lėšos'!G60+'[1]11 pr._apyvartinės lėšos'!G116</f>
        <v>0</v>
      </c>
      <c r="G84" s="8">
        <f t="shared" si="0"/>
        <v>0</v>
      </c>
      <c r="H84" s="8">
        <f>'[1]4 pr._savarankiškosios f-jos'!I215+'[1]9 pr._įstaigų pajamos'!I106+'[1]7 pr._kita dotacija'!I330+'[1]11 pr._apyvartinės lėšos'!I60+'[1]11 pr._apyvartinės lėšos'!I116</f>
        <v>0</v>
      </c>
      <c r="I84" s="8">
        <f>'[1]4 pr._savarankiškosios f-jos'!J215+'[1]9 pr._įstaigų pajamos'!J106+'[1]7 pr._kita dotacija'!J330+'[1]11 pr._apyvartinės lėšos'!J60+'[1]11 pr._apyvartinės lėšos'!J116</f>
        <v>-0.3</v>
      </c>
      <c r="J84" s="8">
        <f>'[1]4 pr._savarankiškosios f-jos'!K215+'[1]9 pr._įstaigų pajamos'!K106+'[1]7 pr._kita dotacija'!K330+'[1]11 pr._apyvartinės lėšos'!K60+'[1]11 pr._apyvartinės lėšos'!K116</f>
        <v>0</v>
      </c>
      <c r="K84" s="10">
        <f t="shared" si="1"/>
        <v>570.79999999999995</v>
      </c>
      <c r="L84" s="10">
        <f>'[1]4 pr._savarankiškosios f-jos'!M215+'[1]9 pr._įstaigų pajamos'!M106+'[1]7 pr._kita dotacija'!M330+'[1]11 pr._apyvartinės lėšos'!M60+'[1]11 pr._apyvartinės lėšos'!M116</f>
        <v>570.79999999999995</v>
      </c>
      <c r="M84" s="10">
        <f>'[1]4 pr._savarankiškosios f-jos'!N215+'[1]9 pr._įstaigų pajamos'!N106+'[1]7 pr._kita dotacija'!N330+'[1]11 pr._apyvartinės lėšos'!N60+'[1]11 pr._apyvartinės lėšos'!N116</f>
        <v>415.8</v>
      </c>
      <c r="N84" s="10">
        <f>'[1]4 pr._savarankiškosios f-jos'!O215+'[1]9 pr._įstaigų pajamos'!O106+'[1]7 pr._kita dotacija'!O330+'[1]11 pr._apyvartinės lėšos'!O60+'[1]11 pr._apyvartinės lėšos'!O116</f>
        <v>0</v>
      </c>
    </row>
    <row r="85" spans="1:15" ht="15" customHeight="1" x14ac:dyDescent="0.25">
      <c r="A85" s="4" t="s">
        <v>122</v>
      </c>
      <c r="B85" s="27" t="s">
        <v>52</v>
      </c>
      <c r="C85" s="14">
        <f>D85+F85</f>
        <v>1110.5999999999999</v>
      </c>
      <c r="D85" s="14">
        <f>'[1]4 pr._savarankiškosios f-jos'!E216+'[1]5 pr._valstybinės f-jos'!E129+'[1]9 pr._įstaigų pajamos'!E107+'[1]7 pr._kita dotacija'!E332+'[1]11 pr._apyvartinės lėšos'!E61+'[1]11 pr._apyvartinės lėšos'!E117+'[1]11 pr._apyvartinės lėšos'!E137</f>
        <v>1110.5999999999999</v>
      </c>
      <c r="E85" s="14">
        <f>'[1]4 pr._savarankiškosios f-jos'!F216+'[1]5 pr._valstybinės f-jos'!F129+'[1]9 pr._įstaigų pajamos'!F107+'[1]7 pr._kita dotacija'!F332+'[1]11 pr._apyvartinės lėšos'!F61+'[1]11 pr._apyvartinės lėšos'!F117+'[1]11 pr._apyvartinės lėšos'!F137</f>
        <v>1013.5999999999999</v>
      </c>
      <c r="F85" s="14">
        <f>'[1]4 pr._savarankiškosios f-jos'!G216+'[1]5 pr._valstybinės f-jos'!G129+'[1]9 pr._įstaigų pajamos'!G107+'[1]7 pr._kita dotacija'!G332+'[1]11 pr._apyvartinės lėšos'!G61+'[1]11 pr._apyvartinės lėšos'!G117+'[1]11 pr._apyvartinės lėšos'!G137</f>
        <v>0</v>
      </c>
      <c r="G85" s="8">
        <f t="shared" si="0"/>
        <v>83.7</v>
      </c>
      <c r="H85" s="8">
        <f>'[1]4 pr._savarankiškosios f-jos'!I216+'[1]5 pr._valstybinės f-jos'!I129+'[1]9 pr._įstaigų pajamos'!I107+'[1]7 pr._kita dotacija'!I332+'[1]11 pr._apyvartinės lėšos'!I61+'[1]11 pr._apyvartinės lėšos'!I117+'[1]11 pr._apyvartinės lėšos'!I137</f>
        <v>83.7</v>
      </c>
      <c r="I85" s="8">
        <f>'[1]4 pr._savarankiškosios f-jos'!J216+'[1]5 pr._valstybinės f-jos'!J129+'[1]9 pr._įstaigų pajamos'!J107+'[1]7 pr._kita dotacija'!J332+'[1]11 pr._apyvartinės lėšos'!J61+'[1]11 pr._apyvartinės lėšos'!J117+'[1]11 pr._apyvartinės lėšos'!J137</f>
        <v>84.100000000000009</v>
      </c>
      <c r="J85" s="8">
        <f>'[1]4 pr._savarankiškosios f-jos'!K216+'[1]5 pr._valstybinės f-jos'!K129+'[1]9 pr._įstaigų pajamos'!K107+'[1]7 pr._kita dotacija'!K332+'[1]11 pr._apyvartinės lėšos'!K61+'[1]11 pr._apyvartinės lėšos'!K117+'[1]11 pr._apyvartinės lėšos'!K137</f>
        <v>0</v>
      </c>
      <c r="K85" s="10">
        <f t="shared" si="1"/>
        <v>1194.3</v>
      </c>
      <c r="L85" s="10">
        <f>'[1]4 pr._savarankiškosios f-jos'!M216+'[1]5 pr._valstybinės f-jos'!M129+'[1]9 pr._įstaigų pajamos'!M107+'[1]7 pr._kita dotacija'!M332+'[1]11 pr._apyvartinės lėšos'!M61+'[1]11 pr._apyvartinės lėšos'!M117+'[1]11 pr._apyvartinės lėšos'!M137</f>
        <v>1194.3</v>
      </c>
      <c r="M85" s="10">
        <f>'[1]4 pr._savarankiškosios f-jos'!N216+'[1]5 pr._valstybinės f-jos'!N129+'[1]9 pr._įstaigų pajamos'!N107+'[1]7 pr._kita dotacija'!N332+'[1]11 pr._apyvartinės lėšos'!N61+'[1]11 pr._apyvartinės lėšos'!N117+'[1]11 pr._apyvartinės lėšos'!N137</f>
        <v>1097.7</v>
      </c>
      <c r="N85" s="10">
        <f>'[1]4 pr._savarankiškosios f-jos'!O216+'[1]5 pr._valstybinės f-jos'!O129+'[1]9 pr._įstaigų pajamos'!O107+'[1]7 pr._kita dotacija'!O332+'[1]11 pr._apyvartinės lėšos'!O61+'[1]11 pr._apyvartinės lėšos'!O117+'[1]11 pr._apyvartinės lėšos'!O137</f>
        <v>0</v>
      </c>
    </row>
    <row r="86" spans="1:15" s="32" customFormat="1" ht="15" customHeight="1" x14ac:dyDescent="0.25">
      <c r="A86" s="4" t="s">
        <v>123</v>
      </c>
      <c r="B86" s="10" t="s">
        <v>67</v>
      </c>
      <c r="C86" s="14">
        <f>D86+F86</f>
        <v>473.1</v>
      </c>
      <c r="D86" s="14">
        <f>'[1]4 pr._savarankiškosios f-jos'!E217+'[1]7 pr._kita dotacija'!E336+'[1]9 pr._įstaigų pajamos'!E108+'[1]11 pr._apyvartinės lėšos'!E62</f>
        <v>473.1</v>
      </c>
      <c r="E86" s="14">
        <f>'[1]4 pr._savarankiškosios f-jos'!F217+'[1]7 pr._kita dotacija'!F336+'[1]9 pr._įstaigų pajamos'!F108+'[1]11 pr._apyvartinės lėšos'!F62</f>
        <v>338.3</v>
      </c>
      <c r="F86" s="14">
        <f>'[1]4 pr._savarankiškosios f-jos'!G217+'[1]7 pr._kita dotacija'!G336+'[1]9 pr._įstaigų pajamos'!G108+'[1]11 pr._apyvartinės lėšos'!G62</f>
        <v>0</v>
      </c>
      <c r="G86" s="8">
        <f t="shared" si="0"/>
        <v>-0.3</v>
      </c>
      <c r="H86" s="8">
        <f>'[1]4 pr._savarankiškosios f-jos'!I217+'[1]7 pr._kita dotacija'!I336+'[1]9 pr._įstaigų pajamos'!I108+'[1]11 pr._apyvartinės lėšos'!I62</f>
        <v>-0.3</v>
      </c>
      <c r="I86" s="8">
        <f>'[1]4 pr._savarankiškosios f-jos'!J217+'[1]7 pr._kita dotacija'!J336+'[1]9 pr._įstaigų pajamos'!J108+'[1]11 pr._apyvartinės lėšos'!J62</f>
        <v>2.2999999999999998</v>
      </c>
      <c r="J86" s="8">
        <f>'[1]4 pr._savarankiškosios f-jos'!K217+'[1]7 pr._kita dotacija'!K336+'[1]9 pr._įstaigų pajamos'!K108+'[1]11 pr._apyvartinės lėšos'!K62</f>
        <v>0</v>
      </c>
      <c r="K86" s="10">
        <f t="shared" si="1"/>
        <v>472.8</v>
      </c>
      <c r="L86" s="10">
        <f>'[1]4 pr._savarankiškosios f-jos'!M217+'[1]7 pr._kita dotacija'!M336+'[1]9 pr._įstaigų pajamos'!M108+'[1]11 pr._apyvartinės lėšos'!M62</f>
        <v>472.8</v>
      </c>
      <c r="M86" s="10">
        <f>'[1]4 pr._savarankiškosios f-jos'!N217+'[1]7 pr._kita dotacija'!N336+'[1]9 pr._įstaigų pajamos'!N108+'[1]11 pr._apyvartinės lėšos'!N62</f>
        <v>340.6</v>
      </c>
      <c r="N86" s="10">
        <f>'[1]4 pr._savarankiškosios f-jos'!O217+'[1]7 pr._kita dotacija'!O336+'[1]9 pr._įstaigų pajamos'!O108+'[1]11 pr._apyvartinės lėšos'!O62</f>
        <v>0</v>
      </c>
      <c r="O86" s="1"/>
    </row>
    <row r="87" spans="1:15" s="32" customFormat="1" ht="15" customHeight="1" x14ac:dyDescent="0.25">
      <c r="A87" s="4" t="s">
        <v>124</v>
      </c>
      <c r="B87" s="10" t="s">
        <v>430</v>
      </c>
      <c r="C87" s="14">
        <f>D87+F87</f>
        <v>407.90000000000003</v>
      </c>
      <c r="D87" s="14">
        <f>'[1]4 pr._savarankiškosios f-jos'!E218+'[1]9 pr._įstaigų pajamos'!E109+'[1]11 pr._apyvartinės lėšos'!E63+'[1]11 pr._apyvartinės lėšos'!E118</f>
        <v>407.90000000000003</v>
      </c>
      <c r="E87" s="14">
        <f>'[1]4 pr._savarankiškosios f-jos'!F218+'[1]9 pr._įstaigų pajamos'!F109+'[1]11 pr._apyvartinės lėšos'!F63+'[1]11 pr._apyvartinės lėšos'!F118</f>
        <v>337.1</v>
      </c>
      <c r="F87" s="14">
        <f>'[1]4 pr._savarankiškosios f-jos'!G218+'[1]9 pr._įstaigų pajamos'!G109+'[1]11 pr._apyvartinės lėšos'!G63+'[1]11 pr._apyvartinės lėšos'!G118</f>
        <v>0</v>
      </c>
      <c r="G87" s="8">
        <f t="shared" si="0"/>
        <v>2</v>
      </c>
      <c r="H87" s="8">
        <f>'[1]4 pr._savarankiškosios f-jos'!I218+'[1]9 pr._įstaigų pajamos'!I109+'[1]11 pr._apyvartinės lėšos'!I63+'[1]11 pr._apyvartinės lėšos'!I118</f>
        <v>2</v>
      </c>
      <c r="I87" s="8">
        <f>'[1]4 pr._savarankiškosios f-jos'!J218+'[1]9 pr._įstaigų pajamos'!J109+'[1]11 pr._apyvartinės lėšos'!J63+'[1]11 pr._apyvartinės lėšos'!J118</f>
        <v>0</v>
      </c>
      <c r="J87" s="8">
        <f>'[1]4 pr._savarankiškosios f-jos'!K218+'[1]9 pr._įstaigų pajamos'!K109+'[1]11 pr._apyvartinės lėšos'!K63+'[1]11 pr._apyvartinės lėšos'!K118</f>
        <v>0</v>
      </c>
      <c r="K87" s="10">
        <f t="shared" si="1"/>
        <v>409.90000000000003</v>
      </c>
      <c r="L87" s="10">
        <f>'[1]4 pr._savarankiškosios f-jos'!M218+'[1]9 pr._įstaigų pajamos'!M109+'[1]11 pr._apyvartinės lėšos'!M63+'[1]11 pr._apyvartinės lėšos'!M118</f>
        <v>409.90000000000003</v>
      </c>
      <c r="M87" s="10">
        <f>'[1]4 pr._savarankiškosios f-jos'!N218+'[1]9 pr._įstaigų pajamos'!N109+'[1]11 pr._apyvartinės lėšos'!N63+'[1]11 pr._apyvartinės lėšos'!N118</f>
        <v>337.1</v>
      </c>
      <c r="N87" s="10">
        <f>'[1]4 pr._savarankiškosios f-jos'!O218+'[1]9 pr._įstaigų pajamos'!O109+'[1]11 pr._apyvartinės lėšos'!O63+'[1]11 pr._apyvartinės lėšos'!O118</f>
        <v>0</v>
      </c>
      <c r="O87" s="1"/>
    </row>
    <row r="88" spans="1:15" ht="15.95" customHeight="1" x14ac:dyDescent="0.25">
      <c r="A88" s="18" t="s">
        <v>125</v>
      </c>
      <c r="B88" s="36" t="s">
        <v>166</v>
      </c>
      <c r="C88" s="38">
        <f t="shared" ref="C88:K88" si="4">SUM(C25:C87)</f>
        <v>46552.400000000023</v>
      </c>
      <c r="D88" s="38">
        <f t="shared" si="4"/>
        <v>39018.900000000023</v>
      </c>
      <c r="E88" s="38">
        <f t="shared" si="4"/>
        <v>23814</v>
      </c>
      <c r="F88" s="38">
        <f t="shared" si="4"/>
        <v>7533.5</v>
      </c>
      <c r="G88" s="39">
        <f t="shared" si="4"/>
        <v>2701</v>
      </c>
      <c r="H88" s="39">
        <f t="shared" si="4"/>
        <v>388.7</v>
      </c>
      <c r="I88" s="39">
        <f t="shared" si="4"/>
        <v>550.5</v>
      </c>
      <c r="J88" s="39">
        <f t="shared" si="4"/>
        <v>2312.2999999999997</v>
      </c>
      <c r="K88" s="40">
        <f t="shared" si="4"/>
        <v>49253.400000000023</v>
      </c>
      <c r="L88" s="40">
        <f t="shared" ref="L88:N88" si="5">SUM(L25:L87)</f>
        <v>39407.600000000028</v>
      </c>
      <c r="M88" s="40">
        <f t="shared" si="5"/>
        <v>24364.499999999996</v>
      </c>
      <c r="N88" s="40">
        <f t="shared" si="5"/>
        <v>9845.7999999999993</v>
      </c>
    </row>
    <row r="89" spans="1:15" x14ac:dyDescent="0.25"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</row>
    <row r="90" spans="1:15" x14ac:dyDescent="0.25">
      <c r="C90" s="1">
        <v>46552.4</v>
      </c>
      <c r="D90" s="1">
        <v>39018.9</v>
      </c>
      <c r="E90" s="1">
        <v>23814</v>
      </c>
      <c r="F90" s="1">
        <v>7533.5</v>
      </c>
    </row>
  </sheetData>
  <mergeCells count="33">
    <mergeCell ref="A22:A24"/>
    <mergeCell ref="B22:B24"/>
    <mergeCell ref="A20:N20"/>
    <mergeCell ref="G22:G24"/>
    <mergeCell ref="H22:J22"/>
    <mergeCell ref="F23:F24"/>
    <mergeCell ref="D23:E23"/>
    <mergeCell ref="L23:M23"/>
    <mergeCell ref="D22:F22"/>
    <mergeCell ref="L22:N22"/>
    <mergeCell ref="C22:C24"/>
    <mergeCell ref="N23:N24"/>
    <mergeCell ref="K22:K24"/>
    <mergeCell ref="J23:J24"/>
    <mergeCell ref="B17:N17"/>
    <mergeCell ref="B18:N18"/>
    <mergeCell ref="B15:N15"/>
    <mergeCell ref="B16:N16"/>
    <mergeCell ref="H23:I23"/>
    <mergeCell ref="B1:N1"/>
    <mergeCell ref="B2:N2"/>
    <mergeCell ref="B3:N3"/>
    <mergeCell ref="B4:N4"/>
    <mergeCell ref="B10:N10"/>
    <mergeCell ref="B8:N8"/>
    <mergeCell ref="B9:N9"/>
    <mergeCell ref="B11:N11"/>
    <mergeCell ref="B12:N12"/>
    <mergeCell ref="B13:N13"/>
    <mergeCell ref="B14:N14"/>
    <mergeCell ref="B5:N5"/>
    <mergeCell ref="B6:N6"/>
    <mergeCell ref="B7:N7"/>
  </mergeCells>
  <pageMargins left="1.1811023622047245" right="0.39370078740157483" top="0.78740157480314965" bottom="0.78740157480314965" header="0.31496062992125984" footer="0.31496062992125984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9"/>
  <sheetViews>
    <sheetView showZeros="0" zoomScaleNormal="100" zoomScaleSheetLayoutView="100" workbookViewId="0">
      <selection sqref="A1:XFD1048576"/>
    </sheetView>
  </sheetViews>
  <sheetFormatPr defaultRowHeight="15" x14ac:dyDescent="0.25"/>
  <cols>
    <col min="1" max="1" width="5" style="1" customWidth="1"/>
    <col min="2" max="2" width="38.42578125" style="1" customWidth="1"/>
    <col min="3" max="3" width="8" style="2" customWidth="1"/>
    <col min="4" max="11" width="11.140625" style="1" hidden="1" customWidth="1"/>
    <col min="12" max="15" width="10.28515625" style="1" customWidth="1"/>
    <col min="16" max="17" width="9.140625" style="1" hidden="1" customWidth="1"/>
    <col min="18" max="19" width="9.140625" style="1" customWidth="1"/>
    <col min="20" max="16384" width="9.140625" style="1"/>
  </cols>
  <sheetData>
    <row r="1" spans="2:15" x14ac:dyDescent="0.25">
      <c r="B1" s="491" t="s">
        <v>307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</row>
    <row r="2" spans="2:15" x14ac:dyDescent="0.25">
      <c r="B2" s="491" t="s">
        <v>472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</row>
    <row r="3" spans="2:15" x14ac:dyDescent="0.25">
      <c r="B3" s="491" t="s">
        <v>484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</row>
    <row r="4" spans="2:15" x14ac:dyDescent="0.25">
      <c r="B4" s="491" t="s">
        <v>314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</row>
    <row r="5" spans="2:15" x14ac:dyDescent="0.25">
      <c r="B5" s="491" t="s">
        <v>492</v>
      </c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</row>
    <row r="6" spans="2:15" x14ac:dyDescent="0.25">
      <c r="B6" s="492" t="s">
        <v>510</v>
      </c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25"/>
    </row>
    <row r="7" spans="2:15" x14ac:dyDescent="0.25">
      <c r="B7" s="491" t="s">
        <v>509</v>
      </c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</row>
    <row r="8" spans="2:15" ht="15" customHeight="1" x14ac:dyDescent="0.25">
      <c r="B8" s="492" t="s">
        <v>505</v>
      </c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25"/>
    </row>
    <row r="9" spans="2:15" x14ac:dyDescent="0.25">
      <c r="B9" s="491" t="s">
        <v>520</v>
      </c>
      <c r="C9" s="491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</row>
    <row r="10" spans="2:15" ht="15" customHeight="1" x14ac:dyDescent="0.25">
      <c r="B10" s="492" t="s">
        <v>516</v>
      </c>
      <c r="C10" s="492"/>
      <c r="D10" s="492"/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25"/>
    </row>
    <row r="11" spans="2:15" x14ac:dyDescent="0.25">
      <c r="B11" s="491" t="s">
        <v>529</v>
      </c>
      <c r="C11" s="491"/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491"/>
      <c r="O11" s="491"/>
    </row>
    <row r="12" spans="2:15" ht="15" customHeight="1" x14ac:dyDescent="0.25">
      <c r="B12" s="492" t="s">
        <v>533</v>
      </c>
      <c r="C12" s="492"/>
      <c r="D12" s="492"/>
      <c r="E12" s="492"/>
      <c r="F12" s="492"/>
      <c r="G12" s="492"/>
      <c r="H12" s="492"/>
      <c r="I12" s="492"/>
      <c r="J12" s="492"/>
      <c r="K12" s="492"/>
      <c r="L12" s="492"/>
      <c r="M12" s="492"/>
      <c r="N12" s="492"/>
      <c r="O12" s="425"/>
    </row>
    <row r="13" spans="2:15" x14ac:dyDescent="0.25">
      <c r="B13" s="491" t="s">
        <v>537</v>
      </c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</row>
    <row r="14" spans="2:15" ht="15" customHeight="1" x14ac:dyDescent="0.25">
      <c r="B14" s="492" t="s">
        <v>535</v>
      </c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25"/>
    </row>
    <row r="15" spans="2:15" hidden="1" x14ac:dyDescent="0.25">
      <c r="B15" s="491" t="s">
        <v>494</v>
      </c>
      <c r="C15" s="491"/>
      <c r="D15" s="491"/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1"/>
    </row>
    <row r="16" spans="2:15" ht="15" hidden="1" customHeight="1" x14ac:dyDescent="0.25">
      <c r="B16" s="492" t="s">
        <v>438</v>
      </c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25"/>
    </row>
    <row r="17" spans="1:15" hidden="1" x14ac:dyDescent="0.25">
      <c r="B17" s="491" t="s">
        <v>494</v>
      </c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</row>
    <row r="18" spans="1:15" ht="15" hidden="1" customHeight="1" x14ac:dyDescent="0.25">
      <c r="B18" s="492" t="s">
        <v>438</v>
      </c>
      <c r="C18" s="492"/>
      <c r="D18" s="492"/>
      <c r="E18" s="492"/>
      <c r="F18" s="492"/>
      <c r="G18" s="492"/>
      <c r="H18" s="492"/>
      <c r="I18" s="492"/>
      <c r="J18" s="492"/>
      <c r="K18" s="492"/>
      <c r="L18" s="492"/>
      <c r="M18" s="492"/>
      <c r="N18" s="492"/>
      <c r="O18" s="425"/>
    </row>
    <row r="19" spans="1:15" s="219" customFormat="1" x14ac:dyDescent="0.25">
      <c r="B19" s="412"/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</row>
    <row r="20" spans="1:15" ht="32.25" customHeight="1" x14ac:dyDescent="0.25">
      <c r="A20" s="453" t="s">
        <v>464</v>
      </c>
      <c r="B20" s="453"/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453"/>
    </row>
    <row r="21" spans="1:15" ht="17.25" customHeight="1" x14ac:dyDescent="0.25">
      <c r="G21" s="3"/>
      <c r="H21" s="3"/>
      <c r="I21" s="3"/>
      <c r="J21" s="3"/>
      <c r="K21" s="3"/>
      <c r="L21" s="3"/>
      <c r="M21" s="3"/>
      <c r="N21" s="3"/>
      <c r="O21" s="3" t="s">
        <v>375</v>
      </c>
    </row>
    <row r="22" spans="1:15" ht="15" customHeight="1" x14ac:dyDescent="0.25">
      <c r="A22" s="458" t="s">
        <v>5</v>
      </c>
      <c r="B22" s="461" t="s">
        <v>306</v>
      </c>
      <c r="C22" s="461" t="s">
        <v>53</v>
      </c>
      <c r="D22" s="474" t="s">
        <v>315</v>
      </c>
      <c r="E22" s="477" t="s">
        <v>188</v>
      </c>
      <c r="F22" s="478"/>
      <c r="G22" s="479"/>
      <c r="H22" s="464" t="s">
        <v>317</v>
      </c>
      <c r="I22" s="467" t="s">
        <v>188</v>
      </c>
      <c r="J22" s="468"/>
      <c r="K22" s="468"/>
      <c r="L22" s="473" t="s">
        <v>0</v>
      </c>
      <c r="M22" s="473" t="s">
        <v>188</v>
      </c>
      <c r="N22" s="473"/>
      <c r="O22" s="473"/>
    </row>
    <row r="23" spans="1:15" x14ac:dyDescent="0.25">
      <c r="A23" s="459"/>
      <c r="B23" s="462"/>
      <c r="C23" s="462"/>
      <c r="D23" s="475"/>
      <c r="E23" s="477" t="s">
        <v>1</v>
      </c>
      <c r="F23" s="479"/>
      <c r="G23" s="474" t="s">
        <v>2</v>
      </c>
      <c r="H23" s="465"/>
      <c r="I23" s="467" t="s">
        <v>1</v>
      </c>
      <c r="J23" s="469"/>
      <c r="K23" s="493" t="s">
        <v>2</v>
      </c>
      <c r="L23" s="473"/>
      <c r="M23" s="473" t="s">
        <v>1</v>
      </c>
      <c r="N23" s="473"/>
      <c r="O23" s="456" t="s">
        <v>2</v>
      </c>
    </row>
    <row r="24" spans="1:15" ht="49.5" customHeight="1" x14ac:dyDescent="0.25">
      <c r="A24" s="460"/>
      <c r="B24" s="463"/>
      <c r="C24" s="463"/>
      <c r="D24" s="476"/>
      <c r="E24" s="47" t="s">
        <v>3</v>
      </c>
      <c r="F24" s="414" t="s">
        <v>4</v>
      </c>
      <c r="G24" s="476"/>
      <c r="H24" s="466"/>
      <c r="I24" s="48" t="s">
        <v>3</v>
      </c>
      <c r="J24" s="421" t="s">
        <v>4</v>
      </c>
      <c r="K24" s="494"/>
      <c r="L24" s="473"/>
      <c r="M24" s="413" t="s">
        <v>3</v>
      </c>
      <c r="N24" s="417" t="s">
        <v>4</v>
      </c>
      <c r="O24" s="456"/>
    </row>
    <row r="25" spans="1:15" ht="15.95" customHeight="1" x14ac:dyDescent="0.25">
      <c r="A25" s="101" t="s">
        <v>69</v>
      </c>
      <c r="B25" s="470" t="s">
        <v>6</v>
      </c>
      <c r="C25" s="495"/>
      <c r="D25" s="471"/>
      <c r="E25" s="471"/>
      <c r="F25" s="471"/>
      <c r="G25" s="471"/>
      <c r="H25" s="471"/>
      <c r="I25" s="471"/>
      <c r="J25" s="471"/>
      <c r="K25" s="471"/>
      <c r="L25" s="471"/>
      <c r="M25" s="471"/>
      <c r="N25" s="471"/>
      <c r="O25" s="472"/>
    </row>
    <row r="26" spans="1:15" ht="15" customHeight="1" x14ac:dyDescent="0.25">
      <c r="A26" s="4" t="s">
        <v>176</v>
      </c>
      <c r="B26" s="1" t="s">
        <v>55</v>
      </c>
      <c r="C26" s="13" t="s">
        <v>9</v>
      </c>
      <c r="D26" s="284">
        <f>E26+G26</f>
        <v>110.5</v>
      </c>
      <c r="E26" s="6">
        <v>110.5</v>
      </c>
      <c r="F26" s="6">
        <v>105.9</v>
      </c>
      <c r="G26" s="6"/>
      <c r="H26" s="7">
        <f>I26+K26</f>
        <v>6.3</v>
      </c>
      <c r="I26" s="7">
        <v>6.3</v>
      </c>
      <c r="J26" s="7">
        <v>6.2</v>
      </c>
      <c r="K26" s="163"/>
      <c r="L26" s="9">
        <f>M26+O26</f>
        <v>116.8</v>
      </c>
      <c r="M26" s="9">
        <f t="shared" ref="M26:O26" si="0">E26+I26</f>
        <v>116.8</v>
      </c>
      <c r="N26" s="9">
        <f t="shared" si="0"/>
        <v>112.10000000000001</v>
      </c>
      <c r="O26" s="9">
        <f t="shared" si="0"/>
        <v>0</v>
      </c>
    </row>
    <row r="27" spans="1:15" ht="15" customHeight="1" x14ac:dyDescent="0.25">
      <c r="A27" s="4" t="s">
        <v>70</v>
      </c>
      <c r="B27" s="164" t="s">
        <v>20</v>
      </c>
      <c r="C27" s="102"/>
      <c r="D27" s="6">
        <f t="shared" ref="D27:D90" si="1">E27+G27</f>
        <v>3506.5</v>
      </c>
      <c r="E27" s="6">
        <f>E28+E29+E30+E31</f>
        <v>3362.2</v>
      </c>
      <c r="F27" s="6">
        <f>F28+F29+F30+F31</f>
        <v>2174.9</v>
      </c>
      <c r="G27" s="6">
        <f>G28+G29+G30+G31</f>
        <v>144.30000000000001</v>
      </c>
      <c r="H27" s="7">
        <f t="shared" ref="H27:H90" si="2">I27+K27</f>
        <v>35.800000000000004</v>
      </c>
      <c r="I27" s="7">
        <f t="shared" ref="I27:O27" si="3">I28+I29+I30+I31</f>
        <v>45.800000000000004</v>
      </c>
      <c r="J27" s="7">
        <f t="shared" si="3"/>
        <v>87.899999999999991</v>
      </c>
      <c r="K27" s="163">
        <f t="shared" si="3"/>
        <v>-10</v>
      </c>
      <c r="L27" s="9">
        <f t="shared" si="3"/>
        <v>3542.3</v>
      </c>
      <c r="M27" s="9">
        <f t="shared" si="3"/>
        <v>3408</v>
      </c>
      <c r="N27" s="9">
        <f t="shared" si="3"/>
        <v>2262.8000000000002</v>
      </c>
      <c r="O27" s="9">
        <f t="shared" si="3"/>
        <v>134.30000000000001</v>
      </c>
    </row>
    <row r="28" spans="1:15" ht="15" customHeight="1" x14ac:dyDescent="0.25">
      <c r="A28" s="17"/>
      <c r="C28" s="13" t="s">
        <v>9</v>
      </c>
      <c r="D28" s="284">
        <f t="shared" si="1"/>
        <v>2894.2000000000003</v>
      </c>
      <c r="E28" s="14">
        <v>2811.4</v>
      </c>
      <c r="F28" s="14">
        <v>2170.3000000000002</v>
      </c>
      <c r="G28" s="14">
        <v>82.8</v>
      </c>
      <c r="H28" s="7">
        <f t="shared" si="2"/>
        <v>48.2</v>
      </c>
      <c r="I28" s="7">
        <v>58.2</v>
      </c>
      <c r="J28" s="7">
        <v>86.6</v>
      </c>
      <c r="K28" s="163">
        <v>-10</v>
      </c>
      <c r="L28" s="9">
        <f>M28+O28</f>
        <v>2942.4</v>
      </c>
      <c r="M28" s="10">
        <f t="shared" ref="M28:O31" si="4">E28+I28</f>
        <v>2869.6</v>
      </c>
      <c r="N28" s="10">
        <f t="shared" si="4"/>
        <v>2256.9</v>
      </c>
      <c r="O28" s="10">
        <f t="shared" si="4"/>
        <v>72.8</v>
      </c>
    </row>
    <row r="29" spans="1:15" ht="15" customHeight="1" x14ac:dyDescent="0.25">
      <c r="A29" s="17"/>
      <c r="B29" s="165"/>
      <c r="C29" s="64" t="s">
        <v>25</v>
      </c>
      <c r="D29" s="6">
        <f t="shared" si="1"/>
        <v>446.6</v>
      </c>
      <c r="E29" s="14">
        <v>446.6</v>
      </c>
      <c r="F29" s="14">
        <v>4.5999999999999996</v>
      </c>
      <c r="G29" s="14"/>
      <c r="H29" s="7">
        <f t="shared" si="2"/>
        <v>9.1999999999999993</v>
      </c>
      <c r="I29" s="8">
        <v>9.1999999999999993</v>
      </c>
      <c r="J29" s="8">
        <v>1.3</v>
      </c>
      <c r="K29" s="139"/>
      <c r="L29" s="9">
        <f>M29+O29</f>
        <v>455.8</v>
      </c>
      <c r="M29" s="10">
        <f t="shared" si="4"/>
        <v>455.8</v>
      </c>
      <c r="N29" s="10">
        <f t="shared" si="4"/>
        <v>5.8999999999999995</v>
      </c>
      <c r="O29" s="10">
        <f t="shared" si="4"/>
        <v>0</v>
      </c>
    </row>
    <row r="30" spans="1:15" ht="14.25" customHeight="1" x14ac:dyDescent="0.25">
      <c r="A30" s="17"/>
      <c r="B30" s="254"/>
      <c r="C30" s="28" t="s">
        <v>22</v>
      </c>
      <c r="D30" s="6">
        <f t="shared" si="1"/>
        <v>165</v>
      </c>
      <c r="E30" s="14">
        <v>103.5</v>
      </c>
      <c r="F30" s="14"/>
      <c r="G30" s="14">
        <v>61.5</v>
      </c>
      <c r="H30" s="7">
        <f t="shared" si="2"/>
        <v>-21.5</v>
      </c>
      <c r="I30" s="8">
        <v>-21.5</v>
      </c>
      <c r="J30" s="8"/>
      <c r="K30" s="139"/>
      <c r="L30" s="10">
        <f>M30+O30</f>
        <v>143.5</v>
      </c>
      <c r="M30" s="10">
        <f t="shared" si="4"/>
        <v>82</v>
      </c>
      <c r="N30" s="10">
        <f t="shared" si="4"/>
        <v>0</v>
      </c>
      <c r="O30" s="10">
        <f t="shared" si="4"/>
        <v>61.5</v>
      </c>
    </row>
    <row r="31" spans="1:15" ht="14.25" customHeight="1" x14ac:dyDescent="0.25">
      <c r="A31" s="97"/>
      <c r="B31" s="255"/>
      <c r="C31" s="13" t="s">
        <v>30</v>
      </c>
      <c r="D31" s="6">
        <f t="shared" si="1"/>
        <v>0.7</v>
      </c>
      <c r="E31" s="14">
        <v>0.7</v>
      </c>
      <c r="F31" s="14"/>
      <c r="G31" s="14"/>
      <c r="H31" s="7">
        <f t="shared" si="2"/>
        <v>-0.1</v>
      </c>
      <c r="I31" s="8">
        <v>-0.1</v>
      </c>
      <c r="J31" s="8"/>
      <c r="K31" s="139"/>
      <c r="L31" s="10">
        <f>M31+O31</f>
        <v>0.6</v>
      </c>
      <c r="M31" s="10">
        <f t="shared" si="4"/>
        <v>0.6</v>
      </c>
      <c r="N31" s="10">
        <f t="shared" si="4"/>
        <v>0</v>
      </c>
      <c r="O31" s="10">
        <f t="shared" si="4"/>
        <v>0</v>
      </c>
    </row>
    <row r="32" spans="1:15" ht="14.25" customHeight="1" x14ac:dyDescent="0.25">
      <c r="A32" s="4" t="s">
        <v>71</v>
      </c>
      <c r="B32" s="164" t="s">
        <v>7</v>
      </c>
      <c r="C32" s="13"/>
      <c r="D32" s="6">
        <f t="shared" si="1"/>
        <v>112.4</v>
      </c>
      <c r="E32" s="14">
        <f>SUM(E33:E37)</f>
        <v>112.4</v>
      </c>
      <c r="F32" s="14">
        <f>SUM(F33:F37)</f>
        <v>95.9</v>
      </c>
      <c r="G32" s="14">
        <f t="shared" ref="G32:O32" si="5">SUM(G33:G37)</f>
        <v>0</v>
      </c>
      <c r="H32" s="7">
        <f t="shared" si="2"/>
        <v>6.1</v>
      </c>
      <c r="I32" s="8">
        <f t="shared" si="5"/>
        <v>6.1</v>
      </c>
      <c r="J32" s="8">
        <f>SUM(J33:J37)</f>
        <v>6.5</v>
      </c>
      <c r="K32" s="139">
        <f t="shared" si="5"/>
        <v>0</v>
      </c>
      <c r="L32" s="10">
        <f t="shared" si="5"/>
        <v>118.5</v>
      </c>
      <c r="M32" s="10">
        <f t="shared" si="5"/>
        <v>118.5</v>
      </c>
      <c r="N32" s="10">
        <f t="shared" si="5"/>
        <v>102.39999999999998</v>
      </c>
      <c r="O32" s="10">
        <f t="shared" si="5"/>
        <v>0</v>
      </c>
    </row>
    <row r="33" spans="1:15" ht="15" customHeight="1" x14ac:dyDescent="0.25">
      <c r="A33" s="17"/>
      <c r="B33" s="165"/>
      <c r="C33" s="13" t="s">
        <v>9</v>
      </c>
      <c r="D33" s="6">
        <f t="shared" si="1"/>
        <v>43.6</v>
      </c>
      <c r="E33" s="14">
        <v>43.6</v>
      </c>
      <c r="F33" s="14">
        <v>36.299999999999997</v>
      </c>
      <c r="G33" s="14"/>
      <c r="H33" s="7">
        <f t="shared" si="2"/>
        <v>3.8</v>
      </c>
      <c r="I33" s="8">
        <v>3.8</v>
      </c>
      <c r="J33" s="8">
        <v>3.8</v>
      </c>
      <c r="K33" s="139"/>
      <c r="L33" s="10">
        <f t="shared" ref="L33:L48" si="6">M33+O33</f>
        <v>47.4</v>
      </c>
      <c r="M33" s="10">
        <f t="shared" ref="M33:O48" si="7">E33+I33</f>
        <v>47.4</v>
      </c>
      <c r="N33" s="10">
        <f t="shared" si="7"/>
        <v>40.099999999999994</v>
      </c>
      <c r="O33" s="10">
        <f t="shared" si="7"/>
        <v>0</v>
      </c>
    </row>
    <row r="34" spans="1:15" ht="15" customHeight="1" x14ac:dyDescent="0.25">
      <c r="A34" s="17"/>
      <c r="B34" s="165"/>
      <c r="C34" s="13" t="s">
        <v>31</v>
      </c>
      <c r="D34" s="6">
        <f t="shared" si="1"/>
        <v>3.7</v>
      </c>
      <c r="E34" s="14">
        <v>3.7</v>
      </c>
      <c r="F34" s="14">
        <v>3.2</v>
      </c>
      <c r="G34" s="14"/>
      <c r="H34" s="7">
        <f t="shared" si="2"/>
        <v>0.1</v>
      </c>
      <c r="I34" s="8">
        <v>0.1</v>
      </c>
      <c r="J34" s="8">
        <v>0.2</v>
      </c>
      <c r="K34" s="139"/>
      <c r="L34" s="10">
        <f t="shared" si="6"/>
        <v>3.8000000000000003</v>
      </c>
      <c r="M34" s="10">
        <f t="shared" si="7"/>
        <v>3.8000000000000003</v>
      </c>
      <c r="N34" s="10">
        <f t="shared" si="7"/>
        <v>3.4000000000000004</v>
      </c>
      <c r="O34" s="10">
        <f t="shared" si="7"/>
        <v>0</v>
      </c>
    </row>
    <row r="35" spans="1:15" ht="15" customHeight="1" x14ac:dyDescent="0.25">
      <c r="A35" s="17"/>
      <c r="B35" s="165"/>
      <c r="C35" s="13" t="s">
        <v>22</v>
      </c>
      <c r="D35" s="6">
        <f t="shared" si="1"/>
        <v>31.1</v>
      </c>
      <c r="E35" s="14">
        <v>31.1</v>
      </c>
      <c r="F35" s="14">
        <v>30</v>
      </c>
      <c r="G35" s="14"/>
      <c r="H35" s="7">
        <f t="shared" si="2"/>
        <v>2.2000000000000002</v>
      </c>
      <c r="I35" s="8">
        <v>2.2000000000000002</v>
      </c>
      <c r="J35" s="8">
        <v>2.2000000000000002</v>
      </c>
      <c r="K35" s="139"/>
      <c r="L35" s="10">
        <f t="shared" si="6"/>
        <v>33.300000000000004</v>
      </c>
      <c r="M35" s="10">
        <f t="shared" si="7"/>
        <v>33.300000000000004</v>
      </c>
      <c r="N35" s="10">
        <f t="shared" si="7"/>
        <v>32.200000000000003</v>
      </c>
      <c r="O35" s="10">
        <f t="shared" si="7"/>
        <v>0</v>
      </c>
    </row>
    <row r="36" spans="1:15" ht="15" customHeight="1" x14ac:dyDescent="0.25">
      <c r="A36" s="17"/>
      <c r="B36" s="165"/>
      <c r="C36" s="13" t="s">
        <v>30</v>
      </c>
      <c r="D36" s="6">
        <f t="shared" si="1"/>
        <v>11.2</v>
      </c>
      <c r="E36" s="14">
        <v>11.2</v>
      </c>
      <c r="F36" s="14">
        <v>4.3</v>
      </c>
      <c r="G36" s="14"/>
      <c r="H36" s="7">
        <f t="shared" si="2"/>
        <v>0</v>
      </c>
      <c r="I36" s="8"/>
      <c r="J36" s="8">
        <v>0.3</v>
      </c>
      <c r="K36" s="139"/>
      <c r="L36" s="10">
        <f t="shared" si="6"/>
        <v>11.2</v>
      </c>
      <c r="M36" s="10">
        <f t="shared" si="7"/>
        <v>11.2</v>
      </c>
      <c r="N36" s="10">
        <f t="shared" si="7"/>
        <v>4.5999999999999996</v>
      </c>
      <c r="O36" s="10">
        <f t="shared" si="7"/>
        <v>0</v>
      </c>
    </row>
    <row r="37" spans="1:15" ht="15" customHeight="1" x14ac:dyDescent="0.25">
      <c r="A37" s="97"/>
      <c r="B37" s="343"/>
      <c r="C37" s="13" t="s">
        <v>24</v>
      </c>
      <c r="D37" s="6">
        <f t="shared" si="1"/>
        <v>22.8</v>
      </c>
      <c r="E37" s="14">
        <v>22.8</v>
      </c>
      <c r="F37" s="14">
        <v>22.1</v>
      </c>
      <c r="G37" s="14"/>
      <c r="H37" s="7">
        <f t="shared" si="2"/>
        <v>0</v>
      </c>
      <c r="I37" s="8"/>
      <c r="J37" s="8"/>
      <c r="K37" s="139"/>
      <c r="L37" s="9">
        <f>M37+O37</f>
        <v>22.8</v>
      </c>
      <c r="M37" s="9">
        <f>E37+I37</f>
        <v>22.8</v>
      </c>
      <c r="N37" s="9">
        <f>F37+J37</f>
        <v>22.1</v>
      </c>
      <c r="O37" s="9">
        <f>G37+K37</f>
        <v>0</v>
      </c>
    </row>
    <row r="38" spans="1:15" ht="15" customHeight="1" x14ac:dyDescent="0.25">
      <c r="A38" s="4" t="s">
        <v>72</v>
      </c>
      <c r="B38" s="15" t="s">
        <v>10</v>
      </c>
      <c r="C38" s="13"/>
      <c r="D38" s="6">
        <f t="shared" si="1"/>
        <v>106.4</v>
      </c>
      <c r="E38" s="14">
        <f>SUM(E39:E42)</f>
        <v>106.4</v>
      </c>
      <c r="F38" s="14">
        <f>SUM(F39:F42)</f>
        <v>97.100000000000009</v>
      </c>
      <c r="G38" s="14">
        <f t="shared" ref="G38:O38" si="8">SUM(G39:G42)</f>
        <v>0</v>
      </c>
      <c r="H38" s="7">
        <f t="shared" si="2"/>
        <v>-1.4000000000000001</v>
      </c>
      <c r="I38" s="8">
        <f t="shared" si="8"/>
        <v>-1.4000000000000001</v>
      </c>
      <c r="J38" s="8">
        <f t="shared" si="8"/>
        <v>-1.3</v>
      </c>
      <c r="K38" s="139">
        <f t="shared" si="8"/>
        <v>0</v>
      </c>
      <c r="L38" s="10">
        <f t="shared" si="8"/>
        <v>105.00000000000001</v>
      </c>
      <c r="M38" s="10">
        <f t="shared" si="8"/>
        <v>105.00000000000001</v>
      </c>
      <c r="N38" s="10">
        <f t="shared" si="8"/>
        <v>95.8</v>
      </c>
      <c r="O38" s="10">
        <f t="shared" si="8"/>
        <v>0</v>
      </c>
    </row>
    <row r="39" spans="1:15" ht="15" customHeight="1" x14ac:dyDescent="0.25">
      <c r="A39" s="17"/>
      <c r="C39" s="13" t="s">
        <v>9</v>
      </c>
      <c r="D39" s="6">
        <f t="shared" si="1"/>
        <v>46.5</v>
      </c>
      <c r="E39" s="14">
        <v>46.5</v>
      </c>
      <c r="F39" s="14">
        <v>39.4</v>
      </c>
      <c r="G39" s="14"/>
      <c r="H39" s="7">
        <f t="shared" si="2"/>
        <v>-1.3</v>
      </c>
      <c r="I39" s="8">
        <v>-1.3</v>
      </c>
      <c r="J39" s="8">
        <v>-1.1000000000000001</v>
      </c>
      <c r="K39" s="139"/>
      <c r="L39" s="10">
        <f t="shared" si="6"/>
        <v>45.2</v>
      </c>
      <c r="M39" s="10">
        <f t="shared" si="7"/>
        <v>45.2</v>
      </c>
      <c r="N39" s="10">
        <f t="shared" si="7"/>
        <v>38.299999999999997</v>
      </c>
      <c r="O39" s="10">
        <f t="shared" si="7"/>
        <v>0</v>
      </c>
    </row>
    <row r="40" spans="1:15" ht="15" customHeight="1" x14ac:dyDescent="0.25">
      <c r="A40" s="17"/>
      <c r="C40" s="13" t="s">
        <v>31</v>
      </c>
      <c r="D40" s="6">
        <f t="shared" si="1"/>
        <v>4.0999999999999996</v>
      </c>
      <c r="E40" s="14">
        <v>4.0999999999999996</v>
      </c>
      <c r="F40" s="14">
        <v>3.4</v>
      </c>
      <c r="G40" s="14"/>
      <c r="H40" s="7">
        <f t="shared" si="2"/>
        <v>0</v>
      </c>
      <c r="I40" s="8"/>
      <c r="J40" s="8"/>
      <c r="K40" s="139"/>
      <c r="L40" s="10">
        <f t="shared" si="6"/>
        <v>4.0999999999999996</v>
      </c>
      <c r="M40" s="10">
        <f t="shared" si="7"/>
        <v>4.0999999999999996</v>
      </c>
      <c r="N40" s="10">
        <f t="shared" si="7"/>
        <v>3.4</v>
      </c>
      <c r="O40" s="10">
        <f t="shared" si="7"/>
        <v>0</v>
      </c>
    </row>
    <row r="41" spans="1:15" ht="15" customHeight="1" x14ac:dyDescent="0.25">
      <c r="A41" s="17"/>
      <c r="C41" s="13" t="s">
        <v>22</v>
      </c>
      <c r="D41" s="6">
        <f t="shared" si="1"/>
        <v>31.6</v>
      </c>
      <c r="E41" s="14">
        <v>31.6</v>
      </c>
      <c r="F41" s="14">
        <v>30.6</v>
      </c>
      <c r="G41" s="14"/>
      <c r="H41" s="7">
        <f t="shared" si="2"/>
        <v>-0.1</v>
      </c>
      <c r="I41" s="8">
        <v>-0.1</v>
      </c>
      <c r="J41" s="8">
        <v>-0.2</v>
      </c>
      <c r="K41" s="139"/>
      <c r="L41" s="10">
        <f t="shared" si="6"/>
        <v>31.5</v>
      </c>
      <c r="M41" s="10">
        <f t="shared" si="7"/>
        <v>31.5</v>
      </c>
      <c r="N41" s="10">
        <f t="shared" si="7"/>
        <v>30.400000000000002</v>
      </c>
      <c r="O41" s="10">
        <f t="shared" si="7"/>
        <v>0</v>
      </c>
    </row>
    <row r="42" spans="1:15" ht="15" customHeight="1" x14ac:dyDescent="0.25">
      <c r="A42" s="17"/>
      <c r="C42" s="13" t="s">
        <v>24</v>
      </c>
      <c r="D42" s="6">
        <f t="shared" si="1"/>
        <v>24.2</v>
      </c>
      <c r="E42" s="14">
        <v>24.2</v>
      </c>
      <c r="F42" s="14">
        <v>23.7</v>
      </c>
      <c r="G42" s="14"/>
      <c r="H42" s="7">
        <f t="shared" si="2"/>
        <v>0</v>
      </c>
      <c r="I42" s="8"/>
      <c r="J42" s="8"/>
      <c r="K42" s="139"/>
      <c r="L42" s="9">
        <f>M42+O42</f>
        <v>24.2</v>
      </c>
      <c r="M42" s="9">
        <f>E42+I42</f>
        <v>24.2</v>
      </c>
      <c r="N42" s="9">
        <f>F42+J42</f>
        <v>23.7</v>
      </c>
      <c r="O42" s="9">
        <f>G42+K42</f>
        <v>0</v>
      </c>
    </row>
    <row r="43" spans="1:15" ht="15" customHeight="1" x14ac:dyDescent="0.25">
      <c r="A43" s="4" t="s">
        <v>73</v>
      </c>
      <c r="B43" s="15" t="s">
        <v>11</v>
      </c>
      <c r="C43" s="13"/>
      <c r="D43" s="6">
        <f t="shared" si="1"/>
        <v>170.8</v>
      </c>
      <c r="E43" s="14">
        <f>SUM(E44:E48)</f>
        <v>170.8</v>
      </c>
      <c r="F43" s="14">
        <f>SUM(F44:F48)</f>
        <v>139.6</v>
      </c>
      <c r="G43" s="14">
        <f t="shared" ref="G43:O43" si="9">SUM(G44:G48)</f>
        <v>0</v>
      </c>
      <c r="H43" s="7">
        <f t="shared" si="2"/>
        <v>-4.9000000000000004</v>
      </c>
      <c r="I43" s="8">
        <f t="shared" si="9"/>
        <v>-4.9000000000000004</v>
      </c>
      <c r="J43" s="8">
        <f t="shared" si="9"/>
        <v>-4.2</v>
      </c>
      <c r="K43" s="139">
        <f t="shared" si="9"/>
        <v>0</v>
      </c>
      <c r="L43" s="10">
        <f t="shared" si="9"/>
        <v>165.9</v>
      </c>
      <c r="M43" s="10">
        <f t="shared" si="9"/>
        <v>165.9</v>
      </c>
      <c r="N43" s="10">
        <f t="shared" si="9"/>
        <v>135.4</v>
      </c>
      <c r="O43" s="10">
        <f t="shared" si="9"/>
        <v>0</v>
      </c>
    </row>
    <row r="44" spans="1:15" ht="15" customHeight="1" x14ac:dyDescent="0.25">
      <c r="A44" s="17"/>
      <c r="C44" s="13" t="s">
        <v>9</v>
      </c>
      <c r="D44" s="6">
        <f t="shared" si="1"/>
        <v>49.2</v>
      </c>
      <c r="E44" s="14">
        <v>49.2</v>
      </c>
      <c r="F44" s="14">
        <v>34.5</v>
      </c>
      <c r="G44" s="14"/>
      <c r="H44" s="7">
        <f t="shared" si="2"/>
        <v>-3.5</v>
      </c>
      <c r="I44" s="8">
        <v>-3.5</v>
      </c>
      <c r="J44" s="8">
        <v>-3.5</v>
      </c>
      <c r="K44" s="139"/>
      <c r="L44" s="10">
        <f t="shared" si="6"/>
        <v>45.7</v>
      </c>
      <c r="M44" s="10">
        <f t="shared" si="7"/>
        <v>45.7</v>
      </c>
      <c r="N44" s="10">
        <f t="shared" si="7"/>
        <v>31</v>
      </c>
      <c r="O44" s="10">
        <f t="shared" si="7"/>
        <v>0</v>
      </c>
    </row>
    <row r="45" spans="1:15" ht="15" customHeight="1" x14ac:dyDescent="0.25">
      <c r="A45" s="17"/>
      <c r="C45" s="13" t="s">
        <v>31</v>
      </c>
      <c r="D45" s="6">
        <f t="shared" si="1"/>
        <v>7.9</v>
      </c>
      <c r="E45" s="14">
        <v>7.9</v>
      </c>
      <c r="F45" s="14">
        <v>6.7</v>
      </c>
      <c r="G45" s="14"/>
      <c r="H45" s="7">
        <f t="shared" si="2"/>
        <v>-0.2</v>
      </c>
      <c r="I45" s="8">
        <v>-0.2</v>
      </c>
      <c r="J45" s="8"/>
      <c r="K45" s="139"/>
      <c r="L45" s="10">
        <f t="shared" si="6"/>
        <v>7.7</v>
      </c>
      <c r="M45" s="10">
        <f t="shared" si="7"/>
        <v>7.7</v>
      </c>
      <c r="N45" s="10">
        <f t="shared" si="7"/>
        <v>6.7</v>
      </c>
      <c r="O45" s="10">
        <f t="shared" si="7"/>
        <v>0</v>
      </c>
    </row>
    <row r="46" spans="1:15" ht="15" customHeight="1" x14ac:dyDescent="0.25">
      <c r="A46" s="17"/>
      <c r="C46" s="13" t="s">
        <v>22</v>
      </c>
      <c r="D46" s="6">
        <f t="shared" si="1"/>
        <v>88.8</v>
      </c>
      <c r="E46" s="14">
        <v>88.8</v>
      </c>
      <c r="F46" s="14">
        <v>74.2</v>
      </c>
      <c r="G46" s="14"/>
      <c r="H46" s="7">
        <f t="shared" si="2"/>
        <v>-1.2</v>
      </c>
      <c r="I46" s="8">
        <v>-1.2</v>
      </c>
      <c r="J46" s="8">
        <v>-0.7</v>
      </c>
      <c r="K46" s="139"/>
      <c r="L46" s="10">
        <f t="shared" si="6"/>
        <v>87.6</v>
      </c>
      <c r="M46" s="10">
        <f t="shared" si="7"/>
        <v>87.6</v>
      </c>
      <c r="N46" s="10">
        <f t="shared" si="7"/>
        <v>73.5</v>
      </c>
      <c r="O46" s="10">
        <f t="shared" si="7"/>
        <v>0</v>
      </c>
    </row>
    <row r="47" spans="1:15" ht="15" customHeight="1" x14ac:dyDescent="0.25">
      <c r="A47" s="17"/>
      <c r="C47" s="13" t="s">
        <v>30</v>
      </c>
      <c r="D47" s="6">
        <f t="shared" si="1"/>
        <v>4.5</v>
      </c>
      <c r="E47" s="14">
        <v>4.5</v>
      </c>
      <c r="F47" s="14">
        <v>4.3</v>
      </c>
      <c r="G47" s="14"/>
      <c r="H47" s="7">
        <f t="shared" si="2"/>
        <v>-0.2</v>
      </c>
      <c r="I47" s="8">
        <v>-0.2</v>
      </c>
      <c r="J47" s="8">
        <v>-0.2</v>
      </c>
      <c r="K47" s="139"/>
      <c r="L47" s="10">
        <f t="shared" si="6"/>
        <v>4.3</v>
      </c>
      <c r="M47" s="10">
        <f t="shared" si="7"/>
        <v>4.3</v>
      </c>
      <c r="N47" s="10">
        <f t="shared" si="7"/>
        <v>4.0999999999999996</v>
      </c>
      <c r="O47" s="10">
        <f t="shared" si="7"/>
        <v>0</v>
      </c>
    </row>
    <row r="48" spans="1:15" ht="15" customHeight="1" x14ac:dyDescent="0.25">
      <c r="A48" s="17"/>
      <c r="C48" s="13" t="s">
        <v>24</v>
      </c>
      <c r="D48" s="6">
        <f t="shared" si="1"/>
        <v>20.399999999999999</v>
      </c>
      <c r="E48" s="14">
        <v>20.399999999999999</v>
      </c>
      <c r="F48" s="14">
        <v>19.899999999999999</v>
      </c>
      <c r="G48" s="14"/>
      <c r="H48" s="7">
        <f t="shared" si="2"/>
        <v>0.2</v>
      </c>
      <c r="I48" s="8">
        <v>0.2</v>
      </c>
      <c r="J48" s="8">
        <v>0.2</v>
      </c>
      <c r="K48" s="139"/>
      <c r="L48" s="10">
        <f t="shared" si="6"/>
        <v>20.599999999999998</v>
      </c>
      <c r="M48" s="10">
        <f t="shared" si="7"/>
        <v>20.599999999999998</v>
      </c>
      <c r="N48" s="10">
        <f t="shared" si="7"/>
        <v>20.099999999999998</v>
      </c>
      <c r="O48" s="10">
        <f t="shared" si="7"/>
        <v>0</v>
      </c>
    </row>
    <row r="49" spans="1:15" ht="15" customHeight="1" x14ac:dyDescent="0.25">
      <c r="A49" s="4" t="s">
        <v>74</v>
      </c>
      <c r="B49" s="15" t="s">
        <v>12</v>
      </c>
      <c r="C49" s="13"/>
      <c r="D49" s="6">
        <f t="shared" si="1"/>
        <v>193.29999999999998</v>
      </c>
      <c r="E49" s="14">
        <f>SUM(E50:E53)</f>
        <v>156.29999999999998</v>
      </c>
      <c r="F49" s="14">
        <f>SUM(F50:F53)</f>
        <v>134.29999999999998</v>
      </c>
      <c r="G49" s="14">
        <f t="shared" ref="G49:O49" si="10">SUM(G50:G53)</f>
        <v>37</v>
      </c>
      <c r="H49" s="7">
        <f t="shared" si="2"/>
        <v>-2.0999999999999996</v>
      </c>
      <c r="I49" s="8">
        <f t="shared" si="10"/>
        <v>-2.0999999999999996</v>
      </c>
      <c r="J49" s="8">
        <f t="shared" si="10"/>
        <v>-1.4</v>
      </c>
      <c r="K49" s="139">
        <f t="shared" si="10"/>
        <v>0</v>
      </c>
      <c r="L49" s="10">
        <f t="shared" si="10"/>
        <v>191.2</v>
      </c>
      <c r="M49" s="10">
        <f t="shared" si="10"/>
        <v>154.19999999999999</v>
      </c>
      <c r="N49" s="10">
        <f t="shared" si="10"/>
        <v>132.89999999999998</v>
      </c>
      <c r="O49" s="10">
        <f t="shared" si="10"/>
        <v>37</v>
      </c>
    </row>
    <row r="50" spans="1:15" ht="15" customHeight="1" x14ac:dyDescent="0.25">
      <c r="A50" s="17"/>
      <c r="C50" s="13" t="s">
        <v>9</v>
      </c>
      <c r="D50" s="6">
        <f t="shared" si="1"/>
        <v>85.8</v>
      </c>
      <c r="E50" s="14">
        <v>48.8</v>
      </c>
      <c r="F50" s="14">
        <v>40.799999999999997</v>
      </c>
      <c r="G50" s="14">
        <v>37</v>
      </c>
      <c r="H50" s="7">
        <f t="shared" si="2"/>
        <v>-0.2</v>
      </c>
      <c r="I50" s="8">
        <v>-0.2</v>
      </c>
      <c r="J50" s="8">
        <v>-0.2</v>
      </c>
      <c r="K50" s="139"/>
      <c r="L50" s="10">
        <f t="shared" ref="L50:L65" si="11">M50+O50</f>
        <v>85.6</v>
      </c>
      <c r="M50" s="10">
        <f t="shared" ref="M50:O65" si="12">E50+I50</f>
        <v>48.599999999999994</v>
      </c>
      <c r="N50" s="10">
        <f t="shared" si="12"/>
        <v>40.599999999999994</v>
      </c>
      <c r="O50" s="10">
        <f t="shared" si="12"/>
        <v>37</v>
      </c>
    </row>
    <row r="51" spans="1:15" ht="15" customHeight="1" x14ac:dyDescent="0.25">
      <c r="A51" s="17"/>
      <c r="C51" s="13" t="s">
        <v>31</v>
      </c>
      <c r="D51" s="6">
        <f t="shared" si="1"/>
        <v>11.8</v>
      </c>
      <c r="E51" s="14">
        <v>11.8</v>
      </c>
      <c r="F51" s="14">
        <v>9.6999999999999993</v>
      </c>
      <c r="G51" s="14"/>
      <c r="H51" s="7">
        <f t="shared" si="2"/>
        <v>0</v>
      </c>
      <c r="I51" s="8"/>
      <c r="J51" s="8"/>
      <c r="K51" s="139"/>
      <c r="L51" s="10">
        <f t="shared" si="11"/>
        <v>11.8</v>
      </c>
      <c r="M51" s="10">
        <f t="shared" si="12"/>
        <v>11.8</v>
      </c>
      <c r="N51" s="10">
        <f t="shared" si="12"/>
        <v>9.6999999999999993</v>
      </c>
      <c r="O51" s="10">
        <f t="shared" si="12"/>
        <v>0</v>
      </c>
    </row>
    <row r="52" spans="1:15" ht="15" customHeight="1" x14ac:dyDescent="0.25">
      <c r="A52" s="17"/>
      <c r="C52" s="13" t="s">
        <v>22</v>
      </c>
      <c r="D52" s="6">
        <f t="shared" si="1"/>
        <v>80.099999999999994</v>
      </c>
      <c r="E52" s="14">
        <v>80.099999999999994</v>
      </c>
      <c r="F52" s="14">
        <v>68.599999999999994</v>
      </c>
      <c r="G52" s="14"/>
      <c r="H52" s="7">
        <f t="shared" si="2"/>
        <v>-0.7</v>
      </c>
      <c r="I52" s="8">
        <v>-0.7</v>
      </c>
      <c r="J52" s="8"/>
      <c r="K52" s="139"/>
      <c r="L52" s="10">
        <f t="shared" si="11"/>
        <v>79.399999999999991</v>
      </c>
      <c r="M52" s="10">
        <f t="shared" si="12"/>
        <v>79.399999999999991</v>
      </c>
      <c r="N52" s="10">
        <f t="shared" si="12"/>
        <v>68.599999999999994</v>
      </c>
      <c r="O52" s="10">
        <f t="shared" si="12"/>
        <v>0</v>
      </c>
    </row>
    <row r="53" spans="1:15" ht="15" customHeight="1" x14ac:dyDescent="0.25">
      <c r="A53" s="17"/>
      <c r="C53" s="13" t="s">
        <v>24</v>
      </c>
      <c r="D53" s="6">
        <f t="shared" si="1"/>
        <v>15.6</v>
      </c>
      <c r="E53" s="14">
        <v>15.6</v>
      </c>
      <c r="F53" s="14">
        <v>15.2</v>
      </c>
      <c r="G53" s="14"/>
      <c r="H53" s="7">
        <f t="shared" si="2"/>
        <v>-1.2</v>
      </c>
      <c r="I53" s="8">
        <v>-1.2</v>
      </c>
      <c r="J53" s="8">
        <v>-1.2</v>
      </c>
      <c r="K53" s="139"/>
      <c r="L53" s="9">
        <f>M53+O53</f>
        <v>14.4</v>
      </c>
      <c r="M53" s="9">
        <f>E53+I53</f>
        <v>14.4</v>
      </c>
      <c r="N53" s="9">
        <f>F53+J53</f>
        <v>14</v>
      </c>
      <c r="O53" s="9">
        <f>G53+K53</f>
        <v>0</v>
      </c>
    </row>
    <row r="54" spans="1:15" ht="15" customHeight="1" x14ac:dyDescent="0.25">
      <c r="A54" s="4" t="s">
        <v>75</v>
      </c>
      <c r="B54" s="15" t="s">
        <v>13</v>
      </c>
      <c r="C54" s="13"/>
      <c r="D54" s="6">
        <f t="shared" si="1"/>
        <v>101.4</v>
      </c>
      <c r="E54" s="14">
        <f>SUM(E55:E58)</f>
        <v>101.4</v>
      </c>
      <c r="F54" s="14">
        <f>SUM(F55:F58)</f>
        <v>91</v>
      </c>
      <c r="G54" s="14">
        <f>SUM(G55:G58)</f>
        <v>0</v>
      </c>
      <c r="H54" s="7">
        <f t="shared" si="2"/>
        <v>4</v>
      </c>
      <c r="I54" s="8">
        <f t="shared" ref="I54:O54" si="13">SUM(I55:I58)</f>
        <v>4</v>
      </c>
      <c r="J54" s="8">
        <f t="shared" si="13"/>
        <v>4</v>
      </c>
      <c r="K54" s="139">
        <f t="shared" si="13"/>
        <v>0</v>
      </c>
      <c r="L54" s="10">
        <f t="shared" si="13"/>
        <v>105.39999999999999</v>
      </c>
      <c r="M54" s="10">
        <f t="shared" si="13"/>
        <v>105.39999999999999</v>
      </c>
      <c r="N54" s="10">
        <f t="shared" si="13"/>
        <v>95</v>
      </c>
      <c r="O54" s="10">
        <f t="shared" si="13"/>
        <v>0</v>
      </c>
    </row>
    <row r="55" spans="1:15" ht="15" customHeight="1" x14ac:dyDescent="0.25">
      <c r="A55" s="17"/>
      <c r="C55" s="13" t="s">
        <v>9</v>
      </c>
      <c r="D55" s="6">
        <f t="shared" si="1"/>
        <v>51.1</v>
      </c>
      <c r="E55" s="14">
        <v>51.1</v>
      </c>
      <c r="F55" s="14">
        <v>42.9</v>
      </c>
      <c r="G55" s="14"/>
      <c r="H55" s="7">
        <f t="shared" si="2"/>
        <v>2.1</v>
      </c>
      <c r="I55" s="8">
        <v>2.1</v>
      </c>
      <c r="J55" s="8">
        <v>2.1</v>
      </c>
      <c r="K55" s="139"/>
      <c r="L55" s="10">
        <f t="shared" si="11"/>
        <v>53.2</v>
      </c>
      <c r="M55" s="10">
        <f t="shared" si="12"/>
        <v>53.2</v>
      </c>
      <c r="N55" s="10">
        <f t="shared" si="12"/>
        <v>45</v>
      </c>
      <c r="O55" s="10">
        <f t="shared" si="12"/>
        <v>0</v>
      </c>
    </row>
    <row r="56" spans="1:15" ht="15" customHeight="1" x14ac:dyDescent="0.25">
      <c r="A56" s="17"/>
      <c r="C56" s="13" t="s">
        <v>31</v>
      </c>
      <c r="D56" s="6">
        <f t="shared" si="1"/>
        <v>6.8</v>
      </c>
      <c r="E56" s="14">
        <v>6.8</v>
      </c>
      <c r="F56" s="14">
        <v>6.4</v>
      </c>
      <c r="G56" s="14"/>
      <c r="H56" s="7">
        <f t="shared" si="2"/>
        <v>0.5</v>
      </c>
      <c r="I56" s="8">
        <v>0.5</v>
      </c>
      <c r="J56" s="8">
        <v>0.5</v>
      </c>
      <c r="K56" s="139"/>
      <c r="L56" s="10">
        <f t="shared" si="11"/>
        <v>7.3</v>
      </c>
      <c r="M56" s="10">
        <f t="shared" si="12"/>
        <v>7.3</v>
      </c>
      <c r="N56" s="10">
        <f t="shared" si="12"/>
        <v>6.9</v>
      </c>
      <c r="O56" s="10">
        <f t="shared" si="12"/>
        <v>0</v>
      </c>
    </row>
    <row r="57" spans="1:15" ht="15" customHeight="1" x14ac:dyDescent="0.25">
      <c r="A57" s="17"/>
      <c r="C57" s="13" t="s">
        <v>22</v>
      </c>
      <c r="D57" s="6">
        <f t="shared" si="1"/>
        <v>21.3</v>
      </c>
      <c r="E57" s="14">
        <v>21.3</v>
      </c>
      <c r="F57" s="14">
        <v>20.100000000000001</v>
      </c>
      <c r="G57" s="14"/>
      <c r="H57" s="7">
        <f t="shared" si="2"/>
        <v>1.3</v>
      </c>
      <c r="I57" s="8">
        <v>1.3</v>
      </c>
      <c r="J57" s="8">
        <v>1.3</v>
      </c>
      <c r="K57" s="139"/>
      <c r="L57" s="10">
        <f t="shared" si="11"/>
        <v>22.6</v>
      </c>
      <c r="M57" s="10">
        <f t="shared" si="12"/>
        <v>22.6</v>
      </c>
      <c r="N57" s="10">
        <f t="shared" si="12"/>
        <v>21.400000000000002</v>
      </c>
      <c r="O57" s="10">
        <f t="shared" si="12"/>
        <v>0</v>
      </c>
    </row>
    <row r="58" spans="1:15" ht="15" customHeight="1" x14ac:dyDescent="0.25">
      <c r="A58" s="17"/>
      <c r="C58" s="13" t="s">
        <v>24</v>
      </c>
      <c r="D58" s="6">
        <f t="shared" si="1"/>
        <v>22.2</v>
      </c>
      <c r="E58" s="14">
        <v>22.2</v>
      </c>
      <c r="F58" s="14">
        <v>21.6</v>
      </c>
      <c r="G58" s="14"/>
      <c r="H58" s="7">
        <f t="shared" si="2"/>
        <v>0.1</v>
      </c>
      <c r="I58" s="8">
        <v>0.1</v>
      </c>
      <c r="J58" s="8">
        <v>0.1</v>
      </c>
      <c r="K58" s="139"/>
      <c r="L58" s="9">
        <f>M58+O58</f>
        <v>22.3</v>
      </c>
      <c r="M58" s="9">
        <f>E58+I58</f>
        <v>22.3</v>
      </c>
      <c r="N58" s="9">
        <f>F58+J58</f>
        <v>21.700000000000003</v>
      </c>
      <c r="O58" s="9">
        <f>G58+K58</f>
        <v>0</v>
      </c>
    </row>
    <row r="59" spans="1:15" ht="15" customHeight="1" x14ac:dyDescent="0.25">
      <c r="A59" s="4" t="s">
        <v>76</v>
      </c>
      <c r="B59" s="27" t="s">
        <v>14</v>
      </c>
      <c r="C59" s="28"/>
      <c r="D59" s="6">
        <f t="shared" si="1"/>
        <v>98.3</v>
      </c>
      <c r="E59" s="14">
        <f t="shared" ref="E59:O59" si="14">SUM(E60:E63)</f>
        <v>98.3</v>
      </c>
      <c r="F59" s="14">
        <f t="shared" si="14"/>
        <v>87</v>
      </c>
      <c r="G59" s="14">
        <f t="shared" si="14"/>
        <v>0</v>
      </c>
      <c r="H59" s="7">
        <f t="shared" si="2"/>
        <v>-0.6</v>
      </c>
      <c r="I59" s="8">
        <f t="shared" si="14"/>
        <v>-0.6</v>
      </c>
      <c r="J59" s="8">
        <f t="shared" si="14"/>
        <v>-0.5</v>
      </c>
      <c r="K59" s="139">
        <f t="shared" si="14"/>
        <v>0</v>
      </c>
      <c r="L59" s="10">
        <f t="shared" si="14"/>
        <v>97.7</v>
      </c>
      <c r="M59" s="10">
        <f t="shared" si="14"/>
        <v>97.7</v>
      </c>
      <c r="N59" s="10">
        <f t="shared" si="14"/>
        <v>86.5</v>
      </c>
      <c r="O59" s="10">
        <f t="shared" si="14"/>
        <v>0</v>
      </c>
    </row>
    <row r="60" spans="1:15" ht="15" customHeight="1" x14ac:dyDescent="0.25">
      <c r="A60" s="17"/>
      <c r="B60" s="63"/>
      <c r="C60" s="28" t="s">
        <v>9</v>
      </c>
      <c r="D60" s="6">
        <f t="shared" si="1"/>
        <v>39.9</v>
      </c>
      <c r="E60" s="14">
        <v>39.9</v>
      </c>
      <c r="F60" s="14">
        <v>31.3</v>
      </c>
      <c r="G60" s="14"/>
      <c r="H60" s="7">
        <f t="shared" si="2"/>
        <v>-0.6</v>
      </c>
      <c r="I60" s="8">
        <v>-0.6</v>
      </c>
      <c r="J60" s="8">
        <v>-0.5</v>
      </c>
      <c r="K60" s="139"/>
      <c r="L60" s="10">
        <f t="shared" si="11"/>
        <v>39.299999999999997</v>
      </c>
      <c r="M60" s="10">
        <f t="shared" si="12"/>
        <v>39.299999999999997</v>
      </c>
      <c r="N60" s="10">
        <f t="shared" si="12"/>
        <v>30.8</v>
      </c>
      <c r="O60" s="10">
        <f t="shared" si="12"/>
        <v>0</v>
      </c>
    </row>
    <row r="61" spans="1:15" ht="15" customHeight="1" x14ac:dyDescent="0.25">
      <c r="A61" s="17"/>
      <c r="B61" s="63"/>
      <c r="C61" s="28" t="s">
        <v>31</v>
      </c>
      <c r="D61" s="6">
        <f t="shared" si="1"/>
        <v>8.1</v>
      </c>
      <c r="E61" s="14">
        <v>8.1</v>
      </c>
      <c r="F61" s="14">
        <v>6.7</v>
      </c>
      <c r="G61" s="14"/>
      <c r="H61" s="7">
        <f t="shared" si="2"/>
        <v>0</v>
      </c>
      <c r="I61" s="8"/>
      <c r="J61" s="8"/>
      <c r="K61" s="139"/>
      <c r="L61" s="10">
        <f t="shared" si="11"/>
        <v>8.1</v>
      </c>
      <c r="M61" s="10">
        <f t="shared" si="12"/>
        <v>8.1</v>
      </c>
      <c r="N61" s="10">
        <f t="shared" si="12"/>
        <v>6.7</v>
      </c>
      <c r="O61" s="10">
        <f t="shared" si="12"/>
        <v>0</v>
      </c>
    </row>
    <row r="62" spans="1:15" ht="15" customHeight="1" x14ac:dyDescent="0.25">
      <c r="A62" s="17"/>
      <c r="B62" s="63"/>
      <c r="C62" s="28" t="s">
        <v>22</v>
      </c>
      <c r="D62" s="6">
        <f t="shared" si="1"/>
        <v>28.1</v>
      </c>
      <c r="E62" s="14">
        <v>28.1</v>
      </c>
      <c r="F62" s="14">
        <v>27.3</v>
      </c>
      <c r="G62" s="14"/>
      <c r="H62" s="7">
        <f t="shared" si="2"/>
        <v>0</v>
      </c>
      <c r="I62" s="8"/>
      <c r="J62" s="8"/>
      <c r="K62" s="139"/>
      <c r="L62" s="10">
        <f t="shared" si="11"/>
        <v>28.1</v>
      </c>
      <c r="M62" s="10">
        <f t="shared" si="12"/>
        <v>28.1</v>
      </c>
      <c r="N62" s="10">
        <f t="shared" si="12"/>
        <v>27.3</v>
      </c>
      <c r="O62" s="10">
        <f t="shared" si="12"/>
        <v>0</v>
      </c>
    </row>
    <row r="63" spans="1:15" ht="15" customHeight="1" x14ac:dyDescent="0.25">
      <c r="A63" s="17"/>
      <c r="B63" s="63"/>
      <c r="C63" s="28" t="s">
        <v>24</v>
      </c>
      <c r="D63" s="6">
        <f t="shared" si="1"/>
        <v>22.2</v>
      </c>
      <c r="E63" s="14">
        <v>22.2</v>
      </c>
      <c r="F63" s="14">
        <v>21.7</v>
      </c>
      <c r="G63" s="14"/>
      <c r="H63" s="7">
        <f t="shared" si="2"/>
        <v>0</v>
      </c>
      <c r="I63" s="8"/>
      <c r="J63" s="8"/>
      <c r="K63" s="139"/>
      <c r="L63" s="9">
        <f>M63+O63</f>
        <v>22.2</v>
      </c>
      <c r="M63" s="9">
        <f>E63+I63</f>
        <v>22.2</v>
      </c>
      <c r="N63" s="9">
        <f>F63+J63</f>
        <v>21.7</v>
      </c>
      <c r="O63" s="9">
        <f>G63+K63</f>
        <v>0</v>
      </c>
    </row>
    <row r="64" spans="1:15" ht="15" customHeight="1" x14ac:dyDescent="0.25">
      <c r="A64" s="101" t="s">
        <v>77</v>
      </c>
      <c r="B64" s="27" t="s">
        <v>15</v>
      </c>
      <c r="C64" s="28"/>
      <c r="D64" s="6">
        <f t="shared" si="1"/>
        <v>119.89999999999999</v>
      </c>
      <c r="E64" s="14">
        <f>SUM(E65:E68)</f>
        <v>119.89999999999999</v>
      </c>
      <c r="F64" s="14">
        <f>SUM(F65:F68)</f>
        <v>108.6</v>
      </c>
      <c r="G64" s="14">
        <f t="shared" ref="G64:O64" si="15">SUM(G65:G68)</f>
        <v>0</v>
      </c>
      <c r="H64" s="7">
        <f t="shared" si="2"/>
        <v>4.8999999999999995</v>
      </c>
      <c r="I64" s="8">
        <f t="shared" si="15"/>
        <v>4.8999999999999995</v>
      </c>
      <c r="J64" s="8">
        <f t="shared" si="15"/>
        <v>4.8</v>
      </c>
      <c r="K64" s="139">
        <f t="shared" si="15"/>
        <v>0</v>
      </c>
      <c r="L64" s="10">
        <f t="shared" si="15"/>
        <v>124.80000000000001</v>
      </c>
      <c r="M64" s="10">
        <f t="shared" si="15"/>
        <v>124.80000000000001</v>
      </c>
      <c r="N64" s="10">
        <f t="shared" si="15"/>
        <v>113.4</v>
      </c>
      <c r="O64" s="10">
        <f t="shared" si="15"/>
        <v>0</v>
      </c>
    </row>
    <row r="65" spans="1:15" ht="15" customHeight="1" x14ac:dyDescent="0.25">
      <c r="A65" s="105"/>
      <c r="B65" s="63"/>
      <c r="C65" s="28" t="s">
        <v>9</v>
      </c>
      <c r="D65" s="6">
        <f t="shared" si="1"/>
        <v>46</v>
      </c>
      <c r="E65" s="14">
        <v>46</v>
      </c>
      <c r="F65" s="14">
        <v>39</v>
      </c>
      <c r="G65" s="14"/>
      <c r="H65" s="7">
        <f t="shared" si="2"/>
        <v>3.7</v>
      </c>
      <c r="I65" s="8">
        <v>3.7</v>
      </c>
      <c r="J65" s="8">
        <v>3.6</v>
      </c>
      <c r="K65" s="139"/>
      <c r="L65" s="10">
        <f t="shared" si="11"/>
        <v>49.7</v>
      </c>
      <c r="M65" s="10">
        <f t="shared" si="12"/>
        <v>49.7</v>
      </c>
      <c r="N65" s="10">
        <f t="shared" si="12"/>
        <v>42.6</v>
      </c>
      <c r="O65" s="10">
        <f t="shared" si="12"/>
        <v>0</v>
      </c>
    </row>
    <row r="66" spans="1:15" ht="15" customHeight="1" x14ac:dyDescent="0.25">
      <c r="A66" s="105"/>
      <c r="B66" s="63"/>
      <c r="C66" s="28" t="s">
        <v>31</v>
      </c>
      <c r="D66" s="6">
        <f t="shared" si="1"/>
        <v>10.1</v>
      </c>
      <c r="E66" s="14">
        <v>10.1</v>
      </c>
      <c r="F66" s="14">
        <v>9.8000000000000007</v>
      </c>
      <c r="G66" s="14"/>
      <c r="H66" s="7">
        <f t="shared" si="2"/>
        <v>0.6</v>
      </c>
      <c r="I66" s="8">
        <v>0.6</v>
      </c>
      <c r="J66" s="8">
        <v>0.6</v>
      </c>
      <c r="K66" s="139"/>
      <c r="L66" s="10">
        <f>M66+O66</f>
        <v>10.7</v>
      </c>
      <c r="M66" s="10">
        <f>E66+I66</f>
        <v>10.7</v>
      </c>
      <c r="N66" s="10">
        <f>F66+J66</f>
        <v>10.4</v>
      </c>
      <c r="O66" s="10">
        <f>G66+K66</f>
        <v>0</v>
      </c>
    </row>
    <row r="67" spans="1:15" ht="15" customHeight="1" x14ac:dyDescent="0.25">
      <c r="A67" s="105"/>
      <c r="B67" s="63"/>
      <c r="C67" s="28" t="s">
        <v>22</v>
      </c>
      <c r="D67" s="6">
        <f t="shared" si="1"/>
        <v>40</v>
      </c>
      <c r="E67" s="14">
        <v>40</v>
      </c>
      <c r="F67" s="14">
        <v>36.9</v>
      </c>
      <c r="G67" s="14"/>
      <c r="H67" s="7">
        <f t="shared" si="2"/>
        <v>1</v>
      </c>
      <c r="I67" s="8">
        <v>1</v>
      </c>
      <c r="J67" s="8">
        <v>1</v>
      </c>
      <c r="K67" s="139"/>
      <c r="L67" s="10">
        <f t="shared" ref="L67:L88" si="16">M67+O67</f>
        <v>41</v>
      </c>
      <c r="M67" s="10">
        <f t="shared" ref="M67:O88" si="17">E67+I67</f>
        <v>41</v>
      </c>
      <c r="N67" s="10">
        <f t="shared" si="17"/>
        <v>37.9</v>
      </c>
      <c r="O67" s="10">
        <f t="shared" si="17"/>
        <v>0</v>
      </c>
    </row>
    <row r="68" spans="1:15" ht="15" customHeight="1" x14ac:dyDescent="0.25">
      <c r="A68" s="105"/>
      <c r="B68" s="63"/>
      <c r="C68" s="28" t="s">
        <v>24</v>
      </c>
      <c r="D68" s="6">
        <f t="shared" si="1"/>
        <v>23.8</v>
      </c>
      <c r="E68" s="14">
        <v>23.8</v>
      </c>
      <c r="F68" s="14">
        <v>22.9</v>
      </c>
      <c r="G68" s="14"/>
      <c r="H68" s="7">
        <f t="shared" si="2"/>
        <v>-0.4</v>
      </c>
      <c r="I68" s="8">
        <v>-0.4</v>
      </c>
      <c r="J68" s="8">
        <v>-0.4</v>
      </c>
      <c r="K68" s="139"/>
      <c r="L68" s="9">
        <f>M68+O68</f>
        <v>23.400000000000002</v>
      </c>
      <c r="M68" s="9">
        <f>E68+I68</f>
        <v>23.400000000000002</v>
      </c>
      <c r="N68" s="9">
        <f>F68+J68</f>
        <v>22.5</v>
      </c>
      <c r="O68" s="9">
        <f>G68+K68</f>
        <v>0</v>
      </c>
    </row>
    <row r="69" spans="1:15" ht="15" customHeight="1" x14ac:dyDescent="0.25">
      <c r="A69" s="4" t="s">
        <v>78</v>
      </c>
      <c r="B69" s="164" t="s">
        <v>16</v>
      </c>
      <c r="C69" s="13"/>
      <c r="D69" s="6">
        <f t="shared" si="1"/>
        <v>225.9</v>
      </c>
      <c r="E69" s="14">
        <f>SUM(E70:E74)</f>
        <v>225.9</v>
      </c>
      <c r="F69" s="14">
        <f>SUM(F70:F74)</f>
        <v>203.3</v>
      </c>
      <c r="G69" s="14">
        <f t="shared" ref="G69:O69" si="18">SUM(G70:G74)</f>
        <v>0</v>
      </c>
      <c r="H69" s="7">
        <f t="shared" si="2"/>
        <v>10.5</v>
      </c>
      <c r="I69" s="8">
        <f>SUM(I70:I74)</f>
        <v>10.5</v>
      </c>
      <c r="J69" s="8">
        <f>SUM(J70:J74)</f>
        <v>9.7999999999999989</v>
      </c>
      <c r="K69" s="8">
        <f t="shared" si="18"/>
        <v>0</v>
      </c>
      <c r="L69" s="10">
        <f t="shared" si="18"/>
        <v>236.4</v>
      </c>
      <c r="M69" s="10">
        <f t="shared" si="18"/>
        <v>236.4</v>
      </c>
      <c r="N69" s="10">
        <f t="shared" si="18"/>
        <v>213.10000000000002</v>
      </c>
      <c r="O69" s="10">
        <f t="shared" si="18"/>
        <v>0</v>
      </c>
    </row>
    <row r="70" spans="1:15" ht="15" customHeight="1" x14ac:dyDescent="0.25">
      <c r="A70" s="17"/>
      <c r="B70" s="165"/>
      <c r="C70" s="13" t="s">
        <v>9</v>
      </c>
      <c r="D70" s="6">
        <f t="shared" si="1"/>
        <v>83.4</v>
      </c>
      <c r="E70" s="14">
        <v>83.4</v>
      </c>
      <c r="F70" s="14">
        <v>75.900000000000006</v>
      </c>
      <c r="G70" s="14"/>
      <c r="H70" s="7">
        <f t="shared" si="2"/>
        <v>4.4000000000000004</v>
      </c>
      <c r="I70" s="8">
        <v>4.4000000000000004</v>
      </c>
      <c r="J70" s="8">
        <v>4.3</v>
      </c>
      <c r="K70" s="139"/>
      <c r="L70" s="10">
        <f t="shared" si="16"/>
        <v>87.800000000000011</v>
      </c>
      <c r="M70" s="10">
        <f t="shared" si="17"/>
        <v>87.800000000000011</v>
      </c>
      <c r="N70" s="10">
        <f t="shared" si="17"/>
        <v>80.2</v>
      </c>
      <c r="O70" s="10">
        <f t="shared" si="17"/>
        <v>0</v>
      </c>
    </row>
    <row r="71" spans="1:15" ht="15" customHeight="1" x14ac:dyDescent="0.25">
      <c r="A71" s="17"/>
      <c r="B71" s="165"/>
      <c r="C71" s="13" t="s">
        <v>31</v>
      </c>
      <c r="D71" s="6">
        <f t="shared" si="1"/>
        <v>18.399999999999999</v>
      </c>
      <c r="E71" s="14">
        <v>18.399999999999999</v>
      </c>
      <c r="F71" s="14">
        <v>16.2</v>
      </c>
      <c r="G71" s="14"/>
      <c r="H71" s="7">
        <f t="shared" si="2"/>
        <v>0.3</v>
      </c>
      <c r="I71" s="8">
        <v>0.3</v>
      </c>
      <c r="J71" s="8"/>
      <c r="K71" s="139"/>
      <c r="L71" s="10">
        <f t="shared" si="16"/>
        <v>18.7</v>
      </c>
      <c r="M71" s="10">
        <f t="shared" si="17"/>
        <v>18.7</v>
      </c>
      <c r="N71" s="10">
        <f t="shared" si="17"/>
        <v>16.2</v>
      </c>
      <c r="O71" s="10">
        <f t="shared" si="17"/>
        <v>0</v>
      </c>
    </row>
    <row r="72" spans="1:15" ht="15" customHeight="1" x14ac:dyDescent="0.25">
      <c r="A72" s="17"/>
      <c r="B72" s="165"/>
      <c r="C72" s="13" t="s">
        <v>22</v>
      </c>
      <c r="D72" s="6">
        <f t="shared" si="1"/>
        <v>93</v>
      </c>
      <c r="E72" s="14">
        <v>93</v>
      </c>
      <c r="F72" s="14">
        <v>85.4</v>
      </c>
      <c r="G72" s="14"/>
      <c r="H72" s="7">
        <f t="shared" si="2"/>
        <v>5.7</v>
      </c>
      <c r="I72" s="8">
        <v>5.7</v>
      </c>
      <c r="J72" s="8">
        <v>5.4</v>
      </c>
      <c r="K72" s="139"/>
      <c r="L72" s="10">
        <f t="shared" si="16"/>
        <v>98.7</v>
      </c>
      <c r="M72" s="10">
        <f t="shared" si="17"/>
        <v>98.7</v>
      </c>
      <c r="N72" s="10">
        <f t="shared" si="17"/>
        <v>90.800000000000011</v>
      </c>
      <c r="O72" s="10">
        <f t="shared" si="17"/>
        <v>0</v>
      </c>
    </row>
    <row r="73" spans="1:15" ht="15" customHeight="1" x14ac:dyDescent="0.25">
      <c r="A73" s="17"/>
      <c r="C73" s="13" t="s">
        <v>30</v>
      </c>
      <c r="D73" s="6">
        <f t="shared" si="1"/>
        <v>1.9</v>
      </c>
      <c r="E73" s="14">
        <v>1.9</v>
      </c>
      <c r="F73" s="14">
        <v>1.8</v>
      </c>
      <c r="G73" s="14"/>
      <c r="H73" s="7">
        <f t="shared" si="2"/>
        <v>0.1</v>
      </c>
      <c r="I73" s="8">
        <v>0.1</v>
      </c>
      <c r="J73" s="8">
        <v>0.1</v>
      </c>
      <c r="K73" s="139"/>
      <c r="L73" s="10">
        <f t="shared" si="16"/>
        <v>2</v>
      </c>
      <c r="M73" s="10">
        <f t="shared" si="17"/>
        <v>2</v>
      </c>
      <c r="N73" s="10">
        <f t="shared" si="17"/>
        <v>1.9000000000000001</v>
      </c>
      <c r="O73" s="10">
        <f t="shared" si="17"/>
        <v>0</v>
      </c>
    </row>
    <row r="74" spans="1:15" ht="15" customHeight="1" x14ac:dyDescent="0.25">
      <c r="A74" s="97"/>
      <c r="B74" s="343"/>
      <c r="C74" s="13" t="s">
        <v>24</v>
      </c>
      <c r="D74" s="6">
        <f t="shared" si="1"/>
        <v>29.2</v>
      </c>
      <c r="E74" s="14">
        <v>29.2</v>
      </c>
      <c r="F74" s="14">
        <v>24</v>
      </c>
      <c r="G74" s="14"/>
      <c r="H74" s="7">
        <f t="shared" si="2"/>
        <v>0</v>
      </c>
      <c r="I74" s="8"/>
      <c r="J74" s="8"/>
      <c r="K74" s="139"/>
      <c r="L74" s="9">
        <f>M74+O74</f>
        <v>29.2</v>
      </c>
      <c r="M74" s="9">
        <f>E74+I74</f>
        <v>29.2</v>
      </c>
      <c r="N74" s="9">
        <f>F74+J74</f>
        <v>24</v>
      </c>
      <c r="O74" s="9">
        <f>G74+K74</f>
        <v>0</v>
      </c>
    </row>
    <row r="75" spans="1:15" ht="15" customHeight="1" x14ac:dyDescent="0.25">
      <c r="A75" s="4" t="s">
        <v>79</v>
      </c>
      <c r="B75" s="15" t="s">
        <v>17</v>
      </c>
      <c r="C75" s="13"/>
      <c r="D75" s="6">
        <f t="shared" si="1"/>
        <v>108.30000000000001</v>
      </c>
      <c r="E75" s="14">
        <f t="shared" ref="E75:O75" si="19">SUM(E76:E79)</f>
        <v>108.30000000000001</v>
      </c>
      <c r="F75" s="14">
        <f t="shared" si="19"/>
        <v>98.8</v>
      </c>
      <c r="G75" s="14">
        <f t="shared" si="19"/>
        <v>0</v>
      </c>
      <c r="H75" s="7">
        <f t="shared" si="2"/>
        <v>3</v>
      </c>
      <c r="I75" s="8">
        <f t="shared" si="19"/>
        <v>3</v>
      </c>
      <c r="J75" s="8">
        <f t="shared" si="19"/>
        <v>2.9000000000000004</v>
      </c>
      <c r="K75" s="139">
        <f t="shared" si="19"/>
        <v>0</v>
      </c>
      <c r="L75" s="10">
        <f t="shared" si="19"/>
        <v>111.30000000000001</v>
      </c>
      <c r="M75" s="10">
        <f t="shared" si="19"/>
        <v>111.30000000000001</v>
      </c>
      <c r="N75" s="10">
        <f t="shared" si="19"/>
        <v>101.7</v>
      </c>
      <c r="O75" s="10">
        <f t="shared" si="19"/>
        <v>0</v>
      </c>
    </row>
    <row r="76" spans="1:15" ht="15" customHeight="1" x14ac:dyDescent="0.25">
      <c r="A76" s="17"/>
      <c r="C76" s="13" t="s">
        <v>9</v>
      </c>
      <c r="D76" s="6">
        <f t="shared" si="1"/>
        <v>49</v>
      </c>
      <c r="E76" s="14">
        <v>49</v>
      </c>
      <c r="F76" s="14">
        <v>41.2</v>
      </c>
      <c r="G76" s="14"/>
      <c r="H76" s="7">
        <f t="shared" si="2"/>
        <v>1.2</v>
      </c>
      <c r="I76" s="8">
        <v>1.2</v>
      </c>
      <c r="J76" s="8">
        <v>1.2</v>
      </c>
      <c r="K76" s="139"/>
      <c r="L76" s="10">
        <f t="shared" si="16"/>
        <v>50.2</v>
      </c>
      <c r="M76" s="10">
        <f t="shared" si="17"/>
        <v>50.2</v>
      </c>
      <c r="N76" s="10">
        <f t="shared" si="17"/>
        <v>42.400000000000006</v>
      </c>
      <c r="O76" s="10">
        <f t="shared" si="17"/>
        <v>0</v>
      </c>
    </row>
    <row r="77" spans="1:15" ht="15" customHeight="1" x14ac:dyDescent="0.25">
      <c r="A77" s="17"/>
      <c r="C77" s="13" t="s">
        <v>31</v>
      </c>
      <c r="D77" s="6">
        <f t="shared" si="1"/>
        <v>2.5</v>
      </c>
      <c r="E77" s="14">
        <v>2.5</v>
      </c>
      <c r="F77" s="14">
        <v>2.4</v>
      </c>
      <c r="G77" s="14"/>
      <c r="H77" s="7">
        <f t="shared" si="2"/>
        <v>0.2</v>
      </c>
      <c r="I77" s="8">
        <v>0.2</v>
      </c>
      <c r="J77" s="8">
        <v>0.1</v>
      </c>
      <c r="K77" s="139"/>
      <c r="L77" s="10">
        <f t="shared" si="16"/>
        <v>2.7</v>
      </c>
      <c r="M77" s="10">
        <f t="shared" si="17"/>
        <v>2.7</v>
      </c>
      <c r="N77" s="10">
        <f t="shared" si="17"/>
        <v>2.5</v>
      </c>
      <c r="O77" s="10">
        <f t="shared" si="17"/>
        <v>0</v>
      </c>
    </row>
    <row r="78" spans="1:15" ht="15" customHeight="1" x14ac:dyDescent="0.25">
      <c r="A78" s="17"/>
      <c r="C78" s="13" t="s">
        <v>22</v>
      </c>
      <c r="D78" s="6">
        <f t="shared" si="1"/>
        <v>34.200000000000003</v>
      </c>
      <c r="E78" s="14">
        <v>34.200000000000003</v>
      </c>
      <c r="F78" s="14">
        <v>33.4</v>
      </c>
      <c r="G78" s="14"/>
      <c r="H78" s="7">
        <f t="shared" si="2"/>
        <v>1.6</v>
      </c>
      <c r="I78" s="8">
        <v>1.6</v>
      </c>
      <c r="J78" s="8">
        <v>1.6</v>
      </c>
      <c r="K78" s="139"/>
      <c r="L78" s="10">
        <f t="shared" si="16"/>
        <v>35.800000000000004</v>
      </c>
      <c r="M78" s="10">
        <f t="shared" si="17"/>
        <v>35.800000000000004</v>
      </c>
      <c r="N78" s="10">
        <f t="shared" si="17"/>
        <v>35</v>
      </c>
      <c r="O78" s="10">
        <f t="shared" si="17"/>
        <v>0</v>
      </c>
    </row>
    <row r="79" spans="1:15" ht="15" customHeight="1" x14ac:dyDescent="0.25">
      <c r="A79" s="17"/>
      <c r="C79" s="13" t="s">
        <v>24</v>
      </c>
      <c r="D79" s="6">
        <f t="shared" si="1"/>
        <v>22.6</v>
      </c>
      <c r="E79" s="14">
        <v>22.6</v>
      </c>
      <c r="F79" s="14">
        <v>21.8</v>
      </c>
      <c r="G79" s="14"/>
      <c r="H79" s="7">
        <f t="shared" si="2"/>
        <v>0</v>
      </c>
      <c r="I79" s="8"/>
      <c r="J79" s="8"/>
      <c r="K79" s="139"/>
      <c r="L79" s="9">
        <f>M79+O79</f>
        <v>22.6</v>
      </c>
      <c r="M79" s="9">
        <f>E79+I79</f>
        <v>22.6</v>
      </c>
      <c r="N79" s="9">
        <f>F79+J79</f>
        <v>21.8</v>
      </c>
      <c r="O79" s="9">
        <f>G79+K79</f>
        <v>0</v>
      </c>
    </row>
    <row r="80" spans="1:15" ht="15" customHeight="1" x14ac:dyDescent="0.25">
      <c r="A80" s="4" t="s">
        <v>80</v>
      </c>
      <c r="B80" s="15" t="s">
        <v>18</v>
      </c>
      <c r="C80" s="13"/>
      <c r="D80" s="6">
        <f t="shared" si="1"/>
        <v>81.8</v>
      </c>
      <c r="E80" s="14">
        <f t="shared" ref="E80:O80" si="20">SUM(E81:E84)</f>
        <v>81.8</v>
      </c>
      <c r="F80" s="14">
        <f t="shared" si="20"/>
        <v>73.5</v>
      </c>
      <c r="G80" s="14">
        <f t="shared" si="20"/>
        <v>0</v>
      </c>
      <c r="H80" s="7">
        <f t="shared" si="2"/>
        <v>-0.39999999999999991</v>
      </c>
      <c r="I80" s="8">
        <f t="shared" si="20"/>
        <v>-0.39999999999999991</v>
      </c>
      <c r="J80" s="8">
        <f t="shared" si="20"/>
        <v>-0.39999999999999991</v>
      </c>
      <c r="K80" s="139">
        <f t="shared" si="20"/>
        <v>0</v>
      </c>
      <c r="L80" s="10">
        <f t="shared" si="20"/>
        <v>81.400000000000006</v>
      </c>
      <c r="M80" s="10">
        <f t="shared" si="20"/>
        <v>81.400000000000006</v>
      </c>
      <c r="N80" s="10">
        <f t="shared" si="20"/>
        <v>73.099999999999994</v>
      </c>
      <c r="O80" s="10">
        <f t="shared" si="20"/>
        <v>0</v>
      </c>
    </row>
    <row r="81" spans="1:15" ht="15" customHeight="1" x14ac:dyDescent="0.25">
      <c r="A81" s="17"/>
      <c r="C81" s="13" t="s">
        <v>9</v>
      </c>
      <c r="D81" s="6">
        <f t="shared" si="1"/>
        <v>36.799999999999997</v>
      </c>
      <c r="E81" s="14">
        <v>36.799999999999997</v>
      </c>
      <c r="F81" s="14">
        <v>30.5</v>
      </c>
      <c r="G81" s="14"/>
      <c r="H81" s="7">
        <f t="shared" si="2"/>
        <v>0.9</v>
      </c>
      <c r="I81" s="8">
        <v>0.9</v>
      </c>
      <c r="J81" s="8">
        <v>0.9</v>
      </c>
      <c r="K81" s="139"/>
      <c r="L81" s="10">
        <f t="shared" si="16"/>
        <v>37.699999999999996</v>
      </c>
      <c r="M81" s="10">
        <f t="shared" si="17"/>
        <v>37.699999999999996</v>
      </c>
      <c r="N81" s="10">
        <f t="shared" si="17"/>
        <v>31.4</v>
      </c>
      <c r="O81" s="10">
        <f t="shared" si="17"/>
        <v>0</v>
      </c>
    </row>
    <row r="82" spans="1:15" ht="15" customHeight="1" x14ac:dyDescent="0.25">
      <c r="A82" s="17"/>
      <c r="C82" s="13" t="s">
        <v>31</v>
      </c>
      <c r="D82" s="6">
        <f t="shared" si="1"/>
        <v>3.9</v>
      </c>
      <c r="E82" s="14">
        <v>3.9</v>
      </c>
      <c r="F82" s="14">
        <v>3.2</v>
      </c>
      <c r="G82" s="14"/>
      <c r="H82" s="7">
        <f t="shared" si="2"/>
        <v>0.2</v>
      </c>
      <c r="I82" s="8">
        <v>0.2</v>
      </c>
      <c r="J82" s="8">
        <v>0.2</v>
      </c>
      <c r="K82" s="139"/>
      <c r="L82" s="10">
        <f t="shared" si="16"/>
        <v>4.0999999999999996</v>
      </c>
      <c r="M82" s="10">
        <f t="shared" si="17"/>
        <v>4.0999999999999996</v>
      </c>
      <c r="N82" s="10">
        <f t="shared" si="17"/>
        <v>3.4000000000000004</v>
      </c>
      <c r="O82" s="10">
        <f t="shared" si="17"/>
        <v>0</v>
      </c>
    </row>
    <row r="83" spans="1:15" ht="15" customHeight="1" x14ac:dyDescent="0.25">
      <c r="A83" s="17"/>
      <c r="C83" s="13" t="s">
        <v>22</v>
      </c>
      <c r="D83" s="6">
        <f t="shared" si="1"/>
        <v>30.6</v>
      </c>
      <c r="E83" s="14">
        <v>30.6</v>
      </c>
      <c r="F83" s="14">
        <v>29.8</v>
      </c>
      <c r="G83" s="14"/>
      <c r="H83" s="7">
        <f t="shared" si="2"/>
        <v>-1.5</v>
      </c>
      <c r="I83" s="8">
        <v>-1.5</v>
      </c>
      <c r="J83" s="8">
        <v>-1.5</v>
      </c>
      <c r="K83" s="139"/>
      <c r="L83" s="10">
        <f t="shared" si="16"/>
        <v>29.1</v>
      </c>
      <c r="M83" s="10">
        <f t="shared" si="17"/>
        <v>29.1</v>
      </c>
      <c r="N83" s="10">
        <f t="shared" si="17"/>
        <v>28.3</v>
      </c>
      <c r="O83" s="10">
        <f t="shared" si="17"/>
        <v>0</v>
      </c>
    </row>
    <row r="84" spans="1:15" ht="15" customHeight="1" x14ac:dyDescent="0.25">
      <c r="A84" s="17"/>
      <c r="C84" s="13" t="s">
        <v>24</v>
      </c>
      <c r="D84" s="6">
        <f t="shared" si="1"/>
        <v>10.5</v>
      </c>
      <c r="E84" s="14">
        <v>10.5</v>
      </c>
      <c r="F84" s="14">
        <v>10</v>
      </c>
      <c r="G84" s="14"/>
      <c r="H84" s="7">
        <f t="shared" si="2"/>
        <v>0</v>
      </c>
      <c r="I84" s="8"/>
      <c r="J84" s="8"/>
      <c r="K84" s="139"/>
      <c r="L84" s="9">
        <f>M84+O84</f>
        <v>10.5</v>
      </c>
      <c r="M84" s="9">
        <f>E84+I84</f>
        <v>10.5</v>
      </c>
      <c r="N84" s="9">
        <f>F84+J84</f>
        <v>10</v>
      </c>
      <c r="O84" s="9">
        <f>G84+K84</f>
        <v>0</v>
      </c>
    </row>
    <row r="85" spans="1:15" ht="15" customHeight="1" x14ac:dyDescent="0.25">
      <c r="A85" s="4" t="s">
        <v>81</v>
      </c>
      <c r="B85" s="15" t="s">
        <v>19</v>
      </c>
      <c r="C85" s="13"/>
      <c r="D85" s="6">
        <f t="shared" si="1"/>
        <v>183.9</v>
      </c>
      <c r="E85" s="14">
        <f>SUM(E86:E88)</f>
        <v>183.9</v>
      </c>
      <c r="F85" s="14">
        <f>SUM(F86:F88)</f>
        <v>151.19999999999999</v>
      </c>
      <c r="G85" s="14">
        <f t="shared" ref="G85:O85" si="21">SUM(G86:G88)</f>
        <v>0</v>
      </c>
      <c r="H85" s="7">
        <f t="shared" si="2"/>
        <v>0</v>
      </c>
      <c r="I85" s="8">
        <f t="shared" si="21"/>
        <v>0</v>
      </c>
      <c r="J85" s="8">
        <f t="shared" si="21"/>
        <v>9.9999999999999978E-2</v>
      </c>
      <c r="K85" s="139">
        <f t="shared" si="21"/>
        <v>0</v>
      </c>
      <c r="L85" s="10">
        <f t="shared" si="21"/>
        <v>183.9</v>
      </c>
      <c r="M85" s="10">
        <f t="shared" si="21"/>
        <v>183.9</v>
      </c>
      <c r="N85" s="10">
        <f t="shared" si="21"/>
        <v>151.30000000000001</v>
      </c>
      <c r="O85" s="10">
        <f t="shared" si="21"/>
        <v>0</v>
      </c>
    </row>
    <row r="86" spans="1:15" ht="15" customHeight="1" x14ac:dyDescent="0.25">
      <c r="A86" s="17"/>
      <c r="C86" s="13" t="s">
        <v>9</v>
      </c>
      <c r="D86" s="6">
        <f t="shared" si="1"/>
        <v>127.5</v>
      </c>
      <c r="E86" s="14">
        <v>127.5</v>
      </c>
      <c r="F86" s="14">
        <v>99.7</v>
      </c>
      <c r="G86" s="14"/>
      <c r="H86" s="7">
        <f t="shared" si="2"/>
        <v>0.2</v>
      </c>
      <c r="I86" s="8">
        <v>0.2</v>
      </c>
      <c r="J86" s="8">
        <v>0.7</v>
      </c>
      <c r="K86" s="139"/>
      <c r="L86" s="10">
        <f t="shared" si="16"/>
        <v>127.7</v>
      </c>
      <c r="M86" s="10">
        <f t="shared" si="17"/>
        <v>127.7</v>
      </c>
      <c r="N86" s="10">
        <f t="shared" si="17"/>
        <v>100.4</v>
      </c>
      <c r="O86" s="10">
        <f t="shared" si="17"/>
        <v>0</v>
      </c>
    </row>
    <row r="87" spans="1:15" ht="15" customHeight="1" x14ac:dyDescent="0.25">
      <c r="A87" s="17"/>
      <c r="C87" s="13" t="s">
        <v>31</v>
      </c>
      <c r="D87" s="6">
        <f t="shared" si="1"/>
        <v>15.3</v>
      </c>
      <c r="E87" s="14">
        <v>15.3</v>
      </c>
      <c r="F87" s="14">
        <v>15</v>
      </c>
      <c r="G87" s="14"/>
      <c r="H87" s="7">
        <f t="shared" si="2"/>
        <v>0</v>
      </c>
      <c r="I87" s="8"/>
      <c r="J87" s="8"/>
      <c r="K87" s="139"/>
      <c r="L87" s="10">
        <f t="shared" si="16"/>
        <v>15.3</v>
      </c>
      <c r="M87" s="10">
        <f t="shared" si="17"/>
        <v>15.3</v>
      </c>
      <c r="N87" s="10">
        <f t="shared" si="17"/>
        <v>15</v>
      </c>
      <c r="O87" s="10">
        <f t="shared" si="17"/>
        <v>0</v>
      </c>
    </row>
    <row r="88" spans="1:15" ht="15" customHeight="1" x14ac:dyDescent="0.25">
      <c r="A88" s="17"/>
      <c r="C88" s="13" t="s">
        <v>22</v>
      </c>
      <c r="D88" s="6">
        <f t="shared" si="1"/>
        <v>41.1</v>
      </c>
      <c r="E88" s="14">
        <v>41.1</v>
      </c>
      <c r="F88" s="14">
        <v>36.5</v>
      </c>
      <c r="G88" s="14"/>
      <c r="H88" s="7">
        <f t="shared" si="2"/>
        <v>-0.2</v>
      </c>
      <c r="I88" s="8">
        <v>-0.2</v>
      </c>
      <c r="J88" s="8">
        <v>-0.6</v>
      </c>
      <c r="K88" s="139"/>
      <c r="L88" s="10">
        <f t="shared" si="16"/>
        <v>40.9</v>
      </c>
      <c r="M88" s="10">
        <f t="shared" si="17"/>
        <v>40.9</v>
      </c>
      <c r="N88" s="10">
        <f t="shared" si="17"/>
        <v>35.9</v>
      </c>
      <c r="O88" s="10">
        <f t="shared" si="17"/>
        <v>0</v>
      </c>
    </row>
    <row r="89" spans="1:15" ht="30" x14ac:dyDescent="0.25">
      <c r="A89" s="11" t="s">
        <v>82</v>
      </c>
      <c r="B89" s="166" t="s">
        <v>26</v>
      </c>
      <c r="C89" s="13" t="s">
        <v>9</v>
      </c>
      <c r="D89" s="6">
        <f t="shared" si="1"/>
        <v>1454.7</v>
      </c>
      <c r="E89" s="14">
        <v>130</v>
      </c>
      <c r="F89" s="14"/>
      <c r="G89" s="14">
        <v>1324.7</v>
      </c>
      <c r="H89" s="7">
        <f t="shared" si="2"/>
        <v>-32.700000000000003</v>
      </c>
      <c r="I89" s="8">
        <v>-32.700000000000003</v>
      </c>
      <c r="J89" s="8"/>
      <c r="K89" s="139"/>
      <c r="L89" s="10">
        <f>M89+O89</f>
        <v>1422</v>
      </c>
      <c r="M89" s="10">
        <f t="shared" ref="M89:O90" si="22">E89+I89</f>
        <v>97.3</v>
      </c>
      <c r="N89" s="10">
        <f t="shared" si="22"/>
        <v>0</v>
      </c>
      <c r="O89" s="10">
        <f t="shared" si="22"/>
        <v>1324.7</v>
      </c>
    </row>
    <row r="90" spans="1:15" ht="15" customHeight="1" x14ac:dyDescent="0.25">
      <c r="A90" s="17" t="s">
        <v>83</v>
      </c>
      <c r="B90" s="30" t="s">
        <v>164</v>
      </c>
      <c r="C90" s="13" t="s">
        <v>21</v>
      </c>
      <c r="D90" s="6">
        <f t="shared" si="1"/>
        <v>5</v>
      </c>
      <c r="E90" s="14">
        <v>5</v>
      </c>
      <c r="F90" s="14"/>
      <c r="G90" s="14"/>
      <c r="H90" s="7">
        <f t="shared" si="2"/>
        <v>0</v>
      </c>
      <c r="I90" s="8"/>
      <c r="J90" s="8"/>
      <c r="K90" s="139"/>
      <c r="L90" s="10">
        <f>M90+O90</f>
        <v>5</v>
      </c>
      <c r="M90" s="10">
        <f t="shared" si="22"/>
        <v>5</v>
      </c>
      <c r="N90" s="10">
        <f t="shared" si="22"/>
        <v>0</v>
      </c>
      <c r="O90" s="10">
        <f t="shared" si="22"/>
        <v>0</v>
      </c>
    </row>
    <row r="91" spans="1:15" ht="15.95" customHeight="1" x14ac:dyDescent="0.25">
      <c r="A91" s="18" t="s">
        <v>84</v>
      </c>
      <c r="B91" s="167" t="s">
        <v>168</v>
      </c>
      <c r="C91" s="55"/>
      <c r="D91" s="56">
        <f t="shared" ref="D91:K91" si="23">D26+D27+D32+D38+D43+D49+D54+D59+D64+D69+D75+D80+D85+D89+D90</f>
        <v>6579.0999999999995</v>
      </c>
      <c r="E91" s="56">
        <f t="shared" si="23"/>
        <v>5073.0999999999995</v>
      </c>
      <c r="F91" s="56">
        <f t="shared" si="23"/>
        <v>3561.1000000000004</v>
      </c>
      <c r="G91" s="56">
        <f t="shared" si="23"/>
        <v>1506</v>
      </c>
      <c r="H91" s="57">
        <f t="shared" si="23"/>
        <v>28.5</v>
      </c>
      <c r="I91" s="57">
        <f t="shared" si="23"/>
        <v>38.499999999999986</v>
      </c>
      <c r="J91" s="57">
        <f t="shared" si="23"/>
        <v>114.39999999999998</v>
      </c>
      <c r="K91" s="168">
        <f t="shared" si="23"/>
        <v>-10</v>
      </c>
      <c r="L91" s="35">
        <f>M91+O91</f>
        <v>6607.5999999999995</v>
      </c>
      <c r="M91" s="35">
        <f>M26+M27+M32+M38+M43+M49+M54+M59+M64+M69+M75+M80+M85+M89+M90</f>
        <v>5111.5999999999995</v>
      </c>
      <c r="N91" s="35">
        <f>N26+N27+N32+N38+N43+N49+N54+N59+N64+N69+N75+N80+N85+N89+N90</f>
        <v>3675.5000000000005</v>
      </c>
      <c r="O91" s="35">
        <f>O26+O27+O32+O38+O43+O49+O54+O59+O64+O69+O75+O80+O85+O89+O90</f>
        <v>1496</v>
      </c>
    </row>
    <row r="92" spans="1:15" ht="15.95" customHeight="1" x14ac:dyDescent="0.25">
      <c r="A92" s="105" t="s">
        <v>85</v>
      </c>
      <c r="B92" s="470" t="s">
        <v>58</v>
      </c>
      <c r="C92" s="471"/>
      <c r="D92" s="471"/>
      <c r="E92" s="471"/>
      <c r="F92" s="471"/>
      <c r="G92" s="471"/>
      <c r="H92" s="471"/>
      <c r="I92" s="471"/>
      <c r="J92" s="471"/>
      <c r="K92" s="471"/>
      <c r="L92" s="471"/>
      <c r="M92" s="471"/>
      <c r="N92" s="471"/>
      <c r="O92" s="472"/>
    </row>
    <row r="93" spans="1:15" ht="15" customHeight="1" x14ac:dyDescent="0.25">
      <c r="A93" s="4" t="s">
        <v>86</v>
      </c>
      <c r="B93" s="63" t="s">
        <v>20</v>
      </c>
      <c r="C93" s="64"/>
      <c r="D93" s="6">
        <f>D94+D95+D96+D99+D100</f>
        <v>2331.0000000000005</v>
      </c>
      <c r="E93" s="6">
        <f t="shared" ref="E93:O93" si="24">E94+E95+E96+E99+E100</f>
        <v>1863.2000000000003</v>
      </c>
      <c r="F93" s="6">
        <f t="shared" si="24"/>
        <v>46.4</v>
      </c>
      <c r="G93" s="6">
        <f t="shared" si="24"/>
        <v>467.79999999999995</v>
      </c>
      <c r="H93" s="7">
        <f t="shared" ref="H93:H100" si="25">I93+K93</f>
        <v>-45.2</v>
      </c>
      <c r="I93" s="7">
        <f t="shared" si="24"/>
        <v>-4.5</v>
      </c>
      <c r="J93" s="7">
        <f t="shared" si="24"/>
        <v>0</v>
      </c>
      <c r="K93" s="163">
        <f t="shared" si="24"/>
        <v>-40.700000000000003</v>
      </c>
      <c r="L93" s="9">
        <f t="shared" si="24"/>
        <v>2285.8000000000002</v>
      </c>
      <c r="M93" s="9">
        <f t="shared" si="24"/>
        <v>1858.7000000000003</v>
      </c>
      <c r="N93" s="9">
        <f t="shared" si="24"/>
        <v>46.4</v>
      </c>
      <c r="O93" s="9">
        <f t="shared" si="24"/>
        <v>427.1</v>
      </c>
    </row>
    <row r="94" spans="1:15" ht="15" customHeight="1" x14ac:dyDescent="0.25">
      <c r="A94" s="17"/>
      <c r="B94" s="63"/>
      <c r="C94" s="28" t="s">
        <v>21</v>
      </c>
      <c r="D94" s="14">
        <f t="shared" ref="D94:D100" si="26">E94+G94</f>
        <v>58.6</v>
      </c>
      <c r="E94" s="14">
        <v>52.2</v>
      </c>
      <c r="F94" s="14"/>
      <c r="G94" s="14">
        <v>6.4</v>
      </c>
      <c r="H94" s="7">
        <f t="shared" si="25"/>
        <v>0</v>
      </c>
      <c r="I94" s="8"/>
      <c r="J94" s="8"/>
      <c r="K94" s="139"/>
      <c r="L94" s="10">
        <f t="shared" ref="L94:L144" si="27">M94+O94</f>
        <v>58.6</v>
      </c>
      <c r="M94" s="10">
        <f t="shared" ref="M94:O144" si="28">E94+I94</f>
        <v>52.2</v>
      </c>
      <c r="N94" s="10">
        <f t="shared" si="28"/>
        <v>0</v>
      </c>
      <c r="O94" s="10">
        <f t="shared" si="28"/>
        <v>6.4</v>
      </c>
    </row>
    <row r="95" spans="1:15" x14ac:dyDescent="0.25">
      <c r="A95" s="17"/>
      <c r="B95" s="63"/>
      <c r="C95" s="110" t="s">
        <v>25</v>
      </c>
      <c r="D95" s="14">
        <f t="shared" si="26"/>
        <v>338.3</v>
      </c>
      <c r="E95" s="14"/>
      <c r="F95" s="14"/>
      <c r="G95" s="14">
        <v>338.3</v>
      </c>
      <c r="H95" s="7">
        <f t="shared" si="25"/>
        <v>-30.4</v>
      </c>
      <c r="I95" s="8"/>
      <c r="J95" s="8"/>
      <c r="K95" s="139">
        <v>-30.4</v>
      </c>
      <c r="L95" s="10">
        <f>M95+O95</f>
        <v>307.90000000000003</v>
      </c>
      <c r="M95" s="10">
        <f>E95+I95</f>
        <v>0</v>
      </c>
      <c r="N95" s="10">
        <f>F95+J95</f>
        <v>0</v>
      </c>
      <c r="O95" s="10">
        <f>G95+K95</f>
        <v>307.90000000000003</v>
      </c>
    </row>
    <row r="96" spans="1:15" ht="21.75" customHeight="1" x14ac:dyDescent="0.25">
      <c r="A96" s="17"/>
      <c r="B96" s="24"/>
      <c r="C96" s="430" t="s">
        <v>31</v>
      </c>
      <c r="D96" s="169">
        <f>D97+D98</f>
        <v>1581.9</v>
      </c>
      <c r="E96" s="169">
        <f>E97+E98</f>
        <v>1573.4</v>
      </c>
      <c r="F96" s="14">
        <f t="shared" ref="F96:O96" si="29">F97+F98</f>
        <v>0</v>
      </c>
      <c r="G96" s="14">
        <f t="shared" si="29"/>
        <v>8.5</v>
      </c>
      <c r="H96" s="7">
        <f>I96+K96</f>
        <v>0</v>
      </c>
      <c r="I96" s="8"/>
      <c r="J96" s="8">
        <f t="shared" ref="J96:K96" si="30">J97+J98</f>
        <v>0</v>
      </c>
      <c r="K96" s="8">
        <f t="shared" si="30"/>
        <v>0</v>
      </c>
      <c r="L96" s="10">
        <f t="shared" si="29"/>
        <v>1581.9</v>
      </c>
      <c r="M96" s="10">
        <f t="shared" si="29"/>
        <v>1573.4</v>
      </c>
      <c r="N96" s="10">
        <f t="shared" si="29"/>
        <v>0</v>
      </c>
      <c r="O96" s="10">
        <f t="shared" si="29"/>
        <v>8.5</v>
      </c>
    </row>
    <row r="97" spans="1:15" ht="15" hidden="1" customHeight="1" x14ac:dyDescent="0.25">
      <c r="A97" s="170"/>
      <c r="B97" s="171" t="s">
        <v>8</v>
      </c>
      <c r="C97" s="171"/>
      <c r="D97" s="172">
        <f t="shared" si="26"/>
        <v>181.9</v>
      </c>
      <c r="E97" s="173">
        <v>173.4</v>
      </c>
      <c r="F97" s="173"/>
      <c r="G97" s="173">
        <v>8.5</v>
      </c>
      <c r="H97" s="252">
        <f t="shared" si="25"/>
        <v>0</v>
      </c>
      <c r="I97" s="173"/>
      <c r="J97" s="173"/>
      <c r="K97" s="253"/>
      <c r="L97" s="173">
        <f t="shared" si="27"/>
        <v>181.9</v>
      </c>
      <c r="M97" s="173">
        <f t="shared" si="28"/>
        <v>173.4</v>
      </c>
      <c r="N97" s="173">
        <f t="shared" si="28"/>
        <v>0</v>
      </c>
      <c r="O97" s="173">
        <f t="shared" si="28"/>
        <v>8.5</v>
      </c>
    </row>
    <row r="98" spans="1:15" ht="27.95" customHeight="1" x14ac:dyDescent="0.25">
      <c r="A98" s="17"/>
      <c r="B98" s="344" t="s">
        <v>163</v>
      </c>
      <c r="C98" s="345"/>
      <c r="D98" s="169">
        <f t="shared" si="26"/>
        <v>1400</v>
      </c>
      <c r="E98" s="14">
        <v>1400</v>
      </c>
      <c r="F98" s="73"/>
      <c r="G98" s="73"/>
      <c r="H98" s="7">
        <f t="shared" si="25"/>
        <v>0</v>
      </c>
      <c r="I98" s="8"/>
      <c r="J98" s="8"/>
      <c r="K98" s="139"/>
      <c r="L98" s="10">
        <f t="shared" si="27"/>
        <v>1400</v>
      </c>
      <c r="M98" s="10">
        <f t="shared" si="28"/>
        <v>1400</v>
      </c>
      <c r="N98" s="10">
        <f t="shared" si="28"/>
        <v>0</v>
      </c>
      <c r="O98" s="10">
        <f t="shared" si="28"/>
        <v>0</v>
      </c>
    </row>
    <row r="99" spans="1:15" ht="15" customHeight="1" x14ac:dyDescent="0.25">
      <c r="A99" s="17"/>
      <c r="B99" s="63"/>
      <c r="C99" s="64" t="s">
        <v>22</v>
      </c>
      <c r="D99" s="14">
        <f t="shared" si="26"/>
        <v>301.29999999999995</v>
      </c>
      <c r="E99" s="14">
        <v>186.7</v>
      </c>
      <c r="F99" s="14"/>
      <c r="G99" s="14">
        <v>114.6</v>
      </c>
      <c r="H99" s="7">
        <f t="shared" si="25"/>
        <v>-14.8</v>
      </c>
      <c r="I99" s="8">
        <v>-4.5</v>
      </c>
      <c r="J99" s="8"/>
      <c r="K99" s="139">
        <v>-10.3</v>
      </c>
      <c r="L99" s="10">
        <f t="shared" si="27"/>
        <v>286.5</v>
      </c>
      <c r="M99" s="10">
        <f t="shared" si="28"/>
        <v>182.2</v>
      </c>
      <c r="N99" s="10">
        <f t="shared" si="28"/>
        <v>0</v>
      </c>
      <c r="O99" s="10">
        <f t="shared" si="28"/>
        <v>104.3</v>
      </c>
    </row>
    <row r="100" spans="1:15" ht="15" customHeight="1" x14ac:dyDescent="0.25">
      <c r="A100" s="17"/>
      <c r="B100" s="63"/>
      <c r="C100" s="28" t="s">
        <v>30</v>
      </c>
      <c r="D100" s="14">
        <f t="shared" si="26"/>
        <v>50.9</v>
      </c>
      <c r="E100" s="14">
        <v>50.9</v>
      </c>
      <c r="F100" s="14">
        <v>46.4</v>
      </c>
      <c r="G100" s="14"/>
      <c r="H100" s="7">
        <f t="shared" si="25"/>
        <v>0</v>
      </c>
      <c r="I100" s="8"/>
      <c r="J100" s="8"/>
      <c r="K100" s="139"/>
      <c r="L100" s="10">
        <f t="shared" si="27"/>
        <v>50.9</v>
      </c>
      <c r="M100" s="10">
        <f t="shared" si="28"/>
        <v>50.9</v>
      </c>
      <c r="N100" s="10">
        <f t="shared" si="28"/>
        <v>46.4</v>
      </c>
      <c r="O100" s="10">
        <f t="shared" si="28"/>
        <v>0</v>
      </c>
    </row>
    <row r="101" spans="1:15" ht="15" customHeight="1" x14ac:dyDescent="0.25">
      <c r="A101" s="4" t="s">
        <v>87</v>
      </c>
      <c r="B101" s="164" t="s">
        <v>7</v>
      </c>
      <c r="C101" s="13"/>
      <c r="D101" s="14">
        <f>SUM(D102:D104)</f>
        <v>20.2</v>
      </c>
      <c r="E101" s="14">
        <f>SUM(E102:E104)</f>
        <v>20.2</v>
      </c>
      <c r="F101" s="14">
        <f>SUM(F102:F104)</f>
        <v>0</v>
      </c>
      <c r="G101" s="14">
        <f t="shared" ref="G101:O101" si="31">SUM(G102:G104)</f>
        <v>0</v>
      </c>
      <c r="H101" s="8">
        <f t="shared" si="31"/>
        <v>0.6</v>
      </c>
      <c r="I101" s="8">
        <f t="shared" si="31"/>
        <v>0.6</v>
      </c>
      <c r="J101" s="8">
        <f t="shared" si="31"/>
        <v>0</v>
      </c>
      <c r="K101" s="139">
        <f t="shared" si="31"/>
        <v>0</v>
      </c>
      <c r="L101" s="10">
        <f t="shared" si="31"/>
        <v>20.8</v>
      </c>
      <c r="M101" s="10">
        <f t="shared" si="31"/>
        <v>20.8</v>
      </c>
      <c r="N101" s="10">
        <f t="shared" si="31"/>
        <v>0</v>
      </c>
      <c r="O101" s="10">
        <f t="shared" si="31"/>
        <v>0</v>
      </c>
    </row>
    <row r="102" spans="1:15" ht="15" customHeight="1" x14ac:dyDescent="0.25">
      <c r="A102" s="17"/>
      <c r="B102" s="165"/>
      <c r="C102" s="13" t="s">
        <v>25</v>
      </c>
      <c r="D102" s="14">
        <f>E102+G102</f>
        <v>10.5</v>
      </c>
      <c r="E102" s="14">
        <v>10.5</v>
      </c>
      <c r="F102" s="14"/>
      <c r="G102" s="14"/>
      <c r="H102" s="7">
        <f>I102+K102</f>
        <v>0</v>
      </c>
      <c r="I102" s="8"/>
      <c r="J102" s="8"/>
      <c r="K102" s="139"/>
      <c r="L102" s="10">
        <f t="shared" si="27"/>
        <v>10.5</v>
      </c>
      <c r="M102" s="10">
        <f t="shared" si="28"/>
        <v>10.5</v>
      </c>
      <c r="N102" s="10">
        <f t="shared" si="28"/>
        <v>0</v>
      </c>
      <c r="O102" s="10">
        <f t="shared" si="28"/>
        <v>0</v>
      </c>
    </row>
    <row r="103" spans="1:15" ht="15" customHeight="1" x14ac:dyDescent="0.25">
      <c r="A103" s="17"/>
      <c r="B103" s="165"/>
      <c r="C103" s="13" t="s">
        <v>31</v>
      </c>
      <c r="D103" s="14">
        <f>E103+G103</f>
        <v>1.7</v>
      </c>
      <c r="E103" s="14">
        <v>1.7</v>
      </c>
      <c r="F103" s="14"/>
      <c r="G103" s="14"/>
      <c r="H103" s="7">
        <f t="shared" ref="H103:H144" si="32">I103+K103</f>
        <v>0.1</v>
      </c>
      <c r="I103" s="8">
        <v>0.1</v>
      </c>
      <c r="J103" s="8"/>
      <c r="K103" s="139"/>
      <c r="L103" s="10">
        <f t="shared" si="27"/>
        <v>1.8</v>
      </c>
      <c r="M103" s="10">
        <f t="shared" si="28"/>
        <v>1.8</v>
      </c>
      <c r="N103" s="10">
        <f t="shared" si="28"/>
        <v>0</v>
      </c>
      <c r="O103" s="10">
        <f t="shared" si="28"/>
        <v>0</v>
      </c>
    </row>
    <row r="104" spans="1:15" ht="15" customHeight="1" x14ac:dyDescent="0.25">
      <c r="A104" s="17"/>
      <c r="B104" s="165"/>
      <c r="C104" s="13" t="s">
        <v>22</v>
      </c>
      <c r="D104" s="14">
        <f>E104+G104</f>
        <v>8</v>
      </c>
      <c r="E104" s="14">
        <v>8</v>
      </c>
      <c r="F104" s="14"/>
      <c r="G104" s="14"/>
      <c r="H104" s="7">
        <f t="shared" si="32"/>
        <v>0.5</v>
      </c>
      <c r="I104" s="8">
        <v>0.5</v>
      </c>
      <c r="J104" s="8"/>
      <c r="K104" s="139"/>
      <c r="L104" s="10">
        <f t="shared" si="27"/>
        <v>8.5</v>
      </c>
      <c r="M104" s="10">
        <f t="shared" si="28"/>
        <v>8.5</v>
      </c>
      <c r="N104" s="10">
        <f t="shared" si="28"/>
        <v>0</v>
      </c>
      <c r="O104" s="10">
        <f t="shared" si="28"/>
        <v>0</v>
      </c>
    </row>
    <row r="105" spans="1:15" ht="15" customHeight="1" x14ac:dyDescent="0.25">
      <c r="A105" s="4" t="s">
        <v>88</v>
      </c>
      <c r="B105" s="15" t="s">
        <v>10</v>
      </c>
      <c r="C105" s="13"/>
      <c r="D105" s="14">
        <f>SUM(D106:D108)</f>
        <v>18.600000000000001</v>
      </c>
      <c r="E105" s="14">
        <f>SUM(E106:E108)</f>
        <v>18.600000000000001</v>
      </c>
      <c r="F105" s="14">
        <f t="shared" ref="F105:O105" si="33">SUM(F106:F108)</f>
        <v>0</v>
      </c>
      <c r="G105" s="14">
        <f t="shared" si="33"/>
        <v>0</v>
      </c>
      <c r="H105" s="8">
        <f t="shared" si="33"/>
        <v>1.9</v>
      </c>
      <c r="I105" s="8">
        <f t="shared" si="33"/>
        <v>1.9</v>
      </c>
      <c r="J105" s="8">
        <f t="shared" si="33"/>
        <v>0</v>
      </c>
      <c r="K105" s="139">
        <f t="shared" si="33"/>
        <v>0</v>
      </c>
      <c r="L105" s="10">
        <f t="shared" si="33"/>
        <v>20.5</v>
      </c>
      <c r="M105" s="10">
        <f t="shared" si="33"/>
        <v>20.5</v>
      </c>
      <c r="N105" s="10">
        <f t="shared" si="33"/>
        <v>0</v>
      </c>
      <c r="O105" s="10">
        <f t="shared" si="33"/>
        <v>0</v>
      </c>
    </row>
    <row r="106" spans="1:15" ht="15" customHeight="1" x14ac:dyDescent="0.25">
      <c r="A106" s="17"/>
      <c r="C106" s="13" t="s">
        <v>25</v>
      </c>
      <c r="D106" s="14">
        <f>E106+G106</f>
        <v>7.2</v>
      </c>
      <c r="E106" s="14">
        <v>7.2</v>
      </c>
      <c r="F106" s="14"/>
      <c r="G106" s="14"/>
      <c r="H106" s="7">
        <f t="shared" si="32"/>
        <v>0</v>
      </c>
      <c r="I106" s="8"/>
      <c r="J106" s="8"/>
      <c r="K106" s="139"/>
      <c r="L106" s="10">
        <f t="shared" si="27"/>
        <v>7.2</v>
      </c>
      <c r="M106" s="10">
        <f t="shared" si="28"/>
        <v>7.2</v>
      </c>
      <c r="N106" s="10">
        <f t="shared" si="28"/>
        <v>0</v>
      </c>
      <c r="O106" s="10">
        <f t="shared" si="28"/>
        <v>0</v>
      </c>
    </row>
    <row r="107" spans="1:15" ht="15" customHeight="1" x14ac:dyDescent="0.25">
      <c r="A107" s="17"/>
      <c r="C107" s="13" t="s">
        <v>31</v>
      </c>
      <c r="D107" s="14">
        <f>E107+G107</f>
        <v>0.8</v>
      </c>
      <c r="E107" s="14">
        <v>0.8</v>
      </c>
      <c r="F107" s="14"/>
      <c r="G107" s="14"/>
      <c r="H107" s="7">
        <f t="shared" si="32"/>
        <v>0</v>
      </c>
      <c r="I107" s="8"/>
      <c r="J107" s="8"/>
      <c r="K107" s="139"/>
      <c r="L107" s="10">
        <f t="shared" si="27"/>
        <v>0.8</v>
      </c>
      <c r="M107" s="10">
        <f t="shared" si="28"/>
        <v>0.8</v>
      </c>
      <c r="N107" s="10">
        <f t="shared" si="28"/>
        <v>0</v>
      </c>
      <c r="O107" s="10">
        <f t="shared" si="28"/>
        <v>0</v>
      </c>
    </row>
    <row r="108" spans="1:15" ht="15" customHeight="1" x14ac:dyDescent="0.25">
      <c r="A108" s="17"/>
      <c r="C108" s="13" t="s">
        <v>22</v>
      </c>
      <c r="D108" s="14">
        <f>E108+G108</f>
        <v>10.6</v>
      </c>
      <c r="E108" s="14">
        <v>10.6</v>
      </c>
      <c r="F108" s="14"/>
      <c r="G108" s="14"/>
      <c r="H108" s="7">
        <f t="shared" si="32"/>
        <v>1.9</v>
      </c>
      <c r="I108" s="8">
        <v>1.9</v>
      </c>
      <c r="J108" s="8"/>
      <c r="K108" s="139"/>
      <c r="L108" s="10">
        <f t="shared" si="27"/>
        <v>12.5</v>
      </c>
      <c r="M108" s="10">
        <f t="shared" si="28"/>
        <v>12.5</v>
      </c>
      <c r="N108" s="10">
        <f t="shared" si="28"/>
        <v>0</v>
      </c>
      <c r="O108" s="10">
        <f t="shared" si="28"/>
        <v>0</v>
      </c>
    </row>
    <row r="109" spans="1:15" ht="15" customHeight="1" x14ac:dyDescent="0.25">
      <c r="A109" s="4" t="s">
        <v>89</v>
      </c>
      <c r="B109" s="30" t="s">
        <v>11</v>
      </c>
      <c r="C109" s="13"/>
      <c r="D109" s="14">
        <f>SUM(D110:D112)</f>
        <v>16.900000000000002</v>
      </c>
      <c r="E109" s="14">
        <f>SUM(E110:E112)</f>
        <v>16.900000000000002</v>
      </c>
      <c r="F109" s="14">
        <f t="shared" ref="F109:O109" si="34">SUM(F110:F112)</f>
        <v>0</v>
      </c>
      <c r="G109" s="14">
        <f t="shared" si="34"/>
        <v>0</v>
      </c>
      <c r="H109" s="8">
        <f t="shared" si="34"/>
        <v>0</v>
      </c>
      <c r="I109" s="8">
        <f t="shared" si="34"/>
        <v>0</v>
      </c>
      <c r="J109" s="8">
        <f t="shared" si="34"/>
        <v>0</v>
      </c>
      <c r="K109" s="139">
        <f t="shared" si="34"/>
        <v>0</v>
      </c>
      <c r="L109" s="10">
        <f t="shared" si="34"/>
        <v>16.900000000000002</v>
      </c>
      <c r="M109" s="10">
        <f t="shared" si="34"/>
        <v>16.900000000000002</v>
      </c>
      <c r="N109" s="10">
        <f t="shared" si="34"/>
        <v>0</v>
      </c>
      <c r="O109" s="10">
        <f t="shared" si="34"/>
        <v>0</v>
      </c>
    </row>
    <row r="110" spans="1:15" ht="15" customHeight="1" x14ac:dyDescent="0.25">
      <c r="A110" s="17"/>
      <c r="C110" s="13" t="s">
        <v>25</v>
      </c>
      <c r="D110" s="14">
        <f>E110+G110</f>
        <v>8.4</v>
      </c>
      <c r="E110" s="14">
        <v>8.4</v>
      </c>
      <c r="F110" s="14"/>
      <c r="G110" s="14"/>
      <c r="H110" s="7">
        <f>I110+K110</f>
        <v>0</v>
      </c>
      <c r="I110" s="8"/>
      <c r="J110" s="8"/>
      <c r="K110" s="139"/>
      <c r="L110" s="10">
        <f t="shared" si="27"/>
        <v>8.4</v>
      </c>
      <c r="M110" s="10">
        <f t="shared" si="28"/>
        <v>8.4</v>
      </c>
      <c r="N110" s="10">
        <f t="shared" si="28"/>
        <v>0</v>
      </c>
      <c r="O110" s="10">
        <f t="shared" si="28"/>
        <v>0</v>
      </c>
    </row>
    <row r="111" spans="1:15" ht="15" customHeight="1" x14ac:dyDescent="0.25">
      <c r="A111" s="17"/>
      <c r="B111" s="24"/>
      <c r="C111" s="13" t="s">
        <v>31</v>
      </c>
      <c r="D111" s="14">
        <f>E111+G111</f>
        <v>1.8</v>
      </c>
      <c r="E111" s="14">
        <v>1.8</v>
      </c>
      <c r="F111" s="14"/>
      <c r="G111" s="14"/>
      <c r="H111" s="7">
        <f t="shared" si="32"/>
        <v>0</v>
      </c>
      <c r="I111" s="8"/>
      <c r="J111" s="8"/>
      <c r="K111" s="139"/>
      <c r="L111" s="10">
        <f t="shared" si="27"/>
        <v>1.8</v>
      </c>
      <c r="M111" s="10">
        <f t="shared" si="28"/>
        <v>1.8</v>
      </c>
      <c r="N111" s="10">
        <f t="shared" si="28"/>
        <v>0</v>
      </c>
      <c r="O111" s="10">
        <f t="shared" si="28"/>
        <v>0</v>
      </c>
    </row>
    <row r="112" spans="1:15" ht="15" customHeight="1" x14ac:dyDescent="0.25">
      <c r="A112" s="17"/>
      <c r="B112" s="24"/>
      <c r="C112" s="13" t="s">
        <v>22</v>
      </c>
      <c r="D112" s="14">
        <f>E112+G112</f>
        <v>6.7</v>
      </c>
      <c r="E112" s="14">
        <v>6.7</v>
      </c>
      <c r="F112" s="14"/>
      <c r="G112" s="14"/>
      <c r="H112" s="7">
        <f t="shared" si="32"/>
        <v>0</v>
      </c>
      <c r="I112" s="8"/>
      <c r="J112" s="8"/>
      <c r="K112" s="139"/>
      <c r="L112" s="10">
        <f t="shared" si="27"/>
        <v>6.7</v>
      </c>
      <c r="M112" s="10">
        <f t="shared" si="28"/>
        <v>6.7</v>
      </c>
      <c r="N112" s="10">
        <f t="shared" si="28"/>
        <v>0</v>
      </c>
      <c r="O112" s="10">
        <f t="shared" si="28"/>
        <v>0</v>
      </c>
    </row>
    <row r="113" spans="1:15" ht="15" customHeight="1" x14ac:dyDescent="0.25">
      <c r="A113" s="4" t="s">
        <v>90</v>
      </c>
      <c r="B113" s="30" t="s">
        <v>59</v>
      </c>
      <c r="C113" s="13"/>
      <c r="D113" s="14">
        <f>SUM(D114:D116)</f>
        <v>22.1</v>
      </c>
      <c r="E113" s="14">
        <f>SUM(E114:E116)</f>
        <v>22.1</v>
      </c>
      <c r="F113" s="14">
        <f t="shared" ref="F113:O113" si="35">SUM(F114:F116)</f>
        <v>0</v>
      </c>
      <c r="G113" s="14">
        <f t="shared" si="35"/>
        <v>0</v>
      </c>
      <c r="H113" s="8">
        <f t="shared" si="35"/>
        <v>2.1</v>
      </c>
      <c r="I113" s="8">
        <f t="shared" si="35"/>
        <v>2.1</v>
      </c>
      <c r="J113" s="8">
        <f t="shared" si="35"/>
        <v>0</v>
      </c>
      <c r="K113" s="139">
        <f t="shared" si="35"/>
        <v>0</v>
      </c>
      <c r="L113" s="10">
        <f t="shared" si="35"/>
        <v>24.200000000000003</v>
      </c>
      <c r="M113" s="10">
        <f t="shared" si="35"/>
        <v>24.200000000000003</v>
      </c>
      <c r="N113" s="10">
        <f t="shared" si="35"/>
        <v>0</v>
      </c>
      <c r="O113" s="10">
        <f t="shared" si="35"/>
        <v>0</v>
      </c>
    </row>
    <row r="114" spans="1:15" ht="15" customHeight="1" x14ac:dyDescent="0.25">
      <c r="A114" s="17"/>
      <c r="C114" s="13" t="s">
        <v>25</v>
      </c>
      <c r="D114" s="14">
        <f>E114+G114</f>
        <v>10.1</v>
      </c>
      <c r="E114" s="14">
        <v>10.1</v>
      </c>
      <c r="F114" s="14"/>
      <c r="G114" s="14"/>
      <c r="H114" s="7">
        <f>I114+K114</f>
        <v>0</v>
      </c>
      <c r="I114" s="8"/>
      <c r="J114" s="8"/>
      <c r="K114" s="139"/>
      <c r="L114" s="10">
        <f t="shared" si="27"/>
        <v>10.1</v>
      </c>
      <c r="M114" s="10">
        <f t="shared" si="28"/>
        <v>10.1</v>
      </c>
      <c r="N114" s="10">
        <f t="shared" si="28"/>
        <v>0</v>
      </c>
      <c r="O114" s="10">
        <f t="shared" si="28"/>
        <v>0</v>
      </c>
    </row>
    <row r="115" spans="1:15" ht="15" customHeight="1" x14ac:dyDescent="0.25">
      <c r="A115" s="17"/>
      <c r="B115" s="24"/>
      <c r="C115" s="13" t="s">
        <v>31</v>
      </c>
      <c r="D115" s="14">
        <f>E115+G115</f>
        <v>2.2000000000000002</v>
      </c>
      <c r="E115" s="14">
        <v>2.2000000000000002</v>
      </c>
      <c r="F115" s="14"/>
      <c r="G115" s="14"/>
      <c r="H115" s="7">
        <f t="shared" si="32"/>
        <v>0.1</v>
      </c>
      <c r="I115" s="8">
        <v>0.1</v>
      </c>
      <c r="J115" s="8"/>
      <c r="K115" s="139"/>
      <c r="L115" s="10">
        <f t="shared" si="27"/>
        <v>2.3000000000000003</v>
      </c>
      <c r="M115" s="10">
        <f t="shared" si="28"/>
        <v>2.3000000000000003</v>
      </c>
      <c r="N115" s="10">
        <f t="shared" si="28"/>
        <v>0</v>
      </c>
      <c r="O115" s="10">
        <f t="shared" si="28"/>
        <v>0</v>
      </c>
    </row>
    <row r="116" spans="1:15" ht="15" customHeight="1" x14ac:dyDescent="0.25">
      <c r="A116" s="17"/>
      <c r="B116" s="24"/>
      <c r="C116" s="13" t="s">
        <v>22</v>
      </c>
      <c r="D116" s="14">
        <f>E116+G116</f>
        <v>9.8000000000000007</v>
      </c>
      <c r="E116" s="14">
        <v>9.8000000000000007</v>
      </c>
      <c r="F116" s="14"/>
      <c r="G116" s="14"/>
      <c r="H116" s="7">
        <f t="shared" si="32"/>
        <v>2</v>
      </c>
      <c r="I116" s="8">
        <v>2</v>
      </c>
      <c r="J116" s="8"/>
      <c r="K116" s="139"/>
      <c r="L116" s="10">
        <f t="shared" si="27"/>
        <v>11.8</v>
      </c>
      <c r="M116" s="10">
        <f t="shared" si="28"/>
        <v>11.8</v>
      </c>
      <c r="N116" s="10">
        <f t="shared" si="28"/>
        <v>0</v>
      </c>
      <c r="O116" s="10">
        <f t="shared" si="28"/>
        <v>0</v>
      </c>
    </row>
    <row r="117" spans="1:15" ht="15" customHeight="1" x14ac:dyDescent="0.25">
      <c r="A117" s="4" t="s">
        <v>91</v>
      </c>
      <c r="B117" s="30" t="s">
        <v>60</v>
      </c>
      <c r="C117" s="13"/>
      <c r="D117" s="14">
        <f>SUM(D118:D120)</f>
        <v>21.6</v>
      </c>
      <c r="E117" s="14">
        <f>SUM(E118:E120)</f>
        <v>21.6</v>
      </c>
      <c r="F117" s="14">
        <f t="shared" ref="F117:O117" si="36">SUM(F118:F120)</f>
        <v>0</v>
      </c>
      <c r="G117" s="14">
        <f t="shared" si="36"/>
        <v>0</v>
      </c>
      <c r="H117" s="8">
        <f t="shared" si="36"/>
        <v>0</v>
      </c>
      <c r="I117" s="8">
        <f t="shared" si="36"/>
        <v>0</v>
      </c>
      <c r="J117" s="8">
        <f t="shared" si="36"/>
        <v>0</v>
      </c>
      <c r="K117" s="139">
        <f t="shared" si="36"/>
        <v>0</v>
      </c>
      <c r="L117" s="10">
        <f t="shared" si="36"/>
        <v>21.6</v>
      </c>
      <c r="M117" s="10">
        <f t="shared" si="36"/>
        <v>21.6</v>
      </c>
      <c r="N117" s="10">
        <f t="shared" si="36"/>
        <v>0</v>
      </c>
      <c r="O117" s="10">
        <f t="shared" si="36"/>
        <v>0</v>
      </c>
    </row>
    <row r="118" spans="1:15" ht="15" customHeight="1" x14ac:dyDescent="0.25">
      <c r="A118" s="17"/>
      <c r="C118" s="13" t="s">
        <v>25</v>
      </c>
      <c r="D118" s="14">
        <f>E118+G118</f>
        <v>8.4</v>
      </c>
      <c r="E118" s="14">
        <v>8.4</v>
      </c>
      <c r="F118" s="14"/>
      <c r="G118" s="14"/>
      <c r="H118" s="7">
        <f t="shared" si="32"/>
        <v>0</v>
      </c>
      <c r="I118" s="8"/>
      <c r="J118" s="8"/>
      <c r="K118" s="139"/>
      <c r="L118" s="10">
        <f t="shared" si="27"/>
        <v>8.4</v>
      </c>
      <c r="M118" s="10">
        <f t="shared" si="28"/>
        <v>8.4</v>
      </c>
      <c r="N118" s="10">
        <f t="shared" si="28"/>
        <v>0</v>
      </c>
      <c r="O118" s="10">
        <f t="shared" si="28"/>
        <v>0</v>
      </c>
    </row>
    <row r="119" spans="1:15" ht="15" customHeight="1" x14ac:dyDescent="0.25">
      <c r="A119" s="17"/>
      <c r="B119" s="24"/>
      <c r="C119" s="13" t="s">
        <v>31</v>
      </c>
      <c r="D119" s="14">
        <f>E119+G119</f>
        <v>1.8</v>
      </c>
      <c r="E119" s="14">
        <v>1.8</v>
      </c>
      <c r="F119" s="14"/>
      <c r="G119" s="14"/>
      <c r="H119" s="7">
        <f t="shared" si="32"/>
        <v>0</v>
      </c>
      <c r="I119" s="8"/>
      <c r="J119" s="8"/>
      <c r="K119" s="139"/>
      <c r="L119" s="10">
        <f t="shared" si="27"/>
        <v>1.8</v>
      </c>
      <c r="M119" s="10">
        <f t="shared" si="28"/>
        <v>1.8</v>
      </c>
      <c r="N119" s="10">
        <f t="shared" si="28"/>
        <v>0</v>
      </c>
      <c r="O119" s="10">
        <f t="shared" si="28"/>
        <v>0</v>
      </c>
    </row>
    <row r="120" spans="1:15" ht="15" customHeight="1" x14ac:dyDescent="0.25">
      <c r="A120" s="17"/>
      <c r="B120" s="24"/>
      <c r="C120" s="13" t="s">
        <v>22</v>
      </c>
      <c r="D120" s="14">
        <f>E120+G120</f>
        <v>11.4</v>
      </c>
      <c r="E120" s="14">
        <v>11.4</v>
      </c>
      <c r="F120" s="14"/>
      <c r="G120" s="14"/>
      <c r="H120" s="7">
        <f t="shared" si="32"/>
        <v>0</v>
      </c>
      <c r="I120" s="8"/>
      <c r="J120" s="8"/>
      <c r="K120" s="139"/>
      <c r="L120" s="10">
        <f t="shared" si="27"/>
        <v>11.4</v>
      </c>
      <c r="M120" s="10">
        <f t="shared" si="28"/>
        <v>11.4</v>
      </c>
      <c r="N120" s="10">
        <f t="shared" si="28"/>
        <v>0</v>
      </c>
      <c r="O120" s="10">
        <f t="shared" si="28"/>
        <v>0</v>
      </c>
    </row>
    <row r="121" spans="1:15" ht="15" customHeight="1" x14ac:dyDescent="0.25">
      <c r="A121" s="4" t="s">
        <v>91</v>
      </c>
      <c r="B121" s="30" t="s">
        <v>14</v>
      </c>
      <c r="C121" s="13"/>
      <c r="D121" s="14">
        <f>SUM(D122:D124)</f>
        <v>34.299999999999997</v>
      </c>
      <c r="E121" s="14">
        <f>SUM(E122:E124)</f>
        <v>24.8</v>
      </c>
      <c r="F121" s="14">
        <f t="shared" ref="F121:O121" si="37">SUM(F122:F124)</f>
        <v>0</v>
      </c>
      <c r="G121" s="14">
        <f t="shared" si="37"/>
        <v>9.5</v>
      </c>
      <c r="H121" s="8">
        <f t="shared" si="37"/>
        <v>0</v>
      </c>
      <c r="I121" s="8">
        <f t="shared" si="37"/>
        <v>0</v>
      </c>
      <c r="J121" s="8">
        <f t="shared" si="37"/>
        <v>0</v>
      </c>
      <c r="K121" s="139">
        <f t="shared" si="37"/>
        <v>0</v>
      </c>
      <c r="L121" s="10">
        <f t="shared" si="37"/>
        <v>34.299999999999997</v>
      </c>
      <c r="M121" s="10">
        <f t="shared" si="37"/>
        <v>24.8</v>
      </c>
      <c r="N121" s="10">
        <f t="shared" si="37"/>
        <v>0</v>
      </c>
      <c r="O121" s="10">
        <f t="shared" si="37"/>
        <v>9.5</v>
      </c>
    </row>
    <row r="122" spans="1:15" ht="15" customHeight="1" x14ac:dyDescent="0.25">
      <c r="A122" s="17"/>
      <c r="C122" s="13" t="s">
        <v>25</v>
      </c>
      <c r="D122" s="14">
        <f>E122+G122</f>
        <v>9.8000000000000007</v>
      </c>
      <c r="E122" s="14">
        <v>9.8000000000000007</v>
      </c>
      <c r="F122" s="14"/>
      <c r="G122" s="14"/>
      <c r="H122" s="7">
        <f t="shared" si="32"/>
        <v>0</v>
      </c>
      <c r="I122" s="8"/>
      <c r="J122" s="8"/>
      <c r="K122" s="139"/>
      <c r="L122" s="10">
        <f t="shared" si="27"/>
        <v>9.8000000000000007</v>
      </c>
      <c r="M122" s="10">
        <f t="shared" si="28"/>
        <v>9.8000000000000007</v>
      </c>
      <c r="N122" s="10">
        <f t="shared" si="28"/>
        <v>0</v>
      </c>
      <c r="O122" s="10">
        <f t="shared" si="28"/>
        <v>0</v>
      </c>
    </row>
    <row r="123" spans="1:15" ht="15" customHeight="1" x14ac:dyDescent="0.25">
      <c r="A123" s="17"/>
      <c r="B123" s="24"/>
      <c r="C123" s="13" t="s">
        <v>31</v>
      </c>
      <c r="D123" s="14">
        <f>E123+G123</f>
        <v>1.8</v>
      </c>
      <c r="E123" s="14">
        <v>1.8</v>
      </c>
      <c r="F123" s="14"/>
      <c r="G123" s="14"/>
      <c r="H123" s="7">
        <f t="shared" si="32"/>
        <v>0</v>
      </c>
      <c r="I123" s="8"/>
      <c r="J123" s="8"/>
      <c r="K123" s="139"/>
      <c r="L123" s="10">
        <f t="shared" si="27"/>
        <v>1.8</v>
      </c>
      <c r="M123" s="10">
        <f t="shared" si="28"/>
        <v>1.8</v>
      </c>
      <c r="N123" s="10">
        <f t="shared" si="28"/>
        <v>0</v>
      </c>
      <c r="O123" s="10">
        <f t="shared" si="28"/>
        <v>0</v>
      </c>
    </row>
    <row r="124" spans="1:15" ht="15" customHeight="1" x14ac:dyDescent="0.25">
      <c r="A124" s="17"/>
      <c r="B124" s="24"/>
      <c r="C124" s="13" t="s">
        <v>22</v>
      </c>
      <c r="D124" s="14">
        <f>E124+G124</f>
        <v>22.7</v>
      </c>
      <c r="E124" s="14">
        <v>13.2</v>
      </c>
      <c r="F124" s="14"/>
      <c r="G124" s="14">
        <v>9.5</v>
      </c>
      <c r="H124" s="7">
        <f t="shared" si="32"/>
        <v>0</v>
      </c>
      <c r="I124" s="8"/>
      <c r="J124" s="8"/>
      <c r="K124" s="139"/>
      <c r="L124" s="10">
        <f t="shared" si="27"/>
        <v>22.7</v>
      </c>
      <c r="M124" s="10">
        <f t="shared" si="28"/>
        <v>13.2</v>
      </c>
      <c r="N124" s="10">
        <f t="shared" si="28"/>
        <v>0</v>
      </c>
      <c r="O124" s="10">
        <f t="shared" si="28"/>
        <v>9.5</v>
      </c>
    </row>
    <row r="125" spans="1:15" ht="15" customHeight="1" x14ac:dyDescent="0.25">
      <c r="A125" s="4" t="s">
        <v>92</v>
      </c>
      <c r="B125" s="30" t="s">
        <v>15</v>
      </c>
      <c r="C125" s="13"/>
      <c r="D125" s="14">
        <f t="shared" ref="D125:O125" si="38">SUM(D126:D128)</f>
        <v>26</v>
      </c>
      <c r="E125" s="14">
        <f t="shared" si="38"/>
        <v>26</v>
      </c>
      <c r="F125" s="14">
        <f t="shared" si="38"/>
        <v>0</v>
      </c>
      <c r="G125" s="14">
        <f t="shared" si="38"/>
        <v>0</v>
      </c>
      <c r="H125" s="8">
        <f t="shared" si="38"/>
        <v>0</v>
      </c>
      <c r="I125" s="8">
        <f t="shared" si="38"/>
        <v>0</v>
      </c>
      <c r="J125" s="8">
        <f t="shared" si="38"/>
        <v>0</v>
      </c>
      <c r="K125" s="139">
        <f t="shared" si="38"/>
        <v>0</v>
      </c>
      <c r="L125" s="10">
        <f t="shared" si="38"/>
        <v>26</v>
      </c>
      <c r="M125" s="10">
        <f t="shared" si="38"/>
        <v>26</v>
      </c>
      <c r="N125" s="10">
        <f t="shared" si="38"/>
        <v>0</v>
      </c>
      <c r="O125" s="10">
        <f t="shared" si="38"/>
        <v>0</v>
      </c>
    </row>
    <row r="126" spans="1:15" ht="15" customHeight="1" x14ac:dyDescent="0.25">
      <c r="A126" s="17"/>
      <c r="C126" s="13" t="s">
        <v>25</v>
      </c>
      <c r="D126" s="14">
        <f>E126+G126</f>
        <v>8.4</v>
      </c>
      <c r="E126" s="14">
        <v>8.4</v>
      </c>
      <c r="F126" s="14"/>
      <c r="G126" s="14"/>
      <c r="H126" s="7">
        <f t="shared" si="32"/>
        <v>0</v>
      </c>
      <c r="I126" s="8"/>
      <c r="J126" s="8"/>
      <c r="K126" s="139"/>
      <c r="L126" s="10">
        <f t="shared" si="27"/>
        <v>8.4</v>
      </c>
      <c r="M126" s="10">
        <f t="shared" si="28"/>
        <v>8.4</v>
      </c>
      <c r="N126" s="10">
        <f t="shared" si="28"/>
        <v>0</v>
      </c>
      <c r="O126" s="10">
        <f t="shared" si="28"/>
        <v>0</v>
      </c>
    </row>
    <row r="127" spans="1:15" ht="15" customHeight="1" x14ac:dyDescent="0.25">
      <c r="A127" s="17"/>
      <c r="B127" s="24"/>
      <c r="C127" s="13" t="s">
        <v>31</v>
      </c>
      <c r="D127" s="14">
        <f>E127+G127</f>
        <v>1.1000000000000001</v>
      </c>
      <c r="E127" s="14">
        <v>1.1000000000000001</v>
      </c>
      <c r="F127" s="14"/>
      <c r="G127" s="14"/>
      <c r="H127" s="7">
        <f t="shared" si="32"/>
        <v>0</v>
      </c>
      <c r="I127" s="8"/>
      <c r="J127" s="8"/>
      <c r="K127" s="139"/>
      <c r="L127" s="10">
        <f t="shared" si="27"/>
        <v>1.1000000000000001</v>
      </c>
      <c r="M127" s="10">
        <f t="shared" si="28"/>
        <v>1.1000000000000001</v>
      </c>
      <c r="N127" s="10">
        <f t="shared" si="28"/>
        <v>0</v>
      </c>
      <c r="O127" s="10">
        <f t="shared" si="28"/>
        <v>0</v>
      </c>
    </row>
    <row r="128" spans="1:15" ht="15" customHeight="1" x14ac:dyDescent="0.25">
      <c r="A128" s="17"/>
      <c r="B128" s="24"/>
      <c r="C128" s="13" t="s">
        <v>22</v>
      </c>
      <c r="D128" s="14">
        <f>E128+G128</f>
        <v>16.5</v>
      </c>
      <c r="E128" s="14">
        <v>16.5</v>
      </c>
      <c r="F128" s="14"/>
      <c r="G128" s="14"/>
      <c r="H128" s="7">
        <f t="shared" si="32"/>
        <v>0</v>
      </c>
      <c r="I128" s="8"/>
      <c r="J128" s="8"/>
      <c r="K128" s="139"/>
      <c r="L128" s="10">
        <f t="shared" si="27"/>
        <v>16.5</v>
      </c>
      <c r="M128" s="10">
        <f t="shared" si="28"/>
        <v>16.5</v>
      </c>
      <c r="N128" s="10">
        <f t="shared" si="28"/>
        <v>0</v>
      </c>
      <c r="O128" s="10">
        <f t="shared" si="28"/>
        <v>0</v>
      </c>
    </row>
    <row r="129" spans="1:15" ht="15" customHeight="1" x14ac:dyDescent="0.25">
      <c r="A129" s="4" t="s">
        <v>92</v>
      </c>
      <c r="B129" s="164" t="s">
        <v>16</v>
      </c>
      <c r="C129" s="13"/>
      <c r="D129" s="14">
        <f>SUM(D130:D132)</f>
        <v>45</v>
      </c>
      <c r="E129" s="14">
        <f>SUM(E130:E132)</f>
        <v>42</v>
      </c>
      <c r="F129" s="14">
        <f>SUM(F130:F132)</f>
        <v>0</v>
      </c>
      <c r="G129" s="14">
        <f>SUM(G130:G132)</f>
        <v>3</v>
      </c>
      <c r="H129" s="8">
        <f t="shared" ref="H129:O129" si="39">SUM(H130:H132)</f>
        <v>0</v>
      </c>
      <c r="I129" s="8">
        <f t="shared" si="39"/>
        <v>0</v>
      </c>
      <c r="J129" s="8">
        <f t="shared" si="39"/>
        <v>0</v>
      </c>
      <c r="K129" s="139">
        <f t="shared" si="39"/>
        <v>0</v>
      </c>
      <c r="L129" s="10">
        <f t="shared" si="39"/>
        <v>45</v>
      </c>
      <c r="M129" s="10">
        <f t="shared" si="39"/>
        <v>42</v>
      </c>
      <c r="N129" s="10">
        <f t="shared" si="39"/>
        <v>0</v>
      </c>
      <c r="O129" s="10">
        <f t="shared" si="39"/>
        <v>3</v>
      </c>
    </row>
    <row r="130" spans="1:15" ht="15" customHeight="1" x14ac:dyDescent="0.25">
      <c r="A130" s="17"/>
      <c r="C130" s="13" t="s">
        <v>25</v>
      </c>
      <c r="D130" s="14">
        <f>E130+G130</f>
        <v>16.100000000000001</v>
      </c>
      <c r="E130" s="14">
        <v>16.100000000000001</v>
      </c>
      <c r="F130" s="14"/>
      <c r="G130" s="14"/>
      <c r="H130" s="7">
        <f t="shared" si="32"/>
        <v>0</v>
      </c>
      <c r="I130" s="8"/>
      <c r="J130" s="8"/>
      <c r="K130" s="139"/>
      <c r="L130" s="10">
        <f t="shared" si="27"/>
        <v>16.100000000000001</v>
      </c>
      <c r="M130" s="10">
        <f t="shared" si="28"/>
        <v>16.100000000000001</v>
      </c>
      <c r="N130" s="10">
        <f t="shared" si="28"/>
        <v>0</v>
      </c>
      <c r="O130" s="10">
        <f t="shared" si="28"/>
        <v>0</v>
      </c>
    </row>
    <row r="131" spans="1:15" ht="15" customHeight="1" x14ac:dyDescent="0.25">
      <c r="A131" s="17"/>
      <c r="B131" s="165"/>
      <c r="C131" s="13" t="s">
        <v>31</v>
      </c>
      <c r="D131" s="14">
        <f>E131+G131</f>
        <v>2.5</v>
      </c>
      <c r="E131" s="14">
        <v>2.5</v>
      </c>
      <c r="F131" s="14"/>
      <c r="G131" s="14"/>
      <c r="H131" s="7">
        <f t="shared" si="32"/>
        <v>0</v>
      </c>
      <c r="I131" s="8"/>
      <c r="J131" s="8"/>
      <c r="K131" s="139"/>
      <c r="L131" s="10">
        <f t="shared" si="27"/>
        <v>2.5</v>
      </c>
      <c r="M131" s="10">
        <f t="shared" si="28"/>
        <v>2.5</v>
      </c>
      <c r="N131" s="10">
        <f t="shared" si="28"/>
        <v>0</v>
      </c>
      <c r="O131" s="10">
        <f t="shared" si="28"/>
        <v>0</v>
      </c>
    </row>
    <row r="132" spans="1:15" ht="15" customHeight="1" x14ac:dyDescent="0.25">
      <c r="A132" s="17"/>
      <c r="B132" s="165"/>
      <c r="C132" s="13" t="s">
        <v>22</v>
      </c>
      <c r="D132" s="14">
        <f>E132+G132</f>
        <v>26.4</v>
      </c>
      <c r="E132" s="14">
        <v>23.4</v>
      </c>
      <c r="F132" s="14"/>
      <c r="G132" s="14">
        <v>3</v>
      </c>
      <c r="H132" s="7">
        <f t="shared" si="32"/>
        <v>0</v>
      </c>
      <c r="I132" s="8"/>
      <c r="J132" s="8"/>
      <c r="K132" s="139"/>
      <c r="L132" s="10">
        <f t="shared" si="27"/>
        <v>26.4</v>
      </c>
      <c r="M132" s="10">
        <f t="shared" si="28"/>
        <v>23.4</v>
      </c>
      <c r="N132" s="10">
        <f t="shared" si="28"/>
        <v>0</v>
      </c>
      <c r="O132" s="10">
        <f t="shared" si="28"/>
        <v>3</v>
      </c>
    </row>
    <row r="133" spans="1:15" ht="15" customHeight="1" x14ac:dyDescent="0.25">
      <c r="A133" s="4" t="s">
        <v>93</v>
      </c>
      <c r="B133" s="30" t="s">
        <v>17</v>
      </c>
      <c r="C133" s="13"/>
      <c r="D133" s="14">
        <f>SUM(D134:D136)</f>
        <v>21.8</v>
      </c>
      <c r="E133" s="14">
        <f>SUM(E134:E136)</f>
        <v>21.8</v>
      </c>
      <c r="F133" s="14">
        <f>SUM(F134:F136)</f>
        <v>0</v>
      </c>
      <c r="G133" s="14">
        <f>SUM(G134:G136)</f>
        <v>0</v>
      </c>
      <c r="H133" s="8">
        <f t="shared" ref="H133:O133" si="40">SUM(H134:H136)</f>
        <v>0</v>
      </c>
      <c r="I133" s="8">
        <f t="shared" si="40"/>
        <v>0</v>
      </c>
      <c r="J133" s="8">
        <f t="shared" si="40"/>
        <v>0</v>
      </c>
      <c r="K133" s="139">
        <f t="shared" si="40"/>
        <v>0</v>
      </c>
      <c r="L133" s="10">
        <f t="shared" si="40"/>
        <v>21.8</v>
      </c>
      <c r="M133" s="10">
        <f t="shared" si="40"/>
        <v>21.8</v>
      </c>
      <c r="N133" s="10">
        <f t="shared" si="40"/>
        <v>0</v>
      </c>
      <c r="O133" s="10">
        <f t="shared" si="40"/>
        <v>0</v>
      </c>
    </row>
    <row r="134" spans="1:15" ht="15" customHeight="1" x14ac:dyDescent="0.25">
      <c r="A134" s="17"/>
      <c r="C134" s="13" t="s">
        <v>25</v>
      </c>
      <c r="D134" s="14">
        <f>E134+G134</f>
        <v>8.4</v>
      </c>
      <c r="E134" s="14">
        <v>8.4</v>
      </c>
      <c r="F134" s="14"/>
      <c r="G134" s="14"/>
      <c r="H134" s="7">
        <f t="shared" si="32"/>
        <v>0</v>
      </c>
      <c r="I134" s="8"/>
      <c r="J134" s="8"/>
      <c r="K134" s="139"/>
      <c r="L134" s="10">
        <f t="shared" si="27"/>
        <v>8.4</v>
      </c>
      <c r="M134" s="10">
        <f t="shared" si="28"/>
        <v>8.4</v>
      </c>
      <c r="N134" s="10">
        <f t="shared" si="28"/>
        <v>0</v>
      </c>
      <c r="O134" s="10">
        <f t="shared" si="28"/>
        <v>0</v>
      </c>
    </row>
    <row r="135" spans="1:15" ht="15" customHeight="1" x14ac:dyDescent="0.25">
      <c r="A135" s="17"/>
      <c r="B135" s="24"/>
      <c r="C135" s="13" t="s">
        <v>31</v>
      </c>
      <c r="D135" s="14">
        <f>E135+G135</f>
        <v>1.8</v>
      </c>
      <c r="E135" s="14">
        <v>1.8</v>
      </c>
      <c r="F135" s="14"/>
      <c r="G135" s="14"/>
      <c r="H135" s="7">
        <f t="shared" si="32"/>
        <v>0</v>
      </c>
      <c r="I135" s="8"/>
      <c r="J135" s="8"/>
      <c r="K135" s="139"/>
      <c r="L135" s="10">
        <f t="shared" si="27"/>
        <v>1.8</v>
      </c>
      <c r="M135" s="10">
        <f t="shared" si="28"/>
        <v>1.8</v>
      </c>
      <c r="N135" s="10">
        <f t="shared" si="28"/>
        <v>0</v>
      </c>
      <c r="O135" s="10">
        <f t="shared" si="28"/>
        <v>0</v>
      </c>
    </row>
    <row r="136" spans="1:15" ht="15" customHeight="1" x14ac:dyDescent="0.25">
      <c r="A136" s="17"/>
      <c r="B136" s="24"/>
      <c r="C136" s="13" t="s">
        <v>22</v>
      </c>
      <c r="D136" s="14">
        <f>E136+G136</f>
        <v>11.6</v>
      </c>
      <c r="E136" s="14">
        <v>11.6</v>
      </c>
      <c r="F136" s="14"/>
      <c r="G136" s="14"/>
      <c r="H136" s="7">
        <f t="shared" si="32"/>
        <v>0</v>
      </c>
      <c r="I136" s="8"/>
      <c r="J136" s="8"/>
      <c r="K136" s="139"/>
      <c r="L136" s="10">
        <f t="shared" si="27"/>
        <v>11.6</v>
      </c>
      <c r="M136" s="10">
        <f t="shared" si="28"/>
        <v>11.6</v>
      </c>
      <c r="N136" s="10">
        <f t="shared" si="28"/>
        <v>0</v>
      </c>
      <c r="O136" s="10">
        <f t="shared" si="28"/>
        <v>0</v>
      </c>
    </row>
    <row r="137" spans="1:15" ht="15" customHeight="1" x14ac:dyDescent="0.25">
      <c r="A137" s="4" t="s">
        <v>94</v>
      </c>
      <c r="B137" s="30" t="s">
        <v>18</v>
      </c>
      <c r="C137" s="13"/>
      <c r="D137" s="14">
        <f>SUM(D138:D140)</f>
        <v>12.1</v>
      </c>
      <c r="E137" s="14">
        <f>SUM(E138:E140)</f>
        <v>11.1</v>
      </c>
      <c r="F137" s="14">
        <f>SUM(F138:F140)</f>
        <v>0</v>
      </c>
      <c r="G137" s="14">
        <f>SUM(G138:G140)</f>
        <v>1</v>
      </c>
      <c r="H137" s="8">
        <f t="shared" ref="H137:O137" si="41">SUM(H138:H140)</f>
        <v>0.4</v>
      </c>
      <c r="I137" s="8">
        <f t="shared" si="41"/>
        <v>0.3</v>
      </c>
      <c r="J137" s="8">
        <f t="shared" si="41"/>
        <v>0</v>
      </c>
      <c r="K137" s="139">
        <f t="shared" si="41"/>
        <v>0.1</v>
      </c>
      <c r="L137" s="10">
        <f t="shared" si="41"/>
        <v>12.5</v>
      </c>
      <c r="M137" s="10">
        <f t="shared" si="41"/>
        <v>11.399999999999999</v>
      </c>
      <c r="N137" s="10">
        <f t="shared" si="41"/>
        <v>0</v>
      </c>
      <c r="O137" s="10">
        <f t="shared" si="41"/>
        <v>1.1000000000000001</v>
      </c>
    </row>
    <row r="138" spans="1:15" ht="15" customHeight="1" x14ac:dyDescent="0.25">
      <c r="A138" s="17"/>
      <c r="C138" s="13" t="s">
        <v>25</v>
      </c>
      <c r="D138" s="14">
        <f>E138+G138</f>
        <v>4.5999999999999996</v>
      </c>
      <c r="E138" s="14">
        <v>4.5999999999999996</v>
      </c>
      <c r="F138" s="14"/>
      <c r="G138" s="14"/>
      <c r="H138" s="7">
        <f t="shared" si="32"/>
        <v>0</v>
      </c>
      <c r="I138" s="8"/>
      <c r="J138" s="8"/>
      <c r="K138" s="139"/>
      <c r="L138" s="10">
        <f t="shared" si="27"/>
        <v>4.5999999999999996</v>
      </c>
      <c r="M138" s="10">
        <f t="shared" si="28"/>
        <v>4.5999999999999996</v>
      </c>
      <c r="N138" s="10">
        <f t="shared" si="28"/>
        <v>0</v>
      </c>
      <c r="O138" s="10">
        <f t="shared" si="28"/>
        <v>0</v>
      </c>
    </row>
    <row r="139" spans="1:15" ht="15" customHeight="1" x14ac:dyDescent="0.25">
      <c r="A139" s="17"/>
      <c r="B139" s="24"/>
      <c r="C139" s="13" t="s">
        <v>31</v>
      </c>
      <c r="D139" s="14">
        <f>E139+G139</f>
        <v>0.7</v>
      </c>
      <c r="E139" s="14">
        <v>0.7</v>
      </c>
      <c r="F139" s="14"/>
      <c r="G139" s="14"/>
      <c r="H139" s="7">
        <f t="shared" si="32"/>
        <v>0</v>
      </c>
      <c r="I139" s="8"/>
      <c r="J139" s="8"/>
      <c r="K139" s="139"/>
      <c r="L139" s="10">
        <f t="shared" si="27"/>
        <v>0.7</v>
      </c>
      <c r="M139" s="10">
        <f t="shared" si="28"/>
        <v>0.7</v>
      </c>
      <c r="N139" s="10">
        <f t="shared" si="28"/>
        <v>0</v>
      </c>
      <c r="O139" s="10">
        <f t="shared" si="28"/>
        <v>0</v>
      </c>
    </row>
    <row r="140" spans="1:15" ht="15" customHeight="1" x14ac:dyDescent="0.25">
      <c r="A140" s="17"/>
      <c r="B140" s="24"/>
      <c r="C140" s="13" t="s">
        <v>22</v>
      </c>
      <c r="D140" s="14">
        <f>E140+G140</f>
        <v>6.8</v>
      </c>
      <c r="E140" s="14">
        <v>5.8</v>
      </c>
      <c r="F140" s="14"/>
      <c r="G140" s="14">
        <v>1</v>
      </c>
      <c r="H140" s="7">
        <f t="shared" si="32"/>
        <v>0.4</v>
      </c>
      <c r="I140" s="8">
        <v>0.3</v>
      </c>
      <c r="J140" s="8"/>
      <c r="K140" s="139">
        <v>0.1</v>
      </c>
      <c r="L140" s="10">
        <f t="shared" si="27"/>
        <v>7.1999999999999993</v>
      </c>
      <c r="M140" s="10">
        <f t="shared" si="28"/>
        <v>6.1</v>
      </c>
      <c r="N140" s="10">
        <f t="shared" si="28"/>
        <v>0</v>
      </c>
      <c r="O140" s="10">
        <f t="shared" si="28"/>
        <v>1.1000000000000001</v>
      </c>
    </row>
    <row r="141" spans="1:15" ht="15" customHeight="1" x14ac:dyDescent="0.25">
      <c r="A141" s="4" t="s">
        <v>95</v>
      </c>
      <c r="B141" s="27" t="s">
        <v>19</v>
      </c>
      <c r="C141" s="28"/>
      <c r="D141" s="14">
        <f>SUM(D142:D144)</f>
        <v>654.9</v>
      </c>
      <c r="E141" s="14">
        <f t="shared" ref="E141:O141" si="42">SUM(E142:E144)</f>
        <v>654.9</v>
      </c>
      <c r="F141" s="14">
        <f t="shared" si="42"/>
        <v>0</v>
      </c>
      <c r="G141" s="14">
        <f t="shared" si="42"/>
        <v>0</v>
      </c>
      <c r="H141" s="7">
        <f t="shared" si="42"/>
        <v>0</v>
      </c>
      <c r="I141" s="7">
        <f t="shared" si="42"/>
        <v>0</v>
      </c>
      <c r="J141" s="8"/>
      <c r="K141" s="139">
        <f t="shared" si="42"/>
        <v>0</v>
      </c>
      <c r="L141" s="10">
        <f t="shared" si="42"/>
        <v>654.9</v>
      </c>
      <c r="M141" s="10">
        <f t="shared" si="42"/>
        <v>654.9</v>
      </c>
      <c r="N141" s="10">
        <f t="shared" si="42"/>
        <v>0</v>
      </c>
      <c r="O141" s="10">
        <f t="shared" si="42"/>
        <v>0</v>
      </c>
    </row>
    <row r="142" spans="1:15" ht="15" hidden="1" customHeight="1" x14ac:dyDescent="0.25">
      <c r="A142" s="17"/>
      <c r="B142" s="63"/>
      <c r="C142" s="13" t="s">
        <v>25</v>
      </c>
      <c r="D142" s="14">
        <f>E142+G142</f>
        <v>0</v>
      </c>
      <c r="E142" s="14"/>
      <c r="F142" s="14"/>
      <c r="G142" s="14"/>
      <c r="H142" s="7">
        <f>I142+K142</f>
        <v>0</v>
      </c>
      <c r="I142" s="8"/>
      <c r="J142" s="8"/>
      <c r="K142" s="139"/>
      <c r="L142" s="10">
        <f>M142+O142</f>
        <v>0</v>
      </c>
      <c r="M142" s="10">
        <f>E142+I142</f>
        <v>0</v>
      </c>
      <c r="N142" s="10">
        <f>F142+J142</f>
        <v>0</v>
      </c>
      <c r="O142" s="10">
        <f>G142+K142</f>
        <v>0</v>
      </c>
    </row>
    <row r="143" spans="1:15" ht="15" customHeight="1" x14ac:dyDescent="0.25">
      <c r="A143" s="17"/>
      <c r="B143" s="63"/>
      <c r="C143" s="28" t="s">
        <v>31</v>
      </c>
      <c r="D143" s="14">
        <f>E143+G143</f>
        <v>215.2</v>
      </c>
      <c r="E143" s="14">
        <v>215.2</v>
      </c>
      <c r="F143" s="14"/>
      <c r="G143" s="14"/>
      <c r="H143" s="7">
        <f t="shared" si="32"/>
        <v>0</v>
      </c>
      <c r="I143" s="8"/>
      <c r="J143" s="8"/>
      <c r="K143" s="139"/>
      <c r="L143" s="10">
        <f t="shared" si="27"/>
        <v>215.2</v>
      </c>
      <c r="M143" s="10">
        <f t="shared" si="28"/>
        <v>215.2</v>
      </c>
      <c r="N143" s="10">
        <f t="shared" si="28"/>
        <v>0</v>
      </c>
      <c r="O143" s="10">
        <f t="shared" si="28"/>
        <v>0</v>
      </c>
    </row>
    <row r="144" spans="1:15" ht="15" customHeight="1" x14ac:dyDescent="0.25">
      <c r="A144" s="17"/>
      <c r="B144" s="63"/>
      <c r="C144" s="28" t="s">
        <v>22</v>
      </c>
      <c r="D144" s="14">
        <f>E144+G144</f>
        <v>439.7</v>
      </c>
      <c r="E144" s="14">
        <v>439.7</v>
      </c>
      <c r="F144" s="14"/>
      <c r="G144" s="14"/>
      <c r="H144" s="7">
        <f t="shared" si="32"/>
        <v>0</v>
      </c>
      <c r="I144" s="8"/>
      <c r="J144" s="8"/>
      <c r="K144" s="139"/>
      <c r="L144" s="10">
        <f t="shared" si="27"/>
        <v>439.7</v>
      </c>
      <c r="M144" s="10">
        <f t="shared" si="28"/>
        <v>439.7</v>
      </c>
      <c r="N144" s="10">
        <f t="shared" si="28"/>
        <v>0</v>
      </c>
      <c r="O144" s="10">
        <f t="shared" si="28"/>
        <v>0</v>
      </c>
    </row>
    <row r="145" spans="1:15" ht="15.95" customHeight="1" x14ac:dyDescent="0.25">
      <c r="A145" s="44" t="s">
        <v>96</v>
      </c>
      <c r="B145" s="35" t="s">
        <v>169</v>
      </c>
      <c r="C145" s="23"/>
      <c r="D145" s="21">
        <f t="shared" ref="D145:O145" si="43">D93+D101+D105+D109+D113+D117+D121+D125+D129+D133+D137+D141</f>
        <v>3224.5000000000005</v>
      </c>
      <c r="E145" s="21">
        <f t="shared" si="43"/>
        <v>2743.2000000000003</v>
      </c>
      <c r="F145" s="21">
        <f t="shared" si="43"/>
        <v>46.4</v>
      </c>
      <c r="G145" s="21">
        <f t="shared" si="43"/>
        <v>481.29999999999995</v>
      </c>
      <c r="H145" s="22">
        <f t="shared" si="43"/>
        <v>-40.200000000000003</v>
      </c>
      <c r="I145" s="22">
        <f t="shared" si="43"/>
        <v>0.40000000000000008</v>
      </c>
      <c r="J145" s="22">
        <f t="shared" si="43"/>
        <v>0</v>
      </c>
      <c r="K145" s="174">
        <f t="shared" si="43"/>
        <v>-40.6</v>
      </c>
      <c r="L145" s="35">
        <f>M145+O145</f>
        <v>3184.3</v>
      </c>
      <c r="M145" s="19">
        <f t="shared" si="43"/>
        <v>2743.6000000000004</v>
      </c>
      <c r="N145" s="19">
        <f t="shared" si="43"/>
        <v>46.4</v>
      </c>
      <c r="O145" s="19">
        <f t="shared" si="43"/>
        <v>440.70000000000005</v>
      </c>
    </row>
    <row r="146" spans="1:15" ht="15.95" customHeight="1" x14ac:dyDescent="0.25">
      <c r="A146" s="11" t="s">
        <v>97</v>
      </c>
      <c r="B146" s="470" t="s">
        <v>61</v>
      </c>
      <c r="C146" s="471"/>
      <c r="D146" s="471"/>
      <c r="E146" s="471"/>
      <c r="F146" s="471"/>
      <c r="G146" s="471"/>
      <c r="H146" s="471"/>
      <c r="I146" s="471"/>
      <c r="J146" s="471"/>
      <c r="K146" s="471"/>
      <c r="L146" s="471"/>
      <c r="M146" s="471"/>
      <c r="N146" s="471"/>
      <c r="O146" s="472"/>
    </row>
    <row r="147" spans="1:15" ht="15" customHeight="1" x14ac:dyDescent="0.25">
      <c r="A147" s="4" t="s">
        <v>98</v>
      </c>
      <c r="B147" s="24" t="s">
        <v>20</v>
      </c>
      <c r="C147" s="5" t="s">
        <v>32</v>
      </c>
      <c r="D147" s="14">
        <f>E147+G147</f>
        <v>19.399999999999999</v>
      </c>
      <c r="E147" s="14">
        <v>18</v>
      </c>
      <c r="F147" s="14">
        <v>0.9</v>
      </c>
      <c r="G147" s="14">
        <v>1.4</v>
      </c>
      <c r="H147" s="7">
        <f t="shared" ref="H147" si="44">I147+K147</f>
        <v>0</v>
      </c>
      <c r="I147" s="8"/>
      <c r="J147" s="8"/>
      <c r="K147" s="139"/>
      <c r="L147" s="10">
        <f>M147+O147</f>
        <v>19.399999999999999</v>
      </c>
      <c r="M147" s="10">
        <f t="shared" ref="M147:O148" si="45">E147+I147</f>
        <v>18</v>
      </c>
      <c r="N147" s="10">
        <f t="shared" si="45"/>
        <v>0.9</v>
      </c>
      <c r="O147" s="10">
        <f t="shared" si="45"/>
        <v>1.4</v>
      </c>
    </row>
    <row r="148" spans="1:15" ht="15" customHeight="1" x14ac:dyDescent="0.25">
      <c r="A148" s="4" t="s">
        <v>99</v>
      </c>
      <c r="B148" s="27" t="s">
        <v>68</v>
      </c>
      <c r="C148" s="28" t="s">
        <v>32</v>
      </c>
      <c r="D148" s="14">
        <f>E148+G148</f>
        <v>37.5</v>
      </c>
      <c r="E148" s="14">
        <v>37.5</v>
      </c>
      <c r="F148" s="14">
        <v>35.6</v>
      </c>
      <c r="G148" s="14"/>
      <c r="H148" s="7">
        <f>I148+K148</f>
        <v>0</v>
      </c>
      <c r="I148" s="8"/>
      <c r="J148" s="8"/>
      <c r="K148" s="139"/>
      <c r="L148" s="10">
        <f>M148+O148</f>
        <v>37.5</v>
      </c>
      <c r="M148" s="10">
        <f t="shared" si="45"/>
        <v>37.5</v>
      </c>
      <c r="N148" s="10">
        <f t="shared" si="45"/>
        <v>35.6</v>
      </c>
      <c r="O148" s="10">
        <f t="shared" si="45"/>
        <v>0</v>
      </c>
    </row>
    <row r="149" spans="1:15" ht="15.95" customHeight="1" x14ac:dyDescent="0.25">
      <c r="A149" s="428" t="s">
        <v>100</v>
      </c>
      <c r="B149" s="167" t="s">
        <v>170</v>
      </c>
      <c r="C149" s="65"/>
      <c r="D149" s="56">
        <f t="shared" ref="D149:O149" si="46">D147+D148</f>
        <v>56.9</v>
      </c>
      <c r="E149" s="56">
        <f t="shared" si="46"/>
        <v>55.5</v>
      </c>
      <c r="F149" s="56">
        <f t="shared" si="46"/>
        <v>36.5</v>
      </c>
      <c r="G149" s="56">
        <f t="shared" si="46"/>
        <v>1.4</v>
      </c>
      <c r="H149" s="57">
        <f t="shared" si="46"/>
        <v>0</v>
      </c>
      <c r="I149" s="57">
        <f t="shared" si="46"/>
        <v>0</v>
      </c>
      <c r="J149" s="57">
        <f t="shared" si="46"/>
        <v>0</v>
      </c>
      <c r="K149" s="168">
        <f t="shared" si="46"/>
        <v>0</v>
      </c>
      <c r="L149" s="35">
        <f>M149+O149</f>
        <v>56.9</v>
      </c>
      <c r="M149" s="35">
        <f t="shared" si="46"/>
        <v>55.5</v>
      </c>
      <c r="N149" s="35">
        <f t="shared" si="46"/>
        <v>36.5</v>
      </c>
      <c r="O149" s="35">
        <f t="shared" si="46"/>
        <v>1.4</v>
      </c>
    </row>
    <row r="150" spans="1:15" ht="15.95" customHeight="1" x14ac:dyDescent="0.25">
      <c r="A150" s="11" t="s">
        <v>101</v>
      </c>
      <c r="B150" s="470" t="s">
        <v>165</v>
      </c>
      <c r="C150" s="471"/>
      <c r="D150" s="471"/>
      <c r="E150" s="471"/>
      <c r="F150" s="471"/>
      <c r="G150" s="471"/>
      <c r="H150" s="471"/>
      <c r="I150" s="471"/>
      <c r="J150" s="471"/>
      <c r="K150" s="471"/>
      <c r="L150" s="471"/>
      <c r="M150" s="471"/>
      <c r="N150" s="471"/>
      <c r="O150" s="472"/>
    </row>
    <row r="151" spans="1:15" ht="15" customHeight="1" x14ac:dyDescent="0.25">
      <c r="A151" s="4" t="s">
        <v>102</v>
      </c>
      <c r="B151" s="96" t="s">
        <v>20</v>
      </c>
      <c r="C151" s="64"/>
      <c r="D151" s="14">
        <f>SUM(D152:D153)</f>
        <v>925.2</v>
      </c>
      <c r="E151" s="14">
        <f>SUM(E152:E153)</f>
        <v>810.5</v>
      </c>
      <c r="F151" s="14">
        <f>SUM(F152:F153)</f>
        <v>158.6</v>
      </c>
      <c r="G151" s="14">
        <f>SUM(G152:G153)</f>
        <v>114.7</v>
      </c>
      <c r="H151" s="8">
        <f t="shared" ref="H151:O151" si="47">SUM(H152:H153)</f>
        <v>-88</v>
      </c>
      <c r="I151" s="8">
        <f t="shared" si="47"/>
        <v>-58.5</v>
      </c>
      <c r="J151" s="8">
        <f t="shared" si="47"/>
        <v>9.6</v>
      </c>
      <c r="K151" s="139">
        <f t="shared" si="47"/>
        <v>-29.5</v>
      </c>
      <c r="L151" s="9">
        <f t="shared" si="47"/>
        <v>837.2</v>
      </c>
      <c r="M151" s="9">
        <f t="shared" si="47"/>
        <v>752</v>
      </c>
      <c r="N151" s="9">
        <f t="shared" si="47"/>
        <v>168.20000000000002</v>
      </c>
      <c r="O151" s="9">
        <f t="shared" si="47"/>
        <v>85.2</v>
      </c>
    </row>
    <row r="152" spans="1:15" ht="15" customHeight="1" x14ac:dyDescent="0.25">
      <c r="A152" s="17"/>
      <c r="B152" s="96"/>
      <c r="C152" s="28" t="s">
        <v>30</v>
      </c>
      <c r="D152" s="14">
        <f>E152+G152</f>
        <v>44</v>
      </c>
      <c r="E152" s="14">
        <v>44</v>
      </c>
      <c r="F152" s="14">
        <v>10.7</v>
      </c>
      <c r="G152" s="14"/>
      <c r="H152" s="7">
        <f t="shared" ref="H152:H187" si="48">I152+K152</f>
        <v>-13.6</v>
      </c>
      <c r="I152" s="8">
        <v>-13.6</v>
      </c>
      <c r="J152" s="8">
        <v>-1.3</v>
      </c>
      <c r="K152" s="139"/>
      <c r="L152" s="10">
        <f t="shared" ref="L152:L187" si="49">M152+O152</f>
        <v>30.4</v>
      </c>
      <c r="M152" s="10">
        <f t="shared" ref="M152:O167" si="50">E152+I152</f>
        <v>30.4</v>
      </c>
      <c r="N152" s="10">
        <f t="shared" si="50"/>
        <v>9.3999999999999986</v>
      </c>
      <c r="O152" s="10">
        <f t="shared" si="50"/>
        <v>0</v>
      </c>
    </row>
    <row r="153" spans="1:15" ht="15.75" customHeight="1" x14ac:dyDescent="0.25">
      <c r="A153" s="17"/>
      <c r="B153" s="96"/>
      <c r="C153" s="28" t="s">
        <v>50</v>
      </c>
      <c r="D153" s="14">
        <f>E153+G153</f>
        <v>881.2</v>
      </c>
      <c r="E153" s="14">
        <v>766.5</v>
      </c>
      <c r="F153" s="14">
        <v>147.9</v>
      </c>
      <c r="G153" s="14">
        <v>114.7</v>
      </c>
      <c r="H153" s="7">
        <f t="shared" si="48"/>
        <v>-74.400000000000006</v>
      </c>
      <c r="I153" s="8">
        <v>-44.9</v>
      </c>
      <c r="J153" s="8">
        <v>10.9</v>
      </c>
      <c r="K153" s="8">
        <v>-29.5</v>
      </c>
      <c r="L153" s="10">
        <f t="shared" si="49"/>
        <v>806.80000000000007</v>
      </c>
      <c r="M153" s="10">
        <f t="shared" si="50"/>
        <v>721.6</v>
      </c>
      <c r="N153" s="10">
        <f t="shared" si="50"/>
        <v>158.80000000000001</v>
      </c>
      <c r="O153" s="10">
        <f t="shared" si="50"/>
        <v>85.2</v>
      </c>
    </row>
    <row r="154" spans="1:15" x14ac:dyDescent="0.25">
      <c r="A154" s="11" t="s">
        <v>103</v>
      </c>
      <c r="B154" s="12" t="s">
        <v>54</v>
      </c>
      <c r="C154" s="13" t="s">
        <v>50</v>
      </c>
      <c r="D154" s="14">
        <f t="shared" ref="D154:D187" si="51">E154+G154</f>
        <v>309.89999999999998</v>
      </c>
      <c r="E154" s="14">
        <v>309.89999999999998</v>
      </c>
      <c r="F154" s="14">
        <v>254</v>
      </c>
      <c r="G154" s="14"/>
      <c r="H154" s="8">
        <f t="shared" si="48"/>
        <v>1.9</v>
      </c>
      <c r="I154" s="8">
        <v>1.9</v>
      </c>
      <c r="J154" s="8">
        <v>0.6</v>
      </c>
      <c r="K154" s="8"/>
      <c r="L154" s="10">
        <f t="shared" si="49"/>
        <v>311.79999999999995</v>
      </c>
      <c r="M154" s="10">
        <f t="shared" si="50"/>
        <v>311.79999999999995</v>
      </c>
      <c r="N154" s="10">
        <f t="shared" si="50"/>
        <v>254.6</v>
      </c>
      <c r="O154" s="10">
        <f t="shared" si="50"/>
        <v>0</v>
      </c>
    </row>
    <row r="155" spans="1:15" ht="15" customHeight="1" x14ac:dyDescent="0.25">
      <c r="A155" s="11" t="s">
        <v>104</v>
      </c>
      <c r="B155" s="10" t="s">
        <v>33</v>
      </c>
      <c r="C155" s="13" t="s">
        <v>50</v>
      </c>
      <c r="D155" s="14">
        <f t="shared" si="51"/>
        <v>135.6</v>
      </c>
      <c r="E155" s="14">
        <v>135.6</v>
      </c>
      <c r="F155" s="14">
        <v>105.2</v>
      </c>
      <c r="G155" s="14"/>
      <c r="H155" s="8">
        <f t="shared" si="48"/>
        <v>4.5999999999999996</v>
      </c>
      <c r="I155" s="8">
        <v>4.5999999999999996</v>
      </c>
      <c r="J155" s="8">
        <v>3.6</v>
      </c>
      <c r="K155" s="8"/>
      <c r="L155" s="10">
        <f t="shared" si="49"/>
        <v>140.19999999999999</v>
      </c>
      <c r="M155" s="10">
        <f t="shared" si="50"/>
        <v>140.19999999999999</v>
      </c>
      <c r="N155" s="10">
        <f t="shared" si="50"/>
        <v>108.8</v>
      </c>
      <c r="O155" s="10">
        <f t="shared" si="50"/>
        <v>0</v>
      </c>
    </row>
    <row r="156" spans="1:15" ht="15" customHeight="1" x14ac:dyDescent="0.25">
      <c r="A156" s="11" t="s">
        <v>105</v>
      </c>
      <c r="B156" s="10" t="s">
        <v>155</v>
      </c>
      <c r="C156" s="13" t="s">
        <v>50</v>
      </c>
      <c r="D156" s="14">
        <f t="shared" si="51"/>
        <v>188.1</v>
      </c>
      <c r="E156" s="14">
        <v>188.1</v>
      </c>
      <c r="F156" s="14">
        <v>136.69999999999999</v>
      </c>
      <c r="G156" s="14"/>
      <c r="H156" s="8">
        <f t="shared" si="48"/>
        <v>9.9</v>
      </c>
      <c r="I156" s="8">
        <v>9.9</v>
      </c>
      <c r="J156" s="8">
        <v>9.6999999999999993</v>
      </c>
      <c r="K156" s="8"/>
      <c r="L156" s="10">
        <f t="shared" si="49"/>
        <v>198</v>
      </c>
      <c r="M156" s="10">
        <f t="shared" si="50"/>
        <v>198</v>
      </c>
      <c r="N156" s="10">
        <f t="shared" si="50"/>
        <v>146.39999999999998</v>
      </c>
      <c r="O156" s="10">
        <f t="shared" si="50"/>
        <v>0</v>
      </c>
    </row>
    <row r="157" spans="1:15" ht="15" customHeight="1" x14ac:dyDescent="0.25">
      <c r="A157" s="11" t="s">
        <v>106</v>
      </c>
      <c r="B157" s="10" t="s">
        <v>377</v>
      </c>
      <c r="C157" s="13" t="s">
        <v>50</v>
      </c>
      <c r="D157" s="14">
        <f t="shared" si="51"/>
        <v>206.6</v>
      </c>
      <c r="E157" s="14">
        <v>206.6</v>
      </c>
      <c r="F157" s="14">
        <v>161.6</v>
      </c>
      <c r="G157" s="14"/>
      <c r="H157" s="8">
        <f t="shared" si="48"/>
        <v>10.1</v>
      </c>
      <c r="I157" s="8">
        <v>10.1</v>
      </c>
      <c r="J157" s="8">
        <v>10</v>
      </c>
      <c r="K157" s="8"/>
      <c r="L157" s="10">
        <f t="shared" si="49"/>
        <v>216.7</v>
      </c>
      <c r="M157" s="10">
        <f t="shared" si="50"/>
        <v>216.7</v>
      </c>
      <c r="N157" s="10">
        <f t="shared" si="50"/>
        <v>171.6</v>
      </c>
      <c r="O157" s="10">
        <f t="shared" si="50"/>
        <v>0</v>
      </c>
    </row>
    <row r="158" spans="1:15" ht="15" customHeight="1" x14ac:dyDescent="0.25">
      <c r="A158" s="11" t="s">
        <v>107</v>
      </c>
      <c r="B158" s="10" t="s">
        <v>148</v>
      </c>
      <c r="C158" s="13" t="s">
        <v>50</v>
      </c>
      <c r="D158" s="14">
        <f t="shared" si="51"/>
        <v>104.3</v>
      </c>
      <c r="E158" s="14">
        <v>104.3</v>
      </c>
      <c r="F158" s="14">
        <v>88.2</v>
      </c>
      <c r="G158" s="14"/>
      <c r="H158" s="8">
        <f t="shared" si="48"/>
        <v>5.7</v>
      </c>
      <c r="I158" s="8">
        <v>5.7</v>
      </c>
      <c r="J158" s="8">
        <v>5.9</v>
      </c>
      <c r="K158" s="8"/>
      <c r="L158" s="10">
        <f t="shared" si="49"/>
        <v>110</v>
      </c>
      <c r="M158" s="10">
        <f t="shared" si="50"/>
        <v>110</v>
      </c>
      <c r="N158" s="10">
        <f t="shared" si="50"/>
        <v>94.100000000000009</v>
      </c>
      <c r="O158" s="10">
        <f t="shared" si="50"/>
        <v>0</v>
      </c>
    </row>
    <row r="159" spans="1:15" ht="15" customHeight="1" x14ac:dyDescent="0.25">
      <c r="A159" s="11" t="s">
        <v>151</v>
      </c>
      <c r="B159" s="181" t="s">
        <v>321</v>
      </c>
      <c r="C159" s="13" t="s">
        <v>50</v>
      </c>
      <c r="D159" s="14">
        <f t="shared" si="51"/>
        <v>250.2</v>
      </c>
      <c r="E159" s="14">
        <v>250.2</v>
      </c>
      <c r="F159" s="14">
        <v>202.9</v>
      </c>
      <c r="G159" s="14"/>
      <c r="H159" s="8">
        <f t="shared" si="48"/>
        <v>17.7</v>
      </c>
      <c r="I159" s="8">
        <v>17.7</v>
      </c>
      <c r="J159" s="8">
        <v>17.5</v>
      </c>
      <c r="K159" s="8"/>
      <c r="L159" s="10">
        <f t="shared" si="49"/>
        <v>267.89999999999998</v>
      </c>
      <c r="M159" s="10">
        <f t="shared" si="50"/>
        <v>267.89999999999998</v>
      </c>
      <c r="N159" s="10">
        <f t="shared" si="50"/>
        <v>220.4</v>
      </c>
      <c r="O159" s="10">
        <f t="shared" si="50"/>
        <v>0</v>
      </c>
    </row>
    <row r="160" spans="1:15" ht="16.5" customHeight="1" x14ac:dyDescent="0.25">
      <c r="A160" s="11" t="s">
        <v>152</v>
      </c>
      <c r="B160" s="10" t="s">
        <v>378</v>
      </c>
      <c r="C160" s="13" t="s">
        <v>50</v>
      </c>
      <c r="D160" s="14">
        <f t="shared" si="51"/>
        <v>285.10000000000002</v>
      </c>
      <c r="E160" s="14">
        <v>285.10000000000002</v>
      </c>
      <c r="F160" s="14">
        <v>185.5</v>
      </c>
      <c r="G160" s="14"/>
      <c r="H160" s="8">
        <f t="shared" si="48"/>
        <v>6.5</v>
      </c>
      <c r="I160" s="8">
        <v>6.5</v>
      </c>
      <c r="J160" s="8">
        <v>6</v>
      </c>
      <c r="K160" s="8"/>
      <c r="L160" s="10">
        <f t="shared" si="49"/>
        <v>291.60000000000002</v>
      </c>
      <c r="M160" s="10">
        <f t="shared" si="50"/>
        <v>291.60000000000002</v>
      </c>
      <c r="N160" s="10">
        <f t="shared" si="50"/>
        <v>191.5</v>
      </c>
      <c r="O160" s="10">
        <f t="shared" si="50"/>
        <v>0</v>
      </c>
    </row>
    <row r="161" spans="1:15" ht="16.5" customHeight="1" x14ac:dyDescent="0.25">
      <c r="A161" s="11" t="s">
        <v>108</v>
      </c>
      <c r="B161" s="10" t="s">
        <v>379</v>
      </c>
      <c r="C161" s="13" t="s">
        <v>50</v>
      </c>
      <c r="D161" s="14">
        <f t="shared" si="51"/>
        <v>350.9</v>
      </c>
      <c r="E161" s="14">
        <v>350.9</v>
      </c>
      <c r="F161" s="14">
        <v>266.2</v>
      </c>
      <c r="G161" s="14"/>
      <c r="H161" s="8">
        <f t="shared" si="48"/>
        <v>26</v>
      </c>
      <c r="I161" s="8">
        <v>26</v>
      </c>
      <c r="J161" s="8">
        <v>26.4</v>
      </c>
      <c r="K161" s="8"/>
      <c r="L161" s="10">
        <f t="shared" si="49"/>
        <v>376.9</v>
      </c>
      <c r="M161" s="10">
        <f t="shared" si="50"/>
        <v>376.9</v>
      </c>
      <c r="N161" s="10">
        <f t="shared" si="50"/>
        <v>292.59999999999997</v>
      </c>
      <c r="O161" s="10">
        <f t="shared" si="50"/>
        <v>0</v>
      </c>
    </row>
    <row r="162" spans="1:15" ht="15" customHeight="1" x14ac:dyDescent="0.25">
      <c r="A162" s="11" t="s">
        <v>153</v>
      </c>
      <c r="B162" s="10" t="s">
        <v>380</v>
      </c>
      <c r="C162" s="13" t="s">
        <v>50</v>
      </c>
      <c r="D162" s="14">
        <f t="shared" si="51"/>
        <v>176.2</v>
      </c>
      <c r="E162" s="14">
        <v>176.2</v>
      </c>
      <c r="F162" s="14">
        <v>129.19999999999999</v>
      </c>
      <c r="G162" s="14"/>
      <c r="H162" s="8">
        <f t="shared" si="48"/>
        <v>9.1999999999999993</v>
      </c>
      <c r="I162" s="8">
        <v>9.1999999999999993</v>
      </c>
      <c r="J162" s="8">
        <v>10.1</v>
      </c>
      <c r="K162" s="8"/>
      <c r="L162" s="10">
        <f t="shared" si="49"/>
        <v>185.39999999999998</v>
      </c>
      <c r="M162" s="10">
        <f t="shared" si="50"/>
        <v>185.39999999999998</v>
      </c>
      <c r="N162" s="10">
        <f t="shared" si="50"/>
        <v>139.29999999999998</v>
      </c>
      <c r="O162" s="10">
        <f t="shared" si="50"/>
        <v>0</v>
      </c>
    </row>
    <row r="163" spans="1:15" ht="15" customHeight="1" x14ac:dyDescent="0.25">
      <c r="A163" s="11" t="s">
        <v>154</v>
      </c>
      <c r="B163" s="10" t="s">
        <v>362</v>
      </c>
      <c r="C163" s="13" t="s">
        <v>50</v>
      </c>
      <c r="D163" s="14">
        <f t="shared" si="51"/>
        <v>207.6</v>
      </c>
      <c r="E163" s="14">
        <v>207.6</v>
      </c>
      <c r="F163" s="14">
        <v>158</v>
      </c>
      <c r="G163" s="14"/>
      <c r="H163" s="8">
        <f t="shared" si="48"/>
        <v>13.6</v>
      </c>
      <c r="I163" s="8">
        <v>13.6</v>
      </c>
      <c r="J163" s="8">
        <v>13.4</v>
      </c>
      <c r="K163" s="8"/>
      <c r="L163" s="10">
        <f t="shared" si="49"/>
        <v>221.2</v>
      </c>
      <c r="M163" s="10">
        <f t="shared" si="50"/>
        <v>221.2</v>
      </c>
      <c r="N163" s="10">
        <f t="shared" si="50"/>
        <v>171.4</v>
      </c>
      <c r="O163" s="10">
        <f t="shared" si="50"/>
        <v>0</v>
      </c>
    </row>
    <row r="164" spans="1:15" ht="15" customHeight="1" x14ac:dyDescent="0.25">
      <c r="A164" s="11" t="s">
        <v>109</v>
      </c>
      <c r="B164" s="137" t="s">
        <v>45</v>
      </c>
      <c r="C164" s="13" t="s">
        <v>50</v>
      </c>
      <c r="D164" s="14">
        <f t="shared" si="51"/>
        <v>133.6</v>
      </c>
      <c r="E164" s="14">
        <v>133.6</v>
      </c>
      <c r="F164" s="14">
        <v>102.4</v>
      </c>
      <c r="G164" s="14"/>
      <c r="H164" s="8">
        <f t="shared" si="48"/>
        <v>5.7</v>
      </c>
      <c r="I164" s="8">
        <v>5.7</v>
      </c>
      <c r="J164" s="8">
        <v>5.6</v>
      </c>
      <c r="K164" s="8"/>
      <c r="L164" s="10">
        <f t="shared" si="49"/>
        <v>139.29999999999998</v>
      </c>
      <c r="M164" s="10">
        <f t="shared" si="50"/>
        <v>139.29999999999998</v>
      </c>
      <c r="N164" s="10">
        <f t="shared" si="50"/>
        <v>108</v>
      </c>
      <c r="O164" s="10">
        <f t="shared" si="50"/>
        <v>0</v>
      </c>
    </row>
    <row r="165" spans="1:15" ht="15" customHeight="1" x14ac:dyDescent="0.25">
      <c r="A165" s="11" t="s">
        <v>110</v>
      </c>
      <c r="B165" s="10" t="s">
        <v>42</v>
      </c>
      <c r="C165" s="13" t="s">
        <v>50</v>
      </c>
      <c r="D165" s="14">
        <f t="shared" si="51"/>
        <v>88.3</v>
      </c>
      <c r="E165" s="14">
        <v>88.3</v>
      </c>
      <c r="F165" s="14">
        <v>64.7</v>
      </c>
      <c r="G165" s="14"/>
      <c r="H165" s="8">
        <f t="shared" si="48"/>
        <v>0</v>
      </c>
      <c r="I165" s="8"/>
      <c r="J165" s="8"/>
      <c r="K165" s="8"/>
      <c r="L165" s="10">
        <f t="shared" si="49"/>
        <v>88.3</v>
      </c>
      <c r="M165" s="10">
        <f t="shared" si="50"/>
        <v>88.3</v>
      </c>
      <c r="N165" s="10">
        <f t="shared" si="50"/>
        <v>64.7</v>
      </c>
      <c r="O165" s="10">
        <f t="shared" si="50"/>
        <v>0</v>
      </c>
    </row>
    <row r="166" spans="1:15" ht="15" customHeight="1" x14ac:dyDescent="0.25">
      <c r="A166" s="11" t="s">
        <v>111</v>
      </c>
      <c r="B166" s="10" t="s">
        <v>44</v>
      </c>
      <c r="C166" s="13" t="s">
        <v>50</v>
      </c>
      <c r="D166" s="14">
        <f t="shared" si="51"/>
        <v>90.1</v>
      </c>
      <c r="E166" s="14">
        <v>90.1</v>
      </c>
      <c r="F166" s="14">
        <v>73.2</v>
      </c>
      <c r="G166" s="14"/>
      <c r="H166" s="8">
        <f t="shared" si="48"/>
        <v>0</v>
      </c>
      <c r="I166" s="8"/>
      <c r="J166" s="8"/>
      <c r="K166" s="8"/>
      <c r="L166" s="10">
        <f t="shared" si="49"/>
        <v>90.1</v>
      </c>
      <c r="M166" s="10">
        <f t="shared" si="50"/>
        <v>90.1</v>
      </c>
      <c r="N166" s="10">
        <f t="shared" si="50"/>
        <v>73.2</v>
      </c>
      <c r="O166" s="10">
        <f t="shared" si="50"/>
        <v>0</v>
      </c>
    </row>
    <row r="167" spans="1:15" ht="15" customHeight="1" x14ac:dyDescent="0.25">
      <c r="A167" s="11" t="s">
        <v>112</v>
      </c>
      <c r="B167" s="10" t="s">
        <v>160</v>
      </c>
      <c r="C167" s="13" t="s">
        <v>50</v>
      </c>
      <c r="D167" s="14">
        <f t="shared" si="51"/>
        <v>179.6</v>
      </c>
      <c r="E167" s="14">
        <v>179.6</v>
      </c>
      <c r="F167" s="14">
        <v>141.4</v>
      </c>
      <c r="G167" s="14"/>
      <c r="H167" s="8">
        <f t="shared" si="48"/>
        <v>8.6999999999999993</v>
      </c>
      <c r="I167" s="8">
        <v>8.6999999999999993</v>
      </c>
      <c r="J167" s="8">
        <v>9.6999999999999993</v>
      </c>
      <c r="K167" s="8"/>
      <c r="L167" s="10">
        <f t="shared" si="49"/>
        <v>188.29999999999998</v>
      </c>
      <c r="M167" s="10">
        <f t="shared" si="50"/>
        <v>188.29999999999998</v>
      </c>
      <c r="N167" s="10">
        <f t="shared" si="50"/>
        <v>151.1</v>
      </c>
      <c r="O167" s="10">
        <f t="shared" si="50"/>
        <v>0</v>
      </c>
    </row>
    <row r="168" spans="1:15" ht="15" customHeight="1" x14ac:dyDescent="0.25">
      <c r="A168" s="11" t="s">
        <v>113</v>
      </c>
      <c r="B168" s="10" t="s">
        <v>43</v>
      </c>
      <c r="C168" s="13" t="s">
        <v>50</v>
      </c>
      <c r="D168" s="14">
        <f t="shared" si="51"/>
        <v>112.6</v>
      </c>
      <c r="E168" s="14">
        <v>112.6</v>
      </c>
      <c r="F168" s="14">
        <v>95.2</v>
      </c>
      <c r="G168" s="14"/>
      <c r="H168" s="8">
        <f t="shared" si="48"/>
        <v>8.6</v>
      </c>
      <c r="I168" s="8">
        <v>8.6</v>
      </c>
      <c r="J168" s="8">
        <v>9.1</v>
      </c>
      <c r="K168" s="8"/>
      <c r="L168" s="10">
        <f t="shared" si="49"/>
        <v>121.19999999999999</v>
      </c>
      <c r="M168" s="10">
        <f t="shared" ref="M168:O201" si="52">E168+I168</f>
        <v>121.19999999999999</v>
      </c>
      <c r="N168" s="10">
        <f t="shared" si="52"/>
        <v>104.3</v>
      </c>
      <c r="O168" s="10">
        <f t="shared" si="52"/>
        <v>0</v>
      </c>
    </row>
    <row r="169" spans="1:15" ht="15" customHeight="1" x14ac:dyDescent="0.25">
      <c r="A169" s="11" t="s">
        <v>161</v>
      </c>
      <c r="B169" s="137" t="s">
        <v>46</v>
      </c>
      <c r="C169" s="13" t="s">
        <v>50</v>
      </c>
      <c r="D169" s="14">
        <f t="shared" si="51"/>
        <v>117.3</v>
      </c>
      <c r="E169" s="14">
        <v>117.3</v>
      </c>
      <c r="F169" s="14">
        <v>96.3</v>
      </c>
      <c r="G169" s="14"/>
      <c r="H169" s="8">
        <f t="shared" si="48"/>
        <v>0</v>
      </c>
      <c r="I169" s="8"/>
      <c r="J169" s="8">
        <v>-0.3</v>
      </c>
      <c r="K169" s="8"/>
      <c r="L169" s="10">
        <f t="shared" si="49"/>
        <v>117.3</v>
      </c>
      <c r="M169" s="10">
        <f t="shared" si="52"/>
        <v>117.3</v>
      </c>
      <c r="N169" s="10">
        <f t="shared" si="52"/>
        <v>96</v>
      </c>
      <c r="O169" s="10">
        <f t="shared" si="52"/>
        <v>0</v>
      </c>
    </row>
    <row r="170" spans="1:15" ht="15" customHeight="1" x14ac:dyDescent="0.25">
      <c r="A170" s="11" t="s">
        <v>114</v>
      </c>
      <c r="B170" s="10" t="s">
        <v>363</v>
      </c>
      <c r="C170" s="13" t="s">
        <v>50</v>
      </c>
      <c r="D170" s="14">
        <f t="shared" si="51"/>
        <v>103.2</v>
      </c>
      <c r="E170" s="14">
        <v>103.2</v>
      </c>
      <c r="F170" s="14">
        <v>83.2</v>
      </c>
      <c r="G170" s="14"/>
      <c r="H170" s="8">
        <f t="shared" si="48"/>
        <v>0</v>
      </c>
      <c r="I170" s="8"/>
      <c r="J170" s="8"/>
      <c r="K170" s="8"/>
      <c r="L170" s="10">
        <f t="shared" si="49"/>
        <v>103.2</v>
      </c>
      <c r="M170" s="10">
        <f t="shared" si="52"/>
        <v>103.2</v>
      </c>
      <c r="N170" s="10">
        <f t="shared" si="52"/>
        <v>83.2</v>
      </c>
      <c r="O170" s="10">
        <f t="shared" si="52"/>
        <v>0</v>
      </c>
    </row>
    <row r="171" spans="1:15" ht="15" customHeight="1" x14ac:dyDescent="0.25">
      <c r="A171" s="11" t="s">
        <v>115</v>
      </c>
      <c r="B171" s="10" t="s">
        <v>41</v>
      </c>
      <c r="C171" s="13" t="s">
        <v>50</v>
      </c>
      <c r="D171" s="14">
        <f t="shared" si="51"/>
        <v>183.9</v>
      </c>
      <c r="E171" s="14">
        <v>183.9</v>
      </c>
      <c r="F171" s="14">
        <v>150.1</v>
      </c>
      <c r="G171" s="14"/>
      <c r="H171" s="8">
        <f t="shared" si="48"/>
        <v>11.7</v>
      </c>
      <c r="I171" s="8">
        <v>11.7</v>
      </c>
      <c r="J171" s="8">
        <v>13.3</v>
      </c>
      <c r="K171" s="8"/>
      <c r="L171" s="10">
        <f t="shared" si="49"/>
        <v>195.6</v>
      </c>
      <c r="M171" s="10">
        <f t="shared" si="52"/>
        <v>195.6</v>
      </c>
      <c r="N171" s="10">
        <f t="shared" si="52"/>
        <v>163.4</v>
      </c>
      <c r="O171" s="10">
        <f t="shared" si="52"/>
        <v>0</v>
      </c>
    </row>
    <row r="172" spans="1:15" ht="15" customHeight="1" x14ac:dyDescent="0.25">
      <c r="A172" s="11" t="s">
        <v>116</v>
      </c>
      <c r="B172" s="137" t="s">
        <v>364</v>
      </c>
      <c r="C172" s="13" t="s">
        <v>50</v>
      </c>
      <c r="D172" s="14">
        <f t="shared" si="51"/>
        <v>137.80000000000001</v>
      </c>
      <c r="E172" s="14">
        <v>137.80000000000001</v>
      </c>
      <c r="F172" s="14">
        <v>109.7</v>
      </c>
      <c r="G172" s="14"/>
      <c r="H172" s="8">
        <f t="shared" si="48"/>
        <v>0</v>
      </c>
      <c r="I172" s="8"/>
      <c r="J172" s="8">
        <v>-2.6</v>
      </c>
      <c r="K172" s="8"/>
      <c r="L172" s="10">
        <f t="shared" si="49"/>
        <v>137.80000000000001</v>
      </c>
      <c r="M172" s="10">
        <f t="shared" si="52"/>
        <v>137.80000000000001</v>
      </c>
      <c r="N172" s="10">
        <f t="shared" si="52"/>
        <v>107.10000000000001</v>
      </c>
      <c r="O172" s="10">
        <f t="shared" si="52"/>
        <v>0</v>
      </c>
    </row>
    <row r="173" spans="1:15" ht="15" customHeight="1" x14ac:dyDescent="0.25">
      <c r="A173" s="11" t="s">
        <v>117</v>
      </c>
      <c r="B173" s="137" t="s">
        <v>40</v>
      </c>
      <c r="C173" s="13" t="s">
        <v>50</v>
      </c>
      <c r="D173" s="14">
        <f t="shared" si="51"/>
        <v>64.099999999999994</v>
      </c>
      <c r="E173" s="14">
        <v>64.099999999999994</v>
      </c>
      <c r="F173" s="14">
        <v>49.9</v>
      </c>
      <c r="G173" s="14"/>
      <c r="H173" s="8">
        <f t="shared" si="48"/>
        <v>0</v>
      </c>
      <c r="I173" s="8"/>
      <c r="J173" s="8"/>
      <c r="K173" s="8"/>
      <c r="L173" s="10">
        <f t="shared" si="49"/>
        <v>64.099999999999994</v>
      </c>
      <c r="M173" s="10">
        <f t="shared" si="52"/>
        <v>64.099999999999994</v>
      </c>
      <c r="N173" s="10">
        <f t="shared" si="52"/>
        <v>49.9</v>
      </c>
      <c r="O173" s="10">
        <f t="shared" si="52"/>
        <v>0</v>
      </c>
    </row>
    <row r="174" spans="1:15" ht="15" customHeight="1" x14ac:dyDescent="0.25">
      <c r="A174" s="11" t="s">
        <v>118</v>
      </c>
      <c r="B174" s="27" t="s">
        <v>461</v>
      </c>
      <c r="C174" s="13" t="s">
        <v>50</v>
      </c>
      <c r="D174" s="14">
        <f t="shared" si="51"/>
        <v>153.5</v>
      </c>
      <c r="E174" s="14">
        <v>153.5</v>
      </c>
      <c r="F174" s="14">
        <v>126.6</v>
      </c>
      <c r="G174" s="14"/>
      <c r="H174" s="8">
        <f t="shared" si="48"/>
        <v>2.1</v>
      </c>
      <c r="I174" s="8">
        <v>2.1</v>
      </c>
      <c r="J174" s="8">
        <v>2.2999999999999998</v>
      </c>
      <c r="K174" s="8"/>
      <c r="L174" s="10">
        <f t="shared" si="49"/>
        <v>155.6</v>
      </c>
      <c r="M174" s="10">
        <f t="shared" si="52"/>
        <v>155.6</v>
      </c>
      <c r="N174" s="10">
        <f t="shared" si="52"/>
        <v>128.9</v>
      </c>
      <c r="O174" s="10">
        <f t="shared" si="52"/>
        <v>0</v>
      </c>
    </row>
    <row r="175" spans="1:15" ht="15" customHeight="1" x14ac:dyDescent="0.25">
      <c r="A175" s="11" t="s">
        <v>157</v>
      </c>
      <c r="B175" s="10" t="s">
        <v>149</v>
      </c>
      <c r="C175" s="13" t="s">
        <v>50</v>
      </c>
      <c r="D175" s="14">
        <f t="shared" si="51"/>
        <v>322.3</v>
      </c>
      <c r="E175" s="14">
        <v>322.3</v>
      </c>
      <c r="F175" s="14">
        <v>267.2</v>
      </c>
      <c r="G175" s="14"/>
      <c r="H175" s="8">
        <f t="shared" si="48"/>
        <v>2.1</v>
      </c>
      <c r="I175" s="8">
        <v>2.1</v>
      </c>
      <c r="J175" s="8">
        <v>2.1</v>
      </c>
      <c r="K175" s="8"/>
      <c r="L175" s="10">
        <f t="shared" si="49"/>
        <v>324.40000000000003</v>
      </c>
      <c r="M175" s="10">
        <f t="shared" si="52"/>
        <v>324.40000000000003</v>
      </c>
      <c r="N175" s="10">
        <f t="shared" si="52"/>
        <v>269.3</v>
      </c>
      <c r="O175" s="10">
        <f t="shared" si="52"/>
        <v>0</v>
      </c>
    </row>
    <row r="176" spans="1:15" ht="15" customHeight="1" x14ac:dyDescent="0.25">
      <c r="A176" s="11" t="s">
        <v>119</v>
      </c>
      <c r="B176" s="10" t="s">
        <v>34</v>
      </c>
      <c r="C176" s="13" t="s">
        <v>50</v>
      </c>
      <c r="D176" s="14">
        <f t="shared" si="51"/>
        <v>199.7</v>
      </c>
      <c r="E176" s="14">
        <v>199.7</v>
      </c>
      <c r="F176" s="14">
        <v>168.3</v>
      </c>
      <c r="G176" s="14"/>
      <c r="H176" s="8">
        <f t="shared" si="48"/>
        <v>7.9</v>
      </c>
      <c r="I176" s="8">
        <v>7.9</v>
      </c>
      <c r="J176" s="8">
        <v>8</v>
      </c>
      <c r="K176" s="8"/>
      <c r="L176" s="10">
        <f t="shared" si="49"/>
        <v>207.6</v>
      </c>
      <c r="M176" s="10">
        <f t="shared" si="52"/>
        <v>207.6</v>
      </c>
      <c r="N176" s="10">
        <f t="shared" si="52"/>
        <v>176.3</v>
      </c>
      <c r="O176" s="10">
        <f t="shared" si="52"/>
        <v>0</v>
      </c>
    </row>
    <row r="177" spans="1:17" ht="15" customHeight="1" x14ac:dyDescent="0.25">
      <c r="A177" s="11" t="s">
        <v>120</v>
      </c>
      <c r="B177" s="10" t="s">
        <v>36</v>
      </c>
      <c r="C177" s="13" t="s">
        <v>50</v>
      </c>
      <c r="D177" s="14">
        <f t="shared" si="51"/>
        <v>221</v>
      </c>
      <c r="E177" s="14">
        <v>221</v>
      </c>
      <c r="F177" s="14">
        <v>181.4</v>
      </c>
      <c r="G177" s="14"/>
      <c r="H177" s="8">
        <f t="shared" si="48"/>
        <v>10.6</v>
      </c>
      <c r="I177" s="8">
        <v>10.6</v>
      </c>
      <c r="J177" s="8">
        <v>11.2</v>
      </c>
      <c r="K177" s="8"/>
      <c r="L177" s="10">
        <f t="shared" si="49"/>
        <v>231.6</v>
      </c>
      <c r="M177" s="10">
        <f t="shared" si="52"/>
        <v>231.6</v>
      </c>
      <c r="N177" s="10">
        <f t="shared" si="52"/>
        <v>192.6</v>
      </c>
      <c r="O177" s="10">
        <f t="shared" si="52"/>
        <v>0</v>
      </c>
      <c r="P177" s="32"/>
      <c r="Q177" s="32"/>
    </row>
    <row r="178" spans="1:17" ht="15" customHeight="1" x14ac:dyDescent="0.25">
      <c r="A178" s="11" t="s">
        <v>121</v>
      </c>
      <c r="B178" s="10" t="s">
        <v>38</v>
      </c>
      <c r="C178" s="13" t="s">
        <v>50</v>
      </c>
      <c r="D178" s="14">
        <f t="shared" si="51"/>
        <v>343.2</v>
      </c>
      <c r="E178" s="14">
        <v>343.2</v>
      </c>
      <c r="F178" s="14">
        <v>280.3</v>
      </c>
      <c r="G178" s="14"/>
      <c r="H178" s="8">
        <f t="shared" si="48"/>
        <v>4.4000000000000004</v>
      </c>
      <c r="I178" s="8">
        <v>4.4000000000000004</v>
      </c>
      <c r="J178" s="8">
        <v>4.7</v>
      </c>
      <c r="K178" s="8"/>
      <c r="L178" s="10">
        <f t="shared" si="49"/>
        <v>347.59999999999997</v>
      </c>
      <c r="M178" s="10">
        <f t="shared" si="52"/>
        <v>347.59999999999997</v>
      </c>
      <c r="N178" s="10">
        <f t="shared" si="52"/>
        <v>285</v>
      </c>
      <c r="O178" s="10">
        <f t="shared" si="52"/>
        <v>0</v>
      </c>
    </row>
    <row r="179" spans="1:17" ht="15" customHeight="1" x14ac:dyDescent="0.25">
      <c r="A179" s="11" t="s">
        <v>122</v>
      </c>
      <c r="B179" s="10" t="s">
        <v>37</v>
      </c>
      <c r="C179" s="13" t="s">
        <v>50</v>
      </c>
      <c r="D179" s="14">
        <f t="shared" si="51"/>
        <v>208.5</v>
      </c>
      <c r="E179" s="14">
        <v>208.5</v>
      </c>
      <c r="F179" s="14">
        <v>171.2</v>
      </c>
      <c r="G179" s="14"/>
      <c r="H179" s="8">
        <f t="shared" si="48"/>
        <v>-0.4</v>
      </c>
      <c r="I179" s="8">
        <v>-0.4</v>
      </c>
      <c r="J179" s="8">
        <v>5</v>
      </c>
      <c r="K179" s="8"/>
      <c r="L179" s="10">
        <f t="shared" si="49"/>
        <v>208.1</v>
      </c>
      <c r="M179" s="10">
        <f t="shared" si="52"/>
        <v>208.1</v>
      </c>
      <c r="N179" s="10">
        <f t="shared" si="52"/>
        <v>176.2</v>
      </c>
      <c r="O179" s="10">
        <f t="shared" si="52"/>
        <v>0</v>
      </c>
    </row>
    <row r="180" spans="1:17" ht="15" customHeight="1" x14ac:dyDescent="0.25">
      <c r="A180" s="11" t="s">
        <v>123</v>
      </c>
      <c r="B180" s="10" t="s">
        <v>35</v>
      </c>
      <c r="C180" s="13" t="s">
        <v>50</v>
      </c>
      <c r="D180" s="14">
        <f t="shared" si="51"/>
        <v>325.2</v>
      </c>
      <c r="E180" s="14">
        <v>325.2</v>
      </c>
      <c r="F180" s="14">
        <v>267.60000000000002</v>
      </c>
      <c r="G180" s="14"/>
      <c r="H180" s="8">
        <f t="shared" si="48"/>
        <v>-1.3</v>
      </c>
      <c r="I180" s="8">
        <v>-1.3</v>
      </c>
      <c r="J180" s="8">
        <v>-8.1999999999999993</v>
      </c>
      <c r="K180" s="8"/>
      <c r="L180" s="10">
        <f t="shared" si="49"/>
        <v>323.89999999999998</v>
      </c>
      <c r="M180" s="10">
        <f t="shared" si="52"/>
        <v>323.89999999999998</v>
      </c>
      <c r="N180" s="10">
        <f t="shared" si="52"/>
        <v>259.40000000000003</v>
      </c>
      <c r="O180" s="10">
        <f t="shared" si="52"/>
        <v>0</v>
      </c>
    </row>
    <row r="181" spans="1:17" ht="15" customHeight="1" x14ac:dyDescent="0.25">
      <c r="A181" s="11" t="s">
        <v>124</v>
      </c>
      <c r="B181" s="137" t="s">
        <v>39</v>
      </c>
      <c r="C181" s="13" t="s">
        <v>50</v>
      </c>
      <c r="D181" s="14">
        <f t="shared" si="51"/>
        <v>59.2</v>
      </c>
      <c r="E181" s="14">
        <v>59.2</v>
      </c>
      <c r="F181" s="14">
        <v>46.6</v>
      </c>
      <c r="G181" s="14"/>
      <c r="H181" s="8">
        <f t="shared" si="48"/>
        <v>0</v>
      </c>
      <c r="I181" s="8"/>
      <c r="J181" s="8"/>
      <c r="K181" s="8"/>
      <c r="L181" s="10">
        <f t="shared" si="49"/>
        <v>59.2</v>
      </c>
      <c r="M181" s="10">
        <f t="shared" si="52"/>
        <v>59.2</v>
      </c>
      <c r="N181" s="10">
        <f t="shared" si="52"/>
        <v>46.6</v>
      </c>
      <c r="O181" s="10">
        <f t="shared" si="52"/>
        <v>0</v>
      </c>
    </row>
    <row r="182" spans="1:17" ht="15" customHeight="1" x14ac:dyDescent="0.25">
      <c r="A182" s="11" t="s">
        <v>125</v>
      </c>
      <c r="B182" s="137" t="s">
        <v>519</v>
      </c>
      <c r="C182" s="13" t="s">
        <v>50</v>
      </c>
      <c r="D182" s="14">
        <f t="shared" si="51"/>
        <v>25.1</v>
      </c>
      <c r="E182" s="14">
        <v>25.1</v>
      </c>
      <c r="F182" s="14">
        <v>21.4</v>
      </c>
      <c r="G182" s="14"/>
      <c r="H182" s="8">
        <f t="shared" si="48"/>
        <v>0</v>
      </c>
      <c r="I182" s="8"/>
      <c r="J182" s="8"/>
      <c r="K182" s="8"/>
      <c r="L182" s="10">
        <f t="shared" si="49"/>
        <v>25.1</v>
      </c>
      <c r="M182" s="10">
        <f t="shared" si="52"/>
        <v>25.1</v>
      </c>
      <c r="N182" s="10">
        <f t="shared" si="52"/>
        <v>21.4</v>
      </c>
      <c r="O182" s="10">
        <f t="shared" si="52"/>
        <v>0</v>
      </c>
    </row>
    <row r="183" spans="1:17" ht="15" customHeight="1" x14ac:dyDescent="0.25">
      <c r="A183" s="11" t="s">
        <v>126</v>
      </c>
      <c r="B183" s="10" t="s">
        <v>48</v>
      </c>
      <c r="C183" s="13" t="s">
        <v>50</v>
      </c>
      <c r="D183" s="14">
        <f t="shared" si="51"/>
        <v>80.5</v>
      </c>
      <c r="E183" s="14">
        <v>80.5</v>
      </c>
      <c r="F183" s="14">
        <v>76.2</v>
      </c>
      <c r="G183" s="14"/>
      <c r="H183" s="8">
        <f t="shared" si="48"/>
        <v>5</v>
      </c>
      <c r="I183" s="8">
        <v>5</v>
      </c>
      <c r="J183" s="8">
        <v>4.9000000000000004</v>
      </c>
      <c r="K183" s="8"/>
      <c r="L183" s="10">
        <f t="shared" si="49"/>
        <v>85.5</v>
      </c>
      <c r="M183" s="10">
        <f t="shared" si="52"/>
        <v>85.5</v>
      </c>
      <c r="N183" s="10">
        <f t="shared" si="52"/>
        <v>81.100000000000009</v>
      </c>
      <c r="O183" s="10">
        <f t="shared" si="52"/>
        <v>0</v>
      </c>
    </row>
    <row r="184" spans="1:17" ht="15" customHeight="1" x14ac:dyDescent="0.25">
      <c r="A184" s="11" t="s">
        <v>127</v>
      </c>
      <c r="B184" s="10" t="s">
        <v>47</v>
      </c>
      <c r="C184" s="13" t="s">
        <v>50</v>
      </c>
      <c r="D184" s="14">
        <f t="shared" si="51"/>
        <v>565.70000000000005</v>
      </c>
      <c r="E184" s="14">
        <v>565.70000000000005</v>
      </c>
      <c r="F184" s="14">
        <v>548</v>
      </c>
      <c r="G184" s="14"/>
      <c r="H184" s="8">
        <f t="shared" si="48"/>
        <v>27.2</v>
      </c>
      <c r="I184" s="8">
        <v>27.2</v>
      </c>
      <c r="J184" s="8">
        <v>28.4</v>
      </c>
      <c r="K184" s="8"/>
      <c r="L184" s="10">
        <f t="shared" si="49"/>
        <v>592.90000000000009</v>
      </c>
      <c r="M184" s="10">
        <f t="shared" si="52"/>
        <v>592.90000000000009</v>
      </c>
      <c r="N184" s="10">
        <f t="shared" si="52"/>
        <v>576.4</v>
      </c>
      <c r="O184" s="10">
        <f t="shared" si="52"/>
        <v>0</v>
      </c>
    </row>
    <row r="185" spans="1:17" ht="14.25" customHeight="1" x14ac:dyDescent="0.25">
      <c r="A185" s="11" t="s">
        <v>128</v>
      </c>
      <c r="B185" s="10" t="s">
        <v>63</v>
      </c>
      <c r="C185" s="13" t="s">
        <v>50</v>
      </c>
      <c r="D185" s="14">
        <f t="shared" si="51"/>
        <v>60.4</v>
      </c>
      <c r="E185" s="14">
        <v>60.4</v>
      </c>
      <c r="F185" s="14">
        <v>55.4</v>
      </c>
      <c r="G185" s="14"/>
      <c r="H185" s="8">
        <f t="shared" si="48"/>
        <v>0</v>
      </c>
      <c r="I185" s="8"/>
      <c r="J185" s="8">
        <v>1.3</v>
      </c>
      <c r="K185" s="8"/>
      <c r="L185" s="10">
        <f t="shared" si="49"/>
        <v>60.4</v>
      </c>
      <c r="M185" s="10">
        <f t="shared" si="52"/>
        <v>60.4</v>
      </c>
      <c r="N185" s="10">
        <f t="shared" si="52"/>
        <v>56.699999999999996</v>
      </c>
      <c r="O185" s="10">
        <f t="shared" si="52"/>
        <v>0</v>
      </c>
    </row>
    <row r="186" spans="1:17" ht="15" customHeight="1" x14ac:dyDescent="0.25">
      <c r="A186" s="11" t="s">
        <v>129</v>
      </c>
      <c r="B186" s="10" t="s">
        <v>49</v>
      </c>
      <c r="C186" s="13" t="s">
        <v>50</v>
      </c>
      <c r="D186" s="14">
        <f t="shared" si="51"/>
        <v>87.5</v>
      </c>
      <c r="E186" s="14">
        <v>87.5</v>
      </c>
      <c r="F186" s="14">
        <v>67.2</v>
      </c>
      <c r="G186" s="14"/>
      <c r="H186" s="8">
        <f t="shared" si="48"/>
        <v>2.6</v>
      </c>
      <c r="I186" s="8">
        <v>2.6</v>
      </c>
      <c r="J186" s="8">
        <v>4.5999999999999996</v>
      </c>
      <c r="K186" s="8"/>
      <c r="L186" s="10">
        <f t="shared" si="49"/>
        <v>90.1</v>
      </c>
      <c r="M186" s="10">
        <f t="shared" si="52"/>
        <v>90.1</v>
      </c>
      <c r="N186" s="10">
        <f t="shared" si="52"/>
        <v>71.8</v>
      </c>
      <c r="O186" s="10">
        <f t="shared" si="52"/>
        <v>0</v>
      </c>
    </row>
    <row r="187" spans="1:17" s="32" customFormat="1" ht="15" customHeight="1" x14ac:dyDescent="0.25">
      <c r="A187" s="11" t="s">
        <v>130</v>
      </c>
      <c r="B187" s="10" t="s">
        <v>162</v>
      </c>
      <c r="C187" s="13" t="s">
        <v>50</v>
      </c>
      <c r="D187" s="14">
        <f t="shared" si="51"/>
        <v>82.2</v>
      </c>
      <c r="E187" s="14">
        <v>82.2</v>
      </c>
      <c r="F187" s="14">
        <v>70</v>
      </c>
      <c r="G187" s="14"/>
      <c r="H187" s="8">
        <f t="shared" si="48"/>
        <v>0</v>
      </c>
      <c r="I187" s="8"/>
      <c r="J187" s="8"/>
      <c r="K187" s="8"/>
      <c r="L187" s="10">
        <f t="shared" si="49"/>
        <v>82.2</v>
      </c>
      <c r="M187" s="10">
        <f t="shared" si="52"/>
        <v>82.2</v>
      </c>
      <c r="N187" s="10">
        <f t="shared" si="52"/>
        <v>70</v>
      </c>
      <c r="O187" s="10">
        <f t="shared" si="52"/>
        <v>0</v>
      </c>
      <c r="P187" s="1"/>
      <c r="Q187" s="1"/>
    </row>
    <row r="188" spans="1:17" ht="15.95" customHeight="1" x14ac:dyDescent="0.25">
      <c r="A188" s="18" t="s">
        <v>158</v>
      </c>
      <c r="B188" s="19" t="s">
        <v>171</v>
      </c>
      <c r="C188" s="26"/>
      <c r="D188" s="21">
        <f>SUM(D151,D154:D187)</f>
        <v>7084.1999999999989</v>
      </c>
      <c r="E188" s="21">
        <f t="shared" ref="E188:O188" si="53">SUM(E151,E154:E187)</f>
        <v>6969.4999999999991</v>
      </c>
      <c r="F188" s="21">
        <f t="shared" si="53"/>
        <v>5159.5999999999995</v>
      </c>
      <c r="G188" s="21">
        <f t="shared" si="53"/>
        <v>114.7</v>
      </c>
      <c r="H188" s="8">
        <f t="shared" si="53"/>
        <v>112.10000000000001</v>
      </c>
      <c r="I188" s="8">
        <f t="shared" si="53"/>
        <v>141.59999999999997</v>
      </c>
      <c r="J188" s="8">
        <f t="shared" si="53"/>
        <v>211.9</v>
      </c>
      <c r="K188" s="8">
        <f t="shared" si="53"/>
        <v>-29.5</v>
      </c>
      <c r="L188" s="19">
        <f t="shared" si="53"/>
        <v>7196.300000000002</v>
      </c>
      <c r="M188" s="19">
        <f t="shared" si="53"/>
        <v>7111.1000000000013</v>
      </c>
      <c r="N188" s="19">
        <f t="shared" si="53"/>
        <v>5371.5</v>
      </c>
      <c r="O188" s="19">
        <f t="shared" si="53"/>
        <v>85.2</v>
      </c>
    </row>
    <row r="189" spans="1:17" ht="15.95" customHeight="1" x14ac:dyDescent="0.25">
      <c r="A189" s="4" t="s">
        <v>131</v>
      </c>
      <c r="B189" s="470" t="s">
        <v>175</v>
      </c>
      <c r="C189" s="471"/>
      <c r="D189" s="471"/>
      <c r="E189" s="471"/>
      <c r="F189" s="471"/>
      <c r="G189" s="471"/>
      <c r="H189" s="471"/>
      <c r="I189" s="471"/>
      <c r="J189" s="471"/>
      <c r="K189" s="471"/>
      <c r="L189" s="471"/>
      <c r="M189" s="471"/>
      <c r="N189" s="471"/>
      <c r="O189" s="472"/>
    </row>
    <row r="190" spans="1:17" ht="15" customHeight="1" x14ac:dyDescent="0.25">
      <c r="A190" s="4" t="s">
        <v>132</v>
      </c>
      <c r="B190" s="165" t="s">
        <v>20</v>
      </c>
      <c r="C190" s="176"/>
      <c r="D190" s="14">
        <f>SUM(D191:D192)</f>
        <v>372.9</v>
      </c>
      <c r="E190" s="14">
        <f>SUM(E191:E192)</f>
        <v>355.2</v>
      </c>
      <c r="F190" s="14">
        <f>SUM(F191:F192)</f>
        <v>180.1</v>
      </c>
      <c r="G190" s="14">
        <f>SUM(G191:G192)</f>
        <v>17.7</v>
      </c>
      <c r="H190" s="7">
        <f>I190+K190</f>
        <v>-35.1</v>
      </c>
      <c r="I190" s="8">
        <f>SUM(I191:I192)</f>
        <v>-25.6</v>
      </c>
      <c r="J190" s="8">
        <f>SUM(J191:J192)</f>
        <v>-5.9</v>
      </c>
      <c r="K190" s="139">
        <f>SUM(K191:K192)</f>
        <v>-9.5</v>
      </c>
      <c r="L190" s="9">
        <f>M190+O190</f>
        <v>337.79999999999995</v>
      </c>
      <c r="M190" s="9">
        <f t="shared" ref="M190:O192" si="54">E190+I190</f>
        <v>329.59999999999997</v>
      </c>
      <c r="N190" s="9">
        <f t="shared" si="54"/>
        <v>174.2</v>
      </c>
      <c r="O190" s="9">
        <f t="shared" si="54"/>
        <v>8.1999999999999993</v>
      </c>
    </row>
    <row r="191" spans="1:17" ht="15" customHeight="1" x14ac:dyDescent="0.25">
      <c r="A191" s="346"/>
      <c r="B191" s="177"/>
      <c r="C191" s="28" t="s">
        <v>25</v>
      </c>
      <c r="D191" s="14">
        <f>E191+G191</f>
        <v>369.4</v>
      </c>
      <c r="E191" s="14">
        <v>351.7</v>
      </c>
      <c r="F191" s="14">
        <v>180.1</v>
      </c>
      <c r="G191" s="14">
        <v>17.7</v>
      </c>
      <c r="H191" s="7">
        <f>I191+K191</f>
        <v>-33</v>
      </c>
      <c r="I191" s="8">
        <v>-23.5</v>
      </c>
      <c r="J191" s="8">
        <v>-5.9</v>
      </c>
      <c r="K191" s="139">
        <v>-9.5</v>
      </c>
      <c r="L191" s="10">
        <f>M191+O191</f>
        <v>336.4</v>
      </c>
      <c r="M191" s="10">
        <f t="shared" si="54"/>
        <v>328.2</v>
      </c>
      <c r="N191" s="10">
        <f t="shared" si="54"/>
        <v>174.2</v>
      </c>
      <c r="O191" s="10">
        <f t="shared" si="54"/>
        <v>8.1999999999999993</v>
      </c>
    </row>
    <row r="192" spans="1:17" ht="15" customHeight="1" x14ac:dyDescent="0.25">
      <c r="A192" s="97"/>
      <c r="B192" s="178"/>
      <c r="C192" s="28" t="s">
        <v>30</v>
      </c>
      <c r="D192" s="14">
        <f>E192+G192</f>
        <v>3.5</v>
      </c>
      <c r="E192" s="14">
        <v>3.5</v>
      </c>
      <c r="F192" s="14"/>
      <c r="G192" s="14"/>
      <c r="H192" s="8">
        <f>I192+K192</f>
        <v>-2.1</v>
      </c>
      <c r="I192" s="8">
        <v>-2.1</v>
      </c>
      <c r="J192" s="8"/>
      <c r="K192" s="139"/>
      <c r="L192" s="10">
        <f>M192+O192</f>
        <v>1.4</v>
      </c>
      <c r="M192" s="10">
        <f t="shared" si="54"/>
        <v>1.4</v>
      </c>
      <c r="N192" s="10">
        <f t="shared" si="54"/>
        <v>0</v>
      </c>
      <c r="O192" s="10">
        <f t="shared" si="54"/>
        <v>0</v>
      </c>
    </row>
    <row r="193" spans="1:17" ht="15.95" customHeight="1" x14ac:dyDescent="0.25">
      <c r="A193" s="18" t="s">
        <v>133</v>
      </c>
      <c r="B193" s="167" t="s">
        <v>172</v>
      </c>
      <c r="C193" s="65"/>
      <c r="D193" s="21">
        <f>D190</f>
        <v>372.9</v>
      </c>
      <c r="E193" s="21">
        <f>E190</f>
        <v>355.2</v>
      </c>
      <c r="F193" s="21">
        <f>F190</f>
        <v>180.1</v>
      </c>
      <c r="G193" s="21">
        <f>G190</f>
        <v>17.7</v>
      </c>
      <c r="H193" s="22">
        <f t="shared" ref="H193:O193" si="55">H190</f>
        <v>-35.1</v>
      </c>
      <c r="I193" s="22">
        <f t="shared" si="55"/>
        <v>-25.6</v>
      </c>
      <c r="J193" s="22">
        <f t="shared" si="55"/>
        <v>-5.9</v>
      </c>
      <c r="K193" s="22">
        <f t="shared" si="55"/>
        <v>-9.5</v>
      </c>
      <c r="L193" s="35">
        <f>M193+O193</f>
        <v>337.79999999999995</v>
      </c>
      <c r="M193" s="35">
        <f t="shared" si="55"/>
        <v>329.59999999999997</v>
      </c>
      <c r="N193" s="35">
        <f t="shared" si="55"/>
        <v>174.2</v>
      </c>
      <c r="O193" s="35">
        <f t="shared" si="55"/>
        <v>8.1999999999999993</v>
      </c>
    </row>
    <row r="194" spans="1:17" ht="15.95" customHeight="1" x14ac:dyDescent="0.25">
      <c r="A194" s="17" t="s">
        <v>134</v>
      </c>
      <c r="B194" s="470" t="s">
        <v>64</v>
      </c>
      <c r="C194" s="471"/>
      <c r="D194" s="471"/>
      <c r="E194" s="471"/>
      <c r="F194" s="471"/>
      <c r="G194" s="471"/>
      <c r="H194" s="471"/>
      <c r="I194" s="471"/>
      <c r="J194" s="471"/>
      <c r="K194" s="471"/>
      <c r="L194" s="471"/>
      <c r="M194" s="471"/>
      <c r="N194" s="471"/>
      <c r="O194" s="472"/>
    </row>
    <row r="195" spans="1:17" ht="15" customHeight="1" x14ac:dyDescent="0.25">
      <c r="A195" s="11" t="s">
        <v>135</v>
      </c>
      <c r="B195" s="165" t="s">
        <v>20</v>
      </c>
      <c r="C195" s="87" t="s">
        <v>30</v>
      </c>
      <c r="D195" s="14">
        <f t="shared" ref="D195:D209" si="56">E195+G195</f>
        <v>617.6</v>
      </c>
      <c r="E195" s="14">
        <v>565.6</v>
      </c>
      <c r="F195" s="14">
        <v>106.4</v>
      </c>
      <c r="G195" s="14">
        <v>52</v>
      </c>
      <c r="H195" s="7">
        <f>I195+K195</f>
        <v>-29</v>
      </c>
      <c r="I195" s="8">
        <v>0.9</v>
      </c>
      <c r="J195" s="8"/>
      <c r="K195" s="139">
        <v>-29.9</v>
      </c>
      <c r="L195" s="9">
        <f>M195+O195</f>
        <v>588.6</v>
      </c>
      <c r="M195" s="9">
        <f>E195+I195</f>
        <v>566.5</v>
      </c>
      <c r="N195" s="9">
        <f>F195+J195</f>
        <v>106.4</v>
      </c>
      <c r="O195" s="9">
        <f>G195+K195</f>
        <v>22.1</v>
      </c>
    </row>
    <row r="196" spans="1:17" ht="15" customHeight="1" x14ac:dyDescent="0.25">
      <c r="A196" s="11" t="s">
        <v>136</v>
      </c>
      <c r="B196" s="10" t="s">
        <v>7</v>
      </c>
      <c r="C196" s="80" t="s">
        <v>30</v>
      </c>
      <c r="D196" s="14">
        <f t="shared" si="56"/>
        <v>35.9</v>
      </c>
      <c r="E196" s="14">
        <v>35.9</v>
      </c>
      <c r="F196" s="14">
        <v>27.3</v>
      </c>
      <c r="G196" s="14"/>
      <c r="H196" s="7">
        <f t="shared" ref="H196:H209" si="57">I196+K196</f>
        <v>1.3</v>
      </c>
      <c r="I196" s="8">
        <v>1.3</v>
      </c>
      <c r="J196" s="8">
        <v>1.8</v>
      </c>
      <c r="K196" s="139"/>
      <c r="L196" s="9">
        <f t="shared" ref="L196:L209" si="58">M196+O196</f>
        <v>37.199999999999996</v>
      </c>
      <c r="M196" s="9">
        <f t="shared" ref="M196:O209" si="59">E196+I196</f>
        <v>37.199999999999996</v>
      </c>
      <c r="N196" s="9">
        <f t="shared" si="59"/>
        <v>29.1</v>
      </c>
      <c r="O196" s="9">
        <f t="shared" si="59"/>
        <v>0</v>
      </c>
    </row>
    <row r="197" spans="1:17" ht="15" customHeight="1" x14ac:dyDescent="0.25">
      <c r="A197" s="97" t="s">
        <v>137</v>
      </c>
      <c r="B197" s="63" t="s">
        <v>10</v>
      </c>
      <c r="C197" s="80" t="s">
        <v>30</v>
      </c>
      <c r="D197" s="14">
        <f t="shared" si="56"/>
        <v>25.6</v>
      </c>
      <c r="E197" s="14">
        <v>25.6</v>
      </c>
      <c r="F197" s="14">
        <v>19.7</v>
      </c>
      <c r="G197" s="14"/>
      <c r="H197" s="7">
        <f t="shared" si="57"/>
        <v>-0.5</v>
      </c>
      <c r="I197" s="8">
        <v>-0.5</v>
      </c>
      <c r="J197" s="8">
        <v>-0.5</v>
      </c>
      <c r="K197" s="139"/>
      <c r="L197" s="9">
        <f t="shared" si="58"/>
        <v>25.1</v>
      </c>
      <c r="M197" s="9">
        <f t="shared" si="59"/>
        <v>25.1</v>
      </c>
      <c r="N197" s="9">
        <f t="shared" si="59"/>
        <v>19.2</v>
      </c>
      <c r="O197" s="9">
        <f t="shared" si="59"/>
        <v>0</v>
      </c>
    </row>
    <row r="198" spans="1:17" ht="15" customHeight="1" x14ac:dyDescent="0.25">
      <c r="A198" s="175" t="s">
        <v>159</v>
      </c>
      <c r="B198" s="27" t="s">
        <v>11</v>
      </c>
      <c r="C198" s="80" t="s">
        <v>30</v>
      </c>
      <c r="D198" s="14">
        <f t="shared" si="56"/>
        <v>79.7</v>
      </c>
      <c r="E198" s="14">
        <v>79.7</v>
      </c>
      <c r="F198" s="14">
        <v>66.400000000000006</v>
      </c>
      <c r="G198" s="14"/>
      <c r="H198" s="7">
        <f t="shared" si="57"/>
        <v>-0.4</v>
      </c>
      <c r="I198" s="8">
        <v>-0.4</v>
      </c>
      <c r="J198" s="8">
        <v>-0.4</v>
      </c>
      <c r="K198" s="139"/>
      <c r="L198" s="9">
        <f t="shared" si="58"/>
        <v>79.3</v>
      </c>
      <c r="M198" s="9">
        <f t="shared" si="59"/>
        <v>79.3</v>
      </c>
      <c r="N198" s="9">
        <f t="shared" si="59"/>
        <v>66</v>
      </c>
      <c r="O198" s="9">
        <f t="shared" si="59"/>
        <v>0</v>
      </c>
    </row>
    <row r="199" spans="1:17" ht="15" customHeight="1" x14ac:dyDescent="0.25">
      <c r="A199" s="4" t="s">
        <v>138</v>
      </c>
      <c r="B199" s="27" t="s">
        <v>15</v>
      </c>
      <c r="C199" s="80" t="s">
        <v>30</v>
      </c>
      <c r="D199" s="14">
        <f t="shared" si="56"/>
        <v>31.7</v>
      </c>
      <c r="E199" s="14">
        <v>31.7</v>
      </c>
      <c r="F199" s="14">
        <v>25</v>
      </c>
      <c r="G199" s="14"/>
      <c r="H199" s="7">
        <f t="shared" si="57"/>
        <v>1.9</v>
      </c>
      <c r="I199" s="8">
        <v>1.9</v>
      </c>
      <c r="J199" s="8">
        <v>-0.1</v>
      </c>
      <c r="K199" s="139"/>
      <c r="L199" s="9">
        <f t="shared" si="58"/>
        <v>33.6</v>
      </c>
      <c r="M199" s="9">
        <f t="shared" si="59"/>
        <v>33.6</v>
      </c>
      <c r="N199" s="9">
        <f t="shared" si="59"/>
        <v>24.9</v>
      </c>
      <c r="O199" s="9">
        <f t="shared" si="59"/>
        <v>0</v>
      </c>
    </row>
    <row r="200" spans="1:17" ht="15" customHeight="1" x14ac:dyDescent="0.25">
      <c r="A200" s="11" t="s">
        <v>177</v>
      </c>
      <c r="B200" s="27" t="s">
        <v>16</v>
      </c>
      <c r="C200" s="80" t="s">
        <v>30</v>
      </c>
      <c r="D200" s="14">
        <f t="shared" si="56"/>
        <v>84.6</v>
      </c>
      <c r="E200" s="14">
        <v>84.6</v>
      </c>
      <c r="F200" s="14">
        <v>69.400000000000006</v>
      </c>
      <c r="G200" s="14"/>
      <c r="H200" s="7">
        <f t="shared" si="57"/>
        <v>2.4</v>
      </c>
      <c r="I200" s="8">
        <v>2.4</v>
      </c>
      <c r="J200" s="8">
        <v>2.2999999999999998</v>
      </c>
      <c r="K200" s="139"/>
      <c r="L200" s="9">
        <f t="shared" si="58"/>
        <v>87</v>
      </c>
      <c r="M200" s="9">
        <f t="shared" si="59"/>
        <v>87</v>
      </c>
      <c r="N200" s="9">
        <f t="shared" si="59"/>
        <v>71.7</v>
      </c>
      <c r="O200" s="9">
        <f t="shared" si="59"/>
        <v>0</v>
      </c>
    </row>
    <row r="201" spans="1:17" ht="15" customHeight="1" x14ac:dyDescent="0.25">
      <c r="A201" s="97" t="s">
        <v>178</v>
      </c>
      <c r="B201" s="27" t="s">
        <v>27</v>
      </c>
      <c r="C201" s="80" t="s">
        <v>30</v>
      </c>
      <c r="D201" s="14">
        <f t="shared" si="56"/>
        <v>305.5</v>
      </c>
      <c r="E201" s="14">
        <v>305.5</v>
      </c>
      <c r="F201" s="14">
        <v>274.60000000000002</v>
      </c>
      <c r="G201" s="14"/>
      <c r="H201" s="7">
        <f t="shared" si="57"/>
        <v>17.5</v>
      </c>
      <c r="I201" s="8">
        <v>17.5</v>
      </c>
      <c r="J201" s="8">
        <v>17.3</v>
      </c>
      <c r="K201" s="139"/>
      <c r="L201" s="9">
        <f t="shared" si="58"/>
        <v>323</v>
      </c>
      <c r="M201" s="9">
        <f t="shared" si="59"/>
        <v>323</v>
      </c>
      <c r="N201" s="9">
        <f t="shared" si="59"/>
        <v>291.90000000000003</v>
      </c>
      <c r="O201" s="9">
        <f t="shared" si="59"/>
        <v>0</v>
      </c>
    </row>
    <row r="202" spans="1:17" ht="15" customHeight="1" x14ac:dyDescent="0.25">
      <c r="A202" s="11" t="s">
        <v>179</v>
      </c>
      <c r="B202" s="27" t="s">
        <v>56</v>
      </c>
      <c r="C202" s="80" t="s">
        <v>30</v>
      </c>
      <c r="D202" s="14">
        <f t="shared" si="56"/>
        <v>96.7</v>
      </c>
      <c r="E202" s="14">
        <v>96.7</v>
      </c>
      <c r="F202" s="14">
        <v>87</v>
      </c>
      <c r="G202" s="14"/>
      <c r="H202" s="7">
        <f t="shared" si="57"/>
        <v>5.9</v>
      </c>
      <c r="I202" s="8">
        <v>5.9</v>
      </c>
      <c r="J202" s="8">
        <v>5.8</v>
      </c>
      <c r="K202" s="139"/>
      <c r="L202" s="9">
        <f t="shared" si="58"/>
        <v>102.60000000000001</v>
      </c>
      <c r="M202" s="9">
        <f t="shared" si="59"/>
        <v>102.60000000000001</v>
      </c>
      <c r="N202" s="9">
        <f t="shared" si="59"/>
        <v>92.8</v>
      </c>
      <c r="O202" s="9">
        <f t="shared" si="59"/>
        <v>0</v>
      </c>
    </row>
    <row r="203" spans="1:17" ht="15" customHeight="1" x14ac:dyDescent="0.25">
      <c r="A203" s="17" t="s">
        <v>180</v>
      </c>
      <c r="B203" s="27" t="s">
        <v>57</v>
      </c>
      <c r="C203" s="80" t="s">
        <v>30</v>
      </c>
      <c r="D203" s="14">
        <f t="shared" si="56"/>
        <v>69.900000000000006</v>
      </c>
      <c r="E203" s="14">
        <v>67.900000000000006</v>
      </c>
      <c r="F203" s="14">
        <v>56.6</v>
      </c>
      <c r="G203" s="14">
        <v>2</v>
      </c>
      <c r="H203" s="7">
        <f t="shared" si="57"/>
        <v>3.3</v>
      </c>
      <c r="I203" s="8">
        <v>3.3</v>
      </c>
      <c r="J203" s="8">
        <v>3.5</v>
      </c>
      <c r="K203" s="139"/>
      <c r="L203" s="9">
        <f t="shared" si="58"/>
        <v>73.2</v>
      </c>
      <c r="M203" s="9">
        <f t="shared" si="59"/>
        <v>71.2</v>
      </c>
      <c r="N203" s="9">
        <f t="shared" si="59"/>
        <v>60.1</v>
      </c>
      <c r="O203" s="9">
        <f t="shared" si="59"/>
        <v>2</v>
      </c>
    </row>
    <row r="204" spans="1:17" ht="15" customHeight="1" x14ac:dyDescent="0.25">
      <c r="A204" s="4" t="s">
        <v>181</v>
      </c>
      <c r="B204" s="27" t="s">
        <v>365</v>
      </c>
      <c r="C204" s="80" t="s">
        <v>30</v>
      </c>
      <c r="D204" s="14">
        <f t="shared" si="56"/>
        <v>46</v>
      </c>
      <c r="E204" s="14">
        <v>46</v>
      </c>
      <c r="F204" s="14">
        <v>39.700000000000003</v>
      </c>
      <c r="G204" s="14"/>
      <c r="H204" s="7">
        <f t="shared" si="57"/>
        <v>2.4</v>
      </c>
      <c r="I204" s="8">
        <v>2.4</v>
      </c>
      <c r="J204" s="8">
        <v>2.4</v>
      </c>
      <c r="K204" s="139"/>
      <c r="L204" s="9">
        <f t="shared" si="58"/>
        <v>48.4</v>
      </c>
      <c r="M204" s="9">
        <f t="shared" si="59"/>
        <v>48.4</v>
      </c>
      <c r="N204" s="9">
        <f t="shared" si="59"/>
        <v>42.1</v>
      </c>
      <c r="O204" s="9">
        <f t="shared" si="59"/>
        <v>0</v>
      </c>
    </row>
    <row r="205" spans="1:17" x14ac:dyDescent="0.25">
      <c r="A205" s="4" t="s">
        <v>182</v>
      </c>
      <c r="B205" s="27" t="s">
        <v>65</v>
      </c>
      <c r="C205" s="80" t="s">
        <v>30</v>
      </c>
      <c r="D205" s="14">
        <f t="shared" si="56"/>
        <v>51.2</v>
      </c>
      <c r="E205" s="14">
        <v>49.2</v>
      </c>
      <c r="F205" s="14">
        <v>42.9</v>
      </c>
      <c r="G205" s="14">
        <v>2</v>
      </c>
      <c r="H205" s="7">
        <f t="shared" si="57"/>
        <v>1.3</v>
      </c>
      <c r="I205" s="8">
        <v>1.3</v>
      </c>
      <c r="J205" s="8">
        <v>1.8</v>
      </c>
      <c r="K205" s="139"/>
      <c r="L205" s="9">
        <f t="shared" si="58"/>
        <v>52.5</v>
      </c>
      <c r="M205" s="9">
        <f t="shared" si="59"/>
        <v>50.5</v>
      </c>
      <c r="N205" s="9">
        <f t="shared" si="59"/>
        <v>44.699999999999996</v>
      </c>
      <c r="O205" s="9">
        <f t="shared" si="59"/>
        <v>2</v>
      </c>
      <c r="P205" s="32"/>
      <c r="Q205" s="32"/>
    </row>
    <row r="206" spans="1:17" x14ac:dyDescent="0.25">
      <c r="A206" s="4" t="s">
        <v>183</v>
      </c>
      <c r="B206" s="27" t="s">
        <v>150</v>
      </c>
      <c r="C206" s="80" t="s">
        <v>30</v>
      </c>
      <c r="D206" s="14">
        <f t="shared" si="56"/>
        <v>42.1</v>
      </c>
      <c r="E206" s="14">
        <v>42.1</v>
      </c>
      <c r="F206" s="14">
        <v>34.6</v>
      </c>
      <c r="G206" s="14"/>
      <c r="H206" s="7">
        <f t="shared" si="57"/>
        <v>2.4</v>
      </c>
      <c r="I206" s="8">
        <v>2.4</v>
      </c>
      <c r="J206" s="8">
        <v>2.4</v>
      </c>
      <c r="K206" s="139"/>
      <c r="L206" s="9">
        <f t="shared" si="58"/>
        <v>44.5</v>
      </c>
      <c r="M206" s="9">
        <f t="shared" si="59"/>
        <v>44.5</v>
      </c>
      <c r="N206" s="9">
        <f t="shared" si="59"/>
        <v>37</v>
      </c>
      <c r="O206" s="9">
        <f t="shared" si="59"/>
        <v>0</v>
      </c>
    </row>
    <row r="207" spans="1:17" x14ac:dyDescent="0.25">
      <c r="A207" s="4" t="s">
        <v>184</v>
      </c>
      <c r="B207" s="27" t="s">
        <v>28</v>
      </c>
      <c r="C207" s="80" t="s">
        <v>30</v>
      </c>
      <c r="D207" s="14">
        <f t="shared" si="56"/>
        <v>574.1</v>
      </c>
      <c r="E207" s="14">
        <v>574.1</v>
      </c>
      <c r="F207" s="14">
        <v>494.3</v>
      </c>
      <c r="G207" s="14"/>
      <c r="H207" s="7">
        <f t="shared" si="57"/>
        <v>31.4</v>
      </c>
      <c r="I207" s="8">
        <v>31.4</v>
      </c>
      <c r="J207" s="8">
        <v>31</v>
      </c>
      <c r="K207" s="139"/>
      <c r="L207" s="9">
        <f t="shared" si="58"/>
        <v>605.5</v>
      </c>
      <c r="M207" s="9">
        <f t="shared" si="59"/>
        <v>605.5</v>
      </c>
      <c r="N207" s="9">
        <f t="shared" si="59"/>
        <v>525.29999999999995</v>
      </c>
      <c r="O207" s="9">
        <f t="shared" si="59"/>
        <v>0</v>
      </c>
      <c r="P207" s="32"/>
      <c r="Q207" s="32"/>
    </row>
    <row r="208" spans="1:17" ht="15" customHeight="1" x14ac:dyDescent="0.25">
      <c r="A208" s="4" t="s">
        <v>185</v>
      </c>
      <c r="B208" s="10" t="s">
        <v>29</v>
      </c>
      <c r="C208" s="80" t="s">
        <v>30</v>
      </c>
      <c r="D208" s="14">
        <f t="shared" si="56"/>
        <v>178.1</v>
      </c>
      <c r="E208" s="14">
        <v>178.1</v>
      </c>
      <c r="F208" s="14">
        <v>166.5</v>
      </c>
      <c r="G208" s="14"/>
      <c r="H208" s="7">
        <f t="shared" si="57"/>
        <v>7.4</v>
      </c>
      <c r="I208" s="8">
        <v>7.4</v>
      </c>
      <c r="J208" s="8">
        <v>7.3</v>
      </c>
      <c r="K208" s="139"/>
      <c r="L208" s="9">
        <f t="shared" si="58"/>
        <v>185.5</v>
      </c>
      <c r="M208" s="9">
        <f t="shared" si="59"/>
        <v>185.5</v>
      </c>
      <c r="N208" s="9">
        <f t="shared" si="59"/>
        <v>173.8</v>
      </c>
      <c r="O208" s="9">
        <f t="shared" si="59"/>
        <v>0</v>
      </c>
      <c r="P208" s="32"/>
      <c r="Q208" s="32"/>
    </row>
    <row r="209" spans="1:17" x14ac:dyDescent="0.25">
      <c r="A209" s="4" t="s">
        <v>186</v>
      </c>
      <c r="B209" s="63" t="s">
        <v>62</v>
      </c>
      <c r="C209" s="80" t="s">
        <v>30</v>
      </c>
      <c r="D209" s="14">
        <f t="shared" si="56"/>
        <v>453.1</v>
      </c>
      <c r="E209" s="14">
        <v>453.1</v>
      </c>
      <c r="F209" s="14">
        <v>378.5</v>
      </c>
      <c r="G209" s="14"/>
      <c r="H209" s="7">
        <f t="shared" si="57"/>
        <v>20.399999999999999</v>
      </c>
      <c r="I209" s="8">
        <v>20.399999999999999</v>
      </c>
      <c r="J209" s="8">
        <v>19.899999999999999</v>
      </c>
      <c r="K209" s="139"/>
      <c r="L209" s="9">
        <f t="shared" si="58"/>
        <v>473.5</v>
      </c>
      <c r="M209" s="9">
        <f t="shared" si="59"/>
        <v>473.5</v>
      </c>
      <c r="N209" s="9">
        <f t="shared" si="59"/>
        <v>398.4</v>
      </c>
      <c r="O209" s="9">
        <f t="shared" si="59"/>
        <v>0</v>
      </c>
    </row>
    <row r="210" spans="1:17" ht="15.95" customHeight="1" x14ac:dyDescent="0.25">
      <c r="A210" s="44" t="s">
        <v>187</v>
      </c>
      <c r="B210" s="35" t="s">
        <v>173</v>
      </c>
      <c r="C210" s="61"/>
      <c r="D210" s="179">
        <f t="shared" ref="D210:K210" si="60">D195+D196+D197+D198+D199+D200+D201+D202+D203+D204+D205+D206+D207+D208+D209</f>
        <v>2691.8</v>
      </c>
      <c r="E210" s="21">
        <f t="shared" si="60"/>
        <v>2635.8</v>
      </c>
      <c r="F210" s="21">
        <f t="shared" si="60"/>
        <v>1888.9</v>
      </c>
      <c r="G210" s="21">
        <f t="shared" si="60"/>
        <v>56</v>
      </c>
      <c r="H210" s="7">
        <f t="shared" si="60"/>
        <v>67.699999999999989</v>
      </c>
      <c r="I210" s="7">
        <f t="shared" si="60"/>
        <v>97.6</v>
      </c>
      <c r="J210" s="7">
        <f t="shared" si="60"/>
        <v>94.5</v>
      </c>
      <c r="K210" s="7">
        <f t="shared" si="60"/>
        <v>-29.9</v>
      </c>
      <c r="L210" s="35">
        <f>M210+O210</f>
        <v>2759.5</v>
      </c>
      <c r="M210" s="35">
        <f>M195+M196+M197+M198+M199+M200+M201+M202+M203+M204+M205+M206+M207+M208+M209</f>
        <v>2733.4</v>
      </c>
      <c r="N210" s="35">
        <f>N195+N196+N197+N198+N199+N200+N201+N202+N203+N204+N205+N206+N207+N208+N209</f>
        <v>1983.4</v>
      </c>
      <c r="O210" s="35">
        <f>O195+O196+O197+O198+O199+O200+O201+O202+O203+O204+O205+O206+O207+O208+O209</f>
        <v>26.1</v>
      </c>
    </row>
    <row r="211" spans="1:17" ht="17.25" customHeight="1" x14ac:dyDescent="0.25">
      <c r="A211" s="4" t="s">
        <v>139</v>
      </c>
      <c r="B211" s="470" t="s">
        <v>66</v>
      </c>
      <c r="C211" s="471"/>
      <c r="D211" s="471"/>
      <c r="E211" s="471"/>
      <c r="F211" s="471"/>
      <c r="G211" s="471"/>
      <c r="H211" s="471"/>
      <c r="I211" s="471"/>
      <c r="J211" s="471"/>
      <c r="K211" s="471"/>
      <c r="L211" s="471"/>
      <c r="M211" s="471"/>
      <c r="N211" s="471"/>
      <c r="O211" s="472"/>
    </row>
    <row r="212" spans="1:17" ht="17.25" customHeight="1" x14ac:dyDescent="0.25">
      <c r="A212" s="4" t="s">
        <v>140</v>
      </c>
      <c r="B212" s="1" t="s">
        <v>20</v>
      </c>
      <c r="C212" s="107"/>
      <c r="D212" s="14">
        <f t="shared" ref="D212:D218" si="61">E212+G212</f>
        <v>2667.8</v>
      </c>
      <c r="E212" s="14">
        <f>E213+E214</f>
        <v>2628.9</v>
      </c>
      <c r="F212" s="14">
        <f t="shared" ref="F212:G212" si="62">F213+F214</f>
        <v>7.8</v>
      </c>
      <c r="G212" s="14">
        <f t="shared" si="62"/>
        <v>38.9</v>
      </c>
      <c r="H212" s="7">
        <f t="shared" ref="H212:H218" si="63">I212+K212</f>
        <v>31.1</v>
      </c>
      <c r="I212" s="8">
        <f t="shared" ref="I212:K212" si="64">I213+I214</f>
        <v>-8.5</v>
      </c>
      <c r="J212" s="8">
        <f t="shared" si="64"/>
        <v>-1.4</v>
      </c>
      <c r="K212" s="8">
        <f t="shared" si="64"/>
        <v>39.6</v>
      </c>
      <c r="L212" s="9">
        <f t="shared" ref="L212:L218" si="65">M212+O212</f>
        <v>2698.9</v>
      </c>
      <c r="M212" s="9">
        <f t="shared" ref="M212:O212" si="66">M213+M214</f>
        <v>2620.4</v>
      </c>
      <c r="N212" s="9">
        <f t="shared" si="66"/>
        <v>6.4</v>
      </c>
      <c r="O212" s="9">
        <f t="shared" si="66"/>
        <v>78.5</v>
      </c>
    </row>
    <row r="213" spans="1:17" x14ac:dyDescent="0.25">
      <c r="A213" s="17"/>
      <c r="C213" s="13" t="s">
        <v>32</v>
      </c>
      <c r="D213" s="14">
        <f t="shared" si="61"/>
        <v>3</v>
      </c>
      <c r="E213" s="14">
        <v>3</v>
      </c>
      <c r="F213" s="14"/>
      <c r="G213" s="14"/>
      <c r="H213" s="7">
        <f t="shared" si="63"/>
        <v>-1.1000000000000001</v>
      </c>
      <c r="I213" s="8">
        <v>-1.1000000000000001</v>
      </c>
      <c r="J213" s="8"/>
      <c r="K213" s="139"/>
      <c r="L213" s="10">
        <f t="shared" si="65"/>
        <v>1.9</v>
      </c>
      <c r="M213" s="10">
        <f t="shared" ref="M213:O218" si="67">E213+I213</f>
        <v>1.9</v>
      </c>
      <c r="N213" s="10">
        <f t="shared" si="67"/>
        <v>0</v>
      </c>
      <c r="O213" s="10">
        <f t="shared" si="67"/>
        <v>0</v>
      </c>
    </row>
    <row r="214" spans="1:17" ht="17.25" customHeight="1" x14ac:dyDescent="0.25">
      <c r="A214" s="17"/>
      <c r="B214" s="9"/>
      <c r="C214" s="13" t="s">
        <v>24</v>
      </c>
      <c r="D214" s="14">
        <f t="shared" si="61"/>
        <v>2664.8</v>
      </c>
      <c r="E214" s="14">
        <v>2625.9</v>
      </c>
      <c r="F214" s="14">
        <v>7.8</v>
      </c>
      <c r="G214" s="14">
        <v>38.9</v>
      </c>
      <c r="H214" s="7">
        <f t="shared" si="63"/>
        <v>32.200000000000003</v>
      </c>
      <c r="I214" s="8">
        <v>-7.4</v>
      </c>
      <c r="J214" s="8">
        <v>-1.4</v>
      </c>
      <c r="K214" s="139">
        <v>39.6</v>
      </c>
      <c r="L214" s="9">
        <f t="shared" si="65"/>
        <v>2697</v>
      </c>
      <c r="M214" s="10">
        <f t="shared" si="67"/>
        <v>2618.5</v>
      </c>
      <c r="N214" s="10">
        <f t="shared" si="67"/>
        <v>6.4</v>
      </c>
      <c r="O214" s="10">
        <f t="shared" si="67"/>
        <v>78.5</v>
      </c>
    </row>
    <row r="215" spans="1:17" ht="15" customHeight="1" x14ac:dyDescent="0.25">
      <c r="A215" s="11" t="s">
        <v>141</v>
      </c>
      <c r="B215" s="63" t="s">
        <v>51</v>
      </c>
      <c r="C215" s="64" t="s">
        <v>24</v>
      </c>
      <c r="D215" s="14">
        <f t="shared" si="61"/>
        <v>291</v>
      </c>
      <c r="E215" s="14">
        <v>291</v>
      </c>
      <c r="F215" s="14">
        <v>246.3</v>
      </c>
      <c r="G215" s="14"/>
      <c r="H215" s="7">
        <f t="shared" si="63"/>
        <v>0</v>
      </c>
      <c r="I215" s="8"/>
      <c r="J215" s="8">
        <v>-0.3</v>
      </c>
      <c r="K215" s="139"/>
      <c r="L215" s="10">
        <f t="shared" si="65"/>
        <v>291</v>
      </c>
      <c r="M215" s="10">
        <f t="shared" si="67"/>
        <v>291</v>
      </c>
      <c r="N215" s="10">
        <f t="shared" si="67"/>
        <v>246</v>
      </c>
      <c r="O215" s="10">
        <f t="shared" si="67"/>
        <v>0</v>
      </c>
    </row>
    <row r="216" spans="1:17" ht="15" customHeight="1" x14ac:dyDescent="0.25">
      <c r="A216" s="17" t="s">
        <v>142</v>
      </c>
      <c r="B216" s="27" t="s">
        <v>52</v>
      </c>
      <c r="C216" s="28" t="s">
        <v>24</v>
      </c>
      <c r="D216" s="14">
        <f t="shared" si="61"/>
        <v>669.3</v>
      </c>
      <c r="E216" s="14">
        <v>669.3</v>
      </c>
      <c r="F216" s="14">
        <v>632</v>
      </c>
      <c r="G216" s="14"/>
      <c r="H216" s="7">
        <f t="shared" si="63"/>
        <v>0</v>
      </c>
      <c r="I216" s="8"/>
      <c r="J216" s="8">
        <v>2.1</v>
      </c>
      <c r="K216" s="139"/>
      <c r="L216" s="10">
        <f t="shared" si="65"/>
        <v>669.3</v>
      </c>
      <c r="M216" s="10">
        <f t="shared" si="67"/>
        <v>669.3</v>
      </c>
      <c r="N216" s="10">
        <f t="shared" si="67"/>
        <v>634.1</v>
      </c>
      <c r="O216" s="10">
        <f t="shared" si="67"/>
        <v>0</v>
      </c>
    </row>
    <row r="217" spans="1:17" s="32" customFormat="1" ht="15" customHeight="1" x14ac:dyDescent="0.25">
      <c r="A217" s="11" t="s">
        <v>143</v>
      </c>
      <c r="B217" s="10" t="s">
        <v>67</v>
      </c>
      <c r="C217" s="28" t="s">
        <v>24</v>
      </c>
      <c r="D217" s="14">
        <f t="shared" si="61"/>
        <v>437.1</v>
      </c>
      <c r="E217" s="14">
        <v>437.1</v>
      </c>
      <c r="F217" s="14">
        <v>309.3</v>
      </c>
      <c r="G217" s="14"/>
      <c r="H217" s="7">
        <f t="shared" si="63"/>
        <v>0</v>
      </c>
      <c r="I217" s="8"/>
      <c r="J217" s="8">
        <v>2.2999999999999998</v>
      </c>
      <c r="K217" s="139"/>
      <c r="L217" s="10">
        <f t="shared" si="65"/>
        <v>437.1</v>
      </c>
      <c r="M217" s="10">
        <f t="shared" si="67"/>
        <v>437.1</v>
      </c>
      <c r="N217" s="10">
        <f t="shared" si="67"/>
        <v>311.60000000000002</v>
      </c>
      <c r="O217" s="10">
        <f t="shared" si="67"/>
        <v>0</v>
      </c>
      <c r="P217" s="1"/>
      <c r="Q217" s="1"/>
    </row>
    <row r="218" spans="1:17" s="32" customFormat="1" ht="15" customHeight="1" x14ac:dyDescent="0.25">
      <c r="A218" s="17" t="s">
        <v>144</v>
      </c>
      <c r="B218" s="10" t="s">
        <v>430</v>
      </c>
      <c r="C218" s="28" t="s">
        <v>24</v>
      </c>
      <c r="D218" s="14">
        <f t="shared" si="61"/>
        <v>375.3</v>
      </c>
      <c r="E218" s="14">
        <v>375.3</v>
      </c>
      <c r="F218" s="14">
        <v>337.1</v>
      </c>
      <c r="G218" s="14"/>
      <c r="H218" s="7">
        <f t="shared" si="63"/>
        <v>0</v>
      </c>
      <c r="I218" s="8"/>
      <c r="J218" s="8"/>
      <c r="K218" s="139"/>
      <c r="L218" s="10">
        <f t="shared" si="65"/>
        <v>375.3</v>
      </c>
      <c r="M218" s="10">
        <f t="shared" si="67"/>
        <v>375.3</v>
      </c>
      <c r="N218" s="10">
        <f t="shared" si="67"/>
        <v>337.1</v>
      </c>
      <c r="O218" s="10">
        <f t="shared" si="67"/>
        <v>0</v>
      </c>
      <c r="P218" s="1"/>
      <c r="Q218" s="1"/>
    </row>
    <row r="219" spans="1:17" ht="15.95" customHeight="1" x14ac:dyDescent="0.25">
      <c r="A219" s="44" t="s">
        <v>145</v>
      </c>
      <c r="B219" s="167" t="s">
        <v>174</v>
      </c>
      <c r="C219" s="23" t="s">
        <v>167</v>
      </c>
      <c r="D219" s="21">
        <f>D212+D215+D216+D217+D218</f>
        <v>4440.5</v>
      </c>
      <c r="E219" s="21">
        <f>E212+E215+E216+E217+E218</f>
        <v>4401.5999999999995</v>
      </c>
      <c r="F219" s="21">
        <f>F212+F215+F216+F217+F218</f>
        <v>1532.5</v>
      </c>
      <c r="G219" s="21">
        <f>G212+G215+G216+G217+G218</f>
        <v>38.9</v>
      </c>
      <c r="H219" s="22">
        <f>H212+H215+H216+H217</f>
        <v>31.1</v>
      </c>
      <c r="I219" s="22">
        <f>I212+I215+I216+I217+I218</f>
        <v>-8.5</v>
      </c>
      <c r="J219" s="22">
        <f>J212+J215+J216+J217+J218</f>
        <v>2.7</v>
      </c>
      <c r="K219" s="174">
        <f>K212+K215+K216+K217+K218</f>
        <v>39.6</v>
      </c>
      <c r="L219" s="35">
        <f>M219+O219</f>
        <v>4471.5999999999995</v>
      </c>
      <c r="M219" s="40">
        <f>M212+M215+M216+M217+M218</f>
        <v>4393.0999999999995</v>
      </c>
      <c r="N219" s="40">
        <f>N212+N215+N216+N217+N218</f>
        <v>1535.1999999999998</v>
      </c>
      <c r="O219" s="40">
        <f>O212+O215+O216+O217+O218</f>
        <v>78.5</v>
      </c>
    </row>
    <row r="220" spans="1:17" ht="15.95" customHeight="1" x14ac:dyDescent="0.25">
      <c r="A220" s="44" t="s">
        <v>146</v>
      </c>
      <c r="B220" s="124" t="s">
        <v>166</v>
      </c>
      <c r="C220" s="37"/>
      <c r="D220" s="21">
        <f>E220+G220</f>
        <v>24449.899999999998</v>
      </c>
      <c r="E220" s="21">
        <f>E91+E145+E149+E188+E193+E210+E219</f>
        <v>22233.899999999998</v>
      </c>
      <c r="F220" s="21">
        <f>F91+F145+F149+F188+F193+F210+F219</f>
        <v>12405.1</v>
      </c>
      <c r="G220" s="21">
        <f>G91+G145+G149+G188+G193+G210+G219</f>
        <v>2216</v>
      </c>
      <c r="H220" s="22">
        <f t="shared" ref="H220" si="68">I220+K220</f>
        <v>164.09999999999994</v>
      </c>
      <c r="I220" s="22">
        <f>I91+I145+I149+I188+I193+I210+I219</f>
        <v>243.99999999999994</v>
      </c>
      <c r="J220" s="22">
        <f>J91+J145+J149+J188+J193+J210+J219</f>
        <v>417.59999999999997</v>
      </c>
      <c r="K220" s="22">
        <f>K91+K145+K149+K188+K193+K210+K219</f>
        <v>-79.900000000000006</v>
      </c>
      <c r="L220" s="40">
        <f t="shared" ref="L220" si="69">M220+O220</f>
        <v>24614</v>
      </c>
      <c r="M220" s="40">
        <f>M91+M145+M149+M188+M193+M210+M219</f>
        <v>22477.9</v>
      </c>
      <c r="N220" s="40">
        <f>N91+N145+N149+N188+N193+N210+N219</f>
        <v>12822.7</v>
      </c>
      <c r="O220" s="40">
        <f>O91+O145+O149+O188+O193+O210+O219</f>
        <v>2136.1000000000004</v>
      </c>
      <c r="P220" s="21">
        <f t="shared" ref="P220" si="70">Q220+S220</f>
        <v>0</v>
      </c>
      <c r="Q220" s="21">
        <f>Q91+Q145+Q149+Q188+Q193+Q210+Q219</f>
        <v>0</v>
      </c>
    </row>
    <row r="221" spans="1:17" s="32" customFormat="1" ht="27.95" customHeight="1" x14ac:dyDescent="0.25">
      <c r="A221" s="141"/>
      <c r="B221" s="314" t="s">
        <v>163</v>
      </c>
      <c r="C221" s="23"/>
      <c r="D221" s="73">
        <f>E221+G221</f>
        <v>1400</v>
      </c>
      <c r="E221" s="73">
        <f>E98</f>
        <v>1400</v>
      </c>
      <c r="F221" s="73">
        <f>F98</f>
        <v>0</v>
      </c>
      <c r="G221" s="73">
        <f>G98</f>
        <v>0</v>
      </c>
      <c r="H221" s="135">
        <f>I221+K221</f>
        <v>0</v>
      </c>
      <c r="I221" s="75">
        <f>I98</f>
        <v>0</v>
      </c>
      <c r="J221" s="75">
        <f>J98</f>
        <v>0</v>
      </c>
      <c r="K221" s="180">
        <f>K98</f>
        <v>0</v>
      </c>
      <c r="L221" s="76">
        <f>M221+O221</f>
        <v>1400</v>
      </c>
      <c r="M221" s="76">
        <f>M98</f>
        <v>1400</v>
      </c>
      <c r="N221" s="76">
        <f>N98</f>
        <v>0</v>
      </c>
      <c r="O221" s="76">
        <f>O98</f>
        <v>0</v>
      </c>
      <c r="P221" s="1"/>
      <c r="Q221" s="1"/>
    </row>
    <row r="222" spans="1:17" x14ac:dyDescent="0.25">
      <c r="B222" s="41"/>
      <c r="C222" s="42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</row>
    <row r="223" spans="1:17" x14ac:dyDescent="0.25">
      <c r="C223" s="43"/>
      <c r="D223" s="1">
        <v>24449.9</v>
      </c>
      <c r="E223" s="1">
        <v>22233.9</v>
      </c>
      <c r="F223" s="1">
        <v>12405.1</v>
      </c>
      <c r="G223" s="1">
        <v>2216</v>
      </c>
      <c r="P223" s="53" t="s">
        <v>285</v>
      </c>
      <c r="Q223" s="54">
        <f>SUMIF(C26:C217,1,L26:L217)</f>
        <v>5150.6999999999989</v>
      </c>
    </row>
    <row r="224" spans="1:17" x14ac:dyDescent="0.25">
      <c r="C224" s="43"/>
      <c r="P224" s="53" t="s">
        <v>286</v>
      </c>
      <c r="Q224" s="54">
        <f>SUMIF(C26:C217,2,L26:L217)</f>
        <v>0</v>
      </c>
    </row>
    <row r="225" spans="3:17" x14ac:dyDescent="0.25">
      <c r="C225" s="43"/>
      <c r="P225" s="53" t="s">
        <v>287</v>
      </c>
      <c r="Q225" s="54">
        <f>SUMIF(C26:C217,3,L26:L217)</f>
        <v>63.6</v>
      </c>
    </row>
    <row r="226" spans="3:17" x14ac:dyDescent="0.25">
      <c r="C226" s="43"/>
      <c r="P226" s="53" t="s">
        <v>288</v>
      </c>
      <c r="Q226" s="54">
        <f>SUMIF(C26:C217,4,L26:L217)</f>
        <v>1192</v>
      </c>
    </row>
    <row r="227" spans="3:17" x14ac:dyDescent="0.25">
      <c r="C227" s="43"/>
      <c r="P227" s="53" t="s">
        <v>291</v>
      </c>
      <c r="Q227" s="54">
        <f>SUMIF(C27:C219,5,L27:L219)</f>
        <v>1907.7999999999997</v>
      </c>
    </row>
    <row r="228" spans="3:17" x14ac:dyDescent="0.25">
      <c r="C228" s="43"/>
      <c r="P228" s="53" t="s">
        <v>289</v>
      </c>
      <c r="Q228" s="54">
        <f>SUMIF(C26:C217,6,L26:L217)</f>
        <v>1533</v>
      </c>
    </row>
    <row r="229" spans="3:17" x14ac:dyDescent="0.25">
      <c r="C229" s="43"/>
      <c r="P229" s="53" t="s">
        <v>290</v>
      </c>
      <c r="Q229" s="54">
        <f>SUMIF(C26:C217,7,L26:L217)</f>
        <v>58.8</v>
      </c>
    </row>
    <row r="230" spans="3:17" x14ac:dyDescent="0.25">
      <c r="C230" s="43"/>
      <c r="P230" s="53" t="s">
        <v>292</v>
      </c>
      <c r="Q230" s="54">
        <f>SUMIF(C26:C217,8,L26:L217)</f>
        <v>2860.3</v>
      </c>
    </row>
    <row r="231" spans="3:17" x14ac:dyDescent="0.25">
      <c r="C231" s="43"/>
      <c r="P231" s="53" t="s">
        <v>293</v>
      </c>
      <c r="Q231" s="54">
        <f>SUMIF(C26:C217,9,L26:L217)</f>
        <v>7165.9000000000024</v>
      </c>
    </row>
    <row r="232" spans="3:17" x14ac:dyDescent="0.25">
      <c r="C232" s="43"/>
      <c r="P232" s="53" t="s">
        <v>294</v>
      </c>
      <c r="Q232" s="54">
        <f>SUMIF(C26:C218,10,L26:L218)</f>
        <v>4681.9000000000005</v>
      </c>
    </row>
    <row r="233" spans="3:17" x14ac:dyDescent="0.25">
      <c r="C233" s="43"/>
      <c r="P233" s="58" t="s">
        <v>166</v>
      </c>
      <c r="Q233" s="59">
        <f>SUM(Q223:Q232)</f>
        <v>24614</v>
      </c>
    </row>
    <row r="234" spans="3:17" x14ac:dyDescent="0.25">
      <c r="C234" s="43"/>
      <c r="P234" s="60"/>
      <c r="Q234" s="60"/>
    </row>
    <row r="235" spans="3:17" x14ac:dyDescent="0.25">
      <c r="C235" s="43"/>
      <c r="P235" s="60"/>
      <c r="Q235" s="60">
        <f>Q233-L220</f>
        <v>0</v>
      </c>
    </row>
    <row r="236" spans="3:17" x14ac:dyDescent="0.25">
      <c r="C236" s="43"/>
    </row>
    <row r="237" spans="3:17" x14ac:dyDescent="0.25">
      <c r="C237" s="43"/>
    </row>
    <row r="238" spans="3:17" x14ac:dyDescent="0.25">
      <c r="C238" s="43"/>
    </row>
    <row r="239" spans="3:17" x14ac:dyDescent="0.25">
      <c r="C239" s="43"/>
    </row>
    <row r="240" spans="3:17" x14ac:dyDescent="0.25">
      <c r="C240" s="43"/>
    </row>
    <row r="241" spans="3:3" x14ac:dyDescent="0.25">
      <c r="C241" s="43"/>
    </row>
    <row r="242" spans="3:3" x14ac:dyDescent="0.25">
      <c r="C242" s="43"/>
    </row>
    <row r="243" spans="3:3" x14ac:dyDescent="0.25">
      <c r="C243" s="43"/>
    </row>
    <row r="244" spans="3:3" x14ac:dyDescent="0.25">
      <c r="C244" s="43"/>
    </row>
    <row r="245" spans="3:3" x14ac:dyDescent="0.25">
      <c r="C245" s="43"/>
    </row>
    <row r="246" spans="3:3" x14ac:dyDescent="0.25">
      <c r="C246" s="43"/>
    </row>
    <row r="247" spans="3:3" x14ac:dyDescent="0.25">
      <c r="C247" s="43"/>
    </row>
    <row r="248" spans="3:3" x14ac:dyDescent="0.25">
      <c r="C248" s="43"/>
    </row>
    <row r="249" spans="3:3" x14ac:dyDescent="0.25">
      <c r="C249" s="43"/>
    </row>
    <row r="250" spans="3:3" x14ac:dyDescent="0.25">
      <c r="C250" s="43"/>
    </row>
    <row r="251" spans="3:3" x14ac:dyDescent="0.25">
      <c r="C251" s="43"/>
    </row>
    <row r="252" spans="3:3" x14ac:dyDescent="0.25">
      <c r="C252" s="43"/>
    </row>
    <row r="253" spans="3:3" x14ac:dyDescent="0.25">
      <c r="C253" s="43"/>
    </row>
    <row r="254" spans="3:3" x14ac:dyDescent="0.25">
      <c r="C254" s="43"/>
    </row>
    <row r="255" spans="3:3" x14ac:dyDescent="0.25">
      <c r="C255" s="43"/>
    </row>
    <row r="256" spans="3:3" x14ac:dyDescent="0.25">
      <c r="C256" s="43"/>
    </row>
    <row r="257" spans="3:3" x14ac:dyDescent="0.25">
      <c r="C257" s="43"/>
    </row>
    <row r="258" spans="3:3" x14ac:dyDescent="0.25">
      <c r="C258" s="43"/>
    </row>
    <row r="259" spans="3:3" x14ac:dyDescent="0.25">
      <c r="C259" s="43"/>
    </row>
    <row r="260" spans="3:3" x14ac:dyDescent="0.25">
      <c r="C260" s="43"/>
    </row>
    <row r="261" spans="3:3" x14ac:dyDescent="0.25">
      <c r="C261" s="43"/>
    </row>
    <row r="262" spans="3:3" x14ac:dyDescent="0.25">
      <c r="C262" s="43"/>
    </row>
    <row r="263" spans="3:3" x14ac:dyDescent="0.25">
      <c r="C263" s="43"/>
    </row>
    <row r="264" spans="3:3" x14ac:dyDescent="0.25">
      <c r="C264" s="43"/>
    </row>
    <row r="265" spans="3:3" x14ac:dyDescent="0.25">
      <c r="C265" s="43"/>
    </row>
    <row r="266" spans="3:3" x14ac:dyDescent="0.25">
      <c r="C266" s="43"/>
    </row>
    <row r="267" spans="3:3" x14ac:dyDescent="0.25">
      <c r="C267" s="43"/>
    </row>
    <row r="268" spans="3:3" x14ac:dyDescent="0.25">
      <c r="C268" s="43"/>
    </row>
    <row r="269" spans="3:3" x14ac:dyDescent="0.25">
      <c r="C269" s="43"/>
    </row>
    <row r="270" spans="3:3" x14ac:dyDescent="0.25">
      <c r="C270" s="43"/>
    </row>
    <row r="271" spans="3:3" x14ac:dyDescent="0.25">
      <c r="C271" s="43"/>
    </row>
    <row r="272" spans="3:3" x14ac:dyDescent="0.25">
      <c r="C272" s="43"/>
    </row>
    <row r="273" spans="3:3" x14ac:dyDescent="0.25">
      <c r="C273" s="43"/>
    </row>
    <row r="274" spans="3:3" x14ac:dyDescent="0.25">
      <c r="C274" s="43"/>
    </row>
    <row r="275" spans="3:3" x14ac:dyDescent="0.25">
      <c r="C275" s="43"/>
    </row>
    <row r="276" spans="3:3" x14ac:dyDescent="0.25">
      <c r="C276" s="43"/>
    </row>
    <row r="277" spans="3:3" x14ac:dyDescent="0.25">
      <c r="C277" s="43"/>
    </row>
    <row r="278" spans="3:3" x14ac:dyDescent="0.25">
      <c r="C278" s="43"/>
    </row>
    <row r="279" spans="3:3" x14ac:dyDescent="0.25">
      <c r="C279" s="43"/>
    </row>
    <row r="280" spans="3:3" x14ac:dyDescent="0.25">
      <c r="C280" s="43"/>
    </row>
    <row r="281" spans="3:3" x14ac:dyDescent="0.25">
      <c r="C281" s="43"/>
    </row>
    <row r="282" spans="3:3" x14ac:dyDescent="0.25">
      <c r="C282" s="43"/>
    </row>
    <row r="283" spans="3:3" x14ac:dyDescent="0.25">
      <c r="C283" s="43"/>
    </row>
    <row r="284" spans="3:3" x14ac:dyDescent="0.25">
      <c r="C284" s="43"/>
    </row>
    <row r="285" spans="3:3" x14ac:dyDescent="0.25">
      <c r="C285" s="43"/>
    </row>
    <row r="286" spans="3:3" x14ac:dyDescent="0.25">
      <c r="C286" s="43"/>
    </row>
    <row r="287" spans="3:3" x14ac:dyDescent="0.25">
      <c r="C287" s="43"/>
    </row>
    <row r="288" spans="3:3" x14ac:dyDescent="0.25">
      <c r="C288" s="43"/>
    </row>
    <row r="289" spans="3:3" x14ac:dyDescent="0.25">
      <c r="C289" s="43"/>
    </row>
    <row r="290" spans="3:3" x14ac:dyDescent="0.25">
      <c r="C290" s="43"/>
    </row>
    <row r="291" spans="3:3" x14ac:dyDescent="0.25">
      <c r="C291" s="43"/>
    </row>
    <row r="292" spans="3:3" x14ac:dyDescent="0.25">
      <c r="C292" s="43"/>
    </row>
    <row r="293" spans="3:3" x14ac:dyDescent="0.25">
      <c r="C293" s="43"/>
    </row>
    <row r="294" spans="3:3" x14ac:dyDescent="0.25">
      <c r="C294" s="43"/>
    </row>
    <row r="295" spans="3:3" x14ac:dyDescent="0.25">
      <c r="C295" s="43"/>
    </row>
    <row r="296" spans="3:3" x14ac:dyDescent="0.25">
      <c r="C296" s="43"/>
    </row>
    <row r="297" spans="3:3" x14ac:dyDescent="0.25">
      <c r="C297" s="43"/>
    </row>
    <row r="298" spans="3:3" x14ac:dyDescent="0.25">
      <c r="C298" s="43"/>
    </row>
    <row r="299" spans="3:3" x14ac:dyDescent="0.25">
      <c r="C299" s="43"/>
    </row>
    <row r="300" spans="3:3" x14ac:dyDescent="0.25">
      <c r="C300" s="43"/>
    </row>
    <row r="301" spans="3:3" x14ac:dyDescent="0.25">
      <c r="C301" s="43"/>
    </row>
    <row r="302" spans="3:3" x14ac:dyDescent="0.25">
      <c r="C302" s="43"/>
    </row>
    <row r="303" spans="3:3" x14ac:dyDescent="0.25">
      <c r="C303" s="43"/>
    </row>
    <row r="304" spans="3:3" x14ac:dyDescent="0.25">
      <c r="C304" s="43"/>
    </row>
    <row r="305" spans="3:3" x14ac:dyDescent="0.25">
      <c r="C305" s="43"/>
    </row>
    <row r="306" spans="3:3" x14ac:dyDescent="0.25">
      <c r="C306" s="43"/>
    </row>
    <row r="307" spans="3:3" x14ac:dyDescent="0.25">
      <c r="C307" s="43"/>
    </row>
    <row r="308" spans="3:3" x14ac:dyDescent="0.25">
      <c r="C308" s="43"/>
    </row>
    <row r="309" spans="3:3" x14ac:dyDescent="0.25">
      <c r="C309" s="43"/>
    </row>
    <row r="310" spans="3:3" x14ac:dyDescent="0.25">
      <c r="C310" s="43"/>
    </row>
    <row r="311" spans="3:3" x14ac:dyDescent="0.25">
      <c r="C311" s="43"/>
    </row>
    <row r="312" spans="3:3" x14ac:dyDescent="0.25">
      <c r="C312" s="43"/>
    </row>
    <row r="313" spans="3:3" x14ac:dyDescent="0.25">
      <c r="C313" s="43"/>
    </row>
    <row r="314" spans="3:3" x14ac:dyDescent="0.25">
      <c r="C314" s="43"/>
    </row>
    <row r="315" spans="3:3" x14ac:dyDescent="0.25">
      <c r="C315" s="43"/>
    </row>
    <row r="316" spans="3:3" x14ac:dyDescent="0.25">
      <c r="C316" s="43"/>
    </row>
    <row r="317" spans="3:3" x14ac:dyDescent="0.25">
      <c r="C317" s="43"/>
    </row>
    <row r="318" spans="3:3" x14ac:dyDescent="0.25">
      <c r="C318" s="43"/>
    </row>
    <row r="319" spans="3:3" x14ac:dyDescent="0.25">
      <c r="C319" s="43"/>
    </row>
    <row r="320" spans="3:3" x14ac:dyDescent="0.25">
      <c r="C320" s="43"/>
    </row>
    <row r="321" spans="3:3" x14ac:dyDescent="0.25">
      <c r="C321" s="43"/>
    </row>
    <row r="322" spans="3:3" x14ac:dyDescent="0.25">
      <c r="C322" s="43"/>
    </row>
    <row r="323" spans="3:3" x14ac:dyDescent="0.25">
      <c r="C323" s="43"/>
    </row>
    <row r="324" spans="3:3" x14ac:dyDescent="0.25">
      <c r="C324" s="43"/>
    </row>
    <row r="325" spans="3:3" x14ac:dyDescent="0.25">
      <c r="C325" s="43"/>
    </row>
    <row r="326" spans="3:3" x14ac:dyDescent="0.25">
      <c r="C326" s="43"/>
    </row>
    <row r="327" spans="3:3" x14ac:dyDescent="0.25">
      <c r="C327" s="43"/>
    </row>
    <row r="328" spans="3:3" x14ac:dyDescent="0.25">
      <c r="C328" s="43"/>
    </row>
    <row r="329" spans="3:3" x14ac:dyDescent="0.25">
      <c r="C329" s="43"/>
    </row>
    <row r="330" spans="3:3" x14ac:dyDescent="0.25">
      <c r="C330" s="43"/>
    </row>
    <row r="331" spans="3:3" x14ac:dyDescent="0.25">
      <c r="C331" s="43"/>
    </row>
    <row r="332" spans="3:3" x14ac:dyDescent="0.25">
      <c r="C332" s="43"/>
    </row>
    <row r="333" spans="3:3" x14ac:dyDescent="0.25">
      <c r="C333" s="43"/>
    </row>
    <row r="334" spans="3:3" x14ac:dyDescent="0.25">
      <c r="C334" s="43"/>
    </row>
    <row r="335" spans="3:3" x14ac:dyDescent="0.25">
      <c r="C335" s="43"/>
    </row>
    <row r="336" spans="3:3" x14ac:dyDescent="0.25">
      <c r="C336" s="43"/>
    </row>
    <row r="337" spans="3:3" x14ac:dyDescent="0.25">
      <c r="C337" s="43"/>
    </row>
    <row r="338" spans="3:3" x14ac:dyDescent="0.25">
      <c r="C338" s="43"/>
    </row>
    <row r="339" spans="3:3" x14ac:dyDescent="0.25">
      <c r="C339" s="43"/>
    </row>
    <row r="340" spans="3:3" x14ac:dyDescent="0.25">
      <c r="C340" s="43"/>
    </row>
    <row r="341" spans="3:3" x14ac:dyDescent="0.25">
      <c r="C341" s="43"/>
    </row>
    <row r="342" spans="3:3" x14ac:dyDescent="0.25">
      <c r="C342" s="43"/>
    </row>
    <row r="343" spans="3:3" x14ac:dyDescent="0.25">
      <c r="C343" s="43"/>
    </row>
    <row r="344" spans="3:3" x14ac:dyDescent="0.25">
      <c r="C344" s="43"/>
    </row>
    <row r="345" spans="3:3" x14ac:dyDescent="0.25">
      <c r="C345" s="43"/>
    </row>
    <row r="346" spans="3:3" x14ac:dyDescent="0.25">
      <c r="C346" s="43"/>
    </row>
    <row r="347" spans="3:3" x14ac:dyDescent="0.25">
      <c r="C347" s="43"/>
    </row>
    <row r="348" spans="3:3" x14ac:dyDescent="0.25">
      <c r="C348" s="43"/>
    </row>
    <row r="349" spans="3:3" x14ac:dyDescent="0.25">
      <c r="C349" s="43"/>
    </row>
    <row r="350" spans="3:3" x14ac:dyDescent="0.25">
      <c r="C350" s="43"/>
    </row>
    <row r="351" spans="3:3" x14ac:dyDescent="0.25">
      <c r="C351" s="43"/>
    </row>
    <row r="352" spans="3:3" x14ac:dyDescent="0.25">
      <c r="C352" s="43"/>
    </row>
    <row r="353" spans="3:3" x14ac:dyDescent="0.25">
      <c r="C353" s="43"/>
    </row>
    <row r="354" spans="3:3" x14ac:dyDescent="0.25">
      <c r="C354" s="43"/>
    </row>
    <row r="355" spans="3:3" x14ac:dyDescent="0.25">
      <c r="C355" s="43"/>
    </row>
    <row r="356" spans="3:3" x14ac:dyDescent="0.25">
      <c r="C356" s="43"/>
    </row>
    <row r="357" spans="3:3" x14ac:dyDescent="0.25">
      <c r="C357" s="43"/>
    </row>
    <row r="358" spans="3:3" x14ac:dyDescent="0.25">
      <c r="C358" s="43"/>
    </row>
    <row r="359" spans="3:3" x14ac:dyDescent="0.25">
      <c r="C359" s="43"/>
    </row>
    <row r="360" spans="3:3" x14ac:dyDescent="0.25">
      <c r="C360" s="43"/>
    </row>
    <row r="361" spans="3:3" x14ac:dyDescent="0.25">
      <c r="C361" s="43"/>
    </row>
    <row r="362" spans="3:3" x14ac:dyDescent="0.25">
      <c r="C362" s="43"/>
    </row>
    <row r="363" spans="3:3" x14ac:dyDescent="0.25">
      <c r="C363" s="43"/>
    </row>
    <row r="364" spans="3:3" x14ac:dyDescent="0.25">
      <c r="C364" s="43"/>
    </row>
    <row r="365" spans="3:3" x14ac:dyDescent="0.25">
      <c r="C365" s="43"/>
    </row>
    <row r="366" spans="3:3" x14ac:dyDescent="0.25">
      <c r="C366" s="43"/>
    </row>
    <row r="367" spans="3:3" x14ac:dyDescent="0.25">
      <c r="C367" s="43"/>
    </row>
    <row r="368" spans="3:3" x14ac:dyDescent="0.25">
      <c r="C368" s="43"/>
    </row>
    <row r="369" spans="3:3" x14ac:dyDescent="0.25">
      <c r="C369" s="43"/>
    </row>
    <row r="370" spans="3:3" x14ac:dyDescent="0.25">
      <c r="C370" s="43"/>
    </row>
    <row r="371" spans="3:3" x14ac:dyDescent="0.25">
      <c r="C371" s="43"/>
    </row>
    <row r="372" spans="3:3" x14ac:dyDescent="0.25">
      <c r="C372" s="43"/>
    </row>
    <row r="373" spans="3:3" x14ac:dyDescent="0.25">
      <c r="C373" s="43"/>
    </row>
    <row r="374" spans="3:3" x14ac:dyDescent="0.25">
      <c r="C374" s="43"/>
    </row>
    <row r="375" spans="3:3" x14ac:dyDescent="0.25">
      <c r="C375" s="43"/>
    </row>
    <row r="376" spans="3:3" x14ac:dyDescent="0.25">
      <c r="C376" s="43"/>
    </row>
    <row r="377" spans="3:3" x14ac:dyDescent="0.25">
      <c r="C377" s="43"/>
    </row>
    <row r="378" spans="3:3" x14ac:dyDescent="0.25">
      <c r="C378" s="43"/>
    </row>
    <row r="379" spans="3:3" x14ac:dyDescent="0.25">
      <c r="C379" s="43"/>
    </row>
    <row r="380" spans="3:3" x14ac:dyDescent="0.25">
      <c r="C380" s="43"/>
    </row>
    <row r="381" spans="3:3" x14ac:dyDescent="0.25">
      <c r="C381" s="43"/>
    </row>
    <row r="382" spans="3:3" x14ac:dyDescent="0.25">
      <c r="C382" s="43"/>
    </row>
    <row r="383" spans="3:3" x14ac:dyDescent="0.25">
      <c r="C383" s="43"/>
    </row>
    <row r="384" spans="3:3" x14ac:dyDescent="0.25">
      <c r="C384" s="43"/>
    </row>
    <row r="385" spans="3:3" x14ac:dyDescent="0.25">
      <c r="C385" s="43"/>
    </row>
    <row r="386" spans="3:3" x14ac:dyDescent="0.25">
      <c r="C386" s="43"/>
    </row>
    <row r="387" spans="3:3" x14ac:dyDescent="0.25">
      <c r="C387" s="43"/>
    </row>
    <row r="388" spans="3:3" x14ac:dyDescent="0.25">
      <c r="C388" s="43"/>
    </row>
    <row r="389" spans="3:3" x14ac:dyDescent="0.25">
      <c r="C389" s="43"/>
    </row>
    <row r="390" spans="3:3" x14ac:dyDescent="0.25">
      <c r="C390" s="43"/>
    </row>
    <row r="391" spans="3:3" x14ac:dyDescent="0.25">
      <c r="C391" s="43"/>
    </row>
    <row r="392" spans="3:3" x14ac:dyDescent="0.25">
      <c r="C392" s="43"/>
    </row>
    <row r="393" spans="3:3" x14ac:dyDescent="0.25">
      <c r="C393" s="43"/>
    </row>
    <row r="394" spans="3:3" x14ac:dyDescent="0.25">
      <c r="C394" s="43"/>
    </row>
    <row r="395" spans="3:3" x14ac:dyDescent="0.25">
      <c r="C395" s="43"/>
    </row>
    <row r="396" spans="3:3" x14ac:dyDescent="0.25">
      <c r="C396" s="43"/>
    </row>
    <row r="397" spans="3:3" x14ac:dyDescent="0.25">
      <c r="C397" s="43"/>
    </row>
    <row r="398" spans="3:3" x14ac:dyDescent="0.25">
      <c r="C398" s="43"/>
    </row>
    <row r="399" spans="3:3" x14ac:dyDescent="0.25">
      <c r="C399" s="43"/>
    </row>
    <row r="400" spans="3:3" x14ac:dyDescent="0.25">
      <c r="C400" s="43"/>
    </row>
    <row r="401" spans="3:3" x14ac:dyDescent="0.25">
      <c r="C401" s="43"/>
    </row>
    <row r="402" spans="3:3" x14ac:dyDescent="0.25">
      <c r="C402" s="43"/>
    </row>
    <row r="403" spans="3:3" x14ac:dyDescent="0.25">
      <c r="C403" s="43"/>
    </row>
    <row r="404" spans="3:3" x14ac:dyDescent="0.25">
      <c r="C404" s="43"/>
    </row>
    <row r="405" spans="3:3" x14ac:dyDescent="0.25">
      <c r="C405" s="43"/>
    </row>
    <row r="406" spans="3:3" x14ac:dyDescent="0.25">
      <c r="C406" s="43"/>
    </row>
    <row r="407" spans="3:3" x14ac:dyDescent="0.25">
      <c r="C407" s="43"/>
    </row>
    <row r="408" spans="3:3" x14ac:dyDescent="0.25">
      <c r="C408" s="43"/>
    </row>
    <row r="409" spans="3:3" x14ac:dyDescent="0.25">
      <c r="C409" s="43"/>
    </row>
    <row r="410" spans="3:3" x14ac:dyDescent="0.25">
      <c r="C410" s="43"/>
    </row>
    <row r="411" spans="3:3" x14ac:dyDescent="0.25">
      <c r="C411" s="43"/>
    </row>
    <row r="412" spans="3:3" x14ac:dyDescent="0.25">
      <c r="C412" s="43"/>
    </row>
    <row r="413" spans="3:3" x14ac:dyDescent="0.25">
      <c r="C413" s="43"/>
    </row>
    <row r="414" spans="3:3" x14ac:dyDescent="0.25">
      <c r="C414" s="43"/>
    </row>
    <row r="415" spans="3:3" x14ac:dyDescent="0.25">
      <c r="C415" s="43"/>
    </row>
    <row r="416" spans="3:3" x14ac:dyDescent="0.25">
      <c r="C416" s="43"/>
    </row>
    <row r="417" spans="3:3" x14ac:dyDescent="0.25">
      <c r="C417" s="43"/>
    </row>
    <row r="418" spans="3:3" x14ac:dyDescent="0.25">
      <c r="C418" s="43"/>
    </row>
    <row r="419" spans="3:3" x14ac:dyDescent="0.25">
      <c r="C419" s="43"/>
    </row>
    <row r="420" spans="3:3" x14ac:dyDescent="0.25">
      <c r="C420" s="43"/>
    </row>
    <row r="421" spans="3:3" x14ac:dyDescent="0.25">
      <c r="C421" s="43"/>
    </row>
    <row r="422" spans="3:3" x14ac:dyDescent="0.25">
      <c r="C422" s="43"/>
    </row>
    <row r="423" spans="3:3" x14ac:dyDescent="0.25">
      <c r="C423" s="43"/>
    </row>
    <row r="424" spans="3:3" x14ac:dyDescent="0.25">
      <c r="C424" s="43"/>
    </row>
    <row r="425" spans="3:3" x14ac:dyDescent="0.25">
      <c r="C425" s="43"/>
    </row>
    <row r="426" spans="3:3" x14ac:dyDescent="0.25">
      <c r="C426" s="43"/>
    </row>
    <row r="427" spans="3:3" x14ac:dyDescent="0.25">
      <c r="C427" s="43"/>
    </row>
    <row r="428" spans="3:3" x14ac:dyDescent="0.25">
      <c r="C428" s="43"/>
    </row>
    <row r="429" spans="3:3" x14ac:dyDescent="0.25">
      <c r="C429" s="43"/>
    </row>
    <row r="430" spans="3:3" x14ac:dyDescent="0.25">
      <c r="C430" s="43"/>
    </row>
    <row r="431" spans="3:3" x14ac:dyDescent="0.25">
      <c r="C431" s="43"/>
    </row>
    <row r="432" spans="3:3" x14ac:dyDescent="0.25">
      <c r="C432" s="43"/>
    </row>
    <row r="433" spans="3:3" x14ac:dyDescent="0.25">
      <c r="C433" s="43"/>
    </row>
    <row r="434" spans="3:3" x14ac:dyDescent="0.25">
      <c r="C434" s="43"/>
    </row>
    <row r="435" spans="3:3" x14ac:dyDescent="0.25">
      <c r="C435" s="43"/>
    </row>
    <row r="436" spans="3:3" x14ac:dyDescent="0.25">
      <c r="C436" s="43"/>
    </row>
    <row r="437" spans="3:3" x14ac:dyDescent="0.25">
      <c r="C437" s="43"/>
    </row>
    <row r="438" spans="3:3" x14ac:dyDescent="0.25">
      <c r="C438" s="43"/>
    </row>
    <row r="439" spans="3:3" x14ac:dyDescent="0.25">
      <c r="C439" s="43"/>
    </row>
    <row r="440" spans="3:3" x14ac:dyDescent="0.25">
      <c r="C440" s="43"/>
    </row>
    <row r="441" spans="3:3" x14ac:dyDescent="0.25">
      <c r="C441" s="43"/>
    </row>
    <row r="442" spans="3:3" x14ac:dyDescent="0.25">
      <c r="C442" s="43"/>
    </row>
    <row r="443" spans="3:3" x14ac:dyDescent="0.25">
      <c r="C443" s="43"/>
    </row>
    <row r="444" spans="3:3" x14ac:dyDescent="0.25">
      <c r="C444" s="43"/>
    </row>
    <row r="445" spans="3:3" x14ac:dyDescent="0.25">
      <c r="C445" s="43"/>
    </row>
    <row r="446" spans="3:3" x14ac:dyDescent="0.25">
      <c r="C446" s="43"/>
    </row>
    <row r="447" spans="3:3" x14ac:dyDescent="0.25">
      <c r="C447" s="43"/>
    </row>
    <row r="448" spans="3:3" x14ac:dyDescent="0.25">
      <c r="C448" s="43"/>
    </row>
    <row r="449" spans="3:3" x14ac:dyDescent="0.25">
      <c r="C449" s="43"/>
    </row>
    <row r="450" spans="3:3" x14ac:dyDescent="0.25">
      <c r="C450" s="43"/>
    </row>
    <row r="451" spans="3:3" x14ac:dyDescent="0.25">
      <c r="C451" s="43"/>
    </row>
    <row r="452" spans="3:3" x14ac:dyDescent="0.25">
      <c r="C452" s="43"/>
    </row>
    <row r="453" spans="3:3" x14ac:dyDescent="0.25">
      <c r="C453" s="43"/>
    </row>
    <row r="454" spans="3:3" x14ac:dyDescent="0.25">
      <c r="C454" s="43"/>
    </row>
    <row r="455" spans="3:3" x14ac:dyDescent="0.25">
      <c r="C455" s="43"/>
    </row>
    <row r="456" spans="3:3" x14ac:dyDescent="0.25">
      <c r="C456" s="43"/>
    </row>
    <row r="457" spans="3:3" x14ac:dyDescent="0.25">
      <c r="C457" s="43"/>
    </row>
    <row r="458" spans="3:3" x14ac:dyDescent="0.25">
      <c r="C458" s="43"/>
    </row>
    <row r="459" spans="3:3" x14ac:dyDescent="0.25">
      <c r="C459" s="43"/>
    </row>
    <row r="460" spans="3:3" x14ac:dyDescent="0.25">
      <c r="C460" s="43"/>
    </row>
    <row r="461" spans="3:3" x14ac:dyDescent="0.25">
      <c r="C461" s="43"/>
    </row>
    <row r="462" spans="3:3" x14ac:dyDescent="0.25">
      <c r="C462" s="43"/>
    </row>
    <row r="463" spans="3:3" x14ac:dyDescent="0.25">
      <c r="C463" s="43"/>
    </row>
    <row r="464" spans="3:3" x14ac:dyDescent="0.25">
      <c r="C464" s="43"/>
    </row>
    <row r="465" spans="3:3" x14ac:dyDescent="0.25">
      <c r="C465" s="43"/>
    </row>
    <row r="466" spans="3:3" x14ac:dyDescent="0.25">
      <c r="C466" s="43"/>
    </row>
    <row r="467" spans="3:3" x14ac:dyDescent="0.25">
      <c r="C467" s="43"/>
    </row>
    <row r="468" spans="3:3" x14ac:dyDescent="0.25">
      <c r="C468" s="43"/>
    </row>
    <row r="469" spans="3:3" x14ac:dyDescent="0.25">
      <c r="C469" s="43"/>
    </row>
    <row r="470" spans="3:3" x14ac:dyDescent="0.25">
      <c r="C470" s="43"/>
    </row>
    <row r="471" spans="3:3" x14ac:dyDescent="0.25">
      <c r="C471" s="43"/>
    </row>
    <row r="472" spans="3:3" x14ac:dyDescent="0.25">
      <c r="C472" s="43"/>
    </row>
    <row r="473" spans="3:3" x14ac:dyDescent="0.25">
      <c r="C473" s="43"/>
    </row>
    <row r="474" spans="3:3" x14ac:dyDescent="0.25">
      <c r="C474" s="43"/>
    </row>
    <row r="475" spans="3:3" x14ac:dyDescent="0.25">
      <c r="C475" s="43"/>
    </row>
    <row r="476" spans="3:3" x14ac:dyDescent="0.25">
      <c r="C476" s="43"/>
    </row>
    <row r="477" spans="3:3" x14ac:dyDescent="0.25">
      <c r="C477" s="43"/>
    </row>
    <row r="478" spans="3:3" x14ac:dyDescent="0.25">
      <c r="C478" s="43"/>
    </row>
    <row r="479" spans="3:3" x14ac:dyDescent="0.25">
      <c r="C479" s="43"/>
    </row>
    <row r="480" spans="3:3" x14ac:dyDescent="0.25">
      <c r="C480" s="43"/>
    </row>
    <row r="481" spans="3:3" x14ac:dyDescent="0.25">
      <c r="C481" s="43"/>
    </row>
    <row r="482" spans="3:3" x14ac:dyDescent="0.25">
      <c r="C482" s="43"/>
    </row>
    <row r="483" spans="3:3" x14ac:dyDescent="0.25">
      <c r="C483" s="43"/>
    </row>
    <row r="484" spans="3:3" x14ac:dyDescent="0.25">
      <c r="C484" s="43"/>
    </row>
    <row r="485" spans="3:3" x14ac:dyDescent="0.25">
      <c r="C485" s="43"/>
    </row>
    <row r="486" spans="3:3" x14ac:dyDescent="0.25">
      <c r="C486" s="43"/>
    </row>
    <row r="487" spans="3:3" x14ac:dyDescent="0.25">
      <c r="C487" s="43"/>
    </row>
    <row r="488" spans="3:3" x14ac:dyDescent="0.25">
      <c r="C488" s="43"/>
    </row>
    <row r="489" spans="3:3" x14ac:dyDescent="0.25">
      <c r="C489" s="43"/>
    </row>
    <row r="490" spans="3:3" x14ac:dyDescent="0.25">
      <c r="C490" s="43"/>
    </row>
    <row r="491" spans="3:3" x14ac:dyDescent="0.25">
      <c r="C491" s="43"/>
    </row>
    <row r="492" spans="3:3" x14ac:dyDescent="0.25">
      <c r="C492" s="43"/>
    </row>
    <row r="493" spans="3:3" x14ac:dyDescent="0.25">
      <c r="C493" s="43"/>
    </row>
    <row r="494" spans="3:3" x14ac:dyDescent="0.25">
      <c r="C494" s="43"/>
    </row>
    <row r="495" spans="3:3" x14ac:dyDescent="0.25">
      <c r="C495" s="43"/>
    </row>
    <row r="496" spans="3:3" x14ac:dyDescent="0.25">
      <c r="C496" s="43"/>
    </row>
    <row r="497" spans="3:3" x14ac:dyDescent="0.25">
      <c r="C497" s="43"/>
    </row>
    <row r="498" spans="3:3" x14ac:dyDescent="0.25">
      <c r="C498" s="43"/>
    </row>
    <row r="499" spans="3:3" x14ac:dyDescent="0.25">
      <c r="C499" s="43"/>
    </row>
    <row r="500" spans="3:3" x14ac:dyDescent="0.25">
      <c r="C500" s="43"/>
    </row>
    <row r="501" spans="3:3" x14ac:dyDescent="0.25">
      <c r="C501" s="43"/>
    </row>
    <row r="502" spans="3:3" x14ac:dyDescent="0.25">
      <c r="C502" s="43"/>
    </row>
    <row r="503" spans="3:3" x14ac:dyDescent="0.25">
      <c r="C503" s="43"/>
    </row>
    <row r="504" spans="3:3" x14ac:dyDescent="0.25">
      <c r="C504" s="43"/>
    </row>
    <row r="505" spans="3:3" x14ac:dyDescent="0.25">
      <c r="C505" s="43"/>
    </row>
    <row r="506" spans="3:3" x14ac:dyDescent="0.25">
      <c r="C506" s="43"/>
    </row>
    <row r="507" spans="3:3" x14ac:dyDescent="0.25">
      <c r="C507" s="43"/>
    </row>
    <row r="508" spans="3:3" x14ac:dyDescent="0.25">
      <c r="C508" s="43"/>
    </row>
    <row r="509" spans="3:3" x14ac:dyDescent="0.25">
      <c r="C509" s="43"/>
    </row>
    <row r="510" spans="3:3" x14ac:dyDescent="0.25">
      <c r="C510" s="43"/>
    </row>
    <row r="511" spans="3:3" x14ac:dyDescent="0.25">
      <c r="C511" s="43"/>
    </row>
    <row r="512" spans="3:3" x14ac:dyDescent="0.25">
      <c r="C512" s="43"/>
    </row>
    <row r="513" spans="3:3" x14ac:dyDescent="0.25">
      <c r="C513" s="43"/>
    </row>
    <row r="514" spans="3:3" x14ac:dyDescent="0.25">
      <c r="C514" s="43"/>
    </row>
    <row r="515" spans="3:3" x14ac:dyDescent="0.25">
      <c r="C515" s="43"/>
    </row>
    <row r="516" spans="3:3" x14ac:dyDescent="0.25">
      <c r="C516" s="43"/>
    </row>
    <row r="517" spans="3:3" x14ac:dyDescent="0.25">
      <c r="C517" s="43"/>
    </row>
    <row r="518" spans="3:3" x14ac:dyDescent="0.25">
      <c r="C518" s="43"/>
    </row>
    <row r="519" spans="3:3" x14ac:dyDescent="0.25">
      <c r="C519" s="43"/>
    </row>
    <row r="520" spans="3:3" x14ac:dyDescent="0.25">
      <c r="C520" s="43"/>
    </row>
    <row r="521" spans="3:3" x14ac:dyDescent="0.25">
      <c r="C521" s="43"/>
    </row>
    <row r="522" spans="3:3" x14ac:dyDescent="0.25">
      <c r="C522" s="43"/>
    </row>
    <row r="523" spans="3:3" x14ac:dyDescent="0.25">
      <c r="C523" s="43"/>
    </row>
    <row r="524" spans="3:3" x14ac:dyDescent="0.25">
      <c r="C524" s="43"/>
    </row>
    <row r="525" spans="3:3" x14ac:dyDescent="0.25">
      <c r="C525" s="43"/>
    </row>
    <row r="526" spans="3:3" x14ac:dyDescent="0.25">
      <c r="C526" s="43"/>
    </row>
    <row r="527" spans="3:3" x14ac:dyDescent="0.25">
      <c r="C527" s="43"/>
    </row>
    <row r="528" spans="3:3" x14ac:dyDescent="0.25">
      <c r="C528" s="43"/>
    </row>
    <row r="529" spans="3:3" x14ac:dyDescent="0.25">
      <c r="C529" s="43"/>
    </row>
    <row r="530" spans="3:3" x14ac:dyDescent="0.25">
      <c r="C530" s="43"/>
    </row>
    <row r="531" spans="3:3" x14ac:dyDescent="0.25">
      <c r="C531" s="43"/>
    </row>
    <row r="532" spans="3:3" x14ac:dyDescent="0.25">
      <c r="C532" s="43"/>
    </row>
    <row r="533" spans="3:3" x14ac:dyDescent="0.25">
      <c r="C533" s="43"/>
    </row>
    <row r="534" spans="3:3" x14ac:dyDescent="0.25">
      <c r="C534" s="43"/>
    </row>
    <row r="535" spans="3:3" x14ac:dyDescent="0.25">
      <c r="C535" s="43"/>
    </row>
    <row r="536" spans="3:3" x14ac:dyDescent="0.25">
      <c r="C536" s="43"/>
    </row>
    <row r="537" spans="3:3" x14ac:dyDescent="0.25">
      <c r="C537" s="43"/>
    </row>
    <row r="538" spans="3:3" x14ac:dyDescent="0.25">
      <c r="C538" s="43"/>
    </row>
    <row r="539" spans="3:3" x14ac:dyDescent="0.25">
      <c r="C539" s="43"/>
    </row>
    <row r="540" spans="3:3" x14ac:dyDescent="0.25">
      <c r="C540" s="43"/>
    </row>
    <row r="541" spans="3:3" x14ac:dyDescent="0.25">
      <c r="C541" s="43"/>
    </row>
    <row r="542" spans="3:3" x14ac:dyDescent="0.25">
      <c r="C542" s="43"/>
    </row>
    <row r="543" spans="3:3" x14ac:dyDescent="0.25">
      <c r="C543" s="43"/>
    </row>
    <row r="544" spans="3:3" x14ac:dyDescent="0.25">
      <c r="C544" s="43"/>
    </row>
    <row r="545" spans="3:3" x14ac:dyDescent="0.25">
      <c r="C545" s="43"/>
    </row>
    <row r="546" spans="3:3" x14ac:dyDescent="0.25">
      <c r="C546" s="43"/>
    </row>
    <row r="547" spans="3:3" x14ac:dyDescent="0.25">
      <c r="C547" s="43"/>
    </row>
    <row r="548" spans="3:3" x14ac:dyDescent="0.25">
      <c r="C548" s="43"/>
    </row>
    <row r="549" spans="3:3" x14ac:dyDescent="0.25">
      <c r="C549" s="43"/>
    </row>
    <row r="550" spans="3:3" x14ac:dyDescent="0.25">
      <c r="C550" s="43"/>
    </row>
    <row r="551" spans="3:3" x14ac:dyDescent="0.25">
      <c r="C551" s="43"/>
    </row>
    <row r="552" spans="3:3" x14ac:dyDescent="0.25">
      <c r="C552" s="43"/>
    </row>
    <row r="553" spans="3:3" x14ac:dyDescent="0.25">
      <c r="C553" s="43"/>
    </row>
    <row r="554" spans="3:3" x14ac:dyDescent="0.25">
      <c r="C554" s="43"/>
    </row>
    <row r="555" spans="3:3" x14ac:dyDescent="0.25">
      <c r="C555" s="43"/>
    </row>
    <row r="556" spans="3:3" x14ac:dyDescent="0.25">
      <c r="C556" s="43"/>
    </row>
    <row r="557" spans="3:3" x14ac:dyDescent="0.25">
      <c r="C557" s="43"/>
    </row>
    <row r="558" spans="3:3" x14ac:dyDescent="0.25">
      <c r="C558" s="43"/>
    </row>
    <row r="559" spans="3:3" x14ac:dyDescent="0.25">
      <c r="C559" s="43"/>
    </row>
    <row r="560" spans="3:3" x14ac:dyDescent="0.25">
      <c r="C560" s="43"/>
    </row>
    <row r="561" spans="3:3" x14ac:dyDescent="0.25">
      <c r="C561" s="43"/>
    </row>
    <row r="562" spans="3:3" x14ac:dyDescent="0.25">
      <c r="C562" s="43"/>
    </row>
    <row r="563" spans="3:3" x14ac:dyDescent="0.25">
      <c r="C563" s="43"/>
    </row>
    <row r="564" spans="3:3" x14ac:dyDescent="0.25">
      <c r="C564" s="43"/>
    </row>
    <row r="565" spans="3:3" x14ac:dyDescent="0.25">
      <c r="C565" s="43"/>
    </row>
    <row r="566" spans="3:3" x14ac:dyDescent="0.25">
      <c r="C566" s="43"/>
    </row>
    <row r="567" spans="3:3" x14ac:dyDescent="0.25">
      <c r="C567" s="43"/>
    </row>
    <row r="568" spans="3:3" x14ac:dyDescent="0.25">
      <c r="C568" s="43"/>
    </row>
    <row r="569" spans="3:3" x14ac:dyDescent="0.25">
      <c r="C569" s="43"/>
    </row>
    <row r="570" spans="3:3" x14ac:dyDescent="0.25">
      <c r="C570" s="43"/>
    </row>
    <row r="571" spans="3:3" x14ac:dyDescent="0.25">
      <c r="C571" s="43"/>
    </row>
    <row r="572" spans="3:3" x14ac:dyDescent="0.25">
      <c r="C572" s="43"/>
    </row>
    <row r="573" spans="3:3" x14ac:dyDescent="0.25">
      <c r="C573" s="43"/>
    </row>
    <row r="574" spans="3:3" x14ac:dyDescent="0.25">
      <c r="C574" s="43"/>
    </row>
    <row r="575" spans="3:3" x14ac:dyDescent="0.25">
      <c r="C575" s="43"/>
    </row>
    <row r="576" spans="3:3" x14ac:dyDescent="0.25">
      <c r="C576" s="43"/>
    </row>
    <row r="577" spans="3:3" x14ac:dyDescent="0.25">
      <c r="C577" s="43"/>
    </row>
    <row r="578" spans="3:3" x14ac:dyDescent="0.25">
      <c r="C578" s="43"/>
    </row>
    <row r="579" spans="3:3" x14ac:dyDescent="0.25">
      <c r="C579" s="43"/>
    </row>
    <row r="580" spans="3:3" x14ac:dyDescent="0.25">
      <c r="C580" s="43"/>
    </row>
    <row r="581" spans="3:3" x14ac:dyDescent="0.25">
      <c r="C581" s="43"/>
    </row>
    <row r="582" spans="3:3" x14ac:dyDescent="0.25">
      <c r="C582" s="43"/>
    </row>
    <row r="583" spans="3:3" x14ac:dyDescent="0.25">
      <c r="C583" s="43"/>
    </row>
    <row r="584" spans="3:3" x14ac:dyDescent="0.25">
      <c r="C584" s="43"/>
    </row>
    <row r="585" spans="3:3" x14ac:dyDescent="0.25">
      <c r="C585" s="43"/>
    </row>
    <row r="586" spans="3:3" x14ac:dyDescent="0.25">
      <c r="C586" s="43"/>
    </row>
    <row r="587" spans="3:3" x14ac:dyDescent="0.25">
      <c r="C587" s="43"/>
    </row>
    <row r="588" spans="3:3" x14ac:dyDescent="0.25">
      <c r="C588" s="43"/>
    </row>
    <row r="589" spans="3:3" x14ac:dyDescent="0.25">
      <c r="C589" s="43"/>
    </row>
    <row r="590" spans="3:3" x14ac:dyDescent="0.25">
      <c r="C590" s="43"/>
    </row>
    <row r="591" spans="3:3" x14ac:dyDescent="0.25">
      <c r="C591" s="43"/>
    </row>
    <row r="592" spans="3:3" x14ac:dyDescent="0.25">
      <c r="C592" s="43"/>
    </row>
    <row r="593" spans="3:3" x14ac:dyDescent="0.25">
      <c r="C593" s="43"/>
    </row>
    <row r="594" spans="3:3" x14ac:dyDescent="0.25">
      <c r="C594" s="43"/>
    </row>
    <row r="595" spans="3:3" x14ac:dyDescent="0.25">
      <c r="C595" s="43"/>
    </row>
    <row r="596" spans="3:3" x14ac:dyDescent="0.25">
      <c r="C596" s="43"/>
    </row>
    <row r="597" spans="3:3" x14ac:dyDescent="0.25">
      <c r="C597" s="43"/>
    </row>
    <row r="598" spans="3:3" x14ac:dyDescent="0.25">
      <c r="C598" s="43"/>
    </row>
    <row r="599" spans="3:3" x14ac:dyDescent="0.25">
      <c r="C599" s="43"/>
    </row>
    <row r="600" spans="3:3" x14ac:dyDescent="0.25">
      <c r="C600" s="43"/>
    </row>
    <row r="601" spans="3:3" x14ac:dyDescent="0.25">
      <c r="C601" s="43"/>
    </row>
    <row r="602" spans="3:3" x14ac:dyDescent="0.25">
      <c r="C602" s="43"/>
    </row>
    <row r="603" spans="3:3" x14ac:dyDescent="0.25">
      <c r="C603" s="43"/>
    </row>
    <row r="604" spans="3:3" x14ac:dyDescent="0.25">
      <c r="C604" s="43"/>
    </row>
    <row r="605" spans="3:3" x14ac:dyDescent="0.25">
      <c r="C605" s="43"/>
    </row>
    <row r="606" spans="3:3" x14ac:dyDescent="0.25">
      <c r="C606" s="43"/>
    </row>
    <row r="607" spans="3:3" x14ac:dyDescent="0.25">
      <c r="C607" s="43"/>
    </row>
    <row r="608" spans="3:3" x14ac:dyDescent="0.25">
      <c r="C608" s="43"/>
    </row>
    <row r="609" spans="3:3" x14ac:dyDescent="0.25">
      <c r="C609" s="43"/>
    </row>
    <row r="610" spans="3:3" x14ac:dyDescent="0.25">
      <c r="C610" s="43"/>
    </row>
    <row r="611" spans="3:3" x14ac:dyDescent="0.25">
      <c r="C611" s="43"/>
    </row>
    <row r="612" spans="3:3" x14ac:dyDescent="0.25">
      <c r="C612" s="43"/>
    </row>
    <row r="613" spans="3:3" x14ac:dyDescent="0.25">
      <c r="C613" s="43"/>
    </row>
    <row r="614" spans="3:3" x14ac:dyDescent="0.25">
      <c r="C614" s="43"/>
    </row>
    <row r="615" spans="3:3" x14ac:dyDescent="0.25">
      <c r="C615" s="43"/>
    </row>
    <row r="616" spans="3:3" x14ac:dyDescent="0.25">
      <c r="C616" s="43"/>
    </row>
    <row r="617" spans="3:3" x14ac:dyDescent="0.25">
      <c r="C617" s="43"/>
    </row>
    <row r="618" spans="3:3" x14ac:dyDescent="0.25">
      <c r="C618" s="43"/>
    </row>
    <row r="619" spans="3:3" x14ac:dyDescent="0.25">
      <c r="C619" s="43"/>
    </row>
    <row r="620" spans="3:3" x14ac:dyDescent="0.25">
      <c r="C620" s="43"/>
    </row>
    <row r="621" spans="3:3" x14ac:dyDescent="0.25">
      <c r="C621" s="43"/>
    </row>
    <row r="622" spans="3:3" x14ac:dyDescent="0.25">
      <c r="C622" s="43"/>
    </row>
    <row r="623" spans="3:3" x14ac:dyDescent="0.25">
      <c r="C623" s="43"/>
    </row>
    <row r="624" spans="3:3" x14ac:dyDescent="0.25">
      <c r="C624" s="43"/>
    </row>
    <row r="625" spans="3:3" x14ac:dyDescent="0.25">
      <c r="C625" s="43"/>
    </row>
    <row r="626" spans="3:3" x14ac:dyDescent="0.25">
      <c r="C626" s="43"/>
    </row>
    <row r="627" spans="3:3" x14ac:dyDescent="0.25">
      <c r="C627" s="43"/>
    </row>
    <row r="628" spans="3:3" x14ac:dyDescent="0.25">
      <c r="C628" s="43"/>
    </row>
    <row r="629" spans="3:3" x14ac:dyDescent="0.25">
      <c r="C629" s="43"/>
    </row>
    <row r="630" spans="3:3" x14ac:dyDescent="0.25">
      <c r="C630" s="43"/>
    </row>
    <row r="631" spans="3:3" x14ac:dyDescent="0.25">
      <c r="C631" s="43"/>
    </row>
    <row r="632" spans="3:3" x14ac:dyDescent="0.25">
      <c r="C632" s="43"/>
    </row>
    <row r="633" spans="3:3" x14ac:dyDescent="0.25">
      <c r="C633" s="43"/>
    </row>
    <row r="634" spans="3:3" x14ac:dyDescent="0.25">
      <c r="C634" s="43"/>
    </row>
    <row r="635" spans="3:3" x14ac:dyDescent="0.25">
      <c r="C635" s="43"/>
    </row>
    <row r="636" spans="3:3" x14ac:dyDescent="0.25">
      <c r="C636" s="43"/>
    </row>
    <row r="637" spans="3:3" x14ac:dyDescent="0.25">
      <c r="C637" s="43"/>
    </row>
    <row r="638" spans="3:3" x14ac:dyDescent="0.25">
      <c r="C638" s="43"/>
    </row>
    <row r="639" spans="3:3" x14ac:dyDescent="0.25">
      <c r="C639" s="43"/>
    </row>
    <row r="640" spans="3:3" x14ac:dyDescent="0.25">
      <c r="C640" s="43"/>
    </row>
    <row r="641" spans="3:3" x14ac:dyDescent="0.25">
      <c r="C641" s="43"/>
    </row>
    <row r="642" spans="3:3" x14ac:dyDescent="0.25">
      <c r="C642" s="43"/>
    </row>
    <row r="643" spans="3:3" x14ac:dyDescent="0.25">
      <c r="C643" s="43"/>
    </row>
    <row r="644" spans="3:3" x14ac:dyDescent="0.25">
      <c r="C644" s="43"/>
    </row>
    <row r="645" spans="3:3" x14ac:dyDescent="0.25">
      <c r="C645" s="43"/>
    </row>
    <row r="646" spans="3:3" x14ac:dyDescent="0.25">
      <c r="C646" s="43"/>
    </row>
    <row r="647" spans="3:3" x14ac:dyDescent="0.25">
      <c r="C647" s="43"/>
    </row>
    <row r="648" spans="3:3" x14ac:dyDescent="0.25">
      <c r="C648" s="43"/>
    </row>
    <row r="649" spans="3:3" x14ac:dyDescent="0.25">
      <c r="C649" s="43"/>
    </row>
    <row r="650" spans="3:3" x14ac:dyDescent="0.25">
      <c r="C650" s="43"/>
    </row>
    <row r="651" spans="3:3" x14ac:dyDescent="0.25">
      <c r="C651" s="43"/>
    </row>
    <row r="652" spans="3:3" x14ac:dyDescent="0.25">
      <c r="C652" s="43"/>
    </row>
    <row r="653" spans="3:3" x14ac:dyDescent="0.25">
      <c r="C653" s="43"/>
    </row>
    <row r="654" spans="3:3" x14ac:dyDescent="0.25">
      <c r="C654" s="43"/>
    </row>
    <row r="655" spans="3:3" x14ac:dyDescent="0.25">
      <c r="C655" s="43"/>
    </row>
    <row r="656" spans="3:3" x14ac:dyDescent="0.25">
      <c r="C656" s="43"/>
    </row>
    <row r="657" spans="3:3" x14ac:dyDescent="0.25">
      <c r="C657" s="43"/>
    </row>
    <row r="658" spans="3:3" x14ac:dyDescent="0.25">
      <c r="C658" s="43"/>
    </row>
    <row r="659" spans="3:3" x14ac:dyDescent="0.25">
      <c r="C659" s="43"/>
    </row>
  </sheetData>
  <mergeCells count="41">
    <mergeCell ref="B211:O211"/>
    <mergeCell ref="A22:A24"/>
    <mergeCell ref="C22:C24"/>
    <mergeCell ref="I22:K22"/>
    <mergeCell ref="E22:G22"/>
    <mergeCell ref="B150:O150"/>
    <mergeCell ref="B92:O92"/>
    <mergeCell ref="B25:O25"/>
    <mergeCell ref="B146:O146"/>
    <mergeCell ref="B189:O189"/>
    <mergeCell ref="B194:O194"/>
    <mergeCell ref="A20:O20"/>
    <mergeCell ref="E23:F23"/>
    <mergeCell ref="M23:N23"/>
    <mergeCell ref="I23:J23"/>
    <mergeCell ref="K23:K24"/>
    <mergeCell ref="B22:B24"/>
    <mergeCell ref="D22:D24"/>
    <mergeCell ref="L22:L24"/>
    <mergeCell ref="O23:O24"/>
    <mergeCell ref="M22:O22"/>
    <mergeCell ref="H22:H24"/>
    <mergeCell ref="G23:G24"/>
    <mergeCell ref="B11:O11"/>
    <mergeCell ref="B12:N12"/>
    <mergeCell ref="B5:O5"/>
    <mergeCell ref="B1:O1"/>
    <mergeCell ref="B2:O2"/>
    <mergeCell ref="B3:O3"/>
    <mergeCell ref="B4:O4"/>
    <mergeCell ref="B6:N6"/>
    <mergeCell ref="B7:O7"/>
    <mergeCell ref="B8:N8"/>
    <mergeCell ref="B9:O9"/>
    <mergeCell ref="B10:N10"/>
    <mergeCell ref="B17:O17"/>
    <mergeCell ref="B18:N18"/>
    <mergeCell ref="B15:O15"/>
    <mergeCell ref="B16:N16"/>
    <mergeCell ref="B13:O13"/>
    <mergeCell ref="B14:N14"/>
  </mergeCells>
  <phoneticPr fontId="2" type="noConversion"/>
  <pageMargins left="1.1811023622047245" right="0.39370078740157483" top="0.78740157480314965" bottom="0.78740157480314965" header="0" footer="0"/>
  <pageSetup paperSize="9" scale="9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8"/>
  <sheetViews>
    <sheetView showZeros="0" zoomScaleNormal="100" workbookViewId="0">
      <selection sqref="A1:XFD1048576"/>
    </sheetView>
  </sheetViews>
  <sheetFormatPr defaultRowHeight="15" x14ac:dyDescent="0.25"/>
  <cols>
    <col min="1" max="1" width="4.42578125" style="1" customWidth="1"/>
    <col min="2" max="2" width="38.42578125" style="1" customWidth="1"/>
    <col min="3" max="3" width="6.7109375" style="2" customWidth="1"/>
    <col min="4" max="11" width="10" style="1" hidden="1" customWidth="1"/>
    <col min="12" max="14" width="10.28515625" style="1" customWidth="1"/>
    <col min="15" max="15" width="11.140625" style="1" customWidth="1"/>
    <col min="16" max="19" width="9.140625" style="1" hidden="1" customWidth="1"/>
    <col min="20" max="16384" width="9.140625" style="1"/>
  </cols>
  <sheetData>
    <row r="1" spans="2:15" x14ac:dyDescent="0.25">
      <c r="B1" s="511" t="s">
        <v>307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</row>
    <row r="2" spans="2:15" x14ac:dyDescent="0.25">
      <c r="B2" s="511" t="s">
        <v>472</v>
      </c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</row>
    <row r="3" spans="2:15" x14ac:dyDescent="0.25">
      <c r="B3" s="511" t="s">
        <v>484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</row>
    <row r="4" spans="2:15" x14ac:dyDescent="0.25">
      <c r="B4" s="511" t="s">
        <v>318</v>
      </c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</row>
    <row r="5" spans="2:15" x14ac:dyDescent="0.25">
      <c r="B5" s="511" t="s">
        <v>492</v>
      </c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</row>
    <row r="6" spans="2:15" x14ac:dyDescent="0.25">
      <c r="B6" s="512" t="s">
        <v>503</v>
      </c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427"/>
    </row>
    <row r="7" spans="2:15" x14ac:dyDescent="0.25">
      <c r="B7" s="511" t="s">
        <v>511</v>
      </c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</row>
    <row r="8" spans="2:15" ht="15" customHeight="1" x14ac:dyDescent="0.25">
      <c r="B8" s="512" t="s">
        <v>505</v>
      </c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427"/>
    </row>
    <row r="9" spans="2:15" x14ac:dyDescent="0.25">
      <c r="B9" s="511" t="s">
        <v>520</v>
      </c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</row>
    <row r="10" spans="2:15" ht="15" customHeight="1" x14ac:dyDescent="0.25">
      <c r="B10" s="512" t="s">
        <v>516</v>
      </c>
      <c r="C10" s="512"/>
      <c r="D10" s="512"/>
      <c r="E10" s="512"/>
      <c r="F10" s="512"/>
      <c r="G10" s="512"/>
      <c r="H10" s="512"/>
      <c r="I10" s="512"/>
      <c r="J10" s="512"/>
      <c r="K10" s="512"/>
      <c r="L10" s="512"/>
      <c r="M10" s="512"/>
      <c r="N10" s="512"/>
      <c r="O10" s="427"/>
    </row>
    <row r="11" spans="2:15" x14ac:dyDescent="0.25">
      <c r="B11" s="511" t="s">
        <v>530</v>
      </c>
      <c r="C11" s="511"/>
      <c r="D11" s="511"/>
      <c r="E11" s="511"/>
      <c r="F11" s="511"/>
      <c r="G11" s="511"/>
      <c r="H11" s="511"/>
      <c r="I11" s="511"/>
      <c r="J11" s="511"/>
      <c r="K11" s="511"/>
      <c r="L11" s="511"/>
      <c r="M11" s="511"/>
      <c r="N11" s="511"/>
      <c r="O11" s="511"/>
    </row>
    <row r="12" spans="2:15" ht="15" customHeight="1" x14ac:dyDescent="0.25">
      <c r="B12" s="512" t="s">
        <v>533</v>
      </c>
      <c r="C12" s="512"/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427"/>
    </row>
    <row r="13" spans="2:15" x14ac:dyDescent="0.25">
      <c r="B13" s="511" t="s">
        <v>537</v>
      </c>
      <c r="C13" s="511"/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  <c r="O13" s="511"/>
    </row>
    <row r="14" spans="2:15" ht="15" customHeight="1" x14ac:dyDescent="0.25">
      <c r="B14" s="512" t="s">
        <v>535</v>
      </c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427"/>
    </row>
    <row r="15" spans="2:15" hidden="1" x14ac:dyDescent="0.25">
      <c r="B15" s="511" t="s">
        <v>494</v>
      </c>
      <c r="C15" s="511"/>
      <c r="D15" s="511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</row>
    <row r="16" spans="2:15" ht="15" hidden="1" customHeight="1" x14ac:dyDescent="0.25">
      <c r="B16" s="512" t="s">
        <v>438</v>
      </c>
      <c r="C16" s="512"/>
      <c r="D16" s="512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427"/>
    </row>
    <row r="17" spans="1:15" hidden="1" x14ac:dyDescent="0.25">
      <c r="B17" s="511" t="s">
        <v>494</v>
      </c>
      <c r="C17" s="511"/>
      <c r="D17" s="511"/>
      <c r="E17" s="511"/>
      <c r="F17" s="511"/>
      <c r="G17" s="511"/>
      <c r="H17" s="511"/>
      <c r="I17" s="511"/>
      <c r="J17" s="511"/>
      <c r="K17" s="511"/>
      <c r="L17" s="511"/>
      <c r="M17" s="511"/>
      <c r="N17" s="511"/>
      <c r="O17" s="511"/>
    </row>
    <row r="18" spans="1:15" ht="15" hidden="1" customHeight="1" x14ac:dyDescent="0.25">
      <c r="B18" s="512" t="s">
        <v>438</v>
      </c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427"/>
    </row>
    <row r="19" spans="1:15" x14ac:dyDescent="0.25">
      <c r="B19" s="445"/>
      <c r="C19" s="445"/>
      <c r="D19" s="445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</row>
    <row r="20" spans="1:15" ht="31.5" customHeight="1" x14ac:dyDescent="0.25">
      <c r="A20" s="453" t="s">
        <v>459</v>
      </c>
      <c r="B20" s="453"/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453"/>
    </row>
    <row r="21" spans="1:15" ht="17.25" customHeight="1" x14ac:dyDescent="0.25">
      <c r="G21" s="3"/>
      <c r="H21" s="3"/>
      <c r="I21" s="3"/>
      <c r="J21" s="3"/>
      <c r="K21" s="3"/>
      <c r="L21" s="3"/>
      <c r="M21" s="3"/>
      <c r="N21" s="3"/>
      <c r="O21" s="3" t="s">
        <v>375</v>
      </c>
    </row>
    <row r="22" spans="1:15" ht="15" customHeight="1" x14ac:dyDescent="0.25">
      <c r="A22" s="458" t="s">
        <v>5</v>
      </c>
      <c r="B22" s="461" t="s">
        <v>306</v>
      </c>
      <c r="C22" s="461" t="s">
        <v>53</v>
      </c>
      <c r="D22" s="474" t="s">
        <v>315</v>
      </c>
      <c r="E22" s="478" t="s">
        <v>188</v>
      </c>
      <c r="F22" s="478"/>
      <c r="G22" s="479"/>
      <c r="H22" s="464" t="s">
        <v>317</v>
      </c>
      <c r="I22" s="467" t="s">
        <v>188</v>
      </c>
      <c r="J22" s="468"/>
      <c r="K22" s="469"/>
      <c r="L22" s="473" t="s">
        <v>0</v>
      </c>
      <c r="M22" s="481" t="s">
        <v>188</v>
      </c>
      <c r="N22" s="482"/>
      <c r="O22" s="483"/>
    </row>
    <row r="23" spans="1:15" x14ac:dyDescent="0.25">
      <c r="A23" s="459"/>
      <c r="B23" s="462"/>
      <c r="C23" s="462"/>
      <c r="D23" s="475"/>
      <c r="E23" s="479" t="s">
        <v>1</v>
      </c>
      <c r="F23" s="490"/>
      <c r="G23" s="480" t="s">
        <v>2</v>
      </c>
      <c r="H23" s="465"/>
      <c r="I23" s="489" t="s">
        <v>1</v>
      </c>
      <c r="J23" s="489"/>
      <c r="K23" s="457" t="s">
        <v>2</v>
      </c>
      <c r="L23" s="473"/>
      <c r="M23" s="473" t="s">
        <v>1</v>
      </c>
      <c r="N23" s="473"/>
      <c r="O23" s="456" t="s">
        <v>2</v>
      </c>
    </row>
    <row r="24" spans="1:15" ht="30.75" customHeight="1" x14ac:dyDescent="0.25">
      <c r="A24" s="460"/>
      <c r="B24" s="463"/>
      <c r="C24" s="463"/>
      <c r="D24" s="476"/>
      <c r="E24" s="415" t="s">
        <v>3</v>
      </c>
      <c r="F24" s="416" t="s">
        <v>4</v>
      </c>
      <c r="G24" s="480"/>
      <c r="H24" s="466"/>
      <c r="I24" s="424" t="s">
        <v>3</v>
      </c>
      <c r="J24" s="419" t="s">
        <v>4</v>
      </c>
      <c r="K24" s="457"/>
      <c r="L24" s="473"/>
      <c r="M24" s="413" t="s">
        <v>3</v>
      </c>
      <c r="N24" s="417" t="s">
        <v>4</v>
      </c>
      <c r="O24" s="456"/>
    </row>
    <row r="25" spans="1:15" ht="15.95" customHeight="1" x14ac:dyDescent="0.25">
      <c r="A25" s="4" t="s">
        <v>69</v>
      </c>
      <c r="B25" s="470" t="s">
        <v>6</v>
      </c>
      <c r="C25" s="471"/>
      <c r="D25" s="471"/>
      <c r="E25" s="471"/>
      <c r="F25" s="471"/>
      <c r="G25" s="471"/>
      <c r="H25" s="471"/>
      <c r="I25" s="471"/>
      <c r="J25" s="471"/>
      <c r="K25" s="471"/>
      <c r="L25" s="471"/>
      <c r="M25" s="471"/>
      <c r="N25" s="471"/>
      <c r="O25" s="472"/>
    </row>
    <row r="26" spans="1:15" ht="15" customHeight="1" x14ac:dyDescent="0.25">
      <c r="A26" s="101" t="s">
        <v>176</v>
      </c>
      <c r="B26" s="63" t="s">
        <v>20</v>
      </c>
      <c r="C26" s="102"/>
      <c r="D26" s="103">
        <f t="shared" ref="D26:O26" si="0">SUM(D28:D43)</f>
        <v>275.5</v>
      </c>
      <c r="E26" s="103">
        <f t="shared" si="0"/>
        <v>275.5</v>
      </c>
      <c r="F26" s="103">
        <f t="shared" si="0"/>
        <v>221</v>
      </c>
      <c r="G26" s="103">
        <f t="shared" si="0"/>
        <v>0</v>
      </c>
      <c r="H26" s="104">
        <f t="shared" si="0"/>
        <v>9.9999999999999978E-2</v>
      </c>
      <c r="I26" s="104">
        <f t="shared" si="0"/>
        <v>9.9999999999999978E-2</v>
      </c>
      <c r="J26" s="104">
        <f t="shared" si="0"/>
        <v>0.5</v>
      </c>
      <c r="K26" s="104">
        <f t="shared" si="0"/>
        <v>0</v>
      </c>
      <c r="L26" s="63">
        <f t="shared" si="0"/>
        <v>275.59999999999997</v>
      </c>
      <c r="M26" s="63">
        <f t="shared" si="0"/>
        <v>275.59999999999997</v>
      </c>
      <c r="N26" s="63">
        <f t="shared" si="0"/>
        <v>221.5</v>
      </c>
      <c r="O26" s="63">
        <f t="shared" si="0"/>
        <v>0</v>
      </c>
    </row>
    <row r="27" spans="1:15" ht="15" customHeight="1" x14ac:dyDescent="0.25">
      <c r="A27" s="105"/>
      <c r="B27" s="106" t="s">
        <v>188</v>
      </c>
      <c r="C27" s="107"/>
      <c r="D27" s="108"/>
      <c r="E27" s="108"/>
      <c r="F27" s="108"/>
      <c r="G27" s="108"/>
      <c r="H27" s="62"/>
      <c r="I27" s="62"/>
      <c r="J27" s="62"/>
      <c r="K27" s="62"/>
      <c r="L27" s="27"/>
      <c r="M27" s="27"/>
      <c r="N27" s="27"/>
      <c r="O27" s="27"/>
    </row>
    <row r="28" spans="1:15" ht="26.25" x14ac:dyDescent="0.25">
      <c r="A28" s="105"/>
      <c r="B28" s="109" t="s">
        <v>197</v>
      </c>
      <c r="C28" s="5" t="s">
        <v>9</v>
      </c>
      <c r="D28" s="6">
        <f>E28+G28</f>
        <v>0.7</v>
      </c>
      <c r="E28" s="6">
        <v>0.7</v>
      </c>
      <c r="F28" s="6">
        <v>0.7</v>
      </c>
      <c r="G28" s="6"/>
      <c r="H28" s="7">
        <f>I28+K28</f>
        <v>0</v>
      </c>
      <c r="I28" s="7"/>
      <c r="J28" s="7"/>
      <c r="K28" s="7"/>
      <c r="L28" s="9">
        <f>M28+O28</f>
        <v>0.7</v>
      </c>
      <c r="M28" s="9">
        <f>E28+I28</f>
        <v>0.7</v>
      </c>
      <c r="N28" s="9">
        <f>F28+J28</f>
        <v>0.7</v>
      </c>
      <c r="O28" s="9">
        <f>G28+K28</f>
        <v>0</v>
      </c>
    </row>
    <row r="29" spans="1:15" ht="15" customHeight="1" x14ac:dyDescent="0.25">
      <c r="A29" s="105"/>
      <c r="B29" s="441" t="s">
        <v>193</v>
      </c>
      <c r="C29" s="28" t="s">
        <v>9</v>
      </c>
      <c r="D29" s="14">
        <f>E29+G29</f>
        <v>28.6</v>
      </c>
      <c r="E29" s="14">
        <v>28.6</v>
      </c>
      <c r="F29" s="14">
        <v>28.1</v>
      </c>
      <c r="G29" s="14"/>
      <c r="H29" s="7">
        <f t="shared" ref="H29:H43" si="1">I29+K29</f>
        <v>0</v>
      </c>
      <c r="I29" s="7"/>
      <c r="J29" s="7">
        <v>-0.1</v>
      </c>
      <c r="K29" s="7"/>
      <c r="L29" s="10">
        <f>M29+O29</f>
        <v>28.6</v>
      </c>
      <c r="M29" s="9">
        <f t="shared" ref="M29:O43" si="2">E29+I29</f>
        <v>28.6</v>
      </c>
      <c r="N29" s="9">
        <f t="shared" si="2"/>
        <v>28</v>
      </c>
      <c r="O29" s="9">
        <f t="shared" si="2"/>
        <v>0</v>
      </c>
    </row>
    <row r="30" spans="1:15" ht="26.25" x14ac:dyDescent="0.25">
      <c r="A30" s="105"/>
      <c r="B30" s="441" t="s">
        <v>199</v>
      </c>
      <c r="C30" s="28" t="s">
        <v>9</v>
      </c>
      <c r="D30" s="14">
        <f t="shared" ref="D30:D43" si="3">E30+G30</f>
        <v>8.1</v>
      </c>
      <c r="E30" s="14">
        <v>8.1</v>
      </c>
      <c r="F30" s="14">
        <v>8</v>
      </c>
      <c r="G30" s="14"/>
      <c r="H30" s="7">
        <f t="shared" si="1"/>
        <v>0</v>
      </c>
      <c r="I30" s="8"/>
      <c r="J30" s="8"/>
      <c r="K30" s="8"/>
      <c r="L30" s="10">
        <f t="shared" ref="L30:L43" si="4">M30+O30</f>
        <v>8.1</v>
      </c>
      <c r="M30" s="10">
        <f t="shared" si="2"/>
        <v>8.1</v>
      </c>
      <c r="N30" s="10">
        <f t="shared" si="2"/>
        <v>8</v>
      </c>
      <c r="O30" s="10">
        <f t="shared" si="2"/>
        <v>0</v>
      </c>
    </row>
    <row r="31" spans="1:15" ht="26.25" x14ac:dyDescent="0.25">
      <c r="A31" s="105"/>
      <c r="B31" s="441" t="s">
        <v>195</v>
      </c>
      <c r="C31" s="28" t="s">
        <v>9</v>
      </c>
      <c r="D31" s="14">
        <f t="shared" si="3"/>
        <v>27.9</v>
      </c>
      <c r="E31" s="14">
        <v>27.9</v>
      </c>
      <c r="F31" s="14">
        <v>22.6</v>
      </c>
      <c r="G31" s="14"/>
      <c r="H31" s="7">
        <f t="shared" si="1"/>
        <v>0</v>
      </c>
      <c r="I31" s="8"/>
      <c r="J31" s="8"/>
      <c r="K31" s="8"/>
      <c r="L31" s="10">
        <f t="shared" si="4"/>
        <v>27.9</v>
      </c>
      <c r="M31" s="10">
        <f t="shared" si="2"/>
        <v>27.9</v>
      </c>
      <c r="N31" s="10">
        <f t="shared" si="2"/>
        <v>22.6</v>
      </c>
      <c r="O31" s="10">
        <f t="shared" si="2"/>
        <v>0</v>
      </c>
    </row>
    <row r="32" spans="1:15" ht="15" customHeight="1" x14ac:dyDescent="0.25">
      <c r="A32" s="105"/>
      <c r="B32" s="441" t="s">
        <v>200</v>
      </c>
      <c r="C32" s="28" t="s">
        <v>9</v>
      </c>
      <c r="D32" s="14">
        <f t="shared" si="3"/>
        <v>14.2</v>
      </c>
      <c r="E32" s="14">
        <v>14.2</v>
      </c>
      <c r="F32" s="14">
        <v>13.1</v>
      </c>
      <c r="G32" s="14"/>
      <c r="H32" s="7">
        <f t="shared" si="1"/>
        <v>0</v>
      </c>
      <c r="I32" s="8"/>
      <c r="J32" s="8"/>
      <c r="K32" s="8"/>
      <c r="L32" s="10">
        <f t="shared" si="4"/>
        <v>14.2</v>
      </c>
      <c r="M32" s="10">
        <f t="shared" si="2"/>
        <v>14.2</v>
      </c>
      <c r="N32" s="10">
        <f t="shared" si="2"/>
        <v>13.1</v>
      </c>
      <c r="O32" s="10">
        <f t="shared" si="2"/>
        <v>0</v>
      </c>
    </row>
    <row r="33" spans="1:18" ht="26.25" x14ac:dyDescent="0.25">
      <c r="A33" s="105"/>
      <c r="B33" s="441" t="s">
        <v>194</v>
      </c>
      <c r="C33" s="28" t="s">
        <v>9</v>
      </c>
      <c r="D33" s="14">
        <f t="shared" si="3"/>
        <v>5.3</v>
      </c>
      <c r="E33" s="14">
        <v>5.3</v>
      </c>
      <c r="F33" s="14">
        <v>5.2</v>
      </c>
      <c r="G33" s="14"/>
      <c r="H33" s="7">
        <f t="shared" si="1"/>
        <v>0</v>
      </c>
      <c r="I33" s="8"/>
      <c r="J33" s="8"/>
      <c r="K33" s="8"/>
      <c r="L33" s="10">
        <f t="shared" si="4"/>
        <v>5.3</v>
      </c>
      <c r="M33" s="10">
        <f t="shared" si="2"/>
        <v>5.3</v>
      </c>
      <c r="N33" s="10">
        <f t="shared" si="2"/>
        <v>5.2</v>
      </c>
      <c r="O33" s="10">
        <f t="shared" si="2"/>
        <v>0</v>
      </c>
    </row>
    <row r="34" spans="1:18" ht="39" x14ac:dyDescent="0.25">
      <c r="A34" s="105"/>
      <c r="B34" s="441" t="s">
        <v>390</v>
      </c>
      <c r="C34" s="28" t="s">
        <v>9</v>
      </c>
      <c r="D34" s="14">
        <f t="shared" si="3"/>
        <v>11.3</v>
      </c>
      <c r="E34" s="14">
        <v>11.3</v>
      </c>
      <c r="F34" s="14">
        <v>3</v>
      </c>
      <c r="G34" s="14"/>
      <c r="H34" s="7">
        <f t="shared" si="1"/>
        <v>0</v>
      </c>
      <c r="I34" s="8"/>
      <c r="J34" s="8"/>
      <c r="K34" s="8"/>
      <c r="L34" s="10">
        <f t="shared" si="4"/>
        <v>11.3</v>
      </c>
      <c r="M34" s="10">
        <f>E34+I34</f>
        <v>11.3</v>
      </c>
      <c r="N34" s="10">
        <f t="shared" si="2"/>
        <v>3</v>
      </c>
      <c r="O34" s="10">
        <f t="shared" si="2"/>
        <v>0</v>
      </c>
    </row>
    <row r="35" spans="1:18" ht="26.25" x14ac:dyDescent="0.25">
      <c r="A35" s="105"/>
      <c r="B35" s="441" t="s">
        <v>213</v>
      </c>
      <c r="C35" s="28" t="s">
        <v>9</v>
      </c>
      <c r="D35" s="14">
        <f t="shared" si="3"/>
        <v>0.6</v>
      </c>
      <c r="E35" s="14">
        <v>0.6</v>
      </c>
      <c r="F35" s="14">
        <v>0.6</v>
      </c>
      <c r="G35" s="14"/>
      <c r="H35" s="7">
        <f t="shared" si="1"/>
        <v>0</v>
      </c>
      <c r="I35" s="8"/>
      <c r="J35" s="8"/>
      <c r="K35" s="8"/>
      <c r="L35" s="10">
        <f t="shared" si="4"/>
        <v>0.6</v>
      </c>
      <c r="M35" s="10">
        <f t="shared" ref="M35:M43" si="5">E35+I35</f>
        <v>0.6</v>
      </c>
      <c r="N35" s="10">
        <f t="shared" si="2"/>
        <v>0.6</v>
      </c>
      <c r="O35" s="10">
        <f t="shared" si="2"/>
        <v>0</v>
      </c>
    </row>
    <row r="36" spans="1:18" ht="15" customHeight="1" x14ac:dyDescent="0.25">
      <c r="A36" s="105"/>
      <c r="B36" s="441" t="s">
        <v>198</v>
      </c>
      <c r="C36" s="28" t="s">
        <v>23</v>
      </c>
      <c r="D36" s="14">
        <f t="shared" si="3"/>
        <v>17.399999999999999</v>
      </c>
      <c r="E36" s="14">
        <v>17.399999999999999</v>
      </c>
      <c r="F36" s="14">
        <v>14.7</v>
      </c>
      <c r="G36" s="14"/>
      <c r="H36" s="7">
        <f t="shared" si="1"/>
        <v>0</v>
      </c>
      <c r="I36" s="8"/>
      <c r="J36" s="8">
        <v>-0.6</v>
      </c>
      <c r="K36" s="8"/>
      <c r="L36" s="10">
        <f t="shared" si="4"/>
        <v>17.399999999999999</v>
      </c>
      <c r="M36" s="10">
        <f t="shared" si="5"/>
        <v>17.399999999999999</v>
      </c>
      <c r="N36" s="10">
        <f t="shared" si="2"/>
        <v>14.1</v>
      </c>
      <c r="O36" s="10">
        <f t="shared" si="2"/>
        <v>0</v>
      </c>
    </row>
    <row r="37" spans="1:18" ht="15" customHeight="1" x14ac:dyDescent="0.25">
      <c r="A37" s="105"/>
      <c r="B37" s="441" t="s">
        <v>190</v>
      </c>
      <c r="C37" s="28" t="s">
        <v>23</v>
      </c>
      <c r="D37" s="14">
        <f t="shared" si="3"/>
        <v>7.1</v>
      </c>
      <c r="E37" s="14">
        <v>7.1</v>
      </c>
      <c r="F37" s="14">
        <v>6.6</v>
      </c>
      <c r="G37" s="14"/>
      <c r="H37" s="7">
        <f t="shared" si="1"/>
        <v>0</v>
      </c>
      <c r="I37" s="8"/>
      <c r="J37" s="8"/>
      <c r="K37" s="8"/>
      <c r="L37" s="10">
        <f t="shared" si="4"/>
        <v>7.1</v>
      </c>
      <c r="M37" s="10">
        <f t="shared" si="5"/>
        <v>7.1</v>
      </c>
      <c r="N37" s="10">
        <f t="shared" si="2"/>
        <v>6.6</v>
      </c>
      <c r="O37" s="10">
        <f t="shared" si="2"/>
        <v>0</v>
      </c>
    </row>
    <row r="38" spans="1:18" ht="15" customHeight="1" x14ac:dyDescent="0.25">
      <c r="A38" s="105"/>
      <c r="B38" s="441" t="s">
        <v>203</v>
      </c>
      <c r="C38" s="28" t="s">
        <v>25</v>
      </c>
      <c r="D38" s="14">
        <f t="shared" si="3"/>
        <v>102.8</v>
      </c>
      <c r="E38" s="14">
        <v>102.8</v>
      </c>
      <c r="F38" s="14">
        <v>89.8</v>
      </c>
      <c r="G38" s="14"/>
      <c r="H38" s="7">
        <f t="shared" si="1"/>
        <v>0</v>
      </c>
      <c r="I38" s="8"/>
      <c r="J38" s="8"/>
      <c r="K38" s="8"/>
      <c r="L38" s="10">
        <f t="shared" si="4"/>
        <v>102.8</v>
      </c>
      <c r="M38" s="10">
        <f t="shared" si="5"/>
        <v>102.8</v>
      </c>
      <c r="N38" s="10">
        <f t="shared" si="2"/>
        <v>89.8</v>
      </c>
      <c r="O38" s="10">
        <f t="shared" si="2"/>
        <v>0</v>
      </c>
    </row>
    <row r="39" spans="1:18" ht="39" x14ac:dyDescent="0.25">
      <c r="A39" s="105"/>
      <c r="B39" s="441" t="s">
        <v>205</v>
      </c>
      <c r="C39" s="28" t="s">
        <v>24</v>
      </c>
      <c r="D39" s="14">
        <f t="shared" si="3"/>
        <v>0.1</v>
      </c>
      <c r="E39" s="14">
        <v>0.1</v>
      </c>
      <c r="F39" s="14">
        <v>0.1</v>
      </c>
      <c r="G39" s="14"/>
      <c r="H39" s="7">
        <f t="shared" si="1"/>
        <v>0</v>
      </c>
      <c r="I39" s="8"/>
      <c r="J39" s="8"/>
      <c r="K39" s="8"/>
      <c r="L39" s="10">
        <f t="shared" si="4"/>
        <v>0.1</v>
      </c>
      <c r="M39" s="10">
        <f t="shared" si="5"/>
        <v>0.1</v>
      </c>
      <c r="N39" s="10">
        <f t="shared" si="2"/>
        <v>0.1</v>
      </c>
      <c r="O39" s="10">
        <f t="shared" si="2"/>
        <v>0</v>
      </c>
      <c r="R39" s="1" t="e">
        <f>L132-#REF!</f>
        <v>#REF!</v>
      </c>
    </row>
    <row r="40" spans="1:18" ht="15" customHeight="1" x14ac:dyDescent="0.25">
      <c r="A40" s="105"/>
      <c r="B40" s="441" t="s">
        <v>460</v>
      </c>
      <c r="C40" s="28" t="s">
        <v>25</v>
      </c>
      <c r="D40" s="14">
        <f t="shared" si="3"/>
        <v>13.8</v>
      </c>
      <c r="E40" s="14">
        <v>13.8</v>
      </c>
      <c r="F40" s="14">
        <v>5.8</v>
      </c>
      <c r="G40" s="14"/>
      <c r="H40" s="7">
        <f t="shared" si="1"/>
        <v>0</v>
      </c>
      <c r="I40" s="8"/>
      <c r="J40" s="8">
        <v>1.2</v>
      </c>
      <c r="K40" s="8"/>
      <c r="L40" s="10">
        <f t="shared" si="4"/>
        <v>13.8</v>
      </c>
      <c r="M40" s="10">
        <f t="shared" si="5"/>
        <v>13.8</v>
      </c>
      <c r="N40" s="10">
        <f t="shared" si="2"/>
        <v>7</v>
      </c>
      <c r="O40" s="10">
        <f t="shared" si="2"/>
        <v>0</v>
      </c>
    </row>
    <row r="41" spans="1:18" ht="27.75" customHeight="1" x14ac:dyDescent="0.25">
      <c r="A41" s="105"/>
      <c r="B41" s="441" t="s">
        <v>201</v>
      </c>
      <c r="C41" s="28" t="s">
        <v>24</v>
      </c>
      <c r="D41" s="14">
        <f t="shared" si="3"/>
        <v>6.2</v>
      </c>
      <c r="E41" s="14">
        <v>6.2</v>
      </c>
      <c r="F41" s="14"/>
      <c r="G41" s="14"/>
      <c r="H41" s="7">
        <f t="shared" si="1"/>
        <v>0</v>
      </c>
      <c r="I41" s="8"/>
      <c r="J41" s="8"/>
      <c r="K41" s="8"/>
      <c r="L41" s="10">
        <f t="shared" si="4"/>
        <v>6.2</v>
      </c>
      <c r="M41" s="10">
        <f t="shared" si="5"/>
        <v>6.2</v>
      </c>
      <c r="N41" s="10">
        <f t="shared" si="2"/>
        <v>0</v>
      </c>
      <c r="O41" s="10">
        <f t="shared" si="2"/>
        <v>0</v>
      </c>
    </row>
    <row r="42" spans="1:18" ht="16.5" customHeight="1" x14ac:dyDescent="0.25">
      <c r="A42" s="105"/>
      <c r="B42" s="441" t="s">
        <v>202</v>
      </c>
      <c r="C42" s="28" t="s">
        <v>24</v>
      </c>
      <c r="D42" s="14">
        <f t="shared" si="3"/>
        <v>11.9</v>
      </c>
      <c r="E42" s="14">
        <v>11.9</v>
      </c>
      <c r="F42" s="14">
        <v>10.8</v>
      </c>
      <c r="G42" s="14"/>
      <c r="H42" s="7">
        <f t="shared" si="1"/>
        <v>-0.2</v>
      </c>
      <c r="I42" s="8">
        <v>-0.2</v>
      </c>
      <c r="J42" s="8"/>
      <c r="K42" s="8"/>
      <c r="L42" s="10">
        <f t="shared" si="4"/>
        <v>11.700000000000001</v>
      </c>
      <c r="M42" s="10">
        <f t="shared" si="5"/>
        <v>11.700000000000001</v>
      </c>
      <c r="N42" s="10">
        <f t="shared" si="2"/>
        <v>10.8</v>
      </c>
      <c r="O42" s="10">
        <f t="shared" si="2"/>
        <v>0</v>
      </c>
    </row>
    <row r="43" spans="1:18" ht="15" customHeight="1" x14ac:dyDescent="0.25">
      <c r="A43" s="105"/>
      <c r="B43" s="441" t="s">
        <v>204</v>
      </c>
      <c r="C43" s="28" t="s">
        <v>24</v>
      </c>
      <c r="D43" s="14">
        <f t="shared" si="3"/>
        <v>19.5</v>
      </c>
      <c r="E43" s="14">
        <v>19.5</v>
      </c>
      <c r="F43" s="14">
        <v>11.9</v>
      </c>
      <c r="G43" s="14"/>
      <c r="H43" s="7">
        <f t="shared" si="1"/>
        <v>0.3</v>
      </c>
      <c r="I43" s="8">
        <v>0.3</v>
      </c>
      <c r="J43" s="8"/>
      <c r="K43" s="8"/>
      <c r="L43" s="10">
        <f t="shared" si="4"/>
        <v>19.8</v>
      </c>
      <c r="M43" s="10">
        <f t="shared" si="5"/>
        <v>19.8</v>
      </c>
      <c r="N43" s="10">
        <f t="shared" si="2"/>
        <v>11.9</v>
      </c>
      <c r="O43" s="10">
        <f t="shared" si="2"/>
        <v>0</v>
      </c>
    </row>
    <row r="44" spans="1:18" ht="15" customHeight="1" x14ac:dyDescent="0.25">
      <c r="A44" s="101" t="s">
        <v>70</v>
      </c>
      <c r="B44" s="27" t="s">
        <v>7</v>
      </c>
      <c r="C44" s="110"/>
      <c r="D44" s="108">
        <f>SUM(D46:D47)</f>
        <v>13</v>
      </c>
      <c r="E44" s="108">
        <f>SUM(E46:E47)</f>
        <v>13</v>
      </c>
      <c r="F44" s="108">
        <f>SUM(F46:F47)</f>
        <v>11.9</v>
      </c>
      <c r="G44" s="108">
        <f>SUM(G46:G47)</f>
        <v>0</v>
      </c>
      <c r="H44" s="62">
        <f t="shared" ref="H44:O44" si="6">SUM(H46:H47)</f>
        <v>0</v>
      </c>
      <c r="I44" s="62">
        <f t="shared" si="6"/>
        <v>0</v>
      </c>
      <c r="J44" s="62">
        <f t="shared" si="6"/>
        <v>0</v>
      </c>
      <c r="K44" s="62">
        <f t="shared" si="6"/>
        <v>0</v>
      </c>
      <c r="L44" s="27">
        <f t="shared" si="6"/>
        <v>13</v>
      </c>
      <c r="M44" s="27">
        <f t="shared" si="6"/>
        <v>13</v>
      </c>
      <c r="N44" s="27">
        <f t="shared" si="6"/>
        <v>11.9</v>
      </c>
      <c r="O44" s="27">
        <f t="shared" si="6"/>
        <v>0</v>
      </c>
    </row>
    <row r="45" spans="1:18" ht="15" customHeight="1" x14ac:dyDescent="0.25">
      <c r="A45" s="105"/>
      <c r="B45" s="106" t="s">
        <v>188</v>
      </c>
      <c r="C45" s="107"/>
      <c r="D45" s="108"/>
      <c r="E45" s="108"/>
      <c r="F45" s="108"/>
      <c r="G45" s="108"/>
      <c r="H45" s="62"/>
      <c r="I45" s="62"/>
      <c r="J45" s="62"/>
      <c r="K45" s="62"/>
      <c r="L45" s="27"/>
      <c r="M45" s="27"/>
      <c r="N45" s="27"/>
      <c r="O45" s="27"/>
    </row>
    <row r="46" spans="1:18" ht="15" customHeight="1" x14ac:dyDescent="0.25">
      <c r="A46" s="105"/>
      <c r="B46" s="109" t="s">
        <v>203</v>
      </c>
      <c r="C46" s="5" t="s">
        <v>25</v>
      </c>
      <c r="D46" s="6">
        <f>E46+G46</f>
        <v>12.9</v>
      </c>
      <c r="E46" s="6">
        <v>12.9</v>
      </c>
      <c r="F46" s="6">
        <v>11.9</v>
      </c>
      <c r="G46" s="6"/>
      <c r="H46" s="7">
        <f>I46+K46</f>
        <v>0</v>
      </c>
      <c r="I46" s="7"/>
      <c r="J46" s="7"/>
      <c r="K46" s="7"/>
      <c r="L46" s="9">
        <f>M46+O46</f>
        <v>12.9</v>
      </c>
      <c r="M46" s="9">
        <f>E46+I46</f>
        <v>12.9</v>
      </c>
      <c r="N46" s="9">
        <f>F46+J46</f>
        <v>11.9</v>
      </c>
      <c r="O46" s="9">
        <f>G46+K46</f>
        <v>0</v>
      </c>
    </row>
    <row r="47" spans="1:18" ht="26.25" x14ac:dyDescent="0.25">
      <c r="A47" s="105"/>
      <c r="B47" s="441" t="s">
        <v>446</v>
      </c>
      <c r="C47" s="28" t="s">
        <v>25</v>
      </c>
      <c r="D47" s="14">
        <f>E47+G47</f>
        <v>0.1</v>
      </c>
      <c r="E47" s="14">
        <v>0.1</v>
      </c>
      <c r="F47" s="14"/>
      <c r="G47" s="14"/>
      <c r="H47" s="8">
        <f>I47+K47</f>
        <v>0</v>
      </c>
      <c r="I47" s="8"/>
      <c r="J47" s="8"/>
      <c r="K47" s="8"/>
      <c r="L47" s="10">
        <f>M47+O47</f>
        <v>0.1</v>
      </c>
      <c r="M47" s="10">
        <f>E47+H47</f>
        <v>0.1</v>
      </c>
      <c r="N47" s="10">
        <f>F47+I47</f>
        <v>0</v>
      </c>
      <c r="O47" s="10">
        <f>G47+J47</f>
        <v>0</v>
      </c>
    </row>
    <row r="48" spans="1:18" ht="15" customHeight="1" x14ac:dyDescent="0.25">
      <c r="A48" s="101" t="s">
        <v>71</v>
      </c>
      <c r="B48" s="27" t="s">
        <v>10</v>
      </c>
      <c r="C48" s="110"/>
      <c r="D48" s="108">
        <f>SUM(D50:D51)</f>
        <v>10.9</v>
      </c>
      <c r="E48" s="108">
        <f>SUM(E50:E51)</f>
        <v>10.9</v>
      </c>
      <c r="F48" s="108">
        <f>SUM(F50:F51)</f>
        <v>9.9</v>
      </c>
      <c r="G48" s="108">
        <f>SUM(G50:G51)</f>
        <v>0</v>
      </c>
      <c r="H48" s="62">
        <f>SUM(H50:H51)</f>
        <v>0</v>
      </c>
      <c r="I48" s="62">
        <f t="shared" ref="I48:K48" si="7">SUM(I50:I51)</f>
        <v>0</v>
      </c>
      <c r="J48" s="62">
        <f t="shared" si="7"/>
        <v>0</v>
      </c>
      <c r="K48" s="62">
        <f t="shared" si="7"/>
        <v>0</v>
      </c>
      <c r="L48" s="27">
        <f>SUM(L50:L51)</f>
        <v>10.9</v>
      </c>
      <c r="M48" s="27">
        <f>SUM(M50:M51)</f>
        <v>10.9</v>
      </c>
      <c r="N48" s="27">
        <f>SUM(N50:N51)</f>
        <v>9.9</v>
      </c>
      <c r="O48" s="27">
        <f>SUM(O50:O51)</f>
        <v>0</v>
      </c>
    </row>
    <row r="49" spans="1:15" ht="15" customHeight="1" x14ac:dyDescent="0.25">
      <c r="A49" s="105"/>
      <c r="B49" s="106" t="s">
        <v>188</v>
      </c>
      <c r="C49" s="107"/>
      <c r="D49" s="108">
        <f>E49+G49</f>
        <v>0</v>
      </c>
      <c r="E49" s="108"/>
      <c r="F49" s="108"/>
      <c r="G49" s="108"/>
      <c r="H49" s="62">
        <f>I49+K49</f>
        <v>0</v>
      </c>
      <c r="I49" s="62"/>
      <c r="J49" s="62"/>
      <c r="K49" s="62"/>
      <c r="L49" s="27">
        <f>M49+O49</f>
        <v>0</v>
      </c>
      <c r="M49" s="27"/>
      <c r="N49" s="27"/>
      <c r="O49" s="27"/>
    </row>
    <row r="50" spans="1:15" ht="15" customHeight="1" x14ac:dyDescent="0.25">
      <c r="A50" s="105"/>
      <c r="B50" s="109" t="s">
        <v>203</v>
      </c>
      <c r="C50" s="5" t="s">
        <v>25</v>
      </c>
      <c r="D50" s="6">
        <f>E50+G50</f>
        <v>10.8</v>
      </c>
      <c r="E50" s="6">
        <v>10.8</v>
      </c>
      <c r="F50" s="6">
        <v>9.9</v>
      </c>
      <c r="G50" s="6"/>
      <c r="H50" s="7">
        <f>I50+K50</f>
        <v>0</v>
      </c>
      <c r="I50" s="7"/>
      <c r="J50" s="7"/>
      <c r="K50" s="7"/>
      <c r="L50" s="9">
        <f>M50+O50</f>
        <v>10.8</v>
      </c>
      <c r="M50" s="9">
        <f>E50+I50</f>
        <v>10.8</v>
      </c>
      <c r="N50" s="9">
        <f>F50+J50</f>
        <v>9.9</v>
      </c>
      <c r="O50" s="9">
        <f>G50+K50</f>
        <v>0</v>
      </c>
    </row>
    <row r="51" spans="1:15" ht="26.25" x14ac:dyDescent="0.25">
      <c r="A51" s="105"/>
      <c r="B51" s="441" t="s">
        <v>446</v>
      </c>
      <c r="C51" s="28" t="s">
        <v>25</v>
      </c>
      <c r="D51" s="14">
        <f>E51+G51</f>
        <v>0.1</v>
      </c>
      <c r="E51" s="14">
        <v>0.1</v>
      </c>
      <c r="F51" s="14"/>
      <c r="G51" s="14"/>
      <c r="H51" s="8">
        <f>I51+K51</f>
        <v>0</v>
      </c>
      <c r="I51" s="8"/>
      <c r="J51" s="8"/>
      <c r="K51" s="8"/>
      <c r="L51" s="10">
        <f>M51+O51</f>
        <v>0.1</v>
      </c>
      <c r="M51" s="10">
        <f>E51+H51</f>
        <v>0.1</v>
      </c>
      <c r="N51" s="10">
        <f>F51+I51</f>
        <v>0</v>
      </c>
      <c r="O51" s="10">
        <f>G51+J51</f>
        <v>0</v>
      </c>
    </row>
    <row r="52" spans="1:15" ht="15" customHeight="1" x14ac:dyDescent="0.25">
      <c r="A52" s="101" t="s">
        <v>72</v>
      </c>
      <c r="B52" s="27" t="s">
        <v>11</v>
      </c>
      <c r="C52" s="110"/>
      <c r="D52" s="108">
        <f>SUM(D54:D55)</f>
        <v>11.1</v>
      </c>
      <c r="E52" s="108">
        <f>SUM(E54:E55)</f>
        <v>11.1</v>
      </c>
      <c r="F52" s="108">
        <f>SUM(F54:F55)</f>
        <v>9.6999999999999993</v>
      </c>
      <c r="G52" s="108">
        <f>SUM(G54:G55)</f>
        <v>0</v>
      </c>
      <c r="H52" s="62">
        <f>SUM(H54:H55)</f>
        <v>0</v>
      </c>
      <c r="I52" s="62">
        <f t="shared" ref="I52:J52" si="8">SUM(I54:I55)</f>
        <v>0</v>
      </c>
      <c r="J52" s="62">
        <f t="shared" si="8"/>
        <v>0</v>
      </c>
      <c r="K52" s="62">
        <f>SUM(K54:K55)</f>
        <v>0</v>
      </c>
      <c r="L52" s="27">
        <f>SUM(L54:L55)</f>
        <v>11.1</v>
      </c>
      <c r="M52" s="27">
        <f>SUM(M54:M55)</f>
        <v>11.1</v>
      </c>
      <c r="N52" s="27">
        <f>SUM(N54:N55)</f>
        <v>9.6999999999999993</v>
      </c>
      <c r="O52" s="27">
        <f>SUM(O54:O55)</f>
        <v>0</v>
      </c>
    </row>
    <row r="53" spans="1:15" ht="15" customHeight="1" x14ac:dyDescent="0.25">
      <c r="A53" s="105"/>
      <c r="B53" s="106" t="s">
        <v>188</v>
      </c>
      <c r="C53" s="107"/>
      <c r="D53" s="108">
        <f>E53+G53</f>
        <v>0</v>
      </c>
      <c r="E53" s="108"/>
      <c r="F53" s="108"/>
      <c r="G53" s="108"/>
      <c r="H53" s="62">
        <f>I53+K53</f>
        <v>0</v>
      </c>
      <c r="I53" s="62"/>
      <c r="J53" s="62"/>
      <c r="K53" s="62"/>
      <c r="L53" s="27">
        <f>M53+O53</f>
        <v>0</v>
      </c>
      <c r="M53" s="27"/>
      <c r="N53" s="27"/>
      <c r="O53" s="27"/>
    </row>
    <row r="54" spans="1:15" ht="15" customHeight="1" x14ac:dyDescent="0.25">
      <c r="A54" s="105"/>
      <c r="B54" s="109" t="s">
        <v>203</v>
      </c>
      <c r="C54" s="5" t="s">
        <v>25</v>
      </c>
      <c r="D54" s="6">
        <f>E54+G54</f>
        <v>11</v>
      </c>
      <c r="E54" s="6">
        <v>11</v>
      </c>
      <c r="F54" s="6">
        <v>9.6999999999999993</v>
      </c>
      <c r="G54" s="6"/>
      <c r="H54" s="7">
        <f>I54+K54</f>
        <v>0</v>
      </c>
      <c r="I54" s="7"/>
      <c r="J54" s="7"/>
      <c r="K54" s="7"/>
      <c r="L54" s="9">
        <f>M54+O54</f>
        <v>11</v>
      </c>
      <c r="M54" s="9">
        <f>E54+I54</f>
        <v>11</v>
      </c>
      <c r="N54" s="9">
        <f>F54+J54</f>
        <v>9.6999999999999993</v>
      </c>
      <c r="O54" s="9">
        <f>G54+K54</f>
        <v>0</v>
      </c>
    </row>
    <row r="55" spans="1:15" ht="26.25" x14ac:dyDescent="0.25">
      <c r="A55" s="111"/>
      <c r="B55" s="441" t="s">
        <v>446</v>
      </c>
      <c r="C55" s="28" t="s">
        <v>25</v>
      </c>
      <c r="D55" s="14">
        <f>E55+G55</f>
        <v>0.1</v>
      </c>
      <c r="E55" s="14">
        <v>0.1</v>
      </c>
      <c r="F55" s="14"/>
      <c r="G55" s="14"/>
      <c r="H55" s="8">
        <f>I55+K55</f>
        <v>0</v>
      </c>
      <c r="I55" s="8"/>
      <c r="J55" s="8"/>
      <c r="K55" s="8"/>
      <c r="L55" s="10">
        <f>M55+O55</f>
        <v>0.1</v>
      </c>
      <c r="M55" s="10">
        <f>E55+H55</f>
        <v>0.1</v>
      </c>
      <c r="N55" s="10">
        <f>F55+I55</f>
        <v>0</v>
      </c>
      <c r="O55" s="10">
        <f>G55+J55</f>
        <v>0</v>
      </c>
    </row>
    <row r="56" spans="1:15" ht="15" customHeight="1" x14ac:dyDescent="0.25">
      <c r="A56" s="101" t="s">
        <v>73</v>
      </c>
      <c r="B56" s="27" t="s">
        <v>12</v>
      </c>
      <c r="C56" s="110"/>
      <c r="D56" s="108">
        <f>SUM(D58:D59)</f>
        <v>10</v>
      </c>
      <c r="E56" s="108">
        <f>SUM(E58:E59)</f>
        <v>10</v>
      </c>
      <c r="F56" s="108">
        <f>SUM(F58:F59)</f>
        <v>9</v>
      </c>
      <c r="G56" s="108">
        <f>SUM(G58:G59)</f>
        <v>0</v>
      </c>
      <c r="H56" s="62">
        <f>SUM(H58:H59)</f>
        <v>0</v>
      </c>
      <c r="I56" s="62">
        <f t="shared" ref="I56:K56" si="9">SUM(I58:I59)</f>
        <v>0</v>
      </c>
      <c r="J56" s="62">
        <f t="shared" si="9"/>
        <v>0</v>
      </c>
      <c r="K56" s="62">
        <f t="shared" si="9"/>
        <v>0</v>
      </c>
      <c r="L56" s="27">
        <f>SUM(L58:L59)</f>
        <v>10</v>
      </c>
      <c r="M56" s="27">
        <f>SUM(M58:M59)</f>
        <v>10</v>
      </c>
      <c r="N56" s="27">
        <f>SUM(N58:N59)</f>
        <v>9</v>
      </c>
      <c r="O56" s="27">
        <f>SUM(O58:O59)</f>
        <v>0</v>
      </c>
    </row>
    <row r="57" spans="1:15" ht="15" customHeight="1" x14ac:dyDescent="0.25">
      <c r="A57" s="105"/>
      <c r="B57" s="106" t="s">
        <v>188</v>
      </c>
      <c r="C57" s="107"/>
      <c r="D57" s="108">
        <f>E57+G57</f>
        <v>0</v>
      </c>
      <c r="E57" s="108"/>
      <c r="F57" s="108"/>
      <c r="G57" s="108"/>
      <c r="H57" s="62">
        <f>I57+K57</f>
        <v>0</v>
      </c>
      <c r="I57" s="62"/>
      <c r="J57" s="62"/>
      <c r="K57" s="62"/>
      <c r="L57" s="27">
        <f>M57+O57</f>
        <v>0</v>
      </c>
      <c r="M57" s="27"/>
      <c r="N57" s="27"/>
      <c r="O57" s="27"/>
    </row>
    <row r="58" spans="1:15" ht="15" customHeight="1" x14ac:dyDescent="0.25">
      <c r="A58" s="105"/>
      <c r="B58" s="109" t="s">
        <v>203</v>
      </c>
      <c r="C58" s="5" t="s">
        <v>25</v>
      </c>
      <c r="D58" s="6">
        <f>E58+G58</f>
        <v>9.9</v>
      </c>
      <c r="E58" s="6">
        <v>9.9</v>
      </c>
      <c r="F58" s="6">
        <v>9</v>
      </c>
      <c r="G58" s="6"/>
      <c r="H58" s="7">
        <f>I58+K58</f>
        <v>0</v>
      </c>
      <c r="I58" s="7"/>
      <c r="J58" s="7"/>
      <c r="K58" s="7"/>
      <c r="L58" s="9">
        <f>M58+O58</f>
        <v>9.9</v>
      </c>
      <c r="M58" s="9">
        <f t="shared" ref="M58:O59" si="10">E58+I58</f>
        <v>9.9</v>
      </c>
      <c r="N58" s="9">
        <f t="shared" si="10"/>
        <v>9</v>
      </c>
      <c r="O58" s="9">
        <f t="shared" si="10"/>
        <v>0</v>
      </c>
    </row>
    <row r="59" spans="1:15" ht="26.25" x14ac:dyDescent="0.25">
      <c r="A59" s="105"/>
      <c r="B59" s="441" t="s">
        <v>446</v>
      </c>
      <c r="C59" s="28" t="s">
        <v>25</v>
      </c>
      <c r="D59" s="14">
        <f>E59+G59</f>
        <v>0.1</v>
      </c>
      <c r="E59" s="14">
        <v>0.1</v>
      </c>
      <c r="F59" s="14"/>
      <c r="G59" s="14"/>
      <c r="H59" s="8">
        <f>I59+K59</f>
        <v>0</v>
      </c>
      <c r="I59" s="8"/>
      <c r="J59" s="8"/>
      <c r="K59" s="8"/>
      <c r="L59" s="9">
        <f>M59+O59</f>
        <v>0.1</v>
      </c>
      <c r="M59" s="9">
        <f t="shared" si="10"/>
        <v>0.1</v>
      </c>
      <c r="N59" s="9">
        <f t="shared" si="10"/>
        <v>0</v>
      </c>
      <c r="O59" s="9">
        <f t="shared" si="10"/>
        <v>0</v>
      </c>
    </row>
    <row r="60" spans="1:15" ht="15" customHeight="1" x14ac:dyDescent="0.25">
      <c r="A60" s="101" t="s">
        <v>74</v>
      </c>
      <c r="B60" s="27" t="s">
        <v>13</v>
      </c>
      <c r="C60" s="110"/>
      <c r="D60" s="108">
        <f>SUM(D62:D63)</f>
        <v>11.9</v>
      </c>
      <c r="E60" s="108">
        <f>SUM(E62:E63)</f>
        <v>11.9</v>
      </c>
      <c r="F60" s="108">
        <f>SUM(F62:F63)</f>
        <v>10.7</v>
      </c>
      <c r="G60" s="108">
        <f>SUM(G62:G63)</f>
        <v>0</v>
      </c>
      <c r="H60" s="62">
        <f>SUM(H62:H63)</f>
        <v>0</v>
      </c>
      <c r="I60" s="62">
        <f t="shared" ref="I60:K60" si="11">SUM(I62:I63)</f>
        <v>0</v>
      </c>
      <c r="J60" s="62">
        <f t="shared" si="11"/>
        <v>0</v>
      </c>
      <c r="K60" s="62">
        <f t="shared" si="11"/>
        <v>0</v>
      </c>
      <c r="L60" s="27">
        <f>SUM(L62:L63)</f>
        <v>11.9</v>
      </c>
      <c r="M60" s="27">
        <f>SUM(M62:M63)</f>
        <v>11.9</v>
      </c>
      <c r="N60" s="27">
        <f>SUM(N62:N63)</f>
        <v>10.7</v>
      </c>
      <c r="O60" s="27">
        <f>SUM(O62:O63)</f>
        <v>0</v>
      </c>
    </row>
    <row r="61" spans="1:15" ht="15" customHeight="1" x14ac:dyDescent="0.25">
      <c r="A61" s="105"/>
      <c r="B61" s="106" t="s">
        <v>188</v>
      </c>
      <c r="C61" s="107"/>
      <c r="D61" s="108">
        <f>E61+G61</f>
        <v>0</v>
      </c>
      <c r="E61" s="108"/>
      <c r="F61" s="108"/>
      <c r="G61" s="108"/>
      <c r="H61" s="62">
        <f>I61+K61</f>
        <v>0</v>
      </c>
      <c r="I61" s="62"/>
      <c r="J61" s="62"/>
      <c r="K61" s="62"/>
      <c r="L61" s="27">
        <f>M61+O61</f>
        <v>0</v>
      </c>
      <c r="M61" s="27"/>
      <c r="N61" s="27"/>
      <c r="O61" s="27"/>
    </row>
    <row r="62" spans="1:15" ht="15" customHeight="1" x14ac:dyDescent="0.25">
      <c r="A62" s="105"/>
      <c r="B62" s="109" t="s">
        <v>203</v>
      </c>
      <c r="C62" s="5" t="s">
        <v>25</v>
      </c>
      <c r="D62" s="6">
        <f>E62+G62</f>
        <v>11.8</v>
      </c>
      <c r="E62" s="6">
        <v>11.8</v>
      </c>
      <c r="F62" s="6">
        <v>10.7</v>
      </c>
      <c r="G62" s="6"/>
      <c r="H62" s="7">
        <f>I62+K62</f>
        <v>0</v>
      </c>
      <c r="I62" s="7"/>
      <c r="J62" s="7"/>
      <c r="K62" s="7"/>
      <c r="L62" s="9">
        <f>M62+O62</f>
        <v>11.8</v>
      </c>
      <c r="M62" s="9">
        <f>E62+I62</f>
        <v>11.8</v>
      </c>
      <c r="N62" s="9">
        <f>F62+J62</f>
        <v>10.7</v>
      </c>
      <c r="O62" s="9">
        <f>G62+K62</f>
        <v>0</v>
      </c>
    </row>
    <row r="63" spans="1:15" ht="26.25" x14ac:dyDescent="0.25">
      <c r="A63" s="105"/>
      <c r="B63" s="441" t="s">
        <v>446</v>
      </c>
      <c r="C63" s="28" t="s">
        <v>25</v>
      </c>
      <c r="D63" s="14">
        <f>E63+G63</f>
        <v>0.1</v>
      </c>
      <c r="E63" s="14">
        <v>0.1</v>
      </c>
      <c r="F63" s="14"/>
      <c r="G63" s="14"/>
      <c r="H63" s="8">
        <f>I63+K63</f>
        <v>0</v>
      </c>
      <c r="I63" s="8"/>
      <c r="J63" s="8"/>
      <c r="K63" s="8"/>
      <c r="L63" s="10">
        <f>M63+O63</f>
        <v>0.1</v>
      </c>
      <c r="M63" s="10">
        <f>E63+H63</f>
        <v>0.1</v>
      </c>
      <c r="N63" s="10">
        <f>F63+I63</f>
        <v>0</v>
      </c>
      <c r="O63" s="10">
        <f>G63+J63</f>
        <v>0</v>
      </c>
    </row>
    <row r="64" spans="1:15" ht="15" customHeight="1" x14ac:dyDescent="0.25">
      <c r="A64" s="101" t="s">
        <v>75</v>
      </c>
      <c r="B64" s="27" t="s">
        <v>14</v>
      </c>
      <c r="C64" s="110"/>
      <c r="D64" s="108">
        <f>SUM(D66:D67)</f>
        <v>9.1</v>
      </c>
      <c r="E64" s="108">
        <f>SUM(E66:E67)</f>
        <v>9.1</v>
      </c>
      <c r="F64" s="108">
        <f>SUM(F66:F67)</f>
        <v>7.9</v>
      </c>
      <c r="G64" s="108">
        <f>SUM(G66:G67)</f>
        <v>0</v>
      </c>
      <c r="H64" s="62">
        <f>SUM(H66:H67)</f>
        <v>0</v>
      </c>
      <c r="I64" s="62">
        <f t="shared" ref="I64:K64" si="12">SUM(I66:I67)</f>
        <v>0</v>
      </c>
      <c r="J64" s="62">
        <f t="shared" si="12"/>
        <v>0</v>
      </c>
      <c r="K64" s="62">
        <f t="shared" si="12"/>
        <v>0</v>
      </c>
      <c r="L64" s="27">
        <f>SUM(L66:L67)</f>
        <v>9.1</v>
      </c>
      <c r="M64" s="27">
        <f>SUM(M66:M67)</f>
        <v>9.1</v>
      </c>
      <c r="N64" s="27">
        <f>SUM(N66:N67)</f>
        <v>7.9</v>
      </c>
      <c r="O64" s="27">
        <f>SUM(O66:O67)</f>
        <v>0</v>
      </c>
    </row>
    <row r="65" spans="1:15" ht="15" customHeight="1" x14ac:dyDescent="0.25">
      <c r="A65" s="105"/>
      <c r="B65" s="106" t="s">
        <v>188</v>
      </c>
      <c r="C65" s="107"/>
      <c r="D65" s="108">
        <f>E65+G65</f>
        <v>0</v>
      </c>
      <c r="E65" s="108"/>
      <c r="F65" s="108"/>
      <c r="G65" s="108"/>
      <c r="H65" s="62">
        <f>I65+K65</f>
        <v>0</v>
      </c>
      <c r="I65" s="62"/>
      <c r="J65" s="62"/>
      <c r="K65" s="62"/>
      <c r="L65" s="27">
        <f>M65+O65</f>
        <v>0</v>
      </c>
      <c r="M65" s="27"/>
      <c r="N65" s="27"/>
      <c r="O65" s="27"/>
    </row>
    <row r="66" spans="1:15" ht="15" customHeight="1" x14ac:dyDescent="0.25">
      <c r="A66" s="105"/>
      <c r="B66" s="109" t="s">
        <v>203</v>
      </c>
      <c r="C66" s="5" t="s">
        <v>25</v>
      </c>
      <c r="D66" s="6">
        <f>E66+G66</f>
        <v>9</v>
      </c>
      <c r="E66" s="6">
        <v>9</v>
      </c>
      <c r="F66" s="6">
        <v>7.9</v>
      </c>
      <c r="G66" s="6"/>
      <c r="H66" s="7">
        <f>I66+K66</f>
        <v>0</v>
      </c>
      <c r="I66" s="7"/>
      <c r="J66" s="7"/>
      <c r="K66" s="7"/>
      <c r="L66" s="9">
        <f>M66+O66</f>
        <v>9</v>
      </c>
      <c r="M66" s="9">
        <f t="shared" ref="M66:O67" si="13">E66+I66</f>
        <v>9</v>
      </c>
      <c r="N66" s="9">
        <f t="shared" si="13"/>
        <v>7.9</v>
      </c>
      <c r="O66" s="9">
        <f t="shared" si="13"/>
        <v>0</v>
      </c>
    </row>
    <row r="67" spans="1:15" ht="26.25" x14ac:dyDescent="0.25">
      <c r="A67" s="105"/>
      <c r="B67" s="441" t="s">
        <v>446</v>
      </c>
      <c r="C67" s="28" t="s">
        <v>25</v>
      </c>
      <c r="D67" s="14">
        <f>E67+G67</f>
        <v>0.1</v>
      </c>
      <c r="E67" s="14">
        <v>0.1</v>
      </c>
      <c r="F67" s="14"/>
      <c r="G67" s="14"/>
      <c r="H67" s="8">
        <f>I67+K67</f>
        <v>0</v>
      </c>
      <c r="I67" s="8"/>
      <c r="J67" s="8"/>
      <c r="K67" s="8"/>
      <c r="L67" s="10">
        <f>M67+O67</f>
        <v>0.1</v>
      </c>
      <c r="M67" s="9">
        <f t="shared" si="13"/>
        <v>0.1</v>
      </c>
      <c r="N67" s="9">
        <f t="shared" si="13"/>
        <v>0</v>
      </c>
      <c r="O67" s="9">
        <f t="shared" si="13"/>
        <v>0</v>
      </c>
    </row>
    <row r="68" spans="1:15" ht="15" customHeight="1" x14ac:dyDescent="0.25">
      <c r="A68" s="101" t="s">
        <v>76</v>
      </c>
      <c r="B68" s="27" t="s">
        <v>15</v>
      </c>
      <c r="C68" s="110"/>
      <c r="D68" s="108">
        <f>SUM(D70:D71)</f>
        <v>11.5</v>
      </c>
      <c r="E68" s="108">
        <f>SUM(E70:E71)</f>
        <v>11.5</v>
      </c>
      <c r="F68" s="108">
        <f>SUM(F70:F71)</f>
        <v>10.5</v>
      </c>
      <c r="G68" s="108">
        <f>SUM(G70:G71)</f>
        <v>0</v>
      </c>
      <c r="H68" s="62">
        <f>SUM(H70:H71)</f>
        <v>0</v>
      </c>
      <c r="I68" s="62">
        <f t="shared" ref="I68:K68" si="14">SUM(I70:I71)</f>
        <v>0</v>
      </c>
      <c r="J68" s="62">
        <f t="shared" si="14"/>
        <v>0</v>
      </c>
      <c r="K68" s="62">
        <f t="shared" si="14"/>
        <v>0</v>
      </c>
      <c r="L68" s="27">
        <f>SUM(L70:L71)</f>
        <v>11.5</v>
      </c>
      <c r="M68" s="27">
        <f>SUM(M70:M71)</f>
        <v>11.5</v>
      </c>
      <c r="N68" s="27">
        <f>SUM(N70:N71)</f>
        <v>10.5</v>
      </c>
      <c r="O68" s="27">
        <f>SUM(O70:O71)</f>
        <v>0</v>
      </c>
    </row>
    <row r="69" spans="1:15" ht="15" customHeight="1" x14ac:dyDescent="0.25">
      <c r="A69" s="105"/>
      <c r="B69" s="106" t="s">
        <v>188</v>
      </c>
      <c r="C69" s="107"/>
      <c r="D69" s="108">
        <f>E69+G69</f>
        <v>0</v>
      </c>
      <c r="E69" s="108"/>
      <c r="F69" s="108"/>
      <c r="G69" s="108"/>
      <c r="H69" s="62">
        <f>I69+K69</f>
        <v>0</v>
      </c>
      <c r="I69" s="62"/>
      <c r="J69" s="62"/>
      <c r="K69" s="62"/>
      <c r="L69" s="27">
        <f>M69+O69</f>
        <v>0</v>
      </c>
      <c r="M69" s="27"/>
      <c r="N69" s="27"/>
      <c r="O69" s="27"/>
    </row>
    <row r="70" spans="1:15" ht="15" customHeight="1" x14ac:dyDescent="0.25">
      <c r="A70" s="105"/>
      <c r="B70" s="109" t="s">
        <v>203</v>
      </c>
      <c r="C70" s="5" t="s">
        <v>25</v>
      </c>
      <c r="D70" s="6">
        <f>E70+G70</f>
        <v>11.4</v>
      </c>
      <c r="E70" s="6">
        <v>11.4</v>
      </c>
      <c r="F70" s="6">
        <v>10.5</v>
      </c>
      <c r="G70" s="6"/>
      <c r="H70" s="7">
        <f>I70+K70</f>
        <v>0</v>
      </c>
      <c r="I70" s="7"/>
      <c r="J70" s="7"/>
      <c r="K70" s="7"/>
      <c r="L70" s="9">
        <f>M70+O70</f>
        <v>11.4</v>
      </c>
      <c r="M70" s="9">
        <f>E70+I70</f>
        <v>11.4</v>
      </c>
      <c r="N70" s="9">
        <f>F70+J70</f>
        <v>10.5</v>
      </c>
      <c r="O70" s="9">
        <f>G70+K70</f>
        <v>0</v>
      </c>
    </row>
    <row r="71" spans="1:15" ht="26.25" x14ac:dyDescent="0.25">
      <c r="A71" s="111"/>
      <c r="B71" s="441" t="s">
        <v>446</v>
      </c>
      <c r="C71" s="28" t="s">
        <v>25</v>
      </c>
      <c r="D71" s="14">
        <f>E71+G71</f>
        <v>0.1</v>
      </c>
      <c r="E71" s="14">
        <v>0.1</v>
      </c>
      <c r="F71" s="14"/>
      <c r="G71" s="14"/>
      <c r="H71" s="8">
        <f>I71+K71</f>
        <v>0</v>
      </c>
      <c r="I71" s="8"/>
      <c r="J71" s="8"/>
      <c r="K71" s="8"/>
      <c r="L71" s="10">
        <f>M71+O71</f>
        <v>0.1</v>
      </c>
      <c r="M71" s="10">
        <f>E71+H71</f>
        <v>0.1</v>
      </c>
      <c r="N71" s="10">
        <f>F71+I71</f>
        <v>0</v>
      </c>
      <c r="O71" s="10">
        <f>G71+J71</f>
        <v>0</v>
      </c>
    </row>
    <row r="72" spans="1:15" ht="15" customHeight="1" x14ac:dyDescent="0.25">
      <c r="A72" s="101" t="s">
        <v>77</v>
      </c>
      <c r="B72" s="27" t="s">
        <v>16</v>
      </c>
      <c r="C72" s="110"/>
      <c r="D72" s="108">
        <f>SUM(D74:D75)</f>
        <v>10.9</v>
      </c>
      <c r="E72" s="108">
        <f>SUM(E74:E75)</f>
        <v>10.9</v>
      </c>
      <c r="F72" s="108">
        <f>SUM(F74:F75)</f>
        <v>9.1</v>
      </c>
      <c r="G72" s="108">
        <f>SUM(G74:G75)</f>
        <v>0</v>
      </c>
      <c r="H72" s="62">
        <f>SUM(H74:H75)</f>
        <v>0</v>
      </c>
      <c r="I72" s="62">
        <f t="shared" ref="I72:J72" si="15">SUM(I74:I75)</f>
        <v>0</v>
      </c>
      <c r="J72" s="62">
        <f t="shared" si="15"/>
        <v>0</v>
      </c>
      <c r="K72" s="62">
        <f>SUM(K74:K75)</f>
        <v>0</v>
      </c>
      <c r="L72" s="27">
        <f>SUM(L74:L75)</f>
        <v>10.9</v>
      </c>
      <c r="M72" s="27">
        <f>SUM(M74:M75)</f>
        <v>10.9</v>
      </c>
      <c r="N72" s="27">
        <f>SUM(N74:N75)</f>
        <v>9.1</v>
      </c>
      <c r="O72" s="27">
        <f>SUM(O74:O75)</f>
        <v>0</v>
      </c>
    </row>
    <row r="73" spans="1:15" ht="15" customHeight="1" x14ac:dyDescent="0.25">
      <c r="A73" s="105"/>
      <c r="B73" s="106" t="s">
        <v>188</v>
      </c>
      <c r="C73" s="107"/>
      <c r="D73" s="108">
        <f>E73+G73</f>
        <v>0</v>
      </c>
      <c r="E73" s="108"/>
      <c r="F73" s="108"/>
      <c r="G73" s="108"/>
      <c r="H73" s="62">
        <f>I73+K73</f>
        <v>0</v>
      </c>
      <c r="I73" s="62"/>
      <c r="J73" s="62"/>
      <c r="K73" s="62"/>
      <c r="L73" s="27">
        <f>M73+O73</f>
        <v>0</v>
      </c>
      <c r="M73" s="27"/>
      <c r="N73" s="27"/>
      <c r="O73" s="27"/>
    </row>
    <row r="74" spans="1:15" ht="15" customHeight="1" x14ac:dyDescent="0.25">
      <c r="A74" s="105"/>
      <c r="B74" s="109" t="s">
        <v>203</v>
      </c>
      <c r="C74" s="5" t="s">
        <v>25</v>
      </c>
      <c r="D74" s="6">
        <f>E74+G74</f>
        <v>10.4</v>
      </c>
      <c r="E74" s="6">
        <v>10.4</v>
      </c>
      <c r="F74" s="6">
        <v>9.1</v>
      </c>
      <c r="G74" s="6"/>
      <c r="H74" s="7">
        <f>I74+K74</f>
        <v>0</v>
      </c>
      <c r="I74" s="7"/>
      <c r="J74" s="7"/>
      <c r="K74" s="7"/>
      <c r="L74" s="9">
        <f>M74+O74</f>
        <v>10.4</v>
      </c>
      <c r="M74" s="9">
        <f>E74+I74</f>
        <v>10.4</v>
      </c>
      <c r="N74" s="9">
        <f>F74+J74</f>
        <v>9.1</v>
      </c>
      <c r="O74" s="9">
        <f>G74+K74</f>
        <v>0</v>
      </c>
    </row>
    <row r="75" spans="1:15" ht="26.25" x14ac:dyDescent="0.25">
      <c r="A75" s="105"/>
      <c r="B75" s="441" t="s">
        <v>446</v>
      </c>
      <c r="C75" s="28" t="s">
        <v>25</v>
      </c>
      <c r="D75" s="14">
        <f>E75+G75</f>
        <v>0.5</v>
      </c>
      <c r="E75" s="14">
        <v>0.5</v>
      </c>
      <c r="F75" s="14"/>
      <c r="G75" s="14"/>
      <c r="H75" s="8">
        <f>I75+K75</f>
        <v>0</v>
      </c>
      <c r="I75" s="8"/>
      <c r="J75" s="8"/>
      <c r="K75" s="8"/>
      <c r="L75" s="10">
        <f>M75+O75</f>
        <v>0.5</v>
      </c>
      <c r="M75" s="10">
        <f>E75+H75</f>
        <v>0.5</v>
      </c>
      <c r="N75" s="10">
        <f>F75+I75</f>
        <v>0</v>
      </c>
      <c r="O75" s="10">
        <f>G75+J75</f>
        <v>0</v>
      </c>
    </row>
    <row r="76" spans="1:15" ht="15" customHeight="1" x14ac:dyDescent="0.25">
      <c r="A76" s="101" t="s">
        <v>78</v>
      </c>
      <c r="B76" s="27" t="s">
        <v>17</v>
      </c>
      <c r="C76" s="110"/>
      <c r="D76" s="108">
        <f>SUM(D78:D79)</f>
        <v>3.4</v>
      </c>
      <c r="E76" s="108">
        <f>SUM(E78:E79)</f>
        <v>3.4</v>
      </c>
      <c r="F76" s="108">
        <f>SUM(F78:F79)</f>
        <v>2.6</v>
      </c>
      <c r="G76" s="108">
        <f>SUM(G78:G79)</f>
        <v>0</v>
      </c>
      <c r="H76" s="62">
        <f>SUM(H78:H79)</f>
        <v>0</v>
      </c>
      <c r="I76" s="62">
        <f t="shared" ref="I76:J76" si="16">SUM(I78:I79)</f>
        <v>0</v>
      </c>
      <c r="J76" s="62">
        <f t="shared" si="16"/>
        <v>0</v>
      </c>
      <c r="K76" s="62">
        <f>SUM(K78:K79)</f>
        <v>0</v>
      </c>
      <c r="L76" s="27">
        <f>SUM(L78:L79)</f>
        <v>3.4</v>
      </c>
      <c r="M76" s="27">
        <f>SUM(M78:M79)</f>
        <v>3.4</v>
      </c>
      <c r="N76" s="27">
        <f>SUM(N78:N79)</f>
        <v>2.6</v>
      </c>
      <c r="O76" s="27">
        <f>SUM(O78:O79)</f>
        <v>0</v>
      </c>
    </row>
    <row r="77" spans="1:15" ht="15" customHeight="1" x14ac:dyDescent="0.25">
      <c r="A77" s="105"/>
      <c r="B77" s="106" t="s">
        <v>188</v>
      </c>
      <c r="C77" s="107"/>
      <c r="D77" s="108">
        <f>E77+G77</f>
        <v>0</v>
      </c>
      <c r="E77" s="108"/>
      <c r="F77" s="108"/>
      <c r="G77" s="108"/>
      <c r="H77" s="62">
        <f>I77+K77</f>
        <v>0</v>
      </c>
      <c r="I77" s="62"/>
      <c r="J77" s="62"/>
      <c r="K77" s="62"/>
      <c r="L77" s="27">
        <f>M77+O77</f>
        <v>0</v>
      </c>
      <c r="M77" s="27"/>
      <c r="N77" s="27"/>
      <c r="O77" s="27"/>
    </row>
    <row r="78" spans="1:15" ht="15" customHeight="1" x14ac:dyDescent="0.25">
      <c r="A78" s="105"/>
      <c r="B78" s="109" t="s">
        <v>203</v>
      </c>
      <c r="C78" s="5" t="s">
        <v>25</v>
      </c>
      <c r="D78" s="6">
        <f>E78+G78</f>
        <v>3.3</v>
      </c>
      <c r="E78" s="6">
        <v>3.3</v>
      </c>
      <c r="F78" s="6">
        <v>2.6</v>
      </c>
      <c r="G78" s="6"/>
      <c r="H78" s="7">
        <f>I78+K78</f>
        <v>0</v>
      </c>
      <c r="I78" s="7"/>
      <c r="J78" s="7"/>
      <c r="K78" s="7"/>
      <c r="L78" s="9">
        <f>M78+O78</f>
        <v>3.3</v>
      </c>
      <c r="M78" s="9">
        <f>E78+I78</f>
        <v>3.3</v>
      </c>
      <c r="N78" s="9">
        <f>F78+J78</f>
        <v>2.6</v>
      </c>
      <c r="O78" s="9">
        <f>G78+K78</f>
        <v>0</v>
      </c>
    </row>
    <row r="79" spans="1:15" ht="26.25" x14ac:dyDescent="0.25">
      <c r="A79" s="105"/>
      <c r="B79" s="441" t="s">
        <v>446</v>
      </c>
      <c r="C79" s="28" t="s">
        <v>25</v>
      </c>
      <c r="D79" s="14">
        <f>E79+G79</f>
        <v>0.1</v>
      </c>
      <c r="E79" s="14">
        <v>0.1</v>
      </c>
      <c r="F79" s="14"/>
      <c r="G79" s="14"/>
      <c r="H79" s="8">
        <f>I79+K79</f>
        <v>0</v>
      </c>
      <c r="I79" s="8"/>
      <c r="J79" s="8"/>
      <c r="K79" s="8"/>
      <c r="L79" s="10">
        <f>M79+O79</f>
        <v>0.1</v>
      </c>
      <c r="M79" s="10">
        <f>E79+H79</f>
        <v>0.1</v>
      </c>
      <c r="N79" s="10">
        <f>F79+I79</f>
        <v>0</v>
      </c>
      <c r="O79" s="10">
        <f>G79+J79</f>
        <v>0</v>
      </c>
    </row>
    <row r="80" spans="1:15" ht="15" customHeight="1" x14ac:dyDescent="0.25">
      <c r="A80" s="101" t="s">
        <v>79</v>
      </c>
      <c r="B80" s="27" t="s">
        <v>18</v>
      </c>
      <c r="C80" s="110"/>
      <c r="D80" s="108">
        <f>SUM(D82:D83)</f>
        <v>11</v>
      </c>
      <c r="E80" s="108">
        <f>SUM(E82:E83)</f>
        <v>11</v>
      </c>
      <c r="F80" s="108">
        <f>SUM(F82:F83)</f>
        <v>9.6999999999999993</v>
      </c>
      <c r="G80" s="108">
        <f>SUM(G82:G83)</f>
        <v>0</v>
      </c>
      <c r="H80" s="62">
        <f>SUM(H82:H83)</f>
        <v>0</v>
      </c>
      <c r="I80" s="62">
        <f t="shared" ref="I80:K80" si="17">SUM(I82:I83)</f>
        <v>0</v>
      </c>
      <c r="J80" s="62">
        <f t="shared" si="17"/>
        <v>0</v>
      </c>
      <c r="K80" s="62">
        <f t="shared" si="17"/>
        <v>0</v>
      </c>
      <c r="L80" s="27">
        <f>SUM(L82:L83)</f>
        <v>11</v>
      </c>
      <c r="M80" s="27">
        <f>SUM(M82:M83)</f>
        <v>11</v>
      </c>
      <c r="N80" s="27">
        <f>SUM(N82:N83)</f>
        <v>9.6999999999999993</v>
      </c>
      <c r="O80" s="27">
        <f>SUM(O82:O83)</f>
        <v>0</v>
      </c>
    </row>
    <row r="81" spans="1:15" ht="15" customHeight="1" x14ac:dyDescent="0.25">
      <c r="A81" s="105"/>
      <c r="B81" s="106" t="s">
        <v>188</v>
      </c>
      <c r="C81" s="107"/>
      <c r="D81" s="108">
        <f>E81+G81</f>
        <v>0</v>
      </c>
      <c r="E81" s="108"/>
      <c r="F81" s="108"/>
      <c r="G81" s="108"/>
      <c r="H81" s="62">
        <f>I81+K81</f>
        <v>0</v>
      </c>
      <c r="I81" s="62"/>
      <c r="J81" s="62"/>
      <c r="K81" s="62"/>
      <c r="L81" s="27">
        <f>M81+O81</f>
        <v>0</v>
      </c>
      <c r="M81" s="27"/>
      <c r="N81" s="27"/>
      <c r="O81" s="27"/>
    </row>
    <row r="82" spans="1:15" ht="15" customHeight="1" x14ac:dyDescent="0.25">
      <c r="A82" s="105"/>
      <c r="B82" s="109" t="s">
        <v>203</v>
      </c>
      <c r="C82" s="5" t="s">
        <v>25</v>
      </c>
      <c r="D82" s="6">
        <f>E82+G82</f>
        <v>10.9</v>
      </c>
      <c r="E82" s="6">
        <v>10.9</v>
      </c>
      <c r="F82" s="6">
        <v>9.6999999999999993</v>
      </c>
      <c r="G82" s="6"/>
      <c r="H82" s="7">
        <f>I82+K82</f>
        <v>0</v>
      </c>
      <c r="I82" s="7"/>
      <c r="J82" s="7"/>
      <c r="K82" s="7"/>
      <c r="L82" s="9">
        <f>M82+O82</f>
        <v>10.9</v>
      </c>
      <c r="M82" s="9">
        <f>E82+I82</f>
        <v>10.9</v>
      </c>
      <c r="N82" s="9">
        <f>F82+J82</f>
        <v>9.6999999999999993</v>
      </c>
      <c r="O82" s="9">
        <f>G82+K82</f>
        <v>0</v>
      </c>
    </row>
    <row r="83" spans="1:15" ht="26.25" x14ac:dyDescent="0.25">
      <c r="A83" s="105"/>
      <c r="B83" s="441" t="s">
        <v>446</v>
      </c>
      <c r="C83" s="28" t="s">
        <v>25</v>
      </c>
      <c r="D83" s="14">
        <f>E83+G83</f>
        <v>0.1</v>
      </c>
      <c r="E83" s="14">
        <v>0.1</v>
      </c>
      <c r="F83" s="14"/>
      <c r="G83" s="14"/>
      <c r="H83" s="8">
        <f>I83+K83</f>
        <v>0</v>
      </c>
      <c r="I83" s="8"/>
      <c r="J83" s="8"/>
      <c r="K83" s="8"/>
      <c r="L83" s="10">
        <f>M83+O83</f>
        <v>0.1</v>
      </c>
      <c r="M83" s="10">
        <f>E83+H83</f>
        <v>0.1</v>
      </c>
      <c r="N83" s="10">
        <f>F83+I83</f>
        <v>0</v>
      </c>
      <c r="O83" s="10">
        <f>G83+J83</f>
        <v>0</v>
      </c>
    </row>
    <row r="84" spans="1:15" ht="15" customHeight="1" x14ac:dyDescent="0.25">
      <c r="A84" s="101" t="s">
        <v>80</v>
      </c>
      <c r="B84" s="27" t="s">
        <v>19</v>
      </c>
      <c r="C84" s="505" t="s">
        <v>25</v>
      </c>
      <c r="D84" s="113">
        <f>E84+G84</f>
        <v>1</v>
      </c>
      <c r="E84" s="113">
        <v>1</v>
      </c>
      <c r="F84" s="113"/>
      <c r="G84" s="113"/>
      <c r="H84" s="114">
        <f>I84+K84</f>
        <v>0</v>
      </c>
      <c r="I84" s="114"/>
      <c r="J84" s="114"/>
      <c r="K84" s="114"/>
      <c r="L84" s="115">
        <f>M84+O84</f>
        <v>1</v>
      </c>
      <c r="M84" s="115">
        <f>E84+I84</f>
        <v>1</v>
      </c>
      <c r="N84" s="115">
        <f>F84+J84</f>
        <v>0</v>
      </c>
      <c r="O84" s="115">
        <f>SUM(O85:O85)</f>
        <v>0</v>
      </c>
    </row>
    <row r="85" spans="1:15" ht="26.25" x14ac:dyDescent="0.25">
      <c r="A85" s="105"/>
      <c r="B85" s="112" t="s">
        <v>446</v>
      </c>
      <c r="C85" s="506"/>
      <c r="D85" s="116"/>
      <c r="E85" s="116"/>
      <c r="F85" s="116"/>
      <c r="G85" s="116"/>
      <c r="H85" s="117"/>
      <c r="I85" s="117"/>
      <c r="J85" s="117"/>
      <c r="K85" s="117"/>
      <c r="L85" s="118"/>
      <c r="M85" s="118"/>
      <c r="N85" s="118"/>
      <c r="O85" s="118"/>
    </row>
    <row r="86" spans="1:15" ht="15" customHeight="1" x14ac:dyDescent="0.25">
      <c r="A86" s="4" t="s">
        <v>81</v>
      </c>
      <c r="B86" s="63" t="s">
        <v>164</v>
      </c>
      <c r="C86" s="507" t="s">
        <v>21</v>
      </c>
      <c r="D86" s="113">
        <f>E86+G86</f>
        <v>446.6</v>
      </c>
      <c r="E86" s="113">
        <v>446.6</v>
      </c>
      <c r="F86" s="113">
        <v>400.2</v>
      </c>
      <c r="G86" s="113"/>
      <c r="H86" s="114">
        <f>I86+K86</f>
        <v>0</v>
      </c>
      <c r="I86" s="114"/>
      <c r="J86" s="114">
        <v>0.4</v>
      </c>
      <c r="K86" s="114">
        <f>SUM(K87:K87)</f>
        <v>0</v>
      </c>
      <c r="L86" s="115">
        <f>M86+O86</f>
        <v>446.6</v>
      </c>
      <c r="M86" s="115">
        <f>E86+I86</f>
        <v>446.6</v>
      </c>
      <c r="N86" s="115">
        <f>F86+J86</f>
        <v>400.59999999999997</v>
      </c>
      <c r="O86" s="115">
        <f>SUM(O87:O87)</f>
        <v>0</v>
      </c>
    </row>
    <row r="87" spans="1:15" ht="15" customHeight="1" x14ac:dyDescent="0.25">
      <c r="A87" s="97"/>
      <c r="B87" s="112" t="s">
        <v>207</v>
      </c>
      <c r="C87" s="508"/>
      <c r="D87" s="116"/>
      <c r="E87" s="116"/>
      <c r="F87" s="116"/>
      <c r="G87" s="116"/>
      <c r="H87" s="117"/>
      <c r="I87" s="117"/>
      <c r="J87" s="117"/>
      <c r="K87" s="117"/>
      <c r="L87" s="118"/>
      <c r="M87" s="118"/>
      <c r="N87" s="118"/>
      <c r="O87" s="118"/>
    </row>
    <row r="88" spans="1:15" ht="15.95" customHeight="1" x14ac:dyDescent="0.25">
      <c r="A88" s="18" t="s">
        <v>82</v>
      </c>
      <c r="B88" s="69" t="s">
        <v>168</v>
      </c>
      <c r="C88" s="20"/>
      <c r="D88" s="21">
        <f t="shared" ref="D88:K88" si="18">D26+D44+D48+D52+D56+D60+D64+D68+D72+D76+D80+D84+D86</f>
        <v>825.9</v>
      </c>
      <c r="E88" s="21">
        <f t="shared" si="18"/>
        <v>825.9</v>
      </c>
      <c r="F88" s="21">
        <f t="shared" si="18"/>
        <v>712.2</v>
      </c>
      <c r="G88" s="21">
        <f t="shared" si="18"/>
        <v>0</v>
      </c>
      <c r="H88" s="22">
        <f t="shared" si="18"/>
        <v>9.9999999999999978E-2</v>
      </c>
      <c r="I88" s="22">
        <f t="shared" si="18"/>
        <v>9.9999999999999978E-2</v>
      </c>
      <c r="J88" s="22">
        <f t="shared" si="18"/>
        <v>0.9</v>
      </c>
      <c r="K88" s="22">
        <f t="shared" si="18"/>
        <v>0</v>
      </c>
      <c r="L88" s="19">
        <f>M88+O88</f>
        <v>826</v>
      </c>
      <c r="M88" s="19">
        <f>M26+M44+M48+M52+M56+M60+M64+M68+M72+M76+M80+M84+M86</f>
        <v>826</v>
      </c>
      <c r="N88" s="19">
        <f>N26+N44+N48+N52+N56+N60+N64+N68+N72+N76+N80+N84+N86</f>
        <v>713.09999999999991</v>
      </c>
      <c r="O88" s="19">
        <f>O26+O44+O48+O52+O56+O60+O64+O68+O72+O76+O80+O84+O86</f>
        <v>0</v>
      </c>
    </row>
    <row r="89" spans="1:15" ht="15.95" customHeight="1" x14ac:dyDescent="0.25">
      <c r="A89" s="17" t="s">
        <v>83</v>
      </c>
      <c r="B89" s="470" t="s">
        <v>61</v>
      </c>
      <c r="C89" s="471"/>
      <c r="D89" s="471"/>
      <c r="E89" s="471"/>
      <c r="F89" s="471"/>
      <c r="G89" s="471"/>
      <c r="H89" s="471"/>
      <c r="I89" s="471"/>
      <c r="J89" s="471"/>
      <c r="K89" s="471"/>
      <c r="L89" s="471"/>
      <c r="M89" s="471"/>
      <c r="N89" s="471"/>
      <c r="O89" s="472"/>
    </row>
    <row r="90" spans="1:15" ht="15" customHeight="1" x14ac:dyDescent="0.25">
      <c r="A90" s="502" t="s">
        <v>84</v>
      </c>
      <c r="B90" s="63" t="s">
        <v>68</v>
      </c>
      <c r="C90" s="107"/>
      <c r="D90" s="14">
        <f>SUM(D92:D93)</f>
        <v>375.4</v>
      </c>
      <c r="E90" s="14">
        <f>SUM(E92:E93)</f>
        <v>375.4</v>
      </c>
      <c r="F90" s="14">
        <f>SUM(F92:F93)</f>
        <v>260.39999999999998</v>
      </c>
      <c r="G90" s="14">
        <f>SUM(G92:G93)</f>
        <v>0</v>
      </c>
      <c r="H90" s="8">
        <f t="shared" ref="H90:O90" si="19">SUM(H92:H93)</f>
        <v>0</v>
      </c>
      <c r="I90" s="8">
        <f t="shared" si="19"/>
        <v>0</v>
      </c>
      <c r="J90" s="8">
        <f t="shared" si="19"/>
        <v>0</v>
      </c>
      <c r="K90" s="8">
        <f t="shared" si="19"/>
        <v>0</v>
      </c>
      <c r="L90" s="63">
        <f t="shared" si="19"/>
        <v>375.4</v>
      </c>
      <c r="M90" s="63">
        <f t="shared" si="19"/>
        <v>375.4</v>
      </c>
      <c r="N90" s="63">
        <f t="shared" si="19"/>
        <v>260.39999999999998</v>
      </c>
      <c r="O90" s="63">
        <f t="shared" si="19"/>
        <v>0</v>
      </c>
    </row>
    <row r="91" spans="1:15" ht="15" customHeight="1" x14ac:dyDescent="0.25">
      <c r="A91" s="503"/>
      <c r="B91" s="106" t="s">
        <v>188</v>
      </c>
      <c r="C91" s="107"/>
      <c r="D91" s="285"/>
      <c r="E91" s="108"/>
      <c r="F91" s="108"/>
      <c r="G91" s="108"/>
      <c r="H91" s="62"/>
      <c r="I91" s="347"/>
      <c r="J91" s="62"/>
      <c r="K91" s="347"/>
      <c r="L91" s="27"/>
      <c r="M91" s="27"/>
      <c r="N91" s="27"/>
      <c r="O91" s="27"/>
    </row>
    <row r="92" spans="1:15" ht="26.25" x14ac:dyDescent="0.25">
      <c r="A92" s="503"/>
      <c r="B92" s="109" t="s">
        <v>206</v>
      </c>
      <c r="C92" s="5" t="s">
        <v>32</v>
      </c>
      <c r="D92" s="284">
        <f>E92+G92</f>
        <v>205.9</v>
      </c>
      <c r="E92" s="6">
        <v>205.9</v>
      </c>
      <c r="F92" s="6">
        <v>168.7</v>
      </c>
      <c r="G92" s="6"/>
      <c r="H92" s="7">
        <f>I92+K92</f>
        <v>0</v>
      </c>
      <c r="I92" s="213"/>
      <c r="J92" s="7"/>
      <c r="K92" s="218"/>
      <c r="L92" s="10">
        <f>M92+O92</f>
        <v>205.9</v>
      </c>
      <c r="M92" s="10">
        <f>E92+I92</f>
        <v>205.9</v>
      </c>
      <c r="N92" s="10">
        <f>F92+J92</f>
        <v>168.7</v>
      </c>
      <c r="O92" s="52">
        <f>SUM(O93:O93)</f>
        <v>0</v>
      </c>
    </row>
    <row r="93" spans="1:15" ht="26.25" x14ac:dyDescent="0.25">
      <c r="A93" s="504"/>
      <c r="B93" s="112" t="s">
        <v>319</v>
      </c>
      <c r="C93" s="64" t="s">
        <v>32</v>
      </c>
      <c r="D93" s="6">
        <f>E93+G93</f>
        <v>169.5</v>
      </c>
      <c r="E93" s="6">
        <v>169.5</v>
      </c>
      <c r="F93" s="6">
        <v>91.7</v>
      </c>
      <c r="G93" s="6"/>
      <c r="H93" s="7">
        <f>I93+K93</f>
        <v>0</v>
      </c>
      <c r="I93" s="7"/>
      <c r="J93" s="7"/>
      <c r="K93" s="7"/>
      <c r="L93" s="9">
        <f>M93+O93</f>
        <v>169.5</v>
      </c>
      <c r="M93" s="63">
        <f>E93+I93</f>
        <v>169.5</v>
      </c>
      <c r="N93" s="63">
        <f>F93+J93</f>
        <v>91.7</v>
      </c>
      <c r="O93" s="9">
        <f>G93</f>
        <v>0</v>
      </c>
    </row>
    <row r="94" spans="1:15" ht="15.75" customHeight="1" x14ac:dyDescent="0.25">
      <c r="A94" s="18" t="s">
        <v>85</v>
      </c>
      <c r="B94" s="119" t="s">
        <v>170</v>
      </c>
      <c r="C94" s="26"/>
      <c r="D94" s="21">
        <f>D90</f>
        <v>375.4</v>
      </c>
      <c r="E94" s="21">
        <f>E90</f>
        <v>375.4</v>
      </c>
      <c r="F94" s="21">
        <f>F90</f>
        <v>260.39999999999998</v>
      </c>
      <c r="G94" s="21">
        <f>G90</f>
        <v>0</v>
      </c>
      <c r="H94" s="22">
        <f t="shared" ref="H94:O94" si="20">H90</f>
        <v>0</v>
      </c>
      <c r="I94" s="22">
        <f t="shared" si="20"/>
        <v>0</v>
      </c>
      <c r="J94" s="22">
        <f t="shared" si="20"/>
        <v>0</v>
      </c>
      <c r="K94" s="22">
        <f t="shared" si="20"/>
        <v>0</v>
      </c>
      <c r="L94" s="19">
        <f>M94+O94</f>
        <v>375.4</v>
      </c>
      <c r="M94" s="19">
        <f t="shared" si="20"/>
        <v>375.4</v>
      </c>
      <c r="N94" s="19">
        <f t="shared" si="20"/>
        <v>260.39999999999998</v>
      </c>
      <c r="O94" s="19">
        <f t="shared" si="20"/>
        <v>0</v>
      </c>
    </row>
    <row r="95" spans="1:15" ht="15.95" customHeight="1" x14ac:dyDescent="0.25">
      <c r="A95" s="17" t="s">
        <v>86</v>
      </c>
      <c r="B95" s="470" t="s">
        <v>175</v>
      </c>
      <c r="C95" s="471"/>
      <c r="D95" s="471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2"/>
    </row>
    <row r="96" spans="1:15" ht="15" customHeight="1" x14ac:dyDescent="0.25">
      <c r="A96" s="4" t="s">
        <v>87</v>
      </c>
      <c r="B96" s="1" t="s">
        <v>20</v>
      </c>
      <c r="C96" s="513" t="s">
        <v>25</v>
      </c>
      <c r="D96" s="120">
        <f>E96+G96</f>
        <v>219</v>
      </c>
      <c r="E96" s="120">
        <v>219</v>
      </c>
      <c r="F96" s="120"/>
      <c r="G96" s="120"/>
      <c r="H96" s="121">
        <f>I96+K96</f>
        <v>0</v>
      </c>
      <c r="I96" s="121"/>
      <c r="J96" s="121"/>
      <c r="K96" s="121"/>
      <c r="L96" s="122">
        <f>M96+O96</f>
        <v>219</v>
      </c>
      <c r="M96" s="115">
        <f>E96+I96</f>
        <v>219</v>
      </c>
      <c r="N96" s="115">
        <f t="shared" ref="N96:O96" si="21">F96+J96</f>
        <v>0</v>
      </c>
      <c r="O96" s="115">
        <f t="shared" si="21"/>
        <v>0</v>
      </c>
    </row>
    <row r="97" spans="1:15" ht="39" customHeight="1" x14ac:dyDescent="0.25">
      <c r="A97" s="97"/>
      <c r="B97" s="123" t="s">
        <v>208</v>
      </c>
      <c r="C97" s="508"/>
      <c r="D97" s="116"/>
      <c r="E97" s="116"/>
      <c r="F97" s="116"/>
      <c r="G97" s="116"/>
      <c r="H97" s="117"/>
      <c r="I97" s="117"/>
      <c r="J97" s="117"/>
      <c r="K97" s="117"/>
      <c r="L97" s="118"/>
      <c r="M97" s="118"/>
      <c r="N97" s="118"/>
      <c r="O97" s="118"/>
    </row>
    <row r="98" spans="1:15" ht="15" customHeight="1" x14ac:dyDescent="0.25">
      <c r="A98" s="101" t="s">
        <v>88</v>
      </c>
      <c r="B98" s="27" t="s">
        <v>7</v>
      </c>
      <c r="C98" s="507" t="s">
        <v>25</v>
      </c>
      <c r="D98" s="113">
        <f>E98+G98</f>
        <v>3.7</v>
      </c>
      <c r="E98" s="113">
        <v>3.7</v>
      </c>
      <c r="F98" s="113">
        <v>3.6</v>
      </c>
      <c r="G98" s="113"/>
      <c r="H98" s="114">
        <f>I98+K98</f>
        <v>0</v>
      </c>
      <c r="I98" s="114"/>
      <c r="J98" s="114"/>
      <c r="K98" s="114"/>
      <c r="L98" s="115">
        <f>M98+O98</f>
        <v>3.7</v>
      </c>
      <c r="M98" s="115">
        <f>E98+I98</f>
        <v>3.7</v>
      </c>
      <c r="N98" s="115">
        <f>F98+J98</f>
        <v>3.6</v>
      </c>
      <c r="O98" s="115">
        <f>G98+K98</f>
        <v>0</v>
      </c>
    </row>
    <row r="99" spans="1:15" ht="26.25" x14ac:dyDescent="0.25">
      <c r="A99" s="105"/>
      <c r="B99" s="441" t="s">
        <v>445</v>
      </c>
      <c r="C99" s="508"/>
      <c r="D99" s="116"/>
      <c r="E99" s="116"/>
      <c r="F99" s="116"/>
      <c r="G99" s="116"/>
      <c r="H99" s="117"/>
      <c r="I99" s="117"/>
      <c r="J99" s="117"/>
      <c r="K99" s="117"/>
      <c r="L99" s="118"/>
      <c r="M99" s="118"/>
      <c r="N99" s="118"/>
      <c r="O99" s="118"/>
    </row>
    <row r="100" spans="1:15" ht="15" customHeight="1" x14ac:dyDescent="0.25">
      <c r="A100" s="101" t="s">
        <v>89</v>
      </c>
      <c r="B100" s="27" t="s">
        <v>10</v>
      </c>
      <c r="C100" s="507" t="s">
        <v>25</v>
      </c>
      <c r="D100" s="113">
        <f>E100+G100</f>
        <v>3.7</v>
      </c>
      <c r="E100" s="113">
        <v>3.7</v>
      </c>
      <c r="F100" s="113">
        <v>3.6</v>
      </c>
      <c r="G100" s="113"/>
      <c r="H100" s="114">
        <f>I100+K100</f>
        <v>0</v>
      </c>
      <c r="I100" s="114"/>
      <c r="J100" s="114"/>
      <c r="K100" s="114"/>
      <c r="L100" s="115">
        <f>M100+O100</f>
        <v>3.7</v>
      </c>
      <c r="M100" s="115">
        <f>E100+I100</f>
        <v>3.7</v>
      </c>
      <c r="N100" s="115">
        <f>F100+J100</f>
        <v>3.6</v>
      </c>
      <c r="O100" s="115">
        <f>G100+K100</f>
        <v>0</v>
      </c>
    </row>
    <row r="101" spans="1:15" ht="26.25" x14ac:dyDescent="0.25">
      <c r="A101" s="105"/>
      <c r="B101" s="441" t="s">
        <v>445</v>
      </c>
      <c r="C101" s="508"/>
      <c r="D101" s="116"/>
      <c r="E101" s="116"/>
      <c r="F101" s="116"/>
      <c r="G101" s="116"/>
      <c r="H101" s="117"/>
      <c r="I101" s="117"/>
      <c r="J101" s="117"/>
      <c r="K101" s="117"/>
      <c r="L101" s="118"/>
      <c r="M101" s="118"/>
      <c r="N101" s="118"/>
      <c r="O101" s="118"/>
    </row>
    <row r="102" spans="1:15" ht="15" customHeight="1" x14ac:dyDescent="0.25">
      <c r="A102" s="101" t="s">
        <v>90</v>
      </c>
      <c r="B102" s="27" t="s">
        <v>11</v>
      </c>
      <c r="C102" s="507" t="s">
        <v>25</v>
      </c>
      <c r="D102" s="113">
        <f>E102+G102</f>
        <v>3.7</v>
      </c>
      <c r="E102" s="113">
        <v>3.7</v>
      </c>
      <c r="F102" s="113">
        <v>3.6</v>
      </c>
      <c r="G102" s="113"/>
      <c r="H102" s="114">
        <f>I102+K102</f>
        <v>0</v>
      </c>
      <c r="I102" s="114"/>
      <c r="J102" s="114"/>
      <c r="K102" s="114"/>
      <c r="L102" s="115">
        <f>M102+O102</f>
        <v>3.7</v>
      </c>
      <c r="M102" s="115">
        <f>E102+I102</f>
        <v>3.7</v>
      </c>
      <c r="N102" s="115">
        <f>F102+J102</f>
        <v>3.6</v>
      </c>
      <c r="O102" s="115">
        <f>G102+K102</f>
        <v>0</v>
      </c>
    </row>
    <row r="103" spans="1:15" ht="26.25" x14ac:dyDescent="0.25">
      <c r="A103" s="105"/>
      <c r="B103" s="441" t="s">
        <v>445</v>
      </c>
      <c r="C103" s="508"/>
      <c r="D103" s="116"/>
      <c r="E103" s="116"/>
      <c r="F103" s="116"/>
      <c r="G103" s="116"/>
      <c r="H103" s="117"/>
      <c r="I103" s="117"/>
      <c r="J103" s="117"/>
      <c r="K103" s="117"/>
      <c r="L103" s="118"/>
      <c r="M103" s="118"/>
      <c r="N103" s="118"/>
      <c r="O103" s="118"/>
    </row>
    <row r="104" spans="1:15" ht="15" customHeight="1" x14ac:dyDescent="0.25">
      <c r="A104" s="101" t="s">
        <v>91</v>
      </c>
      <c r="B104" s="27" t="s">
        <v>12</v>
      </c>
      <c r="C104" s="507" t="s">
        <v>25</v>
      </c>
      <c r="D104" s="113">
        <f>E104+G104</f>
        <v>3.7</v>
      </c>
      <c r="E104" s="113">
        <v>3.7</v>
      </c>
      <c r="F104" s="113">
        <v>3.5</v>
      </c>
      <c r="G104" s="113"/>
      <c r="H104" s="114">
        <f>I104+K104</f>
        <v>0</v>
      </c>
      <c r="I104" s="114"/>
      <c r="J104" s="114"/>
      <c r="K104" s="114"/>
      <c r="L104" s="115">
        <f>M104+O104</f>
        <v>3.7</v>
      </c>
      <c r="M104" s="115">
        <f>E104+I104</f>
        <v>3.7</v>
      </c>
      <c r="N104" s="115">
        <f>F104+J104</f>
        <v>3.5</v>
      </c>
      <c r="O104" s="115">
        <f>G104+K104</f>
        <v>0</v>
      </c>
    </row>
    <row r="105" spans="1:15" ht="26.25" x14ac:dyDescent="0.25">
      <c r="A105" s="105"/>
      <c r="B105" s="441" t="s">
        <v>445</v>
      </c>
      <c r="C105" s="508"/>
      <c r="D105" s="116"/>
      <c r="E105" s="116"/>
      <c r="F105" s="116"/>
      <c r="G105" s="116"/>
      <c r="H105" s="117"/>
      <c r="I105" s="117"/>
      <c r="J105" s="117"/>
      <c r="K105" s="117"/>
      <c r="L105" s="118"/>
      <c r="M105" s="118"/>
      <c r="N105" s="118"/>
      <c r="O105" s="118"/>
    </row>
    <row r="106" spans="1:15" ht="15" customHeight="1" x14ac:dyDescent="0.25">
      <c r="A106" s="101" t="s">
        <v>92</v>
      </c>
      <c r="B106" s="27" t="s">
        <v>60</v>
      </c>
      <c r="C106" s="507" t="s">
        <v>25</v>
      </c>
      <c r="D106" s="113">
        <f>E106+G106</f>
        <v>3.7</v>
      </c>
      <c r="E106" s="113">
        <v>3.7</v>
      </c>
      <c r="F106" s="113">
        <v>3.6</v>
      </c>
      <c r="G106" s="113"/>
      <c r="H106" s="114">
        <f>I106+K106</f>
        <v>0</v>
      </c>
      <c r="I106" s="114"/>
      <c r="J106" s="114"/>
      <c r="K106" s="114"/>
      <c r="L106" s="115">
        <f>M106+O106</f>
        <v>3.7</v>
      </c>
      <c r="M106" s="115">
        <f>E106+I106</f>
        <v>3.7</v>
      </c>
      <c r="N106" s="115">
        <f>F106+J106</f>
        <v>3.6</v>
      </c>
      <c r="O106" s="115">
        <f>G106+K106</f>
        <v>0</v>
      </c>
    </row>
    <row r="107" spans="1:15" ht="26.25" x14ac:dyDescent="0.25">
      <c r="A107" s="105"/>
      <c r="B107" s="441" t="s">
        <v>445</v>
      </c>
      <c r="C107" s="508"/>
      <c r="D107" s="116"/>
      <c r="E107" s="116"/>
      <c r="F107" s="116"/>
      <c r="G107" s="116"/>
      <c r="H107" s="117"/>
      <c r="I107" s="117"/>
      <c r="J107" s="117"/>
      <c r="K107" s="117"/>
      <c r="L107" s="118"/>
      <c r="M107" s="118"/>
      <c r="N107" s="118"/>
      <c r="O107" s="118"/>
    </row>
    <row r="108" spans="1:15" ht="15" customHeight="1" x14ac:dyDescent="0.25">
      <c r="A108" s="101" t="s">
        <v>93</v>
      </c>
      <c r="B108" s="27" t="s">
        <v>14</v>
      </c>
      <c r="C108" s="507" t="s">
        <v>25</v>
      </c>
      <c r="D108" s="113">
        <f>E108+G108</f>
        <v>3.7</v>
      </c>
      <c r="E108" s="113">
        <v>3.7</v>
      </c>
      <c r="F108" s="113">
        <v>3.6</v>
      </c>
      <c r="G108" s="113"/>
      <c r="H108" s="114">
        <f>I108+K108</f>
        <v>0</v>
      </c>
      <c r="I108" s="114"/>
      <c r="J108" s="114"/>
      <c r="K108" s="114"/>
      <c r="L108" s="115">
        <f>M108+O108</f>
        <v>3.7</v>
      </c>
      <c r="M108" s="115">
        <f>E108+I108</f>
        <v>3.7</v>
      </c>
      <c r="N108" s="115">
        <f>F108+J108</f>
        <v>3.6</v>
      </c>
      <c r="O108" s="115">
        <f>G108+K108</f>
        <v>0</v>
      </c>
    </row>
    <row r="109" spans="1:15" ht="26.25" x14ac:dyDescent="0.25">
      <c r="A109" s="105"/>
      <c r="B109" s="441" t="s">
        <v>445</v>
      </c>
      <c r="C109" s="508"/>
      <c r="D109" s="116"/>
      <c r="E109" s="116"/>
      <c r="F109" s="116"/>
      <c r="G109" s="116"/>
      <c r="H109" s="117"/>
      <c r="I109" s="117"/>
      <c r="J109" s="117"/>
      <c r="K109" s="117"/>
      <c r="L109" s="118"/>
      <c r="M109" s="118"/>
      <c r="N109" s="118"/>
      <c r="O109" s="118"/>
    </row>
    <row r="110" spans="1:15" ht="15" customHeight="1" x14ac:dyDescent="0.25">
      <c r="A110" s="101" t="s">
        <v>94</v>
      </c>
      <c r="B110" s="27" t="s">
        <v>15</v>
      </c>
      <c r="C110" s="507" t="s">
        <v>25</v>
      </c>
      <c r="D110" s="113">
        <f>E110+G110</f>
        <v>3.7</v>
      </c>
      <c r="E110" s="113">
        <v>3.7</v>
      </c>
      <c r="F110" s="113">
        <v>3.6</v>
      </c>
      <c r="G110" s="113"/>
      <c r="H110" s="114">
        <f>I110+K110</f>
        <v>0</v>
      </c>
      <c r="I110" s="114"/>
      <c r="J110" s="114"/>
      <c r="K110" s="114"/>
      <c r="L110" s="115">
        <f>M110+O110</f>
        <v>3.7</v>
      </c>
      <c r="M110" s="115">
        <f>E110+I110</f>
        <v>3.7</v>
      </c>
      <c r="N110" s="115">
        <f>F110+J110</f>
        <v>3.6</v>
      </c>
      <c r="O110" s="115">
        <f>G110+K110</f>
        <v>0</v>
      </c>
    </row>
    <row r="111" spans="1:15" ht="26.25" x14ac:dyDescent="0.25">
      <c r="A111" s="105"/>
      <c r="B111" s="441" t="s">
        <v>445</v>
      </c>
      <c r="C111" s="508"/>
      <c r="D111" s="116"/>
      <c r="E111" s="116"/>
      <c r="F111" s="116"/>
      <c r="G111" s="116"/>
      <c r="H111" s="117"/>
      <c r="I111" s="117"/>
      <c r="J111" s="117"/>
      <c r="K111" s="117"/>
      <c r="L111" s="118"/>
      <c r="M111" s="118"/>
      <c r="N111" s="118"/>
      <c r="O111" s="118"/>
    </row>
    <row r="112" spans="1:15" ht="15" customHeight="1" x14ac:dyDescent="0.25">
      <c r="A112" s="101" t="s">
        <v>95</v>
      </c>
      <c r="B112" s="27" t="s">
        <v>16</v>
      </c>
      <c r="C112" s="507" t="s">
        <v>25</v>
      </c>
      <c r="D112" s="113">
        <f>E112+G112</f>
        <v>11.2</v>
      </c>
      <c r="E112" s="113">
        <v>11.2</v>
      </c>
      <c r="F112" s="113">
        <v>10.9</v>
      </c>
      <c r="G112" s="113"/>
      <c r="H112" s="114">
        <f>I112+K112</f>
        <v>0</v>
      </c>
      <c r="I112" s="114"/>
      <c r="J112" s="114"/>
      <c r="K112" s="114"/>
      <c r="L112" s="115">
        <f>M112+O112</f>
        <v>11.2</v>
      </c>
      <c r="M112" s="115">
        <f>E112+I112</f>
        <v>11.2</v>
      </c>
      <c r="N112" s="115">
        <f>F112+J112</f>
        <v>10.9</v>
      </c>
      <c r="O112" s="115">
        <f>G112+K112</f>
        <v>0</v>
      </c>
    </row>
    <row r="113" spans="1:15" ht="26.25" x14ac:dyDescent="0.25">
      <c r="A113" s="105"/>
      <c r="B113" s="441" t="s">
        <v>445</v>
      </c>
      <c r="C113" s="508"/>
      <c r="D113" s="116"/>
      <c r="E113" s="116"/>
      <c r="F113" s="116"/>
      <c r="G113" s="116"/>
      <c r="H113" s="117"/>
      <c r="I113" s="117"/>
      <c r="J113" s="117"/>
      <c r="K113" s="117"/>
      <c r="L113" s="118"/>
      <c r="M113" s="118"/>
      <c r="N113" s="118"/>
      <c r="O113" s="118"/>
    </row>
    <row r="114" spans="1:15" ht="15" customHeight="1" x14ac:dyDescent="0.25">
      <c r="A114" s="101" t="s">
        <v>96</v>
      </c>
      <c r="B114" s="27" t="s">
        <v>17</v>
      </c>
      <c r="C114" s="507" t="s">
        <v>25</v>
      </c>
      <c r="D114" s="113">
        <f>E114+G114</f>
        <v>3.7</v>
      </c>
      <c r="E114" s="113">
        <v>3.7</v>
      </c>
      <c r="F114" s="113">
        <v>3.6</v>
      </c>
      <c r="G114" s="113"/>
      <c r="H114" s="114">
        <f>I114+K114</f>
        <v>0</v>
      </c>
      <c r="I114" s="114"/>
      <c r="J114" s="114"/>
      <c r="K114" s="114"/>
      <c r="L114" s="115">
        <f>M114+O114</f>
        <v>3.7</v>
      </c>
      <c r="M114" s="115">
        <f>E114+I114</f>
        <v>3.7</v>
      </c>
      <c r="N114" s="115">
        <f>F114+J114</f>
        <v>3.6</v>
      </c>
      <c r="O114" s="115">
        <f>G114+K114</f>
        <v>0</v>
      </c>
    </row>
    <row r="115" spans="1:15" ht="26.25" x14ac:dyDescent="0.25">
      <c r="A115" s="105"/>
      <c r="B115" s="441" t="s">
        <v>445</v>
      </c>
      <c r="C115" s="508"/>
      <c r="D115" s="116"/>
      <c r="E115" s="116"/>
      <c r="F115" s="116"/>
      <c r="G115" s="116"/>
      <c r="H115" s="117"/>
      <c r="I115" s="117"/>
      <c r="J115" s="117"/>
      <c r="K115" s="117"/>
      <c r="L115" s="118"/>
      <c r="M115" s="118"/>
      <c r="N115" s="118"/>
      <c r="O115" s="118"/>
    </row>
    <row r="116" spans="1:15" ht="15" customHeight="1" x14ac:dyDescent="0.25">
      <c r="A116" s="101" t="s">
        <v>97</v>
      </c>
      <c r="B116" s="27" t="s">
        <v>18</v>
      </c>
      <c r="C116" s="507" t="s">
        <v>25</v>
      </c>
      <c r="D116" s="113">
        <f>E116+G116</f>
        <v>3.7</v>
      </c>
      <c r="E116" s="113">
        <v>3.7</v>
      </c>
      <c r="F116" s="113">
        <v>3.6</v>
      </c>
      <c r="G116" s="113"/>
      <c r="H116" s="114">
        <f>I116+K116</f>
        <v>0</v>
      </c>
      <c r="I116" s="114"/>
      <c r="J116" s="114"/>
      <c r="K116" s="114"/>
      <c r="L116" s="115">
        <f>M116+O116</f>
        <v>3.7</v>
      </c>
      <c r="M116" s="115">
        <f>E116+I116</f>
        <v>3.7</v>
      </c>
      <c r="N116" s="115">
        <f>F116+J116</f>
        <v>3.6</v>
      </c>
      <c r="O116" s="115">
        <f>G116+K116</f>
        <v>0</v>
      </c>
    </row>
    <row r="117" spans="1:15" ht="26.25" x14ac:dyDescent="0.25">
      <c r="A117" s="105"/>
      <c r="B117" s="441" t="s">
        <v>445</v>
      </c>
      <c r="C117" s="508"/>
      <c r="D117" s="116"/>
      <c r="E117" s="116"/>
      <c r="F117" s="116"/>
      <c r="G117" s="116"/>
      <c r="H117" s="117"/>
      <c r="I117" s="117"/>
      <c r="J117" s="117"/>
      <c r="K117" s="117"/>
      <c r="L117" s="118"/>
      <c r="M117" s="118"/>
      <c r="N117" s="118"/>
      <c r="O117" s="118"/>
    </row>
    <row r="118" spans="1:15" ht="15" customHeight="1" x14ac:dyDescent="0.25">
      <c r="A118" s="101" t="s">
        <v>98</v>
      </c>
      <c r="B118" s="27" t="s">
        <v>19</v>
      </c>
      <c r="C118" s="507" t="s">
        <v>25</v>
      </c>
      <c r="D118" s="113">
        <f>E118+G118</f>
        <v>26.2</v>
      </c>
      <c r="E118" s="113">
        <v>26.2</v>
      </c>
      <c r="F118" s="113">
        <v>21.9</v>
      </c>
      <c r="G118" s="113"/>
      <c r="H118" s="114">
        <f>I118+K118</f>
        <v>0</v>
      </c>
      <c r="I118" s="114"/>
      <c r="J118" s="114"/>
      <c r="K118" s="114"/>
      <c r="L118" s="115">
        <f>M118+O118</f>
        <v>26.2</v>
      </c>
      <c r="M118" s="115">
        <f>E118+I118</f>
        <v>26.2</v>
      </c>
      <c r="N118" s="115">
        <f>F118+J118</f>
        <v>21.9</v>
      </c>
      <c r="O118" s="115">
        <f>G118+K118</f>
        <v>0</v>
      </c>
    </row>
    <row r="119" spans="1:15" ht="26.25" x14ac:dyDescent="0.25">
      <c r="A119" s="105"/>
      <c r="B119" s="441" t="s">
        <v>445</v>
      </c>
      <c r="C119" s="508"/>
      <c r="D119" s="116"/>
      <c r="E119" s="116"/>
      <c r="F119" s="116"/>
      <c r="G119" s="116"/>
      <c r="H119" s="117"/>
      <c r="I119" s="117"/>
      <c r="J119" s="117"/>
      <c r="K119" s="117"/>
      <c r="L119" s="118"/>
      <c r="M119" s="118"/>
      <c r="N119" s="118"/>
      <c r="O119" s="118"/>
    </row>
    <row r="120" spans="1:15" ht="15.95" customHeight="1" x14ac:dyDescent="0.25">
      <c r="A120" s="18" t="s">
        <v>99</v>
      </c>
      <c r="B120" s="25" t="s">
        <v>172</v>
      </c>
      <c r="C120" s="23"/>
      <c r="D120" s="21">
        <f>SUM(D96:D119)</f>
        <v>289.69999999999987</v>
      </c>
      <c r="E120" s="21">
        <f>SUM(E96:E119)</f>
        <v>289.69999999999987</v>
      </c>
      <c r="F120" s="21">
        <f>SUM(F96:F119)</f>
        <v>65.100000000000009</v>
      </c>
      <c r="G120" s="21">
        <f>SUM(G96:G119)</f>
        <v>0</v>
      </c>
      <c r="H120" s="22">
        <f t="shared" ref="H120:O120" si="22">SUM(H96:H119)</f>
        <v>0</v>
      </c>
      <c r="I120" s="22">
        <f t="shared" si="22"/>
        <v>0</v>
      </c>
      <c r="J120" s="22">
        <f t="shared" si="22"/>
        <v>0</v>
      </c>
      <c r="K120" s="22">
        <f t="shared" si="22"/>
        <v>0</v>
      </c>
      <c r="L120" s="19">
        <f>M120+O120</f>
        <v>289.69999999999987</v>
      </c>
      <c r="M120" s="19">
        <f t="shared" si="22"/>
        <v>289.69999999999987</v>
      </c>
      <c r="N120" s="19">
        <f t="shared" si="22"/>
        <v>65.100000000000009</v>
      </c>
      <c r="O120" s="19">
        <f t="shared" si="22"/>
        <v>0</v>
      </c>
    </row>
    <row r="121" spans="1:15" ht="15.95" customHeight="1" x14ac:dyDescent="0.25">
      <c r="A121" s="17" t="s">
        <v>100</v>
      </c>
      <c r="B121" s="470" t="s">
        <v>66</v>
      </c>
      <c r="C121" s="471"/>
      <c r="D121" s="471"/>
      <c r="E121" s="471"/>
      <c r="F121" s="471"/>
      <c r="G121" s="471"/>
      <c r="H121" s="471"/>
      <c r="I121" s="471"/>
      <c r="J121" s="471"/>
      <c r="K121" s="471"/>
      <c r="L121" s="471"/>
      <c r="M121" s="471"/>
      <c r="N121" s="471"/>
      <c r="O121" s="472"/>
    </row>
    <row r="122" spans="1:15" ht="15" customHeight="1" x14ac:dyDescent="0.25">
      <c r="A122" s="502" t="s">
        <v>101</v>
      </c>
      <c r="B122" s="63" t="s">
        <v>20</v>
      </c>
      <c r="C122" s="348"/>
      <c r="D122" s="103">
        <f t="shared" ref="D122:O122" si="23">SUM(D124:D128)</f>
        <v>1162.5</v>
      </c>
      <c r="E122" s="103">
        <f t="shared" si="23"/>
        <v>1162.5</v>
      </c>
      <c r="F122" s="103">
        <f t="shared" si="23"/>
        <v>2.4</v>
      </c>
      <c r="G122" s="103">
        <f t="shared" si="23"/>
        <v>0</v>
      </c>
      <c r="H122" s="104">
        <f t="shared" si="23"/>
        <v>5.0000000000000009</v>
      </c>
      <c r="I122" s="104">
        <f t="shared" si="23"/>
        <v>5.0000000000000009</v>
      </c>
      <c r="J122" s="104">
        <f t="shared" si="23"/>
        <v>0</v>
      </c>
      <c r="K122" s="104">
        <f t="shared" si="23"/>
        <v>0</v>
      </c>
      <c r="L122" s="63">
        <f t="shared" si="23"/>
        <v>1167.5</v>
      </c>
      <c r="M122" s="63">
        <f t="shared" si="23"/>
        <v>1167.5</v>
      </c>
      <c r="N122" s="63">
        <f t="shared" si="23"/>
        <v>2.4</v>
      </c>
      <c r="O122" s="63">
        <f t="shared" si="23"/>
        <v>0</v>
      </c>
    </row>
    <row r="123" spans="1:15" ht="15" customHeight="1" x14ac:dyDescent="0.25">
      <c r="A123" s="503"/>
      <c r="B123" s="106" t="s">
        <v>188</v>
      </c>
      <c r="C123" s="107"/>
      <c r="D123" s="108"/>
      <c r="E123" s="108"/>
      <c r="F123" s="108"/>
      <c r="G123" s="108"/>
      <c r="H123" s="62"/>
      <c r="I123" s="62"/>
      <c r="J123" s="62"/>
      <c r="K123" s="62"/>
      <c r="L123" s="30"/>
      <c r="M123" s="30"/>
      <c r="N123" s="30"/>
      <c r="O123" s="27"/>
    </row>
    <row r="124" spans="1:15" ht="26.25" x14ac:dyDescent="0.25">
      <c r="A124" s="503"/>
      <c r="B124" s="441" t="s">
        <v>391</v>
      </c>
      <c r="C124" s="349" t="s">
        <v>32</v>
      </c>
      <c r="D124" s="14">
        <f t="shared" ref="D124:D129" si="24">E124+G124</f>
        <v>3</v>
      </c>
      <c r="E124" s="14">
        <v>3</v>
      </c>
      <c r="F124" s="14">
        <v>2.4</v>
      </c>
      <c r="G124" s="14"/>
      <c r="H124" s="8">
        <f t="shared" ref="H124:H129" si="25">I124+K124</f>
        <v>0</v>
      </c>
      <c r="I124" s="8"/>
      <c r="J124" s="8"/>
      <c r="K124" s="8"/>
      <c r="L124" s="10">
        <f t="shared" ref="L124:L129" si="26">M124+O124</f>
        <v>3</v>
      </c>
      <c r="M124" s="10">
        <f t="shared" ref="M124:O129" si="27">E124+I124</f>
        <v>3</v>
      </c>
      <c r="N124" s="10">
        <f t="shared" si="27"/>
        <v>2.4</v>
      </c>
      <c r="O124" s="10">
        <f t="shared" si="27"/>
        <v>0</v>
      </c>
    </row>
    <row r="125" spans="1:15" ht="26.25" x14ac:dyDescent="0.25">
      <c r="A125" s="503"/>
      <c r="B125" s="109" t="s">
        <v>209</v>
      </c>
      <c r="C125" s="13" t="s">
        <v>24</v>
      </c>
      <c r="D125" s="6">
        <f t="shared" si="24"/>
        <v>2.7</v>
      </c>
      <c r="E125" s="6">
        <v>2.7</v>
      </c>
      <c r="F125" s="6"/>
      <c r="G125" s="6"/>
      <c r="H125" s="7">
        <f t="shared" si="25"/>
        <v>0</v>
      </c>
      <c r="I125" s="7"/>
      <c r="J125" s="7"/>
      <c r="K125" s="7"/>
      <c r="L125" s="350">
        <f t="shared" si="26"/>
        <v>2.7</v>
      </c>
      <c r="M125" s="350">
        <f t="shared" si="27"/>
        <v>2.7</v>
      </c>
      <c r="N125" s="350">
        <f t="shared" si="27"/>
        <v>0</v>
      </c>
      <c r="O125" s="9">
        <f t="shared" si="27"/>
        <v>0</v>
      </c>
    </row>
    <row r="126" spans="1:15" ht="26.25" x14ac:dyDescent="0.25">
      <c r="A126" s="503"/>
      <c r="B126" s="441" t="s">
        <v>191</v>
      </c>
      <c r="C126" s="80" t="s">
        <v>24</v>
      </c>
      <c r="D126" s="14">
        <f t="shared" si="24"/>
        <v>207.3</v>
      </c>
      <c r="E126" s="14">
        <v>207.3</v>
      </c>
      <c r="F126" s="14"/>
      <c r="G126" s="14"/>
      <c r="H126" s="8">
        <f t="shared" si="25"/>
        <v>0</v>
      </c>
      <c r="I126" s="8"/>
      <c r="J126" s="8"/>
      <c r="K126" s="8"/>
      <c r="L126" s="10">
        <f t="shared" si="26"/>
        <v>207.3</v>
      </c>
      <c r="M126" s="10">
        <f t="shared" si="27"/>
        <v>207.3</v>
      </c>
      <c r="N126" s="10">
        <f t="shared" si="27"/>
        <v>0</v>
      </c>
      <c r="O126" s="10">
        <f t="shared" si="27"/>
        <v>0</v>
      </c>
    </row>
    <row r="127" spans="1:15" x14ac:dyDescent="0.25">
      <c r="A127" s="503"/>
      <c r="B127" s="441" t="s">
        <v>210</v>
      </c>
      <c r="C127" s="28" t="s">
        <v>24</v>
      </c>
      <c r="D127" s="14">
        <f t="shared" si="24"/>
        <v>298.60000000000002</v>
      </c>
      <c r="E127" s="34">
        <v>298.60000000000002</v>
      </c>
      <c r="F127" s="34"/>
      <c r="G127" s="34"/>
      <c r="H127" s="8">
        <f t="shared" si="25"/>
        <v>-6.3</v>
      </c>
      <c r="I127" s="77">
        <v>-6.3</v>
      </c>
      <c r="J127" s="77"/>
      <c r="K127" s="77"/>
      <c r="L127" s="10">
        <f t="shared" si="26"/>
        <v>292.3</v>
      </c>
      <c r="M127" s="115">
        <f t="shared" si="27"/>
        <v>292.3</v>
      </c>
      <c r="N127" s="115">
        <f t="shared" si="27"/>
        <v>0</v>
      </c>
      <c r="O127" s="115">
        <f t="shared" si="27"/>
        <v>0</v>
      </c>
    </row>
    <row r="128" spans="1:15" ht="26.25" x14ac:dyDescent="0.25">
      <c r="A128" s="503"/>
      <c r="B128" s="112" t="s">
        <v>211</v>
      </c>
      <c r="C128" s="28" t="s">
        <v>24</v>
      </c>
      <c r="D128" s="14">
        <f t="shared" si="24"/>
        <v>650.9</v>
      </c>
      <c r="E128" s="14">
        <v>650.9</v>
      </c>
      <c r="F128" s="14"/>
      <c r="G128" s="14"/>
      <c r="H128" s="8">
        <f t="shared" si="25"/>
        <v>11.3</v>
      </c>
      <c r="I128" s="8">
        <v>11.3</v>
      </c>
      <c r="J128" s="8"/>
      <c r="K128" s="8"/>
      <c r="L128" s="10">
        <f t="shared" si="26"/>
        <v>662.19999999999993</v>
      </c>
      <c r="M128" s="27">
        <f t="shared" si="27"/>
        <v>662.19999999999993</v>
      </c>
      <c r="N128" s="115">
        <f t="shared" si="27"/>
        <v>0</v>
      </c>
      <c r="O128" s="115">
        <f t="shared" si="27"/>
        <v>0</v>
      </c>
    </row>
    <row r="129" spans="1:15" ht="15" customHeight="1" x14ac:dyDescent="0.25">
      <c r="A129" s="509" t="s">
        <v>102</v>
      </c>
      <c r="B129" s="63" t="s">
        <v>52</v>
      </c>
      <c r="C129" s="507" t="s">
        <v>24</v>
      </c>
      <c r="D129" s="113">
        <f t="shared" si="24"/>
        <v>384</v>
      </c>
      <c r="E129" s="113">
        <v>384</v>
      </c>
      <c r="F129" s="113">
        <v>368.8</v>
      </c>
      <c r="G129" s="113"/>
      <c r="H129" s="114">
        <f t="shared" si="25"/>
        <v>0</v>
      </c>
      <c r="I129" s="114"/>
      <c r="J129" s="114">
        <v>0.1</v>
      </c>
      <c r="K129" s="114"/>
      <c r="L129" s="115">
        <f t="shared" si="26"/>
        <v>384</v>
      </c>
      <c r="M129" s="115">
        <f t="shared" si="27"/>
        <v>384</v>
      </c>
      <c r="N129" s="115">
        <f t="shared" si="27"/>
        <v>368.90000000000003</v>
      </c>
      <c r="O129" s="115">
        <f t="shared" si="27"/>
        <v>0</v>
      </c>
    </row>
    <row r="130" spans="1:15" s="32" customFormat="1" ht="25.5" x14ac:dyDescent="0.2">
      <c r="A130" s="510"/>
      <c r="B130" s="441" t="s">
        <v>212</v>
      </c>
      <c r="C130" s="508"/>
      <c r="D130" s="116"/>
      <c r="E130" s="116"/>
      <c r="F130" s="116"/>
      <c r="G130" s="116"/>
      <c r="H130" s="117"/>
      <c r="I130" s="117"/>
      <c r="J130" s="117"/>
      <c r="K130" s="117"/>
      <c r="L130" s="118"/>
      <c r="M130" s="118"/>
      <c r="N130" s="118"/>
      <c r="O130" s="118"/>
    </row>
    <row r="131" spans="1:15" ht="15.95" customHeight="1" x14ac:dyDescent="0.25">
      <c r="A131" s="44" t="s">
        <v>103</v>
      </c>
      <c r="B131" s="35" t="s">
        <v>174</v>
      </c>
      <c r="C131" s="61"/>
      <c r="D131" s="21">
        <f t="shared" ref="D131:O131" si="28">D122+D129</f>
        <v>1546.5</v>
      </c>
      <c r="E131" s="21">
        <f t="shared" si="28"/>
        <v>1546.5</v>
      </c>
      <c r="F131" s="21">
        <f t="shared" si="28"/>
        <v>371.2</v>
      </c>
      <c r="G131" s="21">
        <f t="shared" si="28"/>
        <v>0</v>
      </c>
      <c r="H131" s="22">
        <f t="shared" si="28"/>
        <v>5.0000000000000009</v>
      </c>
      <c r="I131" s="22">
        <f t="shared" si="28"/>
        <v>5.0000000000000009</v>
      </c>
      <c r="J131" s="22">
        <f t="shared" si="28"/>
        <v>0.1</v>
      </c>
      <c r="K131" s="22">
        <f t="shared" si="28"/>
        <v>0</v>
      </c>
      <c r="L131" s="19">
        <f>M131+O131</f>
        <v>1551.5</v>
      </c>
      <c r="M131" s="19">
        <f t="shared" si="28"/>
        <v>1551.5</v>
      </c>
      <c r="N131" s="19">
        <f t="shared" si="28"/>
        <v>371.3</v>
      </c>
      <c r="O131" s="19">
        <f t="shared" si="28"/>
        <v>0</v>
      </c>
    </row>
    <row r="132" spans="1:15" ht="15.95" customHeight="1" x14ac:dyDescent="0.25">
      <c r="A132" s="496" t="s">
        <v>104</v>
      </c>
      <c r="B132" s="78" t="s">
        <v>166</v>
      </c>
      <c r="C132" s="499"/>
      <c r="D132" s="215">
        <f t="shared" ref="D132:O132" si="29">SUM(D134:D154)</f>
        <v>3037.5</v>
      </c>
      <c r="E132" s="125">
        <f t="shared" si="29"/>
        <v>3037.5</v>
      </c>
      <c r="F132" s="125">
        <f t="shared" si="29"/>
        <v>1408.8999999999999</v>
      </c>
      <c r="G132" s="125">
        <f t="shared" si="29"/>
        <v>0</v>
      </c>
      <c r="H132" s="126">
        <f t="shared" si="29"/>
        <v>5.1000000000000014</v>
      </c>
      <c r="I132" s="126">
        <f t="shared" si="29"/>
        <v>5.1000000000000014</v>
      </c>
      <c r="J132" s="126">
        <f t="shared" si="29"/>
        <v>1</v>
      </c>
      <c r="K132" s="126">
        <f t="shared" si="29"/>
        <v>0</v>
      </c>
      <c r="L132" s="127">
        <f t="shared" si="29"/>
        <v>3042.6</v>
      </c>
      <c r="M132" s="127">
        <f t="shared" si="29"/>
        <v>3042.6</v>
      </c>
      <c r="N132" s="127">
        <f t="shared" si="29"/>
        <v>1409.8999999999999</v>
      </c>
      <c r="O132" s="127">
        <f t="shared" si="29"/>
        <v>0</v>
      </c>
    </row>
    <row r="133" spans="1:15" ht="15" customHeight="1" x14ac:dyDescent="0.25">
      <c r="A133" s="497"/>
      <c r="B133" s="221" t="s">
        <v>188</v>
      </c>
      <c r="C133" s="500"/>
      <c r="D133" s="216"/>
      <c r="E133" s="128"/>
      <c r="F133" s="129"/>
      <c r="G133" s="129"/>
      <c r="H133" s="130"/>
      <c r="I133" s="130"/>
      <c r="J133" s="131"/>
      <c r="K133" s="131"/>
      <c r="L133" s="132"/>
      <c r="M133" s="132"/>
      <c r="N133" s="133"/>
      <c r="O133" s="133"/>
    </row>
    <row r="134" spans="1:15" ht="26.25" x14ac:dyDescent="0.25">
      <c r="A134" s="497"/>
      <c r="B134" s="79" t="s">
        <v>197</v>
      </c>
      <c r="C134" s="500"/>
      <c r="D134" s="217">
        <f>E134+G134</f>
        <v>0.7</v>
      </c>
      <c r="E134" s="134">
        <f t="shared" ref="E134:G143" si="30">E28</f>
        <v>0.7</v>
      </c>
      <c r="F134" s="134">
        <f t="shared" si="30"/>
        <v>0.7</v>
      </c>
      <c r="G134" s="134">
        <f t="shared" si="30"/>
        <v>0</v>
      </c>
      <c r="H134" s="135">
        <f t="shared" ref="H134:H154" si="31">I134+K134</f>
        <v>0</v>
      </c>
      <c r="I134" s="135">
        <f t="shared" ref="I134:K143" si="32">I28</f>
        <v>0</v>
      </c>
      <c r="J134" s="135">
        <f t="shared" si="32"/>
        <v>0</v>
      </c>
      <c r="K134" s="135">
        <f t="shared" si="32"/>
        <v>0</v>
      </c>
      <c r="L134" s="136">
        <f t="shared" ref="L134:L154" si="33">M134+O134</f>
        <v>0.7</v>
      </c>
      <c r="M134" s="136">
        <f t="shared" ref="M134:O143" si="34">M28</f>
        <v>0.7</v>
      </c>
      <c r="N134" s="136">
        <f t="shared" si="34"/>
        <v>0.7</v>
      </c>
      <c r="O134" s="136">
        <f t="shared" si="34"/>
        <v>0</v>
      </c>
    </row>
    <row r="135" spans="1:15" x14ac:dyDescent="0.25">
      <c r="A135" s="497"/>
      <c r="B135" s="79" t="s">
        <v>193</v>
      </c>
      <c r="C135" s="500"/>
      <c r="D135" s="214">
        <f t="shared" ref="D135:D154" si="35">E135+G135</f>
        <v>28.6</v>
      </c>
      <c r="E135" s="73">
        <f t="shared" si="30"/>
        <v>28.6</v>
      </c>
      <c r="F135" s="73">
        <f t="shared" si="30"/>
        <v>28.1</v>
      </c>
      <c r="G135" s="73">
        <f t="shared" si="30"/>
        <v>0</v>
      </c>
      <c r="H135" s="75">
        <f t="shared" si="31"/>
        <v>0</v>
      </c>
      <c r="I135" s="75">
        <f t="shared" si="32"/>
        <v>0</v>
      </c>
      <c r="J135" s="75">
        <f t="shared" si="32"/>
        <v>-0.1</v>
      </c>
      <c r="K135" s="75">
        <f t="shared" si="32"/>
        <v>0</v>
      </c>
      <c r="L135" s="76">
        <f t="shared" si="33"/>
        <v>28.6</v>
      </c>
      <c r="M135" s="76">
        <f t="shared" si="34"/>
        <v>28.6</v>
      </c>
      <c r="N135" s="76">
        <f t="shared" si="34"/>
        <v>28</v>
      </c>
      <c r="O135" s="76">
        <f t="shared" si="34"/>
        <v>0</v>
      </c>
    </row>
    <row r="136" spans="1:15" ht="26.25" x14ac:dyDescent="0.25">
      <c r="A136" s="497"/>
      <c r="B136" s="79" t="s">
        <v>199</v>
      </c>
      <c r="C136" s="500"/>
      <c r="D136" s="214">
        <f t="shared" si="35"/>
        <v>8.1</v>
      </c>
      <c r="E136" s="73">
        <f t="shared" si="30"/>
        <v>8.1</v>
      </c>
      <c r="F136" s="73">
        <f t="shared" si="30"/>
        <v>8</v>
      </c>
      <c r="G136" s="73">
        <f t="shared" si="30"/>
        <v>0</v>
      </c>
      <c r="H136" s="75">
        <f t="shared" si="31"/>
        <v>0</v>
      </c>
      <c r="I136" s="75">
        <f t="shared" si="32"/>
        <v>0</v>
      </c>
      <c r="J136" s="75">
        <f t="shared" si="32"/>
        <v>0</v>
      </c>
      <c r="K136" s="75">
        <f t="shared" si="32"/>
        <v>0</v>
      </c>
      <c r="L136" s="76">
        <f t="shared" si="33"/>
        <v>8.1</v>
      </c>
      <c r="M136" s="76">
        <f t="shared" si="34"/>
        <v>8.1</v>
      </c>
      <c r="N136" s="76">
        <f t="shared" si="34"/>
        <v>8</v>
      </c>
      <c r="O136" s="76">
        <f t="shared" si="34"/>
        <v>0</v>
      </c>
    </row>
    <row r="137" spans="1:15" ht="26.25" x14ac:dyDescent="0.25">
      <c r="A137" s="497"/>
      <c r="B137" s="79" t="s">
        <v>195</v>
      </c>
      <c r="C137" s="500"/>
      <c r="D137" s="214">
        <f t="shared" si="35"/>
        <v>27.9</v>
      </c>
      <c r="E137" s="73">
        <f t="shared" si="30"/>
        <v>27.9</v>
      </c>
      <c r="F137" s="73">
        <f t="shared" si="30"/>
        <v>22.6</v>
      </c>
      <c r="G137" s="73">
        <f t="shared" si="30"/>
        <v>0</v>
      </c>
      <c r="H137" s="75">
        <f t="shared" si="31"/>
        <v>0</v>
      </c>
      <c r="I137" s="75">
        <f t="shared" si="32"/>
        <v>0</v>
      </c>
      <c r="J137" s="75">
        <f t="shared" si="32"/>
        <v>0</v>
      </c>
      <c r="K137" s="75">
        <f t="shared" si="32"/>
        <v>0</v>
      </c>
      <c r="L137" s="76">
        <f t="shared" si="33"/>
        <v>27.9</v>
      </c>
      <c r="M137" s="76">
        <f t="shared" si="34"/>
        <v>27.9</v>
      </c>
      <c r="N137" s="76">
        <f t="shared" si="34"/>
        <v>22.6</v>
      </c>
      <c r="O137" s="76">
        <f t="shared" si="34"/>
        <v>0</v>
      </c>
    </row>
    <row r="138" spans="1:15" x14ac:dyDescent="0.25">
      <c r="A138" s="497"/>
      <c r="B138" s="79" t="s">
        <v>200</v>
      </c>
      <c r="C138" s="500"/>
      <c r="D138" s="214">
        <f t="shared" si="35"/>
        <v>14.2</v>
      </c>
      <c r="E138" s="73">
        <f t="shared" si="30"/>
        <v>14.2</v>
      </c>
      <c r="F138" s="73">
        <f t="shared" si="30"/>
        <v>13.1</v>
      </c>
      <c r="G138" s="73">
        <f t="shared" si="30"/>
        <v>0</v>
      </c>
      <c r="H138" s="75">
        <f t="shared" si="31"/>
        <v>0</v>
      </c>
      <c r="I138" s="75">
        <f t="shared" si="32"/>
        <v>0</v>
      </c>
      <c r="J138" s="75">
        <f t="shared" si="32"/>
        <v>0</v>
      </c>
      <c r="K138" s="75">
        <f t="shared" si="32"/>
        <v>0</v>
      </c>
      <c r="L138" s="76">
        <f t="shared" si="33"/>
        <v>14.2</v>
      </c>
      <c r="M138" s="76">
        <f t="shared" si="34"/>
        <v>14.2</v>
      </c>
      <c r="N138" s="76">
        <f t="shared" si="34"/>
        <v>13.1</v>
      </c>
      <c r="O138" s="76">
        <f t="shared" si="34"/>
        <v>0</v>
      </c>
    </row>
    <row r="139" spans="1:15" ht="26.25" x14ac:dyDescent="0.25">
      <c r="A139" s="497"/>
      <c r="B139" s="79" t="s">
        <v>194</v>
      </c>
      <c r="C139" s="500"/>
      <c r="D139" s="214">
        <f t="shared" si="35"/>
        <v>5.3</v>
      </c>
      <c r="E139" s="73">
        <f t="shared" si="30"/>
        <v>5.3</v>
      </c>
      <c r="F139" s="73">
        <f t="shared" si="30"/>
        <v>5.2</v>
      </c>
      <c r="G139" s="73">
        <f t="shared" si="30"/>
        <v>0</v>
      </c>
      <c r="H139" s="75">
        <f t="shared" si="31"/>
        <v>0</v>
      </c>
      <c r="I139" s="75">
        <f t="shared" si="32"/>
        <v>0</v>
      </c>
      <c r="J139" s="75">
        <f t="shared" si="32"/>
        <v>0</v>
      </c>
      <c r="K139" s="75">
        <f t="shared" si="32"/>
        <v>0</v>
      </c>
      <c r="L139" s="76">
        <f t="shared" si="33"/>
        <v>5.3</v>
      </c>
      <c r="M139" s="76">
        <f t="shared" si="34"/>
        <v>5.3</v>
      </c>
      <c r="N139" s="76">
        <f t="shared" si="34"/>
        <v>5.2</v>
      </c>
      <c r="O139" s="76">
        <f t="shared" si="34"/>
        <v>0</v>
      </c>
    </row>
    <row r="140" spans="1:15" ht="39" x14ac:dyDescent="0.25">
      <c r="A140" s="497"/>
      <c r="B140" s="79" t="s">
        <v>390</v>
      </c>
      <c r="C140" s="500"/>
      <c r="D140" s="214">
        <f t="shared" si="35"/>
        <v>11.3</v>
      </c>
      <c r="E140" s="73">
        <f t="shared" si="30"/>
        <v>11.3</v>
      </c>
      <c r="F140" s="73">
        <f t="shared" si="30"/>
        <v>3</v>
      </c>
      <c r="G140" s="73">
        <f t="shared" si="30"/>
        <v>0</v>
      </c>
      <c r="H140" s="75">
        <f t="shared" si="31"/>
        <v>0</v>
      </c>
      <c r="I140" s="75">
        <f t="shared" si="32"/>
        <v>0</v>
      </c>
      <c r="J140" s="75">
        <f t="shared" si="32"/>
        <v>0</v>
      </c>
      <c r="K140" s="75">
        <f t="shared" si="32"/>
        <v>0</v>
      </c>
      <c r="L140" s="76">
        <f t="shared" si="33"/>
        <v>11.3</v>
      </c>
      <c r="M140" s="76">
        <f t="shared" si="34"/>
        <v>11.3</v>
      </c>
      <c r="N140" s="76">
        <f t="shared" si="34"/>
        <v>3</v>
      </c>
      <c r="O140" s="76">
        <f t="shared" si="34"/>
        <v>0</v>
      </c>
    </row>
    <row r="141" spans="1:15" ht="26.25" x14ac:dyDescent="0.25">
      <c r="A141" s="497"/>
      <c r="B141" s="79" t="s">
        <v>213</v>
      </c>
      <c r="C141" s="500"/>
      <c r="D141" s="214">
        <f t="shared" si="35"/>
        <v>0.6</v>
      </c>
      <c r="E141" s="73">
        <f t="shared" si="30"/>
        <v>0.6</v>
      </c>
      <c r="F141" s="73">
        <f t="shared" si="30"/>
        <v>0.6</v>
      </c>
      <c r="G141" s="73">
        <f t="shared" si="30"/>
        <v>0</v>
      </c>
      <c r="H141" s="75">
        <f t="shared" si="31"/>
        <v>0</v>
      </c>
      <c r="I141" s="75">
        <f t="shared" si="32"/>
        <v>0</v>
      </c>
      <c r="J141" s="75">
        <f t="shared" si="32"/>
        <v>0</v>
      </c>
      <c r="K141" s="75">
        <f t="shared" si="32"/>
        <v>0</v>
      </c>
      <c r="L141" s="76">
        <f t="shared" si="33"/>
        <v>0.6</v>
      </c>
      <c r="M141" s="76">
        <f t="shared" si="34"/>
        <v>0.6</v>
      </c>
      <c r="N141" s="76">
        <f t="shared" si="34"/>
        <v>0.6</v>
      </c>
      <c r="O141" s="76">
        <f t="shared" si="34"/>
        <v>0</v>
      </c>
    </row>
    <row r="142" spans="1:15" x14ac:dyDescent="0.25">
      <c r="A142" s="497"/>
      <c r="B142" s="79" t="s">
        <v>198</v>
      </c>
      <c r="C142" s="500"/>
      <c r="D142" s="214">
        <f t="shared" si="35"/>
        <v>17.399999999999999</v>
      </c>
      <c r="E142" s="73">
        <f t="shared" si="30"/>
        <v>17.399999999999999</v>
      </c>
      <c r="F142" s="73">
        <f t="shared" si="30"/>
        <v>14.7</v>
      </c>
      <c r="G142" s="73">
        <f t="shared" si="30"/>
        <v>0</v>
      </c>
      <c r="H142" s="75">
        <f t="shared" si="31"/>
        <v>0</v>
      </c>
      <c r="I142" s="75">
        <f t="shared" si="32"/>
        <v>0</v>
      </c>
      <c r="J142" s="75">
        <f t="shared" si="32"/>
        <v>-0.6</v>
      </c>
      <c r="K142" s="75">
        <f t="shared" si="32"/>
        <v>0</v>
      </c>
      <c r="L142" s="76">
        <f t="shared" si="33"/>
        <v>17.399999999999999</v>
      </c>
      <c r="M142" s="76">
        <f t="shared" si="34"/>
        <v>17.399999999999999</v>
      </c>
      <c r="N142" s="76">
        <f t="shared" si="34"/>
        <v>14.1</v>
      </c>
      <c r="O142" s="76">
        <f t="shared" si="34"/>
        <v>0</v>
      </c>
    </row>
    <row r="143" spans="1:15" x14ac:dyDescent="0.25">
      <c r="A143" s="497"/>
      <c r="B143" s="79" t="s">
        <v>190</v>
      </c>
      <c r="C143" s="500"/>
      <c r="D143" s="214">
        <f t="shared" si="35"/>
        <v>7.1</v>
      </c>
      <c r="E143" s="73">
        <f t="shared" si="30"/>
        <v>7.1</v>
      </c>
      <c r="F143" s="73">
        <f t="shared" si="30"/>
        <v>6.6</v>
      </c>
      <c r="G143" s="73">
        <f t="shared" si="30"/>
        <v>0</v>
      </c>
      <c r="H143" s="75">
        <f t="shared" si="31"/>
        <v>0</v>
      </c>
      <c r="I143" s="75">
        <f t="shared" si="32"/>
        <v>0</v>
      </c>
      <c r="J143" s="75">
        <f t="shared" si="32"/>
        <v>0</v>
      </c>
      <c r="K143" s="75">
        <f t="shared" si="32"/>
        <v>0</v>
      </c>
      <c r="L143" s="76">
        <f t="shared" si="33"/>
        <v>7.1</v>
      </c>
      <c r="M143" s="76">
        <f t="shared" si="34"/>
        <v>7.1</v>
      </c>
      <c r="N143" s="76">
        <f t="shared" si="34"/>
        <v>6.6</v>
      </c>
      <c r="O143" s="76">
        <f t="shared" si="34"/>
        <v>0</v>
      </c>
    </row>
    <row r="144" spans="1:15" x14ac:dyDescent="0.25">
      <c r="A144" s="497"/>
      <c r="B144" s="79" t="s">
        <v>203</v>
      </c>
      <c r="C144" s="500"/>
      <c r="D144" s="214">
        <f t="shared" si="35"/>
        <v>204.20000000000005</v>
      </c>
      <c r="E144" s="73">
        <f>E38+E46+E50+E54+E58+E62+E66+E70+E74+E78+E82</f>
        <v>204.20000000000005</v>
      </c>
      <c r="F144" s="73">
        <f>F38+F46+F50+F54+F58+F62+F66+F70+F74+F78+F82</f>
        <v>180.79999999999998</v>
      </c>
      <c r="G144" s="73">
        <f>G38+G46+G50+G54+G58+G62+G66+G70+G74+G78+G82</f>
        <v>0</v>
      </c>
      <c r="H144" s="75">
        <f t="shared" si="31"/>
        <v>0</v>
      </c>
      <c r="I144" s="75">
        <f>I38+I46+I50+I54+I58+I62+I66+I70+I74+I78+I82</f>
        <v>0</v>
      </c>
      <c r="J144" s="75">
        <f>J38+J46+J50+J54+J58+J62+J66+J70+J74+J78+J82</f>
        <v>0</v>
      </c>
      <c r="K144" s="75">
        <f>K38+K46+K50+K54+K58+K62+K66+K70+K74+K78+K82</f>
        <v>0</v>
      </c>
      <c r="L144" s="76">
        <f t="shared" si="33"/>
        <v>204.20000000000005</v>
      </c>
      <c r="M144" s="76">
        <f>M38+M46+M50+M54+M58+M62+M66+M70+M74+M78+M82</f>
        <v>204.20000000000005</v>
      </c>
      <c r="N144" s="76">
        <f>N38+N46+N50+N54+N58+N62+N66+N70+N74+N78+N82</f>
        <v>180.79999999999998</v>
      </c>
      <c r="O144" s="76">
        <f>O38+O46+O50+O54+O58+O62+O66+O70+O74+O78+O82</f>
        <v>0</v>
      </c>
    </row>
    <row r="145" spans="1:17" x14ac:dyDescent="0.25">
      <c r="A145" s="497"/>
      <c r="B145" s="79" t="s">
        <v>460</v>
      </c>
      <c r="C145" s="500"/>
      <c r="D145" s="214">
        <f t="shared" si="35"/>
        <v>13.8</v>
      </c>
      <c r="E145" s="73">
        <f>E40</f>
        <v>13.8</v>
      </c>
      <c r="F145" s="73">
        <f t="shared" ref="F145:G145" si="36">F40</f>
        <v>5.8</v>
      </c>
      <c r="G145" s="73">
        <f t="shared" si="36"/>
        <v>0</v>
      </c>
      <c r="H145" s="75">
        <f t="shared" si="31"/>
        <v>0</v>
      </c>
      <c r="I145" s="75">
        <f>I40</f>
        <v>0</v>
      </c>
      <c r="J145" s="75">
        <f t="shared" ref="J145:K145" si="37">J40</f>
        <v>1.2</v>
      </c>
      <c r="K145" s="75">
        <f t="shared" si="37"/>
        <v>0</v>
      </c>
      <c r="L145" s="76">
        <f t="shared" si="33"/>
        <v>13.8</v>
      </c>
      <c r="M145" s="76">
        <f>M40</f>
        <v>13.8</v>
      </c>
      <c r="N145" s="76">
        <f t="shared" ref="N145:O145" si="38">N40</f>
        <v>7</v>
      </c>
      <c r="O145" s="76">
        <f t="shared" si="38"/>
        <v>0</v>
      </c>
    </row>
    <row r="146" spans="1:17" ht="40.5" customHeight="1" x14ac:dyDescent="0.25">
      <c r="A146" s="497"/>
      <c r="B146" s="79" t="s">
        <v>208</v>
      </c>
      <c r="C146" s="500"/>
      <c r="D146" s="214">
        <f t="shared" si="35"/>
        <v>219</v>
      </c>
      <c r="E146" s="73">
        <f>E96</f>
        <v>219</v>
      </c>
      <c r="F146" s="73">
        <f>F96</f>
        <v>0</v>
      </c>
      <c r="G146" s="73">
        <f>G96</f>
        <v>0</v>
      </c>
      <c r="H146" s="75">
        <f t="shared" si="31"/>
        <v>0</v>
      </c>
      <c r="I146" s="75">
        <f>I96</f>
        <v>0</v>
      </c>
      <c r="J146" s="75">
        <f>J96</f>
        <v>0</v>
      </c>
      <c r="K146" s="75">
        <f>K96</f>
        <v>0</v>
      </c>
      <c r="L146" s="76">
        <f t="shared" si="33"/>
        <v>219</v>
      </c>
      <c r="M146" s="76">
        <f>M96</f>
        <v>219</v>
      </c>
      <c r="N146" s="76">
        <f>N96</f>
        <v>0</v>
      </c>
      <c r="O146" s="76">
        <f>O96</f>
        <v>0</v>
      </c>
    </row>
    <row r="147" spans="1:17" x14ac:dyDescent="0.25">
      <c r="A147" s="497"/>
      <c r="B147" s="79" t="s">
        <v>207</v>
      </c>
      <c r="C147" s="500"/>
      <c r="D147" s="214">
        <f t="shared" si="35"/>
        <v>446.6</v>
      </c>
      <c r="E147" s="73">
        <f>E86</f>
        <v>446.6</v>
      </c>
      <c r="F147" s="73">
        <f>F86</f>
        <v>400.2</v>
      </c>
      <c r="G147" s="73">
        <f>G86</f>
        <v>0</v>
      </c>
      <c r="H147" s="75">
        <f t="shared" si="31"/>
        <v>0</v>
      </c>
      <c r="I147" s="75">
        <f>I86</f>
        <v>0</v>
      </c>
      <c r="J147" s="75">
        <f>J86</f>
        <v>0.4</v>
      </c>
      <c r="K147" s="75">
        <f>K86</f>
        <v>0</v>
      </c>
      <c r="L147" s="76">
        <f t="shared" si="33"/>
        <v>446.6</v>
      </c>
      <c r="M147" s="76">
        <f>M86</f>
        <v>446.6</v>
      </c>
      <c r="N147" s="76">
        <f>N86</f>
        <v>400.59999999999997</v>
      </c>
      <c r="O147" s="76">
        <f>O86</f>
        <v>0</v>
      </c>
    </row>
    <row r="148" spans="1:17" ht="26.25" x14ac:dyDescent="0.25">
      <c r="A148" s="497"/>
      <c r="B148" s="79" t="s">
        <v>192</v>
      </c>
      <c r="C148" s="500"/>
      <c r="D148" s="214">
        <f t="shared" si="35"/>
        <v>375.4</v>
      </c>
      <c r="E148" s="73">
        <f>E92+E93</f>
        <v>375.4</v>
      </c>
      <c r="F148" s="73">
        <f>F92+F93</f>
        <v>260.39999999999998</v>
      </c>
      <c r="G148" s="73">
        <f>G92+G93</f>
        <v>0</v>
      </c>
      <c r="H148" s="75">
        <f t="shared" si="31"/>
        <v>0</v>
      </c>
      <c r="I148" s="75">
        <f>I92+I93</f>
        <v>0</v>
      </c>
      <c r="J148" s="75">
        <f>J92+J93</f>
        <v>0</v>
      </c>
      <c r="K148" s="75">
        <f>K92+K93</f>
        <v>0</v>
      </c>
      <c r="L148" s="76">
        <f t="shared" si="33"/>
        <v>375.4</v>
      </c>
      <c r="M148" s="76">
        <f>M92+M93</f>
        <v>375.4</v>
      </c>
      <c r="N148" s="76">
        <f>N92+N93</f>
        <v>260.39999999999998</v>
      </c>
      <c r="O148" s="76">
        <f>O92+O93</f>
        <v>0</v>
      </c>
    </row>
    <row r="149" spans="1:17" ht="26.25" customHeight="1" x14ac:dyDescent="0.25">
      <c r="A149" s="497"/>
      <c r="B149" s="79" t="s">
        <v>209</v>
      </c>
      <c r="C149" s="500"/>
      <c r="D149" s="214">
        <f t="shared" si="35"/>
        <v>2.8000000000000003</v>
      </c>
      <c r="E149" s="73">
        <f>E39+E125</f>
        <v>2.8000000000000003</v>
      </c>
      <c r="F149" s="73">
        <f>F39+F125</f>
        <v>0.1</v>
      </c>
      <c r="G149" s="73">
        <f>G39+G125</f>
        <v>0</v>
      </c>
      <c r="H149" s="75">
        <f t="shared" si="31"/>
        <v>0</v>
      </c>
      <c r="I149" s="75">
        <f>I39+I125</f>
        <v>0</v>
      </c>
      <c r="J149" s="75">
        <f>J39+J125</f>
        <v>0</v>
      </c>
      <c r="K149" s="75">
        <f>K39+K125</f>
        <v>0</v>
      </c>
      <c r="L149" s="76">
        <f t="shared" si="33"/>
        <v>2.8000000000000003</v>
      </c>
      <c r="M149" s="76">
        <f>M39+M125</f>
        <v>2.8000000000000003</v>
      </c>
      <c r="N149" s="76">
        <f>N39+N125</f>
        <v>0.1</v>
      </c>
      <c r="O149" s="76">
        <f>O39+O125</f>
        <v>0</v>
      </c>
    </row>
    <row r="150" spans="1:17" ht="26.25" x14ac:dyDescent="0.25">
      <c r="A150" s="497"/>
      <c r="B150" s="79" t="s">
        <v>191</v>
      </c>
      <c r="C150" s="500"/>
      <c r="D150" s="214">
        <f t="shared" si="35"/>
        <v>213.5</v>
      </c>
      <c r="E150" s="73">
        <f t="shared" ref="E150:G151" si="39">E41+E126</f>
        <v>213.5</v>
      </c>
      <c r="F150" s="73">
        <f t="shared" si="39"/>
        <v>0</v>
      </c>
      <c r="G150" s="73">
        <f t="shared" si="39"/>
        <v>0</v>
      </c>
      <c r="H150" s="75">
        <f t="shared" si="31"/>
        <v>0</v>
      </c>
      <c r="I150" s="75">
        <f t="shared" ref="I150:K151" si="40">I41+I126</f>
        <v>0</v>
      </c>
      <c r="J150" s="75">
        <f t="shared" si="40"/>
        <v>0</v>
      </c>
      <c r="K150" s="75">
        <f t="shared" si="40"/>
        <v>0</v>
      </c>
      <c r="L150" s="76">
        <f t="shared" si="33"/>
        <v>213.5</v>
      </c>
      <c r="M150" s="76">
        <f t="shared" ref="M150:O151" si="41">M41+M126</f>
        <v>213.5</v>
      </c>
      <c r="N150" s="76">
        <f t="shared" si="41"/>
        <v>0</v>
      </c>
      <c r="O150" s="76">
        <f t="shared" si="41"/>
        <v>0</v>
      </c>
    </row>
    <row r="151" spans="1:17" x14ac:dyDescent="0.25">
      <c r="A151" s="497"/>
      <c r="B151" s="79" t="s">
        <v>210</v>
      </c>
      <c r="C151" s="500"/>
      <c r="D151" s="214">
        <f t="shared" si="35"/>
        <v>310.5</v>
      </c>
      <c r="E151" s="73">
        <f t="shared" si="39"/>
        <v>310.5</v>
      </c>
      <c r="F151" s="73">
        <f t="shared" si="39"/>
        <v>10.8</v>
      </c>
      <c r="G151" s="73">
        <f t="shared" si="39"/>
        <v>0</v>
      </c>
      <c r="H151" s="75">
        <f t="shared" si="31"/>
        <v>-6.5</v>
      </c>
      <c r="I151" s="75">
        <f t="shared" si="40"/>
        <v>-6.5</v>
      </c>
      <c r="J151" s="75">
        <f t="shared" si="40"/>
        <v>0</v>
      </c>
      <c r="K151" s="75">
        <f t="shared" si="40"/>
        <v>0</v>
      </c>
      <c r="L151" s="76">
        <f t="shared" si="33"/>
        <v>304</v>
      </c>
      <c r="M151" s="76">
        <f t="shared" si="41"/>
        <v>304</v>
      </c>
      <c r="N151" s="76">
        <f t="shared" si="41"/>
        <v>10.8</v>
      </c>
      <c r="O151" s="76">
        <f t="shared" si="41"/>
        <v>0</v>
      </c>
    </row>
    <row r="152" spans="1:17" x14ac:dyDescent="0.25">
      <c r="A152" s="497"/>
      <c r="B152" s="79" t="s">
        <v>214</v>
      </c>
      <c r="C152" s="500"/>
      <c r="D152" s="214">
        <f t="shared" si="35"/>
        <v>1054.4000000000001</v>
      </c>
      <c r="E152" s="73">
        <f>E43+E128+E129</f>
        <v>1054.4000000000001</v>
      </c>
      <c r="F152" s="73">
        <f>F43+F128+F129</f>
        <v>380.7</v>
      </c>
      <c r="G152" s="73">
        <f>G43+G128+G129</f>
        <v>0</v>
      </c>
      <c r="H152" s="75">
        <f t="shared" si="31"/>
        <v>11.600000000000001</v>
      </c>
      <c r="I152" s="75">
        <f>I43+I128+I129</f>
        <v>11.600000000000001</v>
      </c>
      <c r="J152" s="75">
        <f>J43+J128+J129</f>
        <v>0.1</v>
      </c>
      <c r="K152" s="75">
        <f>K43+K128+K129</f>
        <v>0</v>
      </c>
      <c r="L152" s="76">
        <f t="shared" si="33"/>
        <v>1066</v>
      </c>
      <c r="M152" s="76">
        <f>M43+M128+M129</f>
        <v>1066</v>
      </c>
      <c r="N152" s="76">
        <f>N43+N128+N129</f>
        <v>380.8</v>
      </c>
      <c r="O152" s="76">
        <f>O43+O128+O129</f>
        <v>0</v>
      </c>
    </row>
    <row r="153" spans="1:17" ht="26.25" x14ac:dyDescent="0.25">
      <c r="A153" s="497"/>
      <c r="B153" s="79" t="s">
        <v>445</v>
      </c>
      <c r="C153" s="500"/>
      <c r="D153" s="214">
        <f>E153+G153</f>
        <v>73.100000000000009</v>
      </c>
      <c r="E153" s="73">
        <f>E47+E51+E55+E59+E63+E67+E71+E75+E79+E83+E84+E98+E100+E102+E104+E106+E108+E110+E112+E114+E116+E118</f>
        <v>73.100000000000009</v>
      </c>
      <c r="F153" s="73">
        <f>F47+F51+F55+F59+F63+F67+F71+F75+F79+F83+F84+F98+F100+F102+F104+F106+F108+F110+F112+F114+F116+F118</f>
        <v>65.100000000000009</v>
      </c>
      <c r="G153" s="73">
        <f>G47+G51+G55+G59+G63+G67+G71+G75+G79+G83+G84+G98+G100+G102+G104+G106+G108+G110+G112+G114+G116+G118</f>
        <v>0</v>
      </c>
      <c r="H153" s="75">
        <f t="shared" si="31"/>
        <v>0</v>
      </c>
      <c r="I153" s="75">
        <f>I47+I51+I55+I59+I63+I67+I71+I75+I79+I83+I84+I98+I100+I102+I104+I106+I108+I110+I112+I114+I116+I118</f>
        <v>0</v>
      </c>
      <c r="J153" s="75">
        <f>J47+J51+J55+J59+J63+J67+J71+J75+J79+J83+J84+J98+J100+J102+J104+J106+J108+J110+J112+J114+J116+J118</f>
        <v>0</v>
      </c>
      <c r="K153" s="75">
        <f>K47+K51+K55+K59+K63+K67+K71+K75+K79+K83+K84+K98+K100+K102+K104+K106+K108+K110+K112+K114+K116+K118</f>
        <v>0</v>
      </c>
      <c r="L153" s="76">
        <f t="shared" si="33"/>
        <v>73.100000000000009</v>
      </c>
      <c r="M153" s="76">
        <f>M47+M51+M55+M59+M63+M67+M71+M75+M79+M83+M84+M98+M100+M102+M104+M106+M108+M110+M112+M114+M116+M118</f>
        <v>73.100000000000009</v>
      </c>
      <c r="N153" s="76">
        <f>N47+N51+N55+N59+N63+N67+N71+N75+N79+N83+N84+N98+N100+N102+N104+N106+N108+N110+N112+N114+N116+N118</f>
        <v>65.100000000000009</v>
      </c>
      <c r="O153" s="76">
        <f>O47+O51+O55+O59+O63+O67+O71+O75+O79+O83+O84+O98+O100+O102+O104+O106+O108+O110+O112+O114+O116+O118</f>
        <v>0</v>
      </c>
    </row>
    <row r="154" spans="1:17" ht="26.25" x14ac:dyDescent="0.25">
      <c r="A154" s="498"/>
      <c r="B154" s="264" t="s">
        <v>391</v>
      </c>
      <c r="C154" s="501"/>
      <c r="D154" s="214">
        <f t="shared" si="35"/>
        <v>3</v>
      </c>
      <c r="E154" s="73">
        <f>E124</f>
        <v>3</v>
      </c>
      <c r="F154" s="73">
        <f>F124</f>
        <v>2.4</v>
      </c>
      <c r="G154" s="73">
        <f>G124</f>
        <v>0</v>
      </c>
      <c r="H154" s="75">
        <f t="shared" si="31"/>
        <v>0</v>
      </c>
      <c r="I154" s="75">
        <f>I124</f>
        <v>0</v>
      </c>
      <c r="J154" s="75">
        <f>J124</f>
        <v>0</v>
      </c>
      <c r="K154" s="75">
        <f>K124</f>
        <v>0</v>
      </c>
      <c r="L154" s="76">
        <f t="shared" si="33"/>
        <v>3</v>
      </c>
      <c r="M154" s="76">
        <f t="shared" ref="M154" si="42">M124</f>
        <v>3</v>
      </c>
      <c r="N154" s="76">
        <f>N124</f>
        <v>2.4</v>
      </c>
      <c r="O154" s="76">
        <f>O124</f>
        <v>0</v>
      </c>
    </row>
    <row r="155" spans="1:17" x14ac:dyDescent="0.25">
      <c r="B155" s="86"/>
      <c r="C155" s="94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</row>
    <row r="156" spans="1:17" x14ac:dyDescent="0.25">
      <c r="C156" s="43"/>
      <c r="D156" s="1">
        <v>3037.5</v>
      </c>
      <c r="E156" s="1">
        <v>3037.5</v>
      </c>
      <c r="F156" s="1">
        <v>1408.9</v>
      </c>
      <c r="P156" s="53" t="s">
        <v>285</v>
      </c>
      <c r="Q156" s="54">
        <f>SUMIF(C26:C130,1,L26:L130)</f>
        <v>96.699999999999989</v>
      </c>
    </row>
    <row r="157" spans="1:17" x14ac:dyDescent="0.25">
      <c r="C157" s="43"/>
      <c r="P157" s="53" t="s">
        <v>286</v>
      </c>
      <c r="Q157" s="54">
        <f>SUMIF(C26:C130,2,L26:L130)</f>
        <v>24.5</v>
      </c>
    </row>
    <row r="158" spans="1:17" x14ac:dyDescent="0.25">
      <c r="C158" s="43"/>
      <c r="P158" s="53" t="s">
        <v>287</v>
      </c>
      <c r="Q158" s="54">
        <f>SUMIF(C26:C126,3,L26:L126)</f>
        <v>446.6</v>
      </c>
    </row>
    <row r="159" spans="1:17" x14ac:dyDescent="0.25">
      <c r="C159" s="43"/>
      <c r="P159" s="53" t="s">
        <v>288</v>
      </c>
      <c r="Q159" s="54">
        <f>SUMIF(C26:C130,4,L26:L130)</f>
        <v>510.09999999999985</v>
      </c>
    </row>
    <row r="160" spans="1:17" x14ac:dyDescent="0.25">
      <c r="C160" s="43"/>
      <c r="P160" s="53" t="s">
        <v>291</v>
      </c>
      <c r="Q160" s="54">
        <f>SUMIF(C26:C130,5,L26:L130)</f>
        <v>0</v>
      </c>
    </row>
    <row r="161" spans="3:17" x14ac:dyDescent="0.25">
      <c r="C161" s="43"/>
      <c r="P161" s="53" t="s">
        <v>289</v>
      </c>
      <c r="Q161" s="54">
        <f>SUMIF(C26:C130,6,L26:L130)</f>
        <v>0</v>
      </c>
    </row>
    <row r="162" spans="3:17" x14ac:dyDescent="0.25">
      <c r="C162" s="43"/>
      <c r="P162" s="53" t="s">
        <v>290</v>
      </c>
      <c r="Q162" s="54">
        <f>SUMIF(C26:C126,7,L26:L126)</f>
        <v>378.4</v>
      </c>
    </row>
    <row r="163" spans="3:17" x14ac:dyDescent="0.25">
      <c r="C163" s="43"/>
      <c r="P163" s="53" t="s">
        <v>292</v>
      </c>
      <c r="Q163" s="54">
        <f>SUMIF(C26:C126,8,L26:L126)</f>
        <v>0</v>
      </c>
    </row>
    <row r="164" spans="3:17" x14ac:dyDescent="0.25">
      <c r="C164" s="43"/>
      <c r="P164" s="53" t="s">
        <v>293</v>
      </c>
      <c r="Q164" s="54">
        <f>SUMIF(C26:C130,9,L26:L130)</f>
        <v>0</v>
      </c>
    </row>
    <row r="165" spans="3:17" x14ac:dyDescent="0.25">
      <c r="C165" s="43"/>
      <c r="P165" s="53" t="s">
        <v>294</v>
      </c>
      <c r="Q165" s="54">
        <f>SUMIF(C26:C130,10,L26:L130)</f>
        <v>1586.3</v>
      </c>
    </row>
    <row r="166" spans="3:17" x14ac:dyDescent="0.25">
      <c r="C166" s="43"/>
      <c r="P166" s="58" t="s">
        <v>166</v>
      </c>
      <c r="Q166" s="59">
        <f>SUM(Q156:Q165)</f>
        <v>3042.5999999999995</v>
      </c>
    </row>
    <row r="167" spans="3:17" x14ac:dyDescent="0.25">
      <c r="C167" s="43"/>
      <c r="P167" s="60"/>
      <c r="Q167" s="60"/>
    </row>
    <row r="168" spans="3:17" x14ac:dyDescent="0.25">
      <c r="C168" s="43"/>
      <c r="P168" s="60"/>
      <c r="Q168" s="60">
        <f>Q166-L132</f>
        <v>0</v>
      </c>
    </row>
    <row r="169" spans="3:17" x14ac:dyDescent="0.25">
      <c r="C169" s="43"/>
    </row>
    <row r="170" spans="3:17" x14ac:dyDescent="0.25">
      <c r="C170" s="43"/>
    </row>
    <row r="171" spans="3:17" x14ac:dyDescent="0.25">
      <c r="C171" s="43"/>
    </row>
    <row r="172" spans="3:17" x14ac:dyDescent="0.25">
      <c r="C172" s="43"/>
    </row>
    <row r="173" spans="3:17" x14ac:dyDescent="0.25">
      <c r="C173" s="43"/>
    </row>
    <row r="174" spans="3:17" x14ac:dyDescent="0.25">
      <c r="C174" s="43"/>
    </row>
    <row r="175" spans="3:17" x14ac:dyDescent="0.25">
      <c r="C175" s="43"/>
    </row>
    <row r="176" spans="3:17" x14ac:dyDescent="0.25">
      <c r="C176" s="43"/>
    </row>
    <row r="177" spans="3:3" x14ac:dyDescent="0.25">
      <c r="C177" s="43"/>
    </row>
    <row r="178" spans="3:3" x14ac:dyDescent="0.25">
      <c r="C178" s="43"/>
    </row>
    <row r="179" spans="3:3" x14ac:dyDescent="0.25">
      <c r="C179" s="43"/>
    </row>
    <row r="180" spans="3:3" x14ac:dyDescent="0.25">
      <c r="C180" s="43"/>
    </row>
    <row r="181" spans="3:3" x14ac:dyDescent="0.25">
      <c r="C181" s="43"/>
    </row>
    <row r="182" spans="3:3" x14ac:dyDescent="0.25">
      <c r="C182" s="43"/>
    </row>
    <row r="183" spans="3:3" x14ac:dyDescent="0.25">
      <c r="C183" s="43"/>
    </row>
    <row r="184" spans="3:3" x14ac:dyDescent="0.25">
      <c r="C184" s="43"/>
    </row>
    <row r="185" spans="3:3" x14ac:dyDescent="0.25">
      <c r="C185" s="43"/>
    </row>
    <row r="186" spans="3:3" x14ac:dyDescent="0.25">
      <c r="C186" s="43"/>
    </row>
    <row r="187" spans="3:3" x14ac:dyDescent="0.25">
      <c r="C187" s="43"/>
    </row>
    <row r="188" spans="3:3" x14ac:dyDescent="0.25">
      <c r="C188" s="43"/>
    </row>
    <row r="189" spans="3:3" x14ac:dyDescent="0.25">
      <c r="C189" s="43"/>
    </row>
    <row r="190" spans="3:3" x14ac:dyDescent="0.25">
      <c r="C190" s="43"/>
    </row>
    <row r="191" spans="3:3" x14ac:dyDescent="0.25">
      <c r="C191" s="43"/>
    </row>
    <row r="192" spans="3:3" x14ac:dyDescent="0.25">
      <c r="C192" s="43"/>
    </row>
    <row r="193" spans="3:3" x14ac:dyDescent="0.25">
      <c r="C193" s="43"/>
    </row>
    <row r="194" spans="3:3" x14ac:dyDescent="0.25">
      <c r="C194" s="43"/>
    </row>
    <row r="195" spans="3:3" x14ac:dyDescent="0.25">
      <c r="C195" s="43"/>
    </row>
    <row r="196" spans="3:3" x14ac:dyDescent="0.25">
      <c r="C196" s="43"/>
    </row>
    <row r="197" spans="3:3" x14ac:dyDescent="0.25">
      <c r="C197" s="43"/>
    </row>
    <row r="198" spans="3:3" x14ac:dyDescent="0.25">
      <c r="C198" s="43"/>
    </row>
    <row r="199" spans="3:3" x14ac:dyDescent="0.25">
      <c r="C199" s="43"/>
    </row>
    <row r="200" spans="3:3" x14ac:dyDescent="0.25">
      <c r="C200" s="43"/>
    </row>
    <row r="201" spans="3:3" x14ac:dyDescent="0.25">
      <c r="C201" s="43"/>
    </row>
    <row r="202" spans="3:3" x14ac:dyDescent="0.25">
      <c r="C202" s="43"/>
    </row>
    <row r="203" spans="3:3" x14ac:dyDescent="0.25">
      <c r="C203" s="43"/>
    </row>
    <row r="204" spans="3:3" x14ac:dyDescent="0.25">
      <c r="C204" s="43"/>
    </row>
    <row r="205" spans="3:3" x14ac:dyDescent="0.25">
      <c r="C205" s="43"/>
    </row>
    <row r="206" spans="3:3" x14ac:dyDescent="0.25">
      <c r="C206" s="43"/>
    </row>
    <row r="207" spans="3:3" x14ac:dyDescent="0.25">
      <c r="C207" s="43"/>
    </row>
    <row r="208" spans="3:3" x14ac:dyDescent="0.25">
      <c r="C208" s="43"/>
    </row>
    <row r="209" spans="3:3" x14ac:dyDescent="0.25">
      <c r="C209" s="43"/>
    </row>
    <row r="210" spans="3:3" x14ac:dyDescent="0.25">
      <c r="C210" s="43"/>
    </row>
    <row r="211" spans="3:3" x14ac:dyDescent="0.25">
      <c r="C211" s="43"/>
    </row>
    <row r="212" spans="3:3" x14ac:dyDescent="0.25">
      <c r="C212" s="43"/>
    </row>
    <row r="213" spans="3:3" x14ac:dyDescent="0.25">
      <c r="C213" s="43"/>
    </row>
    <row r="214" spans="3:3" x14ac:dyDescent="0.25">
      <c r="C214" s="43"/>
    </row>
    <row r="215" spans="3:3" x14ac:dyDescent="0.25">
      <c r="C215" s="43"/>
    </row>
    <row r="216" spans="3:3" x14ac:dyDescent="0.25">
      <c r="C216" s="43"/>
    </row>
    <row r="217" spans="3:3" x14ac:dyDescent="0.25">
      <c r="C217" s="43"/>
    </row>
    <row r="218" spans="3:3" x14ac:dyDescent="0.25">
      <c r="C218" s="43"/>
    </row>
    <row r="219" spans="3:3" x14ac:dyDescent="0.25">
      <c r="C219" s="43"/>
    </row>
    <row r="220" spans="3:3" x14ac:dyDescent="0.25">
      <c r="C220" s="43"/>
    </row>
    <row r="221" spans="3:3" x14ac:dyDescent="0.25">
      <c r="C221" s="43"/>
    </row>
    <row r="222" spans="3:3" x14ac:dyDescent="0.25">
      <c r="C222" s="43"/>
    </row>
    <row r="223" spans="3:3" x14ac:dyDescent="0.25">
      <c r="C223" s="43"/>
    </row>
    <row r="224" spans="3:3" x14ac:dyDescent="0.25">
      <c r="C224" s="43"/>
    </row>
    <row r="225" spans="3:3" x14ac:dyDescent="0.25">
      <c r="C225" s="43"/>
    </row>
    <row r="226" spans="3:3" x14ac:dyDescent="0.25">
      <c r="C226" s="43"/>
    </row>
    <row r="227" spans="3:3" x14ac:dyDescent="0.25">
      <c r="C227" s="43"/>
    </row>
    <row r="228" spans="3:3" x14ac:dyDescent="0.25">
      <c r="C228" s="43"/>
    </row>
    <row r="229" spans="3:3" x14ac:dyDescent="0.25">
      <c r="C229" s="43"/>
    </row>
    <row r="230" spans="3:3" x14ac:dyDescent="0.25">
      <c r="C230" s="43"/>
    </row>
    <row r="231" spans="3:3" x14ac:dyDescent="0.25">
      <c r="C231" s="43"/>
    </row>
    <row r="232" spans="3:3" x14ac:dyDescent="0.25">
      <c r="C232" s="43"/>
    </row>
    <row r="233" spans="3:3" x14ac:dyDescent="0.25">
      <c r="C233" s="43"/>
    </row>
    <row r="234" spans="3:3" x14ac:dyDescent="0.25">
      <c r="C234" s="43"/>
    </row>
    <row r="235" spans="3:3" x14ac:dyDescent="0.25">
      <c r="C235" s="43"/>
    </row>
    <row r="236" spans="3:3" x14ac:dyDescent="0.25">
      <c r="C236" s="43"/>
    </row>
    <row r="237" spans="3:3" x14ac:dyDescent="0.25">
      <c r="C237" s="43"/>
    </row>
    <row r="238" spans="3:3" x14ac:dyDescent="0.25">
      <c r="C238" s="43"/>
    </row>
    <row r="239" spans="3:3" x14ac:dyDescent="0.25">
      <c r="C239" s="43"/>
    </row>
    <row r="240" spans="3:3" x14ac:dyDescent="0.25">
      <c r="C240" s="43"/>
    </row>
    <row r="241" spans="3:3" x14ac:dyDescent="0.25">
      <c r="C241" s="43"/>
    </row>
    <row r="242" spans="3:3" x14ac:dyDescent="0.25">
      <c r="C242" s="43"/>
    </row>
    <row r="243" spans="3:3" x14ac:dyDescent="0.25">
      <c r="C243" s="43"/>
    </row>
    <row r="244" spans="3:3" x14ac:dyDescent="0.25">
      <c r="C244" s="43"/>
    </row>
    <row r="245" spans="3:3" x14ac:dyDescent="0.25">
      <c r="C245" s="43"/>
    </row>
    <row r="246" spans="3:3" x14ac:dyDescent="0.25">
      <c r="C246" s="43"/>
    </row>
    <row r="247" spans="3:3" x14ac:dyDescent="0.25">
      <c r="C247" s="43"/>
    </row>
    <row r="248" spans="3:3" x14ac:dyDescent="0.25">
      <c r="C248" s="43"/>
    </row>
    <row r="249" spans="3:3" x14ac:dyDescent="0.25">
      <c r="C249" s="43"/>
    </row>
    <row r="250" spans="3:3" x14ac:dyDescent="0.25">
      <c r="C250" s="43"/>
    </row>
    <row r="251" spans="3:3" x14ac:dyDescent="0.25">
      <c r="C251" s="43"/>
    </row>
    <row r="252" spans="3:3" x14ac:dyDescent="0.25">
      <c r="C252" s="43"/>
    </row>
    <row r="253" spans="3:3" x14ac:dyDescent="0.25">
      <c r="C253" s="43"/>
    </row>
    <row r="254" spans="3:3" x14ac:dyDescent="0.25">
      <c r="C254" s="43"/>
    </row>
    <row r="255" spans="3:3" x14ac:dyDescent="0.25">
      <c r="C255" s="43"/>
    </row>
    <row r="256" spans="3:3" x14ac:dyDescent="0.25">
      <c r="C256" s="43"/>
    </row>
    <row r="257" spans="3:3" x14ac:dyDescent="0.25">
      <c r="C257" s="43"/>
    </row>
    <row r="258" spans="3:3" x14ac:dyDescent="0.25">
      <c r="C258" s="43"/>
    </row>
    <row r="259" spans="3:3" x14ac:dyDescent="0.25">
      <c r="C259" s="43"/>
    </row>
    <row r="260" spans="3:3" x14ac:dyDescent="0.25">
      <c r="C260" s="43"/>
    </row>
    <row r="261" spans="3:3" x14ac:dyDescent="0.25">
      <c r="C261" s="43"/>
    </row>
    <row r="262" spans="3:3" x14ac:dyDescent="0.25">
      <c r="C262" s="43"/>
    </row>
    <row r="263" spans="3:3" x14ac:dyDescent="0.25">
      <c r="C263" s="43"/>
    </row>
    <row r="264" spans="3:3" x14ac:dyDescent="0.25">
      <c r="C264" s="43"/>
    </row>
    <row r="265" spans="3:3" x14ac:dyDescent="0.25">
      <c r="C265" s="43"/>
    </row>
    <row r="266" spans="3:3" x14ac:dyDescent="0.25">
      <c r="C266" s="43"/>
    </row>
    <row r="267" spans="3:3" x14ac:dyDescent="0.25">
      <c r="C267" s="43"/>
    </row>
    <row r="268" spans="3:3" x14ac:dyDescent="0.25">
      <c r="C268" s="43"/>
    </row>
    <row r="269" spans="3:3" x14ac:dyDescent="0.25">
      <c r="C269" s="43"/>
    </row>
    <row r="270" spans="3:3" x14ac:dyDescent="0.25">
      <c r="C270" s="43"/>
    </row>
    <row r="271" spans="3:3" x14ac:dyDescent="0.25">
      <c r="C271" s="43"/>
    </row>
    <row r="272" spans="3:3" x14ac:dyDescent="0.25">
      <c r="C272" s="43"/>
    </row>
    <row r="273" spans="3:3" x14ac:dyDescent="0.25">
      <c r="C273" s="43"/>
    </row>
    <row r="274" spans="3:3" x14ac:dyDescent="0.25">
      <c r="C274" s="43"/>
    </row>
    <row r="275" spans="3:3" x14ac:dyDescent="0.25">
      <c r="C275" s="43"/>
    </row>
    <row r="276" spans="3:3" x14ac:dyDescent="0.25">
      <c r="C276" s="43"/>
    </row>
    <row r="277" spans="3:3" x14ac:dyDescent="0.25">
      <c r="C277" s="43"/>
    </row>
    <row r="278" spans="3:3" x14ac:dyDescent="0.25">
      <c r="C278" s="43"/>
    </row>
    <row r="279" spans="3:3" x14ac:dyDescent="0.25">
      <c r="C279" s="43"/>
    </row>
    <row r="280" spans="3:3" x14ac:dyDescent="0.25">
      <c r="C280" s="43"/>
    </row>
    <row r="281" spans="3:3" x14ac:dyDescent="0.25">
      <c r="C281" s="43"/>
    </row>
    <row r="282" spans="3:3" x14ac:dyDescent="0.25">
      <c r="C282" s="43"/>
    </row>
    <row r="283" spans="3:3" x14ac:dyDescent="0.25">
      <c r="C283" s="43"/>
    </row>
    <row r="284" spans="3:3" x14ac:dyDescent="0.25">
      <c r="C284" s="43"/>
    </row>
    <row r="285" spans="3:3" x14ac:dyDescent="0.25">
      <c r="C285" s="43"/>
    </row>
    <row r="286" spans="3:3" x14ac:dyDescent="0.25">
      <c r="C286" s="43"/>
    </row>
    <row r="287" spans="3:3" x14ac:dyDescent="0.25">
      <c r="C287" s="43"/>
    </row>
    <row r="288" spans="3:3" x14ac:dyDescent="0.25">
      <c r="C288" s="43"/>
    </row>
    <row r="289" spans="3:3" x14ac:dyDescent="0.25">
      <c r="C289" s="43"/>
    </row>
    <row r="290" spans="3:3" x14ac:dyDescent="0.25">
      <c r="C290" s="43"/>
    </row>
    <row r="291" spans="3:3" x14ac:dyDescent="0.25">
      <c r="C291" s="43"/>
    </row>
    <row r="292" spans="3:3" x14ac:dyDescent="0.25">
      <c r="C292" s="43"/>
    </row>
    <row r="293" spans="3:3" x14ac:dyDescent="0.25">
      <c r="C293" s="43"/>
    </row>
    <row r="294" spans="3:3" x14ac:dyDescent="0.25">
      <c r="C294" s="43"/>
    </row>
    <row r="295" spans="3:3" x14ac:dyDescent="0.25">
      <c r="C295" s="43"/>
    </row>
    <row r="296" spans="3:3" x14ac:dyDescent="0.25">
      <c r="C296" s="43"/>
    </row>
    <row r="297" spans="3:3" x14ac:dyDescent="0.25">
      <c r="C297" s="43"/>
    </row>
    <row r="298" spans="3:3" x14ac:dyDescent="0.25">
      <c r="C298" s="43"/>
    </row>
    <row r="299" spans="3:3" x14ac:dyDescent="0.25">
      <c r="C299" s="43"/>
    </row>
    <row r="300" spans="3:3" x14ac:dyDescent="0.25">
      <c r="C300" s="43"/>
    </row>
    <row r="301" spans="3:3" x14ac:dyDescent="0.25">
      <c r="C301" s="43"/>
    </row>
    <row r="302" spans="3:3" x14ac:dyDescent="0.25">
      <c r="C302" s="43"/>
    </row>
    <row r="303" spans="3:3" x14ac:dyDescent="0.25">
      <c r="C303" s="43"/>
    </row>
    <row r="304" spans="3:3" x14ac:dyDescent="0.25">
      <c r="C304" s="43"/>
    </row>
    <row r="305" spans="3:3" x14ac:dyDescent="0.25">
      <c r="C305" s="43"/>
    </row>
    <row r="306" spans="3:3" x14ac:dyDescent="0.25">
      <c r="C306" s="43"/>
    </row>
    <row r="307" spans="3:3" x14ac:dyDescent="0.25">
      <c r="C307" s="43"/>
    </row>
    <row r="308" spans="3:3" x14ac:dyDescent="0.25">
      <c r="C308" s="43"/>
    </row>
    <row r="309" spans="3:3" x14ac:dyDescent="0.25">
      <c r="C309" s="43"/>
    </row>
    <row r="310" spans="3:3" x14ac:dyDescent="0.25">
      <c r="C310" s="43"/>
    </row>
    <row r="311" spans="3:3" x14ac:dyDescent="0.25">
      <c r="C311" s="43"/>
    </row>
    <row r="312" spans="3:3" x14ac:dyDescent="0.25">
      <c r="C312" s="43"/>
    </row>
    <row r="313" spans="3:3" x14ac:dyDescent="0.25">
      <c r="C313" s="43"/>
    </row>
    <row r="314" spans="3:3" x14ac:dyDescent="0.25">
      <c r="C314" s="43"/>
    </row>
    <row r="315" spans="3:3" x14ac:dyDescent="0.25">
      <c r="C315" s="43"/>
    </row>
    <row r="316" spans="3:3" x14ac:dyDescent="0.25">
      <c r="C316" s="43"/>
    </row>
    <row r="317" spans="3:3" x14ac:dyDescent="0.25">
      <c r="C317" s="43"/>
    </row>
    <row r="318" spans="3:3" x14ac:dyDescent="0.25">
      <c r="C318" s="43"/>
    </row>
    <row r="319" spans="3:3" x14ac:dyDescent="0.25">
      <c r="C319" s="43"/>
    </row>
    <row r="320" spans="3:3" x14ac:dyDescent="0.25">
      <c r="C320" s="43"/>
    </row>
    <row r="321" spans="3:3" x14ac:dyDescent="0.25">
      <c r="C321" s="43"/>
    </row>
    <row r="322" spans="3:3" x14ac:dyDescent="0.25">
      <c r="C322" s="43"/>
    </row>
    <row r="323" spans="3:3" x14ac:dyDescent="0.25">
      <c r="C323" s="43"/>
    </row>
    <row r="324" spans="3:3" x14ac:dyDescent="0.25">
      <c r="C324" s="43"/>
    </row>
    <row r="325" spans="3:3" x14ac:dyDescent="0.25">
      <c r="C325" s="43"/>
    </row>
    <row r="326" spans="3:3" x14ac:dyDescent="0.25">
      <c r="C326" s="43"/>
    </row>
    <row r="327" spans="3:3" x14ac:dyDescent="0.25">
      <c r="C327" s="43"/>
    </row>
    <row r="328" spans="3:3" x14ac:dyDescent="0.25">
      <c r="C328" s="43"/>
    </row>
    <row r="329" spans="3:3" x14ac:dyDescent="0.25">
      <c r="C329" s="43"/>
    </row>
    <row r="330" spans="3:3" x14ac:dyDescent="0.25">
      <c r="C330" s="43"/>
    </row>
    <row r="331" spans="3:3" x14ac:dyDescent="0.25">
      <c r="C331" s="43"/>
    </row>
    <row r="332" spans="3:3" x14ac:dyDescent="0.25">
      <c r="C332" s="43"/>
    </row>
    <row r="333" spans="3:3" x14ac:dyDescent="0.25">
      <c r="C333" s="43"/>
    </row>
    <row r="334" spans="3:3" x14ac:dyDescent="0.25">
      <c r="C334" s="43"/>
    </row>
    <row r="335" spans="3:3" x14ac:dyDescent="0.25">
      <c r="C335" s="43"/>
    </row>
    <row r="336" spans="3:3" x14ac:dyDescent="0.25">
      <c r="C336" s="43"/>
    </row>
    <row r="337" spans="3:3" x14ac:dyDescent="0.25">
      <c r="C337" s="43"/>
    </row>
    <row r="338" spans="3:3" x14ac:dyDescent="0.25">
      <c r="C338" s="43"/>
    </row>
    <row r="339" spans="3:3" x14ac:dyDescent="0.25">
      <c r="C339" s="43"/>
    </row>
    <row r="340" spans="3:3" x14ac:dyDescent="0.25">
      <c r="C340" s="43"/>
    </row>
    <row r="341" spans="3:3" x14ac:dyDescent="0.25">
      <c r="C341" s="43"/>
    </row>
    <row r="342" spans="3:3" x14ac:dyDescent="0.25">
      <c r="C342" s="43"/>
    </row>
    <row r="343" spans="3:3" x14ac:dyDescent="0.25">
      <c r="C343" s="43"/>
    </row>
    <row r="344" spans="3:3" x14ac:dyDescent="0.25">
      <c r="C344" s="43"/>
    </row>
    <row r="345" spans="3:3" x14ac:dyDescent="0.25">
      <c r="C345" s="43"/>
    </row>
    <row r="346" spans="3:3" x14ac:dyDescent="0.25">
      <c r="C346" s="43"/>
    </row>
    <row r="347" spans="3:3" x14ac:dyDescent="0.25">
      <c r="C347" s="43"/>
    </row>
    <row r="348" spans="3:3" x14ac:dyDescent="0.25">
      <c r="C348" s="43"/>
    </row>
    <row r="349" spans="3:3" x14ac:dyDescent="0.25">
      <c r="C349" s="43"/>
    </row>
    <row r="350" spans="3:3" x14ac:dyDescent="0.25">
      <c r="C350" s="43"/>
    </row>
    <row r="351" spans="3:3" x14ac:dyDescent="0.25">
      <c r="C351" s="43"/>
    </row>
    <row r="352" spans="3:3" x14ac:dyDescent="0.25">
      <c r="C352" s="43"/>
    </row>
    <row r="353" spans="3:3" x14ac:dyDescent="0.25">
      <c r="C353" s="43"/>
    </row>
    <row r="354" spans="3:3" x14ac:dyDescent="0.25">
      <c r="C354" s="43"/>
    </row>
    <row r="355" spans="3:3" x14ac:dyDescent="0.25">
      <c r="C355" s="43"/>
    </row>
    <row r="356" spans="3:3" x14ac:dyDescent="0.25">
      <c r="C356" s="43"/>
    </row>
    <row r="357" spans="3:3" x14ac:dyDescent="0.25">
      <c r="C357" s="43"/>
    </row>
    <row r="358" spans="3:3" x14ac:dyDescent="0.25">
      <c r="C358" s="43"/>
    </row>
    <row r="359" spans="3:3" x14ac:dyDescent="0.25">
      <c r="C359" s="43"/>
    </row>
    <row r="360" spans="3:3" x14ac:dyDescent="0.25">
      <c r="C360" s="43"/>
    </row>
    <row r="361" spans="3:3" x14ac:dyDescent="0.25">
      <c r="C361" s="43"/>
    </row>
    <row r="362" spans="3:3" x14ac:dyDescent="0.25">
      <c r="C362" s="43"/>
    </row>
    <row r="363" spans="3:3" x14ac:dyDescent="0.25">
      <c r="C363" s="43"/>
    </row>
    <row r="364" spans="3:3" x14ac:dyDescent="0.25">
      <c r="C364" s="43"/>
    </row>
    <row r="365" spans="3:3" x14ac:dyDescent="0.25">
      <c r="C365" s="43"/>
    </row>
    <row r="366" spans="3:3" x14ac:dyDescent="0.25">
      <c r="C366" s="43"/>
    </row>
    <row r="367" spans="3:3" x14ac:dyDescent="0.25">
      <c r="C367" s="43"/>
    </row>
    <row r="368" spans="3:3" x14ac:dyDescent="0.25">
      <c r="C368" s="43"/>
    </row>
    <row r="369" spans="3:3" x14ac:dyDescent="0.25">
      <c r="C369" s="43"/>
    </row>
    <row r="370" spans="3:3" x14ac:dyDescent="0.25">
      <c r="C370" s="43"/>
    </row>
    <row r="371" spans="3:3" x14ac:dyDescent="0.25">
      <c r="C371" s="43"/>
    </row>
    <row r="372" spans="3:3" x14ac:dyDescent="0.25">
      <c r="C372" s="43"/>
    </row>
    <row r="373" spans="3:3" x14ac:dyDescent="0.25">
      <c r="C373" s="43"/>
    </row>
    <row r="374" spans="3:3" x14ac:dyDescent="0.25">
      <c r="C374" s="43"/>
    </row>
    <row r="375" spans="3:3" x14ac:dyDescent="0.25">
      <c r="C375" s="43"/>
    </row>
    <row r="376" spans="3:3" x14ac:dyDescent="0.25">
      <c r="C376" s="43"/>
    </row>
    <row r="377" spans="3:3" x14ac:dyDescent="0.25">
      <c r="C377" s="43"/>
    </row>
    <row r="378" spans="3:3" x14ac:dyDescent="0.25">
      <c r="C378" s="43"/>
    </row>
    <row r="379" spans="3:3" x14ac:dyDescent="0.25">
      <c r="C379" s="43"/>
    </row>
    <row r="380" spans="3:3" x14ac:dyDescent="0.25">
      <c r="C380" s="43"/>
    </row>
    <row r="381" spans="3:3" x14ac:dyDescent="0.25">
      <c r="C381" s="43"/>
    </row>
    <row r="382" spans="3:3" x14ac:dyDescent="0.25">
      <c r="C382" s="43"/>
    </row>
    <row r="383" spans="3:3" x14ac:dyDescent="0.25">
      <c r="C383" s="43"/>
    </row>
    <row r="384" spans="3:3" x14ac:dyDescent="0.25">
      <c r="C384" s="43"/>
    </row>
    <row r="385" spans="3:3" x14ac:dyDescent="0.25">
      <c r="C385" s="43"/>
    </row>
    <row r="386" spans="3:3" x14ac:dyDescent="0.25">
      <c r="C386" s="43"/>
    </row>
    <row r="387" spans="3:3" x14ac:dyDescent="0.25">
      <c r="C387" s="43"/>
    </row>
    <row r="388" spans="3:3" x14ac:dyDescent="0.25">
      <c r="C388" s="43"/>
    </row>
    <row r="389" spans="3:3" x14ac:dyDescent="0.25">
      <c r="C389" s="43"/>
    </row>
    <row r="390" spans="3:3" x14ac:dyDescent="0.25">
      <c r="C390" s="43"/>
    </row>
    <row r="391" spans="3:3" x14ac:dyDescent="0.25">
      <c r="C391" s="43"/>
    </row>
    <row r="392" spans="3:3" x14ac:dyDescent="0.25">
      <c r="C392" s="43"/>
    </row>
    <row r="393" spans="3:3" x14ac:dyDescent="0.25">
      <c r="C393" s="43"/>
    </row>
    <row r="394" spans="3:3" x14ac:dyDescent="0.25">
      <c r="C394" s="43"/>
    </row>
    <row r="395" spans="3:3" x14ac:dyDescent="0.25">
      <c r="C395" s="43"/>
    </row>
    <row r="396" spans="3:3" x14ac:dyDescent="0.25">
      <c r="C396" s="43"/>
    </row>
    <row r="397" spans="3:3" x14ac:dyDescent="0.25">
      <c r="C397" s="43"/>
    </row>
    <row r="398" spans="3:3" x14ac:dyDescent="0.25">
      <c r="C398" s="43"/>
    </row>
    <row r="399" spans="3:3" x14ac:dyDescent="0.25">
      <c r="C399" s="43"/>
    </row>
    <row r="400" spans="3:3" x14ac:dyDescent="0.25">
      <c r="C400" s="43"/>
    </row>
    <row r="401" spans="3:3" x14ac:dyDescent="0.25">
      <c r="C401" s="43"/>
    </row>
    <row r="402" spans="3:3" x14ac:dyDescent="0.25">
      <c r="C402" s="43"/>
    </row>
    <row r="403" spans="3:3" x14ac:dyDescent="0.25">
      <c r="C403" s="43"/>
    </row>
    <row r="404" spans="3:3" x14ac:dyDescent="0.25">
      <c r="C404" s="43"/>
    </row>
    <row r="405" spans="3:3" x14ac:dyDescent="0.25">
      <c r="C405" s="43"/>
    </row>
    <row r="406" spans="3:3" x14ac:dyDescent="0.25">
      <c r="C406" s="43"/>
    </row>
    <row r="407" spans="3:3" x14ac:dyDescent="0.25">
      <c r="C407" s="43"/>
    </row>
    <row r="408" spans="3:3" x14ac:dyDescent="0.25">
      <c r="C408" s="43"/>
    </row>
    <row r="409" spans="3:3" x14ac:dyDescent="0.25">
      <c r="C409" s="43"/>
    </row>
    <row r="410" spans="3:3" x14ac:dyDescent="0.25">
      <c r="C410" s="43"/>
    </row>
    <row r="411" spans="3:3" x14ac:dyDescent="0.25">
      <c r="C411" s="43"/>
    </row>
    <row r="412" spans="3:3" x14ac:dyDescent="0.25">
      <c r="C412" s="43"/>
    </row>
    <row r="413" spans="3:3" x14ac:dyDescent="0.25">
      <c r="C413" s="43"/>
    </row>
    <row r="414" spans="3:3" x14ac:dyDescent="0.25">
      <c r="C414" s="43"/>
    </row>
    <row r="415" spans="3:3" x14ac:dyDescent="0.25">
      <c r="C415" s="43"/>
    </row>
    <row r="416" spans="3:3" x14ac:dyDescent="0.25">
      <c r="C416" s="43"/>
    </row>
    <row r="417" spans="3:3" x14ac:dyDescent="0.25">
      <c r="C417" s="43"/>
    </row>
    <row r="418" spans="3:3" x14ac:dyDescent="0.25">
      <c r="C418" s="43"/>
    </row>
    <row r="419" spans="3:3" x14ac:dyDescent="0.25">
      <c r="C419" s="43"/>
    </row>
    <row r="420" spans="3:3" x14ac:dyDescent="0.25">
      <c r="C420" s="43"/>
    </row>
    <row r="421" spans="3:3" x14ac:dyDescent="0.25">
      <c r="C421" s="43"/>
    </row>
    <row r="422" spans="3:3" x14ac:dyDescent="0.25">
      <c r="C422" s="43"/>
    </row>
    <row r="423" spans="3:3" x14ac:dyDescent="0.25">
      <c r="C423" s="43"/>
    </row>
    <row r="424" spans="3:3" x14ac:dyDescent="0.25">
      <c r="C424" s="43"/>
    </row>
    <row r="425" spans="3:3" x14ac:dyDescent="0.25">
      <c r="C425" s="43"/>
    </row>
    <row r="426" spans="3:3" x14ac:dyDescent="0.25">
      <c r="C426" s="43"/>
    </row>
    <row r="427" spans="3:3" x14ac:dyDescent="0.25">
      <c r="C427" s="43"/>
    </row>
    <row r="428" spans="3:3" x14ac:dyDescent="0.25">
      <c r="C428" s="43"/>
    </row>
    <row r="429" spans="3:3" x14ac:dyDescent="0.25">
      <c r="C429" s="43"/>
    </row>
    <row r="430" spans="3:3" x14ac:dyDescent="0.25">
      <c r="C430" s="43"/>
    </row>
    <row r="431" spans="3:3" x14ac:dyDescent="0.25">
      <c r="C431" s="43"/>
    </row>
    <row r="432" spans="3:3" x14ac:dyDescent="0.25">
      <c r="C432" s="43"/>
    </row>
    <row r="433" spans="3:3" x14ac:dyDescent="0.25">
      <c r="C433" s="43"/>
    </row>
    <row r="434" spans="3:3" x14ac:dyDescent="0.25">
      <c r="C434" s="43"/>
    </row>
    <row r="435" spans="3:3" x14ac:dyDescent="0.25">
      <c r="C435" s="43"/>
    </row>
    <row r="436" spans="3:3" x14ac:dyDescent="0.25">
      <c r="C436" s="43"/>
    </row>
    <row r="437" spans="3:3" x14ac:dyDescent="0.25">
      <c r="C437" s="43"/>
    </row>
    <row r="438" spans="3:3" x14ac:dyDescent="0.25">
      <c r="C438" s="43"/>
    </row>
    <row r="439" spans="3:3" x14ac:dyDescent="0.25">
      <c r="C439" s="43"/>
    </row>
    <row r="440" spans="3:3" x14ac:dyDescent="0.25">
      <c r="C440" s="43"/>
    </row>
    <row r="441" spans="3:3" x14ac:dyDescent="0.25">
      <c r="C441" s="43"/>
    </row>
    <row r="442" spans="3:3" x14ac:dyDescent="0.25">
      <c r="C442" s="43"/>
    </row>
    <row r="443" spans="3:3" x14ac:dyDescent="0.25">
      <c r="C443" s="43"/>
    </row>
    <row r="444" spans="3:3" x14ac:dyDescent="0.25">
      <c r="C444" s="43"/>
    </row>
    <row r="445" spans="3:3" x14ac:dyDescent="0.25">
      <c r="C445" s="43"/>
    </row>
    <row r="446" spans="3:3" x14ac:dyDescent="0.25">
      <c r="C446" s="43"/>
    </row>
    <row r="447" spans="3:3" x14ac:dyDescent="0.25">
      <c r="C447" s="43"/>
    </row>
    <row r="448" spans="3:3" x14ac:dyDescent="0.25">
      <c r="C448" s="43"/>
    </row>
    <row r="449" spans="3:3" x14ac:dyDescent="0.25">
      <c r="C449" s="43"/>
    </row>
    <row r="450" spans="3:3" x14ac:dyDescent="0.25">
      <c r="C450" s="43"/>
    </row>
    <row r="451" spans="3:3" x14ac:dyDescent="0.25">
      <c r="C451" s="43"/>
    </row>
    <row r="452" spans="3:3" x14ac:dyDescent="0.25">
      <c r="C452" s="43"/>
    </row>
    <row r="453" spans="3:3" x14ac:dyDescent="0.25">
      <c r="C453" s="43"/>
    </row>
    <row r="454" spans="3:3" x14ac:dyDescent="0.25">
      <c r="C454" s="43"/>
    </row>
    <row r="455" spans="3:3" x14ac:dyDescent="0.25">
      <c r="C455" s="43"/>
    </row>
    <row r="456" spans="3:3" x14ac:dyDescent="0.25">
      <c r="C456" s="43"/>
    </row>
    <row r="457" spans="3:3" x14ac:dyDescent="0.25">
      <c r="C457" s="43"/>
    </row>
    <row r="458" spans="3:3" x14ac:dyDescent="0.25">
      <c r="C458" s="43"/>
    </row>
    <row r="459" spans="3:3" x14ac:dyDescent="0.25">
      <c r="C459" s="43"/>
    </row>
    <row r="460" spans="3:3" x14ac:dyDescent="0.25">
      <c r="C460" s="43"/>
    </row>
    <row r="461" spans="3:3" x14ac:dyDescent="0.25">
      <c r="C461" s="43"/>
    </row>
    <row r="462" spans="3:3" x14ac:dyDescent="0.25">
      <c r="C462" s="43"/>
    </row>
    <row r="463" spans="3:3" x14ac:dyDescent="0.25">
      <c r="C463" s="43"/>
    </row>
    <row r="464" spans="3:3" x14ac:dyDescent="0.25">
      <c r="C464" s="43"/>
    </row>
    <row r="465" spans="3:3" x14ac:dyDescent="0.25">
      <c r="C465" s="43"/>
    </row>
    <row r="466" spans="3:3" x14ac:dyDescent="0.25">
      <c r="C466" s="43"/>
    </row>
    <row r="467" spans="3:3" x14ac:dyDescent="0.25">
      <c r="C467" s="43"/>
    </row>
    <row r="468" spans="3:3" x14ac:dyDescent="0.25">
      <c r="C468" s="43"/>
    </row>
    <row r="469" spans="3:3" x14ac:dyDescent="0.25">
      <c r="C469" s="43"/>
    </row>
    <row r="470" spans="3:3" x14ac:dyDescent="0.25">
      <c r="C470" s="43"/>
    </row>
    <row r="471" spans="3:3" x14ac:dyDescent="0.25">
      <c r="C471" s="43"/>
    </row>
    <row r="472" spans="3:3" x14ac:dyDescent="0.25">
      <c r="C472" s="43"/>
    </row>
    <row r="473" spans="3:3" x14ac:dyDescent="0.25">
      <c r="C473" s="43"/>
    </row>
    <row r="474" spans="3:3" x14ac:dyDescent="0.25">
      <c r="C474" s="43"/>
    </row>
    <row r="475" spans="3:3" x14ac:dyDescent="0.25">
      <c r="C475" s="43"/>
    </row>
    <row r="476" spans="3:3" x14ac:dyDescent="0.25">
      <c r="C476" s="43"/>
    </row>
    <row r="477" spans="3:3" x14ac:dyDescent="0.25">
      <c r="C477" s="43"/>
    </row>
    <row r="478" spans="3:3" x14ac:dyDescent="0.25">
      <c r="C478" s="43"/>
    </row>
    <row r="479" spans="3:3" x14ac:dyDescent="0.25">
      <c r="C479" s="43"/>
    </row>
    <row r="480" spans="3:3" x14ac:dyDescent="0.25">
      <c r="C480" s="43"/>
    </row>
    <row r="481" spans="3:3" x14ac:dyDescent="0.25">
      <c r="C481" s="43"/>
    </row>
    <row r="482" spans="3:3" x14ac:dyDescent="0.25">
      <c r="C482" s="43"/>
    </row>
    <row r="483" spans="3:3" x14ac:dyDescent="0.25">
      <c r="C483" s="43"/>
    </row>
    <row r="484" spans="3:3" x14ac:dyDescent="0.25">
      <c r="C484" s="43"/>
    </row>
    <row r="485" spans="3:3" x14ac:dyDescent="0.25">
      <c r="C485" s="43"/>
    </row>
    <row r="486" spans="3:3" x14ac:dyDescent="0.25">
      <c r="C486" s="43"/>
    </row>
    <row r="487" spans="3:3" x14ac:dyDescent="0.25">
      <c r="C487" s="43"/>
    </row>
    <row r="488" spans="3:3" x14ac:dyDescent="0.25">
      <c r="C488" s="43"/>
    </row>
    <row r="489" spans="3:3" x14ac:dyDescent="0.25">
      <c r="C489" s="43"/>
    </row>
    <row r="490" spans="3:3" x14ac:dyDescent="0.25">
      <c r="C490" s="43"/>
    </row>
    <row r="491" spans="3:3" x14ac:dyDescent="0.25">
      <c r="C491" s="43"/>
    </row>
    <row r="492" spans="3:3" x14ac:dyDescent="0.25">
      <c r="C492" s="43"/>
    </row>
    <row r="493" spans="3:3" x14ac:dyDescent="0.25">
      <c r="C493" s="43"/>
    </row>
    <row r="494" spans="3:3" x14ac:dyDescent="0.25">
      <c r="C494" s="43"/>
    </row>
    <row r="495" spans="3:3" x14ac:dyDescent="0.25">
      <c r="C495" s="43"/>
    </row>
    <row r="496" spans="3:3" x14ac:dyDescent="0.25">
      <c r="C496" s="43"/>
    </row>
    <row r="497" spans="3:3" x14ac:dyDescent="0.25">
      <c r="C497" s="43"/>
    </row>
    <row r="498" spans="3:3" x14ac:dyDescent="0.25">
      <c r="C498" s="43"/>
    </row>
    <row r="499" spans="3:3" x14ac:dyDescent="0.25">
      <c r="C499" s="43"/>
    </row>
    <row r="500" spans="3:3" x14ac:dyDescent="0.25">
      <c r="C500" s="43"/>
    </row>
    <row r="501" spans="3:3" x14ac:dyDescent="0.25">
      <c r="C501" s="43"/>
    </row>
    <row r="502" spans="3:3" x14ac:dyDescent="0.25">
      <c r="C502" s="43"/>
    </row>
    <row r="503" spans="3:3" x14ac:dyDescent="0.25">
      <c r="C503" s="43"/>
    </row>
    <row r="504" spans="3:3" x14ac:dyDescent="0.25">
      <c r="C504" s="43"/>
    </row>
    <row r="505" spans="3:3" x14ac:dyDescent="0.25">
      <c r="C505" s="43"/>
    </row>
    <row r="506" spans="3:3" x14ac:dyDescent="0.25">
      <c r="C506" s="43"/>
    </row>
    <row r="507" spans="3:3" x14ac:dyDescent="0.25">
      <c r="C507" s="43"/>
    </row>
    <row r="508" spans="3:3" x14ac:dyDescent="0.25">
      <c r="C508" s="43"/>
    </row>
    <row r="509" spans="3:3" x14ac:dyDescent="0.25">
      <c r="C509" s="43"/>
    </row>
    <row r="510" spans="3:3" x14ac:dyDescent="0.25">
      <c r="C510" s="43"/>
    </row>
    <row r="511" spans="3:3" x14ac:dyDescent="0.25">
      <c r="C511" s="43"/>
    </row>
    <row r="512" spans="3:3" x14ac:dyDescent="0.25">
      <c r="C512" s="43"/>
    </row>
    <row r="513" spans="3:3" x14ac:dyDescent="0.25">
      <c r="C513" s="43"/>
    </row>
    <row r="514" spans="3:3" x14ac:dyDescent="0.25">
      <c r="C514" s="43"/>
    </row>
    <row r="515" spans="3:3" x14ac:dyDescent="0.25">
      <c r="C515" s="43"/>
    </row>
    <row r="516" spans="3:3" x14ac:dyDescent="0.25">
      <c r="C516" s="43"/>
    </row>
    <row r="517" spans="3:3" x14ac:dyDescent="0.25">
      <c r="C517" s="43"/>
    </row>
    <row r="518" spans="3:3" x14ac:dyDescent="0.25">
      <c r="C518" s="43"/>
    </row>
    <row r="519" spans="3:3" x14ac:dyDescent="0.25">
      <c r="C519" s="43"/>
    </row>
    <row r="520" spans="3:3" x14ac:dyDescent="0.25">
      <c r="C520" s="43"/>
    </row>
    <row r="521" spans="3:3" x14ac:dyDescent="0.25">
      <c r="C521" s="43"/>
    </row>
    <row r="522" spans="3:3" x14ac:dyDescent="0.25">
      <c r="C522" s="43"/>
    </row>
    <row r="523" spans="3:3" x14ac:dyDescent="0.25">
      <c r="C523" s="43"/>
    </row>
    <row r="524" spans="3:3" x14ac:dyDescent="0.25">
      <c r="C524" s="43"/>
    </row>
    <row r="525" spans="3:3" x14ac:dyDescent="0.25">
      <c r="C525" s="43"/>
    </row>
    <row r="526" spans="3:3" x14ac:dyDescent="0.25">
      <c r="C526" s="43"/>
    </row>
    <row r="527" spans="3:3" x14ac:dyDescent="0.25">
      <c r="C527" s="43"/>
    </row>
    <row r="528" spans="3:3" x14ac:dyDescent="0.25">
      <c r="C528" s="43"/>
    </row>
    <row r="529" spans="3:3" x14ac:dyDescent="0.25">
      <c r="C529" s="43"/>
    </row>
    <row r="530" spans="3:3" x14ac:dyDescent="0.25">
      <c r="C530" s="43"/>
    </row>
    <row r="531" spans="3:3" x14ac:dyDescent="0.25">
      <c r="C531" s="43"/>
    </row>
    <row r="532" spans="3:3" x14ac:dyDescent="0.25">
      <c r="C532" s="43"/>
    </row>
    <row r="533" spans="3:3" x14ac:dyDescent="0.25">
      <c r="C533" s="43"/>
    </row>
    <row r="534" spans="3:3" x14ac:dyDescent="0.25">
      <c r="C534" s="43"/>
    </row>
    <row r="535" spans="3:3" x14ac:dyDescent="0.25">
      <c r="C535" s="43"/>
    </row>
    <row r="536" spans="3:3" x14ac:dyDescent="0.25">
      <c r="C536" s="43"/>
    </row>
    <row r="537" spans="3:3" x14ac:dyDescent="0.25">
      <c r="C537" s="43"/>
    </row>
    <row r="538" spans="3:3" x14ac:dyDescent="0.25">
      <c r="C538" s="43"/>
    </row>
    <row r="539" spans="3:3" x14ac:dyDescent="0.25">
      <c r="C539" s="43"/>
    </row>
    <row r="540" spans="3:3" x14ac:dyDescent="0.25">
      <c r="C540" s="43"/>
    </row>
    <row r="541" spans="3:3" x14ac:dyDescent="0.25">
      <c r="C541" s="43"/>
    </row>
    <row r="542" spans="3:3" x14ac:dyDescent="0.25">
      <c r="C542" s="43"/>
    </row>
    <row r="543" spans="3:3" x14ac:dyDescent="0.25">
      <c r="C543" s="43"/>
    </row>
    <row r="544" spans="3:3" x14ac:dyDescent="0.25">
      <c r="C544" s="43"/>
    </row>
    <row r="545" spans="3:3" x14ac:dyDescent="0.25">
      <c r="C545" s="43"/>
    </row>
    <row r="546" spans="3:3" x14ac:dyDescent="0.25">
      <c r="C546" s="43"/>
    </row>
    <row r="547" spans="3:3" x14ac:dyDescent="0.25">
      <c r="C547" s="43"/>
    </row>
    <row r="548" spans="3:3" x14ac:dyDescent="0.25">
      <c r="C548" s="43"/>
    </row>
    <row r="549" spans="3:3" x14ac:dyDescent="0.25">
      <c r="C549" s="43"/>
    </row>
    <row r="550" spans="3:3" x14ac:dyDescent="0.25">
      <c r="C550" s="43"/>
    </row>
    <row r="551" spans="3:3" x14ac:dyDescent="0.25">
      <c r="C551" s="43"/>
    </row>
    <row r="552" spans="3:3" x14ac:dyDescent="0.25">
      <c r="C552" s="43"/>
    </row>
    <row r="553" spans="3:3" x14ac:dyDescent="0.25">
      <c r="C553" s="43"/>
    </row>
    <row r="554" spans="3:3" x14ac:dyDescent="0.25">
      <c r="C554" s="43"/>
    </row>
    <row r="555" spans="3:3" x14ac:dyDescent="0.25">
      <c r="C555" s="43"/>
    </row>
    <row r="556" spans="3:3" x14ac:dyDescent="0.25">
      <c r="C556" s="43"/>
    </row>
    <row r="557" spans="3:3" x14ac:dyDescent="0.25">
      <c r="C557" s="43"/>
    </row>
    <row r="558" spans="3:3" x14ac:dyDescent="0.25">
      <c r="C558" s="43"/>
    </row>
    <row r="559" spans="3:3" x14ac:dyDescent="0.25">
      <c r="C559" s="43"/>
    </row>
    <row r="560" spans="3:3" x14ac:dyDescent="0.25">
      <c r="C560" s="43"/>
    </row>
    <row r="561" spans="3:3" x14ac:dyDescent="0.25">
      <c r="C561" s="43"/>
    </row>
    <row r="562" spans="3:3" x14ac:dyDescent="0.25">
      <c r="C562" s="43"/>
    </row>
    <row r="563" spans="3:3" x14ac:dyDescent="0.25">
      <c r="C563" s="43"/>
    </row>
    <row r="564" spans="3:3" x14ac:dyDescent="0.25">
      <c r="C564" s="43"/>
    </row>
    <row r="565" spans="3:3" x14ac:dyDescent="0.25">
      <c r="C565" s="43"/>
    </row>
    <row r="566" spans="3:3" x14ac:dyDescent="0.25">
      <c r="C566" s="43"/>
    </row>
    <row r="567" spans="3:3" x14ac:dyDescent="0.25">
      <c r="C567" s="43"/>
    </row>
    <row r="568" spans="3:3" x14ac:dyDescent="0.25">
      <c r="C568" s="43"/>
    </row>
    <row r="569" spans="3:3" x14ac:dyDescent="0.25">
      <c r="C569" s="43"/>
    </row>
    <row r="570" spans="3:3" x14ac:dyDescent="0.25">
      <c r="C570" s="43"/>
    </row>
    <row r="571" spans="3:3" x14ac:dyDescent="0.25">
      <c r="C571" s="43"/>
    </row>
    <row r="572" spans="3:3" x14ac:dyDescent="0.25">
      <c r="C572" s="43"/>
    </row>
    <row r="573" spans="3:3" x14ac:dyDescent="0.25">
      <c r="C573" s="43"/>
    </row>
    <row r="574" spans="3:3" x14ac:dyDescent="0.25">
      <c r="C574" s="43"/>
    </row>
    <row r="575" spans="3:3" x14ac:dyDescent="0.25">
      <c r="C575" s="43"/>
    </row>
    <row r="576" spans="3:3" x14ac:dyDescent="0.25">
      <c r="C576" s="43"/>
    </row>
    <row r="577" spans="3:3" x14ac:dyDescent="0.25">
      <c r="C577" s="43"/>
    </row>
    <row r="578" spans="3:3" x14ac:dyDescent="0.25">
      <c r="C578" s="43"/>
    </row>
  </sheetData>
  <mergeCells count="58">
    <mergeCell ref="C100:C101"/>
    <mergeCell ref="B6:N6"/>
    <mergeCell ref="B7:O7"/>
    <mergeCell ref="B8:N8"/>
    <mergeCell ref="C98:C99"/>
    <mergeCell ref="K23:K24"/>
    <mergeCell ref="C96:C97"/>
    <mergeCell ref="B11:O11"/>
    <mergeCell ref="B12:N12"/>
    <mergeCell ref="B13:O13"/>
    <mergeCell ref="B14:N14"/>
    <mergeCell ref="B15:O15"/>
    <mergeCell ref="B16:N16"/>
    <mergeCell ref="B17:O17"/>
    <mergeCell ref="B18:N18"/>
    <mergeCell ref="C129:C130"/>
    <mergeCell ref="C102:C103"/>
    <mergeCell ref="C104:C105"/>
    <mergeCell ref="C112:C113"/>
    <mergeCell ref="C116:C117"/>
    <mergeCell ref="B121:O121"/>
    <mergeCell ref="C114:C115"/>
    <mergeCell ref="C106:C107"/>
    <mergeCell ref="C110:C111"/>
    <mergeCell ref="C108:C109"/>
    <mergeCell ref="C118:C119"/>
    <mergeCell ref="B1:O1"/>
    <mergeCell ref="B2:O2"/>
    <mergeCell ref="B3:O3"/>
    <mergeCell ref="B4:O4"/>
    <mergeCell ref="I22:K22"/>
    <mergeCell ref="A20:O20"/>
    <mergeCell ref="L22:L24"/>
    <mergeCell ref="M22:O22"/>
    <mergeCell ref="M23:N23"/>
    <mergeCell ref="O23:O24"/>
    <mergeCell ref="A22:A24"/>
    <mergeCell ref="B22:B24"/>
    <mergeCell ref="H22:H24"/>
    <mergeCell ref="B5:O5"/>
    <mergeCell ref="B9:O9"/>
    <mergeCell ref="B10:N10"/>
    <mergeCell ref="A132:A154"/>
    <mergeCell ref="C132:C154"/>
    <mergeCell ref="B95:O95"/>
    <mergeCell ref="A90:A93"/>
    <mergeCell ref="E22:G22"/>
    <mergeCell ref="E23:F23"/>
    <mergeCell ref="G23:G24"/>
    <mergeCell ref="C84:C85"/>
    <mergeCell ref="B25:O25"/>
    <mergeCell ref="I23:J23"/>
    <mergeCell ref="D22:D24"/>
    <mergeCell ref="B89:O89"/>
    <mergeCell ref="C86:C87"/>
    <mergeCell ref="C22:C24"/>
    <mergeCell ref="A129:A130"/>
    <mergeCell ref="A122:A128"/>
  </mergeCells>
  <phoneticPr fontId="2" type="noConversion"/>
  <pageMargins left="1.1811023622047245" right="0.39370078740157483" top="0.78740157480314965" bottom="0.78740157480314965" header="0" footer="0"/>
  <pageSetup paperSize="9" scale="9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2"/>
  <sheetViews>
    <sheetView showZeros="0" zoomScaleNormal="100" workbookViewId="0">
      <selection sqref="A1:XFD1048576"/>
    </sheetView>
  </sheetViews>
  <sheetFormatPr defaultRowHeight="15" x14ac:dyDescent="0.25"/>
  <cols>
    <col min="1" max="1" width="5" style="1" customWidth="1"/>
    <col min="2" max="2" width="40.7109375" style="1" customWidth="1"/>
    <col min="3" max="3" width="6.7109375" style="2" customWidth="1"/>
    <col min="4" max="11" width="10" style="1" hidden="1" customWidth="1"/>
    <col min="12" max="15" width="9.42578125" style="1" customWidth="1"/>
    <col min="16" max="16" width="9.140625" style="1" hidden="1" customWidth="1"/>
    <col min="17" max="17" width="10.140625" style="1" hidden="1" customWidth="1"/>
    <col min="18" max="18" width="9.140625" style="1" customWidth="1"/>
    <col min="19" max="16384" width="9.140625" style="1"/>
  </cols>
  <sheetData>
    <row r="1" spans="1:15" x14ac:dyDescent="0.25">
      <c r="B1" s="511" t="s">
        <v>307</v>
      </c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</row>
    <row r="2" spans="1:15" x14ac:dyDescent="0.25">
      <c r="B2" s="511" t="s">
        <v>472</v>
      </c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</row>
    <row r="3" spans="1:15" x14ac:dyDescent="0.25">
      <c r="B3" s="511" t="s">
        <v>484</v>
      </c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</row>
    <row r="4" spans="1:15" ht="12.75" customHeight="1" x14ac:dyDescent="0.25">
      <c r="B4" s="511" t="s">
        <v>320</v>
      </c>
      <c r="C4" s="511"/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</row>
    <row r="5" spans="1:15" x14ac:dyDescent="0.25">
      <c r="B5" s="511" t="s">
        <v>492</v>
      </c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</row>
    <row r="6" spans="1:15" x14ac:dyDescent="0.25">
      <c r="B6" s="512" t="s">
        <v>493</v>
      </c>
      <c r="C6" s="512"/>
      <c r="D6" s="512"/>
      <c r="E6" s="512"/>
      <c r="F6" s="512"/>
      <c r="G6" s="512"/>
      <c r="H6" s="512"/>
      <c r="I6" s="512"/>
      <c r="J6" s="512"/>
      <c r="K6" s="512"/>
      <c r="L6" s="512"/>
      <c r="M6" s="512"/>
      <c r="N6" s="512"/>
      <c r="O6" s="427"/>
    </row>
    <row r="7" spans="1:15" x14ac:dyDescent="0.25">
      <c r="B7" s="511" t="s">
        <v>512</v>
      </c>
      <c r="C7" s="51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</row>
    <row r="8" spans="1:15" ht="15" customHeight="1" x14ac:dyDescent="0.25">
      <c r="B8" s="512" t="s">
        <v>505</v>
      </c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427"/>
    </row>
    <row r="9" spans="1:15" x14ac:dyDescent="0.25">
      <c r="B9" s="511" t="s">
        <v>520</v>
      </c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</row>
    <row r="10" spans="1:15" ht="15" customHeight="1" x14ac:dyDescent="0.25">
      <c r="B10" s="512" t="s">
        <v>516</v>
      </c>
      <c r="C10" s="512"/>
      <c r="D10" s="512"/>
      <c r="E10" s="512"/>
      <c r="F10" s="512"/>
      <c r="G10" s="512"/>
      <c r="H10" s="512"/>
      <c r="I10" s="512"/>
      <c r="J10" s="512"/>
      <c r="K10" s="512"/>
      <c r="L10" s="512"/>
      <c r="M10" s="512"/>
      <c r="N10" s="512"/>
      <c r="O10" s="427"/>
    </row>
    <row r="11" spans="1:15" x14ac:dyDescent="0.25">
      <c r="B11" s="511" t="s">
        <v>529</v>
      </c>
      <c r="C11" s="511"/>
      <c r="D11" s="511"/>
      <c r="E11" s="511"/>
      <c r="F11" s="511"/>
      <c r="G11" s="511"/>
      <c r="H11" s="511"/>
      <c r="I11" s="511"/>
      <c r="J11" s="511"/>
      <c r="K11" s="511"/>
      <c r="L11" s="511"/>
      <c r="M11" s="511"/>
      <c r="N11" s="511"/>
      <c r="O11" s="511"/>
    </row>
    <row r="12" spans="1:15" ht="15" customHeight="1" x14ac:dyDescent="0.25">
      <c r="B12" s="512" t="s">
        <v>538</v>
      </c>
      <c r="C12" s="512"/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427"/>
    </row>
    <row r="13" spans="1:15" x14ac:dyDescent="0.25">
      <c r="B13" s="511" t="s">
        <v>537</v>
      </c>
      <c r="C13" s="511"/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  <c r="O13" s="511"/>
    </row>
    <row r="14" spans="1:15" ht="15" customHeight="1" x14ac:dyDescent="0.25">
      <c r="B14" s="512" t="s">
        <v>536</v>
      </c>
      <c r="C14" s="512"/>
      <c r="D14" s="512"/>
      <c r="E14" s="512"/>
      <c r="F14" s="512"/>
      <c r="G14" s="512"/>
      <c r="H14" s="512"/>
      <c r="I14" s="512"/>
      <c r="J14" s="512"/>
      <c r="K14" s="512"/>
      <c r="L14" s="512"/>
      <c r="M14" s="512"/>
      <c r="N14" s="512"/>
      <c r="O14" s="427"/>
    </row>
    <row r="15" spans="1:15" ht="14.25" customHeight="1" x14ac:dyDescent="0.25"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5" ht="32.25" customHeight="1" x14ac:dyDescent="0.25">
      <c r="A16" s="453" t="s">
        <v>475</v>
      </c>
      <c r="B16" s="453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</row>
    <row r="17" spans="1:17" x14ac:dyDescent="0.25">
      <c r="A17" s="418"/>
      <c r="B17" s="418"/>
      <c r="C17" s="418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3" t="s">
        <v>375</v>
      </c>
    </row>
    <row r="18" spans="1:17" ht="15" customHeight="1" x14ac:dyDescent="0.25">
      <c r="A18" s="458" t="s">
        <v>5</v>
      </c>
      <c r="B18" s="461" t="s">
        <v>304</v>
      </c>
      <c r="C18" s="461" t="s">
        <v>53</v>
      </c>
      <c r="D18" s="474" t="s">
        <v>315</v>
      </c>
      <c r="E18" s="478" t="s">
        <v>188</v>
      </c>
      <c r="F18" s="478"/>
      <c r="G18" s="479"/>
      <c r="H18" s="464" t="s">
        <v>317</v>
      </c>
      <c r="I18" s="467" t="s">
        <v>188</v>
      </c>
      <c r="J18" s="468"/>
      <c r="K18" s="469"/>
      <c r="L18" s="514" t="s">
        <v>0</v>
      </c>
      <c r="M18" s="481" t="s">
        <v>188</v>
      </c>
      <c r="N18" s="482"/>
      <c r="O18" s="483"/>
    </row>
    <row r="19" spans="1:17" x14ac:dyDescent="0.25">
      <c r="A19" s="459"/>
      <c r="B19" s="462"/>
      <c r="C19" s="462"/>
      <c r="D19" s="475"/>
      <c r="E19" s="479" t="s">
        <v>1</v>
      </c>
      <c r="F19" s="490"/>
      <c r="G19" s="480" t="s">
        <v>2</v>
      </c>
      <c r="H19" s="465"/>
      <c r="I19" s="489" t="s">
        <v>1</v>
      </c>
      <c r="J19" s="489"/>
      <c r="K19" s="457" t="s">
        <v>2</v>
      </c>
      <c r="L19" s="515"/>
      <c r="M19" s="473" t="s">
        <v>1</v>
      </c>
      <c r="N19" s="473"/>
      <c r="O19" s="456" t="s">
        <v>2</v>
      </c>
    </row>
    <row r="20" spans="1:17" ht="28.5" customHeight="1" x14ac:dyDescent="0.25">
      <c r="A20" s="460"/>
      <c r="B20" s="463"/>
      <c r="C20" s="463"/>
      <c r="D20" s="476"/>
      <c r="E20" s="415" t="s">
        <v>3</v>
      </c>
      <c r="F20" s="416" t="s">
        <v>4</v>
      </c>
      <c r="G20" s="480"/>
      <c r="H20" s="466"/>
      <c r="I20" s="424" t="s">
        <v>3</v>
      </c>
      <c r="J20" s="419" t="s">
        <v>4</v>
      </c>
      <c r="K20" s="457"/>
      <c r="L20" s="516"/>
      <c r="M20" s="413" t="s">
        <v>3</v>
      </c>
      <c r="N20" s="417" t="s">
        <v>4</v>
      </c>
      <c r="O20" s="456"/>
    </row>
    <row r="21" spans="1:17" ht="15.95" customHeight="1" x14ac:dyDescent="0.25">
      <c r="A21" s="17" t="s">
        <v>69</v>
      </c>
      <c r="B21" s="470" t="s">
        <v>165</v>
      </c>
      <c r="C21" s="471"/>
      <c r="D21" s="471"/>
      <c r="E21" s="471"/>
      <c r="F21" s="471"/>
      <c r="G21" s="471"/>
      <c r="H21" s="471"/>
      <c r="I21" s="471"/>
      <c r="J21" s="471"/>
      <c r="K21" s="471"/>
      <c r="L21" s="471"/>
      <c r="M21" s="471"/>
      <c r="N21" s="471"/>
      <c r="O21" s="472"/>
    </row>
    <row r="22" spans="1:17" ht="15" customHeight="1" x14ac:dyDescent="0.25">
      <c r="A22" s="4" t="s">
        <v>176</v>
      </c>
      <c r="B22" s="96" t="s">
        <v>20</v>
      </c>
      <c r="C22" s="64"/>
      <c r="D22" s="6">
        <f t="shared" ref="D22:O22" si="0">D23+D24</f>
        <v>892.9</v>
      </c>
      <c r="E22" s="6">
        <f t="shared" si="0"/>
        <v>883.9</v>
      </c>
      <c r="F22" s="6">
        <f t="shared" si="0"/>
        <v>832.2</v>
      </c>
      <c r="G22" s="6">
        <f t="shared" si="0"/>
        <v>9</v>
      </c>
      <c r="H22" s="7">
        <f t="shared" si="0"/>
        <v>0</v>
      </c>
      <c r="I22" s="7">
        <f t="shared" si="0"/>
        <v>0</v>
      </c>
      <c r="J22" s="7">
        <f t="shared" si="0"/>
        <v>0.5</v>
      </c>
      <c r="K22" s="7">
        <f t="shared" si="0"/>
        <v>0</v>
      </c>
      <c r="L22" s="9">
        <f t="shared" si="0"/>
        <v>892.9</v>
      </c>
      <c r="M22" s="9">
        <f t="shared" si="0"/>
        <v>883.9</v>
      </c>
      <c r="N22" s="9">
        <f t="shared" si="0"/>
        <v>832.7</v>
      </c>
      <c r="O22" s="9">
        <f t="shared" si="0"/>
        <v>9</v>
      </c>
      <c r="P22" s="53" t="s">
        <v>285</v>
      </c>
      <c r="Q22" s="54"/>
    </row>
    <row r="23" spans="1:17" ht="15" customHeight="1" x14ac:dyDescent="0.25">
      <c r="A23" s="17"/>
      <c r="B23" s="96"/>
      <c r="C23" s="28" t="s">
        <v>30</v>
      </c>
      <c r="D23" s="14">
        <f>E23+G23</f>
        <v>12.4</v>
      </c>
      <c r="E23" s="14">
        <v>12.4</v>
      </c>
      <c r="F23" s="14">
        <v>12.2</v>
      </c>
      <c r="G23" s="14"/>
      <c r="H23" s="8">
        <f t="shared" ref="H23:H59" si="1">I23+K23</f>
        <v>0</v>
      </c>
      <c r="I23" s="8"/>
      <c r="J23" s="8"/>
      <c r="K23" s="8"/>
      <c r="L23" s="10">
        <f t="shared" ref="L23:L59" si="2">M23+O23</f>
        <v>12.4</v>
      </c>
      <c r="M23" s="10">
        <f t="shared" ref="M23:O38" si="3">E23+I23</f>
        <v>12.4</v>
      </c>
      <c r="N23" s="10">
        <f t="shared" si="3"/>
        <v>12.2</v>
      </c>
      <c r="O23" s="10">
        <f t="shared" si="3"/>
        <v>0</v>
      </c>
      <c r="P23" s="53" t="s">
        <v>286</v>
      </c>
      <c r="Q23" s="54"/>
    </row>
    <row r="24" spans="1:17" ht="15" customHeight="1" x14ac:dyDescent="0.25">
      <c r="A24" s="97"/>
      <c r="B24" s="98"/>
      <c r="C24" s="28" t="s">
        <v>50</v>
      </c>
      <c r="D24" s="14">
        <f>E24+G24</f>
        <v>880.5</v>
      </c>
      <c r="E24" s="14">
        <v>871.5</v>
      </c>
      <c r="F24" s="14">
        <v>820</v>
      </c>
      <c r="G24" s="14">
        <v>9</v>
      </c>
      <c r="H24" s="8">
        <f t="shared" si="1"/>
        <v>0</v>
      </c>
      <c r="I24" s="8"/>
      <c r="J24" s="8">
        <v>0.5</v>
      </c>
      <c r="K24" s="8"/>
      <c r="L24" s="10">
        <f t="shared" si="2"/>
        <v>880.5</v>
      </c>
      <c r="M24" s="10">
        <f t="shared" si="3"/>
        <v>871.5</v>
      </c>
      <c r="N24" s="10">
        <f t="shared" si="3"/>
        <v>820.5</v>
      </c>
      <c r="O24" s="10">
        <f t="shared" si="3"/>
        <v>9</v>
      </c>
      <c r="P24" s="53" t="s">
        <v>287</v>
      </c>
      <c r="Q24" s="54"/>
    </row>
    <row r="25" spans="1:17" ht="15" customHeight="1" x14ac:dyDescent="0.25">
      <c r="A25" s="17" t="s">
        <v>70</v>
      </c>
      <c r="B25" s="96" t="s">
        <v>54</v>
      </c>
      <c r="C25" s="28" t="s">
        <v>50</v>
      </c>
      <c r="D25" s="14">
        <f>E25+G25</f>
        <v>522.19999999999993</v>
      </c>
      <c r="E25" s="14">
        <v>517.9</v>
      </c>
      <c r="F25" s="14">
        <v>499.1</v>
      </c>
      <c r="G25" s="14">
        <v>4.3</v>
      </c>
      <c r="H25" s="8">
        <f t="shared" si="1"/>
        <v>0</v>
      </c>
      <c r="I25" s="8">
        <v>-0.4</v>
      </c>
      <c r="J25" s="8"/>
      <c r="K25" s="8">
        <v>0.4</v>
      </c>
      <c r="L25" s="10">
        <f t="shared" si="2"/>
        <v>522.20000000000005</v>
      </c>
      <c r="M25" s="10">
        <f t="shared" si="3"/>
        <v>517.5</v>
      </c>
      <c r="N25" s="10">
        <f t="shared" si="3"/>
        <v>499.1</v>
      </c>
      <c r="O25" s="10">
        <f t="shared" si="3"/>
        <v>4.7</v>
      </c>
      <c r="P25" s="53" t="s">
        <v>288</v>
      </c>
      <c r="Q25" s="54"/>
    </row>
    <row r="26" spans="1:17" ht="15" customHeight="1" x14ac:dyDescent="0.25">
      <c r="A26" s="4" t="s">
        <v>71</v>
      </c>
      <c r="B26" s="27" t="s">
        <v>33</v>
      </c>
      <c r="C26" s="28" t="s">
        <v>50</v>
      </c>
      <c r="D26" s="14">
        <f t="shared" ref="D26:D59" si="4">E26+G26</f>
        <v>549.40000000000009</v>
      </c>
      <c r="E26" s="14">
        <v>547.20000000000005</v>
      </c>
      <c r="F26" s="14">
        <v>527.20000000000005</v>
      </c>
      <c r="G26" s="14">
        <v>2.2000000000000002</v>
      </c>
      <c r="H26" s="8">
        <f t="shared" si="1"/>
        <v>0</v>
      </c>
      <c r="I26" s="8">
        <v>-0.1</v>
      </c>
      <c r="J26" s="8">
        <v>2</v>
      </c>
      <c r="K26" s="8">
        <v>0.1</v>
      </c>
      <c r="L26" s="10">
        <f t="shared" si="2"/>
        <v>549.4</v>
      </c>
      <c r="M26" s="10">
        <f t="shared" si="3"/>
        <v>547.1</v>
      </c>
      <c r="N26" s="10">
        <f t="shared" si="3"/>
        <v>529.20000000000005</v>
      </c>
      <c r="O26" s="10">
        <f t="shared" si="3"/>
        <v>2.3000000000000003</v>
      </c>
      <c r="P26" s="53" t="s">
        <v>291</v>
      </c>
      <c r="Q26" s="54"/>
    </row>
    <row r="27" spans="1:17" ht="15" customHeight="1" x14ac:dyDescent="0.25">
      <c r="A27" s="4" t="s">
        <v>72</v>
      </c>
      <c r="B27" s="27" t="s">
        <v>155</v>
      </c>
      <c r="C27" s="28" t="s">
        <v>50</v>
      </c>
      <c r="D27" s="14">
        <f t="shared" si="4"/>
        <v>732.7</v>
      </c>
      <c r="E27" s="14">
        <v>725.2</v>
      </c>
      <c r="F27" s="14">
        <v>697.5</v>
      </c>
      <c r="G27" s="14">
        <v>7.5</v>
      </c>
      <c r="H27" s="8">
        <f t="shared" si="1"/>
        <v>3</v>
      </c>
      <c r="I27" s="8">
        <v>3</v>
      </c>
      <c r="J27" s="8">
        <v>3</v>
      </c>
      <c r="K27" s="8"/>
      <c r="L27" s="10">
        <f t="shared" si="2"/>
        <v>735.7</v>
      </c>
      <c r="M27" s="10">
        <f t="shared" si="3"/>
        <v>728.2</v>
      </c>
      <c r="N27" s="10">
        <f t="shared" si="3"/>
        <v>700.5</v>
      </c>
      <c r="O27" s="10">
        <f t="shared" si="3"/>
        <v>7.5</v>
      </c>
      <c r="P27" s="53" t="s">
        <v>289</v>
      </c>
      <c r="Q27" s="54"/>
    </row>
    <row r="28" spans="1:17" ht="15" customHeight="1" x14ac:dyDescent="0.25">
      <c r="A28" s="4" t="s">
        <v>73</v>
      </c>
      <c r="B28" s="27" t="s">
        <v>377</v>
      </c>
      <c r="C28" s="28" t="s">
        <v>50</v>
      </c>
      <c r="D28" s="14">
        <f t="shared" si="4"/>
        <v>432.6</v>
      </c>
      <c r="E28" s="14">
        <v>430.1</v>
      </c>
      <c r="F28" s="14">
        <v>409.6</v>
      </c>
      <c r="G28" s="14">
        <v>2.5</v>
      </c>
      <c r="H28" s="8">
        <f t="shared" si="1"/>
        <v>-5.0999999999999996</v>
      </c>
      <c r="I28" s="8">
        <v>-5.0999999999999996</v>
      </c>
      <c r="J28" s="8">
        <v>-5.0999999999999996</v>
      </c>
      <c r="K28" s="8"/>
      <c r="L28" s="10">
        <f t="shared" si="2"/>
        <v>427.5</v>
      </c>
      <c r="M28" s="10">
        <f t="shared" si="3"/>
        <v>425</v>
      </c>
      <c r="N28" s="10">
        <f t="shared" si="3"/>
        <v>404.5</v>
      </c>
      <c r="O28" s="10">
        <f t="shared" si="3"/>
        <v>2.5</v>
      </c>
      <c r="P28" s="53" t="s">
        <v>290</v>
      </c>
      <c r="Q28" s="54"/>
    </row>
    <row r="29" spans="1:17" ht="15" customHeight="1" x14ac:dyDescent="0.25">
      <c r="A29" s="11" t="s">
        <v>74</v>
      </c>
      <c r="B29" s="16" t="s">
        <v>148</v>
      </c>
      <c r="C29" s="28" t="s">
        <v>50</v>
      </c>
      <c r="D29" s="14">
        <f t="shared" si="4"/>
        <v>253.70000000000002</v>
      </c>
      <c r="E29" s="14">
        <v>253.3</v>
      </c>
      <c r="F29" s="14">
        <v>231.5</v>
      </c>
      <c r="G29" s="14">
        <v>0.4</v>
      </c>
      <c r="H29" s="8">
        <f t="shared" si="1"/>
        <v>0</v>
      </c>
      <c r="I29" s="8">
        <v>0.3</v>
      </c>
      <c r="J29" s="8">
        <v>0.9</v>
      </c>
      <c r="K29" s="8">
        <v>-0.3</v>
      </c>
      <c r="L29" s="10">
        <f t="shared" si="2"/>
        <v>253.70000000000002</v>
      </c>
      <c r="M29" s="10">
        <f t="shared" si="3"/>
        <v>253.60000000000002</v>
      </c>
      <c r="N29" s="10">
        <f t="shared" si="3"/>
        <v>232.4</v>
      </c>
      <c r="O29" s="10">
        <f t="shared" si="3"/>
        <v>0.10000000000000003</v>
      </c>
      <c r="P29" s="53" t="s">
        <v>292</v>
      </c>
      <c r="Q29" s="54">
        <f>L23+L59</f>
        <v>39.4</v>
      </c>
    </row>
    <row r="30" spans="1:17" ht="15" customHeight="1" x14ac:dyDescent="0.25">
      <c r="A30" s="17" t="s">
        <v>75</v>
      </c>
      <c r="B30" s="29" t="s">
        <v>321</v>
      </c>
      <c r="C30" s="28" t="s">
        <v>50</v>
      </c>
      <c r="D30" s="14">
        <f t="shared" si="4"/>
        <v>491.4</v>
      </c>
      <c r="E30" s="14">
        <v>489.2</v>
      </c>
      <c r="F30" s="14">
        <v>456.9</v>
      </c>
      <c r="G30" s="14">
        <v>2.2000000000000002</v>
      </c>
      <c r="H30" s="8">
        <f t="shared" si="1"/>
        <v>0</v>
      </c>
      <c r="I30" s="8"/>
      <c r="J30" s="8">
        <v>0.9</v>
      </c>
      <c r="K30" s="8"/>
      <c r="L30" s="10">
        <f t="shared" si="2"/>
        <v>491.4</v>
      </c>
      <c r="M30" s="10">
        <f t="shared" si="3"/>
        <v>489.2</v>
      </c>
      <c r="N30" s="10">
        <f t="shared" si="3"/>
        <v>457.79999999999995</v>
      </c>
      <c r="O30" s="10">
        <f t="shared" si="3"/>
        <v>2.2000000000000002</v>
      </c>
      <c r="P30" s="53" t="s">
        <v>293</v>
      </c>
      <c r="Q30" s="54">
        <f>SUM(L24:L58)</f>
        <v>9843.899999999996</v>
      </c>
    </row>
    <row r="31" spans="1:17" ht="15" customHeight="1" x14ac:dyDescent="0.25">
      <c r="A31" s="4" t="s">
        <v>76</v>
      </c>
      <c r="B31" s="27" t="s">
        <v>378</v>
      </c>
      <c r="C31" s="13" t="s">
        <v>50</v>
      </c>
      <c r="D31" s="14">
        <f t="shared" si="4"/>
        <v>493.4</v>
      </c>
      <c r="E31" s="14">
        <v>489.4</v>
      </c>
      <c r="F31" s="14">
        <v>471</v>
      </c>
      <c r="G31" s="14">
        <v>4</v>
      </c>
      <c r="H31" s="8">
        <f t="shared" si="1"/>
        <v>2.9</v>
      </c>
      <c r="I31" s="8">
        <v>2.9</v>
      </c>
      <c r="J31" s="8">
        <v>2.8</v>
      </c>
      <c r="K31" s="8"/>
      <c r="L31" s="10">
        <f t="shared" si="2"/>
        <v>496.29999999999995</v>
      </c>
      <c r="M31" s="10">
        <f t="shared" si="3"/>
        <v>492.29999999999995</v>
      </c>
      <c r="N31" s="10">
        <f t="shared" si="3"/>
        <v>473.8</v>
      </c>
      <c r="O31" s="10">
        <f t="shared" si="3"/>
        <v>4</v>
      </c>
      <c r="P31" s="53" t="s">
        <v>294</v>
      </c>
      <c r="Q31" s="54"/>
    </row>
    <row r="32" spans="1:17" ht="15" customHeight="1" x14ac:dyDescent="0.25">
      <c r="A32" s="4" t="s">
        <v>77</v>
      </c>
      <c r="B32" s="27" t="s">
        <v>379</v>
      </c>
      <c r="C32" s="13" t="s">
        <v>50</v>
      </c>
      <c r="D32" s="14">
        <f t="shared" si="4"/>
        <v>728.2</v>
      </c>
      <c r="E32" s="14">
        <v>724.7</v>
      </c>
      <c r="F32" s="14">
        <v>677.5</v>
      </c>
      <c r="G32" s="14">
        <v>3.5</v>
      </c>
      <c r="H32" s="8">
        <f t="shared" si="1"/>
        <v>0</v>
      </c>
      <c r="I32" s="8"/>
      <c r="J32" s="8">
        <v>0.3</v>
      </c>
      <c r="K32" s="8"/>
      <c r="L32" s="10">
        <f t="shared" si="2"/>
        <v>728.2</v>
      </c>
      <c r="M32" s="10">
        <f t="shared" si="3"/>
        <v>724.7</v>
      </c>
      <c r="N32" s="10">
        <f t="shared" si="3"/>
        <v>677.8</v>
      </c>
      <c r="O32" s="10">
        <f t="shared" si="3"/>
        <v>3.5</v>
      </c>
      <c r="P32" s="58" t="s">
        <v>166</v>
      </c>
      <c r="Q32" s="59">
        <f>SUM(Q22:Q31)</f>
        <v>9883.2999999999956</v>
      </c>
    </row>
    <row r="33" spans="1:17" ht="15" customHeight="1" x14ac:dyDescent="0.25">
      <c r="A33" s="4" t="s">
        <v>78</v>
      </c>
      <c r="B33" s="27" t="s">
        <v>380</v>
      </c>
      <c r="C33" s="13" t="s">
        <v>50</v>
      </c>
      <c r="D33" s="14">
        <f t="shared" si="4"/>
        <v>588.1</v>
      </c>
      <c r="E33" s="14">
        <v>584.6</v>
      </c>
      <c r="F33" s="14">
        <v>557.20000000000005</v>
      </c>
      <c r="G33" s="14">
        <v>3.5</v>
      </c>
      <c r="H33" s="8">
        <f t="shared" si="1"/>
        <v>0</v>
      </c>
      <c r="I33" s="8"/>
      <c r="J33" s="8">
        <v>2.2000000000000002</v>
      </c>
      <c r="K33" s="8"/>
      <c r="L33" s="10">
        <f t="shared" si="2"/>
        <v>588.1</v>
      </c>
      <c r="M33" s="10">
        <f t="shared" si="3"/>
        <v>584.6</v>
      </c>
      <c r="N33" s="10">
        <f t="shared" si="3"/>
        <v>559.40000000000009</v>
      </c>
      <c r="O33" s="10">
        <f t="shared" si="3"/>
        <v>3.5</v>
      </c>
      <c r="P33" s="60"/>
      <c r="Q33" s="60"/>
    </row>
    <row r="34" spans="1:17" ht="15" customHeight="1" x14ac:dyDescent="0.25">
      <c r="A34" s="4" t="s">
        <v>79</v>
      </c>
      <c r="B34" s="27" t="s">
        <v>362</v>
      </c>
      <c r="C34" s="13" t="s">
        <v>50</v>
      </c>
      <c r="D34" s="14">
        <f t="shared" si="4"/>
        <v>750.5</v>
      </c>
      <c r="E34" s="14">
        <v>744.4</v>
      </c>
      <c r="F34" s="14">
        <v>691.9</v>
      </c>
      <c r="G34" s="14">
        <v>6.1</v>
      </c>
      <c r="H34" s="8">
        <f t="shared" si="1"/>
        <v>0</v>
      </c>
      <c r="I34" s="8"/>
      <c r="J34" s="8">
        <v>22.3</v>
      </c>
      <c r="K34" s="8"/>
      <c r="L34" s="10">
        <f t="shared" si="2"/>
        <v>750.5</v>
      </c>
      <c r="M34" s="10">
        <f t="shared" si="3"/>
        <v>744.4</v>
      </c>
      <c r="N34" s="10">
        <f t="shared" si="3"/>
        <v>714.19999999999993</v>
      </c>
      <c r="O34" s="10">
        <f t="shared" si="3"/>
        <v>6.1</v>
      </c>
      <c r="P34" s="60"/>
      <c r="Q34" s="60">
        <f>Q32-L60</f>
        <v>0</v>
      </c>
    </row>
    <row r="35" spans="1:17" ht="15" customHeight="1" x14ac:dyDescent="0.25">
      <c r="A35" s="4" t="s">
        <v>80</v>
      </c>
      <c r="B35" s="71" t="s">
        <v>45</v>
      </c>
      <c r="C35" s="28" t="s">
        <v>50</v>
      </c>
      <c r="D35" s="14">
        <f t="shared" si="4"/>
        <v>164.7</v>
      </c>
      <c r="E35" s="14">
        <v>164.1</v>
      </c>
      <c r="F35" s="14">
        <v>157.6</v>
      </c>
      <c r="G35" s="14">
        <v>0.6</v>
      </c>
      <c r="H35" s="8">
        <f t="shared" si="1"/>
        <v>0</v>
      </c>
      <c r="I35" s="8">
        <v>0.2</v>
      </c>
      <c r="J35" s="8">
        <v>2.5</v>
      </c>
      <c r="K35" s="8">
        <v>-0.2</v>
      </c>
      <c r="L35" s="10">
        <f t="shared" si="2"/>
        <v>164.7</v>
      </c>
      <c r="M35" s="10">
        <f t="shared" si="3"/>
        <v>164.29999999999998</v>
      </c>
      <c r="N35" s="10">
        <f t="shared" si="3"/>
        <v>160.1</v>
      </c>
      <c r="O35" s="10">
        <f t="shared" si="3"/>
        <v>0.39999999999999997</v>
      </c>
    </row>
    <row r="36" spans="1:17" ht="15" customHeight="1" x14ac:dyDescent="0.25">
      <c r="A36" s="4" t="s">
        <v>81</v>
      </c>
      <c r="B36" s="27" t="s">
        <v>42</v>
      </c>
      <c r="C36" s="28" t="s">
        <v>50</v>
      </c>
      <c r="D36" s="14">
        <f t="shared" si="4"/>
        <v>108.9</v>
      </c>
      <c r="E36" s="14">
        <v>108.9</v>
      </c>
      <c r="F36" s="14">
        <v>87.5</v>
      </c>
      <c r="G36" s="14"/>
      <c r="H36" s="8">
        <f t="shared" si="1"/>
        <v>0</v>
      </c>
      <c r="I36" s="8"/>
      <c r="J36" s="8"/>
      <c r="K36" s="8"/>
      <c r="L36" s="10">
        <f t="shared" si="2"/>
        <v>108.9</v>
      </c>
      <c r="M36" s="10">
        <f t="shared" si="3"/>
        <v>108.9</v>
      </c>
      <c r="N36" s="10">
        <f t="shared" si="3"/>
        <v>87.5</v>
      </c>
      <c r="O36" s="10">
        <f t="shared" si="3"/>
        <v>0</v>
      </c>
      <c r="Q36" s="1">
        <f>L60-Q32</f>
        <v>0</v>
      </c>
    </row>
    <row r="37" spans="1:17" ht="15" customHeight="1" x14ac:dyDescent="0.25">
      <c r="A37" s="4" t="s">
        <v>82</v>
      </c>
      <c r="B37" s="27" t="s">
        <v>44</v>
      </c>
      <c r="C37" s="28" t="s">
        <v>50</v>
      </c>
      <c r="D37" s="14">
        <f t="shared" si="4"/>
        <v>136.5</v>
      </c>
      <c r="E37" s="14">
        <v>136.19999999999999</v>
      </c>
      <c r="F37" s="14">
        <v>116.9</v>
      </c>
      <c r="G37" s="14">
        <v>0.3</v>
      </c>
      <c r="H37" s="8">
        <f t="shared" si="1"/>
        <v>0</v>
      </c>
      <c r="I37" s="8"/>
      <c r="J37" s="8"/>
      <c r="K37" s="8"/>
      <c r="L37" s="10">
        <f t="shared" si="2"/>
        <v>136.5</v>
      </c>
      <c r="M37" s="10">
        <f t="shared" si="3"/>
        <v>136.19999999999999</v>
      </c>
      <c r="N37" s="10">
        <f t="shared" si="3"/>
        <v>116.9</v>
      </c>
      <c r="O37" s="10">
        <f t="shared" si="3"/>
        <v>0.3</v>
      </c>
    </row>
    <row r="38" spans="1:17" ht="15" customHeight="1" x14ac:dyDescent="0.25">
      <c r="A38" s="4" t="s">
        <v>83</v>
      </c>
      <c r="B38" s="27" t="s">
        <v>160</v>
      </c>
      <c r="C38" s="28" t="s">
        <v>50</v>
      </c>
      <c r="D38" s="14">
        <f t="shared" si="4"/>
        <v>330.09999999999997</v>
      </c>
      <c r="E38" s="14">
        <v>329.2</v>
      </c>
      <c r="F38" s="14">
        <v>319.8</v>
      </c>
      <c r="G38" s="14">
        <v>0.9</v>
      </c>
      <c r="H38" s="8">
        <f t="shared" si="1"/>
        <v>0</v>
      </c>
      <c r="I38" s="8"/>
      <c r="J38" s="8"/>
      <c r="K38" s="8"/>
      <c r="L38" s="10">
        <f t="shared" si="2"/>
        <v>330.09999999999997</v>
      </c>
      <c r="M38" s="10">
        <f t="shared" si="3"/>
        <v>329.2</v>
      </c>
      <c r="N38" s="10">
        <f t="shared" si="3"/>
        <v>319.8</v>
      </c>
      <c r="O38" s="10">
        <f t="shared" si="3"/>
        <v>0.9</v>
      </c>
    </row>
    <row r="39" spans="1:17" ht="15" customHeight="1" x14ac:dyDescent="0.25">
      <c r="A39" s="4" t="s">
        <v>84</v>
      </c>
      <c r="B39" s="27" t="s">
        <v>43</v>
      </c>
      <c r="C39" s="28" t="s">
        <v>50</v>
      </c>
      <c r="D39" s="14">
        <f t="shared" si="4"/>
        <v>174.9</v>
      </c>
      <c r="E39" s="14">
        <v>174.5</v>
      </c>
      <c r="F39" s="14">
        <v>165.8</v>
      </c>
      <c r="G39" s="14">
        <v>0.4</v>
      </c>
      <c r="H39" s="8">
        <f t="shared" si="1"/>
        <v>0</v>
      </c>
      <c r="I39" s="8"/>
      <c r="J39" s="8">
        <v>3.7</v>
      </c>
      <c r="K39" s="8"/>
      <c r="L39" s="10">
        <f t="shared" si="2"/>
        <v>174.9</v>
      </c>
      <c r="M39" s="10">
        <f t="shared" ref="M39:O66" si="5">E39+I39</f>
        <v>174.5</v>
      </c>
      <c r="N39" s="10">
        <f t="shared" si="5"/>
        <v>169.5</v>
      </c>
      <c r="O39" s="10">
        <f t="shared" si="5"/>
        <v>0.4</v>
      </c>
    </row>
    <row r="40" spans="1:17" ht="15" customHeight="1" x14ac:dyDescent="0.25">
      <c r="A40" s="4" t="s">
        <v>85</v>
      </c>
      <c r="B40" s="71" t="s">
        <v>46</v>
      </c>
      <c r="C40" s="28" t="s">
        <v>50</v>
      </c>
      <c r="D40" s="14">
        <f t="shared" si="4"/>
        <v>286.90000000000003</v>
      </c>
      <c r="E40" s="14">
        <v>285.60000000000002</v>
      </c>
      <c r="F40" s="14">
        <v>274.2</v>
      </c>
      <c r="G40" s="14">
        <v>1.3</v>
      </c>
      <c r="H40" s="8">
        <f t="shared" si="1"/>
        <v>0</v>
      </c>
      <c r="I40" s="8"/>
      <c r="J40" s="8">
        <v>2.7</v>
      </c>
      <c r="K40" s="8"/>
      <c r="L40" s="10">
        <f t="shared" si="2"/>
        <v>286.90000000000003</v>
      </c>
      <c r="M40" s="10">
        <f t="shared" si="5"/>
        <v>285.60000000000002</v>
      </c>
      <c r="N40" s="10">
        <f t="shared" si="5"/>
        <v>276.89999999999998</v>
      </c>
      <c r="O40" s="10">
        <f t="shared" si="5"/>
        <v>1.3</v>
      </c>
    </row>
    <row r="41" spans="1:17" ht="15" customHeight="1" x14ac:dyDescent="0.25">
      <c r="A41" s="4" t="s">
        <v>86</v>
      </c>
      <c r="B41" s="27" t="s">
        <v>363</v>
      </c>
      <c r="C41" s="28" t="s">
        <v>50</v>
      </c>
      <c r="D41" s="14">
        <f t="shared" si="4"/>
        <v>127.5</v>
      </c>
      <c r="E41" s="14">
        <v>126.9</v>
      </c>
      <c r="F41" s="14">
        <v>112.6</v>
      </c>
      <c r="G41" s="14">
        <v>0.6</v>
      </c>
      <c r="H41" s="8">
        <f t="shared" si="1"/>
        <v>0</v>
      </c>
      <c r="I41" s="8"/>
      <c r="J41" s="8"/>
      <c r="K41" s="8"/>
      <c r="L41" s="10">
        <f t="shared" si="2"/>
        <v>127.5</v>
      </c>
      <c r="M41" s="10">
        <f>E41+I41</f>
        <v>126.9</v>
      </c>
      <c r="N41" s="10">
        <f>F41+J41</f>
        <v>112.6</v>
      </c>
      <c r="O41" s="10">
        <f>G41+K41</f>
        <v>0.6</v>
      </c>
    </row>
    <row r="42" spans="1:17" ht="15" customHeight="1" x14ac:dyDescent="0.25">
      <c r="A42" s="4" t="s">
        <v>87</v>
      </c>
      <c r="B42" s="27" t="s">
        <v>41</v>
      </c>
      <c r="C42" s="28" t="s">
        <v>50</v>
      </c>
      <c r="D42" s="14">
        <f t="shared" si="4"/>
        <v>211.9</v>
      </c>
      <c r="E42" s="14">
        <v>211.1</v>
      </c>
      <c r="F42" s="14">
        <v>187.6</v>
      </c>
      <c r="G42" s="14">
        <v>0.8</v>
      </c>
      <c r="H42" s="8">
        <f t="shared" si="1"/>
        <v>0</v>
      </c>
      <c r="I42" s="8"/>
      <c r="J42" s="8">
        <v>0.2</v>
      </c>
      <c r="K42" s="8"/>
      <c r="L42" s="10">
        <f t="shared" si="2"/>
        <v>211.9</v>
      </c>
      <c r="M42" s="10">
        <f t="shared" si="5"/>
        <v>211.1</v>
      </c>
      <c r="N42" s="10">
        <f t="shared" si="5"/>
        <v>187.79999999999998</v>
      </c>
      <c r="O42" s="10">
        <f t="shared" si="5"/>
        <v>0.8</v>
      </c>
    </row>
    <row r="43" spans="1:17" ht="15" customHeight="1" x14ac:dyDescent="0.25">
      <c r="A43" s="4" t="s">
        <v>88</v>
      </c>
      <c r="B43" s="71" t="s">
        <v>364</v>
      </c>
      <c r="C43" s="28" t="s">
        <v>50</v>
      </c>
      <c r="D43" s="14">
        <f>E43+G43</f>
        <v>104.8</v>
      </c>
      <c r="E43" s="14">
        <v>104.8</v>
      </c>
      <c r="F43" s="14">
        <v>100.8</v>
      </c>
      <c r="G43" s="14"/>
      <c r="H43" s="8">
        <f>I43+K43</f>
        <v>-0.2</v>
      </c>
      <c r="I43" s="8">
        <v>-0.2</v>
      </c>
      <c r="J43" s="8">
        <v>-0.3</v>
      </c>
      <c r="K43" s="8"/>
      <c r="L43" s="10">
        <f>M43+O43</f>
        <v>104.6</v>
      </c>
      <c r="M43" s="10">
        <f>E43+I43</f>
        <v>104.6</v>
      </c>
      <c r="N43" s="10">
        <f>F43+J43</f>
        <v>100.5</v>
      </c>
      <c r="O43" s="10">
        <f>G43+K43</f>
        <v>0</v>
      </c>
    </row>
    <row r="44" spans="1:17" ht="15" customHeight="1" x14ac:dyDescent="0.25">
      <c r="A44" s="4" t="s">
        <v>89</v>
      </c>
      <c r="B44" s="71" t="s">
        <v>40</v>
      </c>
      <c r="C44" s="28" t="s">
        <v>50</v>
      </c>
      <c r="D44" s="14">
        <f t="shared" si="4"/>
        <v>40.200000000000003</v>
      </c>
      <c r="E44" s="14">
        <v>40.200000000000003</v>
      </c>
      <c r="F44" s="14">
        <v>39</v>
      </c>
      <c r="G44" s="14"/>
      <c r="H44" s="8">
        <f t="shared" si="1"/>
        <v>-0.5</v>
      </c>
      <c r="I44" s="8">
        <v>-0.5</v>
      </c>
      <c r="J44" s="8">
        <v>-0.5</v>
      </c>
      <c r="K44" s="8"/>
      <c r="L44" s="10">
        <f t="shared" si="2"/>
        <v>39.700000000000003</v>
      </c>
      <c r="M44" s="10">
        <f t="shared" si="5"/>
        <v>39.700000000000003</v>
      </c>
      <c r="N44" s="10">
        <f t="shared" si="5"/>
        <v>38.5</v>
      </c>
      <c r="O44" s="10">
        <f t="shared" si="5"/>
        <v>0</v>
      </c>
    </row>
    <row r="45" spans="1:17" ht="15" customHeight="1" x14ac:dyDescent="0.25">
      <c r="A45" s="4" t="s">
        <v>90</v>
      </c>
      <c r="B45" s="27" t="s">
        <v>461</v>
      </c>
      <c r="C45" s="28" t="s">
        <v>50</v>
      </c>
      <c r="D45" s="14">
        <f t="shared" si="4"/>
        <v>66.900000000000006</v>
      </c>
      <c r="E45" s="14">
        <v>66.900000000000006</v>
      </c>
      <c r="F45" s="14">
        <v>60</v>
      </c>
      <c r="G45" s="14"/>
      <c r="H45" s="8">
        <f t="shared" si="1"/>
        <v>0</v>
      </c>
      <c r="I45" s="8"/>
      <c r="J45" s="8">
        <v>1</v>
      </c>
      <c r="K45" s="8"/>
      <c r="L45" s="10">
        <f t="shared" si="2"/>
        <v>66.900000000000006</v>
      </c>
      <c r="M45" s="10">
        <f t="shared" si="5"/>
        <v>66.900000000000006</v>
      </c>
      <c r="N45" s="10">
        <f t="shared" si="5"/>
        <v>61</v>
      </c>
      <c r="O45" s="10">
        <f t="shared" si="5"/>
        <v>0</v>
      </c>
    </row>
    <row r="46" spans="1:17" ht="15" customHeight="1" x14ac:dyDescent="0.25">
      <c r="A46" s="4" t="s">
        <v>91</v>
      </c>
      <c r="B46" s="27" t="s">
        <v>149</v>
      </c>
      <c r="C46" s="28" t="s">
        <v>50</v>
      </c>
      <c r="D46" s="14">
        <f t="shared" si="4"/>
        <v>211.10000000000002</v>
      </c>
      <c r="E46" s="14">
        <v>209.8</v>
      </c>
      <c r="F46" s="14">
        <v>196.6</v>
      </c>
      <c r="G46" s="14">
        <v>1.3</v>
      </c>
      <c r="H46" s="8">
        <f t="shared" si="1"/>
        <v>0</v>
      </c>
      <c r="I46" s="8"/>
      <c r="J46" s="8">
        <v>0.2</v>
      </c>
      <c r="K46" s="8"/>
      <c r="L46" s="10">
        <f t="shared" si="2"/>
        <v>211.10000000000002</v>
      </c>
      <c r="M46" s="10">
        <f t="shared" si="5"/>
        <v>209.8</v>
      </c>
      <c r="N46" s="10">
        <f t="shared" si="5"/>
        <v>196.79999999999998</v>
      </c>
      <c r="O46" s="10">
        <f t="shared" si="5"/>
        <v>1.3</v>
      </c>
    </row>
    <row r="47" spans="1:17" ht="15" customHeight="1" x14ac:dyDescent="0.25">
      <c r="A47" s="4" t="s">
        <v>92</v>
      </c>
      <c r="B47" s="27" t="s">
        <v>34</v>
      </c>
      <c r="C47" s="28" t="s">
        <v>50</v>
      </c>
      <c r="D47" s="14">
        <f t="shared" si="4"/>
        <v>116.4</v>
      </c>
      <c r="E47" s="14">
        <v>116.4</v>
      </c>
      <c r="F47" s="14">
        <v>110</v>
      </c>
      <c r="G47" s="14"/>
      <c r="H47" s="8">
        <f t="shared" si="1"/>
        <v>0</v>
      </c>
      <c r="I47" s="8"/>
      <c r="J47" s="8">
        <v>0.3</v>
      </c>
      <c r="K47" s="8"/>
      <c r="L47" s="10">
        <f t="shared" si="2"/>
        <v>116.4</v>
      </c>
      <c r="M47" s="10">
        <f t="shared" si="5"/>
        <v>116.4</v>
      </c>
      <c r="N47" s="10">
        <f t="shared" si="5"/>
        <v>110.3</v>
      </c>
      <c r="O47" s="10">
        <f t="shared" si="5"/>
        <v>0</v>
      </c>
    </row>
    <row r="48" spans="1:17" ht="15" customHeight="1" x14ac:dyDescent="0.25">
      <c r="A48" s="4" t="s">
        <v>93</v>
      </c>
      <c r="B48" s="27" t="s">
        <v>36</v>
      </c>
      <c r="C48" s="28" t="s">
        <v>50</v>
      </c>
      <c r="D48" s="14">
        <f t="shared" si="4"/>
        <v>116.8</v>
      </c>
      <c r="E48" s="14">
        <v>116.8</v>
      </c>
      <c r="F48" s="14">
        <v>107.3</v>
      </c>
      <c r="G48" s="14"/>
      <c r="H48" s="8">
        <f t="shared" si="1"/>
        <v>0</v>
      </c>
      <c r="I48" s="8"/>
      <c r="J48" s="8">
        <v>0.4</v>
      </c>
      <c r="K48" s="8"/>
      <c r="L48" s="10">
        <f t="shared" si="2"/>
        <v>116.8</v>
      </c>
      <c r="M48" s="10">
        <f t="shared" si="5"/>
        <v>116.8</v>
      </c>
      <c r="N48" s="10">
        <f t="shared" si="5"/>
        <v>107.7</v>
      </c>
      <c r="O48" s="10">
        <f t="shared" si="5"/>
        <v>0</v>
      </c>
    </row>
    <row r="49" spans="1:15" ht="15" customHeight="1" x14ac:dyDescent="0.25">
      <c r="A49" s="4" t="s">
        <v>94</v>
      </c>
      <c r="B49" s="27" t="s">
        <v>38</v>
      </c>
      <c r="C49" s="28" t="s">
        <v>50</v>
      </c>
      <c r="D49" s="14">
        <f t="shared" si="4"/>
        <v>210.8</v>
      </c>
      <c r="E49" s="14">
        <v>210.8</v>
      </c>
      <c r="F49" s="14">
        <v>198.4</v>
      </c>
      <c r="G49" s="14"/>
      <c r="H49" s="8">
        <f t="shared" si="1"/>
        <v>0</v>
      </c>
      <c r="I49" s="8"/>
      <c r="J49" s="8"/>
      <c r="K49" s="8"/>
      <c r="L49" s="10">
        <f t="shared" si="2"/>
        <v>210.8</v>
      </c>
      <c r="M49" s="10">
        <f t="shared" si="5"/>
        <v>210.8</v>
      </c>
      <c r="N49" s="10">
        <f t="shared" si="5"/>
        <v>198.4</v>
      </c>
      <c r="O49" s="10">
        <f t="shared" si="5"/>
        <v>0</v>
      </c>
    </row>
    <row r="50" spans="1:15" ht="15" customHeight="1" x14ac:dyDescent="0.25">
      <c r="A50" s="4" t="s">
        <v>95</v>
      </c>
      <c r="B50" s="27" t="s">
        <v>37</v>
      </c>
      <c r="C50" s="28" t="s">
        <v>50</v>
      </c>
      <c r="D50" s="14">
        <f t="shared" si="4"/>
        <v>129.5</v>
      </c>
      <c r="E50" s="14">
        <v>129.5</v>
      </c>
      <c r="F50" s="14">
        <v>120.1</v>
      </c>
      <c r="G50" s="14"/>
      <c r="H50" s="8">
        <f t="shared" si="1"/>
        <v>0</v>
      </c>
      <c r="I50" s="8">
        <v>-0.7</v>
      </c>
      <c r="J50" s="8">
        <v>0.8</v>
      </c>
      <c r="K50" s="8">
        <v>0.7</v>
      </c>
      <c r="L50" s="10">
        <f t="shared" si="2"/>
        <v>129.5</v>
      </c>
      <c r="M50" s="10">
        <f t="shared" si="5"/>
        <v>128.80000000000001</v>
      </c>
      <c r="N50" s="10">
        <f t="shared" si="5"/>
        <v>120.89999999999999</v>
      </c>
      <c r="O50" s="10">
        <f t="shared" si="5"/>
        <v>0.7</v>
      </c>
    </row>
    <row r="51" spans="1:15" ht="15" customHeight="1" x14ac:dyDescent="0.25">
      <c r="A51" s="4" t="s">
        <v>96</v>
      </c>
      <c r="B51" s="30" t="s">
        <v>35</v>
      </c>
      <c r="C51" s="13" t="s">
        <v>50</v>
      </c>
      <c r="D51" s="14">
        <f t="shared" si="4"/>
        <v>211.4</v>
      </c>
      <c r="E51" s="14">
        <v>211.4</v>
      </c>
      <c r="F51" s="14">
        <v>198.6</v>
      </c>
      <c r="G51" s="14"/>
      <c r="H51" s="8">
        <f t="shared" si="1"/>
        <v>0</v>
      </c>
      <c r="I51" s="8"/>
      <c r="J51" s="8"/>
      <c r="K51" s="8"/>
      <c r="L51" s="10">
        <f t="shared" si="2"/>
        <v>211.4</v>
      </c>
      <c r="M51" s="10">
        <f t="shared" si="5"/>
        <v>211.4</v>
      </c>
      <c r="N51" s="10">
        <f t="shared" si="5"/>
        <v>198.6</v>
      </c>
      <c r="O51" s="10">
        <f t="shared" si="5"/>
        <v>0</v>
      </c>
    </row>
    <row r="52" spans="1:15" ht="15" customHeight="1" x14ac:dyDescent="0.25">
      <c r="A52" s="4" t="s">
        <v>97</v>
      </c>
      <c r="B52" s="31" t="s">
        <v>39</v>
      </c>
      <c r="C52" s="13" t="s">
        <v>50</v>
      </c>
      <c r="D52" s="14">
        <f t="shared" si="4"/>
        <v>34.299999999999997</v>
      </c>
      <c r="E52" s="14">
        <v>34.299999999999997</v>
      </c>
      <c r="F52" s="14">
        <v>27.6</v>
      </c>
      <c r="G52" s="14"/>
      <c r="H52" s="8">
        <f t="shared" si="1"/>
        <v>0</v>
      </c>
      <c r="I52" s="8"/>
      <c r="J52" s="8"/>
      <c r="K52" s="8"/>
      <c r="L52" s="10">
        <f t="shared" si="2"/>
        <v>34.299999999999997</v>
      </c>
      <c r="M52" s="10">
        <f t="shared" si="5"/>
        <v>34.299999999999997</v>
      </c>
      <c r="N52" s="10">
        <f t="shared" si="5"/>
        <v>27.6</v>
      </c>
      <c r="O52" s="10">
        <f t="shared" si="5"/>
        <v>0</v>
      </c>
    </row>
    <row r="53" spans="1:15" ht="15" customHeight="1" x14ac:dyDescent="0.25">
      <c r="A53" s="4" t="s">
        <v>98</v>
      </c>
      <c r="B53" s="31" t="s">
        <v>519</v>
      </c>
      <c r="C53" s="13" t="s">
        <v>50</v>
      </c>
      <c r="D53" s="14">
        <f t="shared" si="4"/>
        <v>24.6</v>
      </c>
      <c r="E53" s="14">
        <v>24.6</v>
      </c>
      <c r="F53" s="14">
        <v>22.2</v>
      </c>
      <c r="G53" s="14"/>
      <c r="H53" s="8">
        <f t="shared" si="1"/>
        <v>0</v>
      </c>
      <c r="I53" s="8"/>
      <c r="J53" s="8">
        <v>-0.4</v>
      </c>
      <c r="K53" s="8"/>
      <c r="L53" s="10">
        <f t="shared" si="2"/>
        <v>24.6</v>
      </c>
      <c r="M53" s="10">
        <f t="shared" si="5"/>
        <v>24.6</v>
      </c>
      <c r="N53" s="10">
        <f t="shared" si="5"/>
        <v>21.8</v>
      </c>
      <c r="O53" s="10">
        <f t="shared" si="5"/>
        <v>0</v>
      </c>
    </row>
    <row r="54" spans="1:15" ht="15" customHeight="1" x14ac:dyDescent="0.25">
      <c r="A54" s="4" t="s">
        <v>99</v>
      </c>
      <c r="B54" s="30" t="s">
        <v>48</v>
      </c>
      <c r="C54" s="13" t="s">
        <v>50</v>
      </c>
      <c r="D54" s="14">
        <f t="shared" si="4"/>
        <v>3</v>
      </c>
      <c r="E54" s="14">
        <v>3</v>
      </c>
      <c r="F54" s="14">
        <v>2.9</v>
      </c>
      <c r="G54" s="14"/>
      <c r="H54" s="8">
        <f t="shared" si="1"/>
        <v>0</v>
      </c>
      <c r="I54" s="8"/>
      <c r="J54" s="8"/>
      <c r="K54" s="8"/>
      <c r="L54" s="10">
        <f t="shared" si="2"/>
        <v>3</v>
      </c>
      <c r="M54" s="10">
        <f t="shared" si="5"/>
        <v>3</v>
      </c>
      <c r="N54" s="10">
        <f t="shared" si="5"/>
        <v>2.9</v>
      </c>
      <c r="O54" s="10">
        <f t="shared" si="5"/>
        <v>0</v>
      </c>
    </row>
    <row r="55" spans="1:15" ht="15" customHeight="1" x14ac:dyDescent="0.25">
      <c r="A55" s="4" t="s">
        <v>100</v>
      </c>
      <c r="B55" s="30" t="s">
        <v>47</v>
      </c>
      <c r="C55" s="13" t="s">
        <v>50</v>
      </c>
      <c r="D55" s="14">
        <f t="shared" si="4"/>
        <v>30.5</v>
      </c>
      <c r="E55" s="14">
        <v>30.5</v>
      </c>
      <c r="F55" s="14">
        <v>30</v>
      </c>
      <c r="G55" s="14"/>
      <c r="H55" s="8">
        <f t="shared" si="1"/>
        <v>0</v>
      </c>
      <c r="I55" s="8"/>
      <c r="J55" s="8"/>
      <c r="K55" s="8"/>
      <c r="L55" s="10">
        <f t="shared" si="2"/>
        <v>30.5</v>
      </c>
      <c r="M55" s="10">
        <f t="shared" si="5"/>
        <v>30.5</v>
      </c>
      <c r="N55" s="10">
        <f t="shared" si="5"/>
        <v>30</v>
      </c>
      <c r="O55" s="10">
        <f t="shared" si="5"/>
        <v>0</v>
      </c>
    </row>
    <row r="56" spans="1:15" ht="15" customHeight="1" x14ac:dyDescent="0.25">
      <c r="A56" s="4" t="s">
        <v>101</v>
      </c>
      <c r="B56" s="30" t="s">
        <v>63</v>
      </c>
      <c r="C56" s="13" t="s">
        <v>50</v>
      </c>
      <c r="D56" s="14">
        <f t="shared" si="4"/>
        <v>9.4</v>
      </c>
      <c r="E56" s="14">
        <v>9.4</v>
      </c>
      <c r="F56" s="14">
        <v>9.1999999999999993</v>
      </c>
      <c r="G56" s="14"/>
      <c r="H56" s="8">
        <f t="shared" si="1"/>
        <v>0</v>
      </c>
      <c r="I56" s="8"/>
      <c r="J56" s="8"/>
      <c r="K56" s="8"/>
      <c r="L56" s="10">
        <f t="shared" si="2"/>
        <v>9.4</v>
      </c>
      <c r="M56" s="10">
        <f t="shared" si="5"/>
        <v>9.4</v>
      </c>
      <c r="N56" s="10">
        <f t="shared" si="5"/>
        <v>9.1999999999999993</v>
      </c>
      <c r="O56" s="10">
        <f t="shared" si="5"/>
        <v>0</v>
      </c>
    </row>
    <row r="57" spans="1:15" ht="15" customHeight="1" x14ac:dyDescent="0.25">
      <c r="A57" s="4" t="s">
        <v>102</v>
      </c>
      <c r="B57" s="30" t="s">
        <v>49</v>
      </c>
      <c r="C57" s="13" t="s">
        <v>50</v>
      </c>
      <c r="D57" s="14">
        <f t="shared" si="4"/>
        <v>87.5</v>
      </c>
      <c r="E57" s="14">
        <v>87.5</v>
      </c>
      <c r="F57" s="14">
        <v>84.4</v>
      </c>
      <c r="G57" s="14"/>
      <c r="H57" s="8">
        <f t="shared" si="1"/>
        <v>-0.1</v>
      </c>
      <c r="I57" s="8">
        <v>-0.1</v>
      </c>
      <c r="J57" s="8"/>
      <c r="K57" s="8"/>
      <c r="L57" s="10">
        <f t="shared" si="2"/>
        <v>87.4</v>
      </c>
      <c r="M57" s="10">
        <f t="shared" si="5"/>
        <v>87.4</v>
      </c>
      <c r="N57" s="10">
        <f t="shared" si="5"/>
        <v>84.4</v>
      </c>
      <c r="O57" s="10">
        <f t="shared" si="5"/>
        <v>0</v>
      </c>
    </row>
    <row r="58" spans="1:15" s="32" customFormat="1" ht="15" customHeight="1" x14ac:dyDescent="0.25">
      <c r="A58" s="4" t="s">
        <v>103</v>
      </c>
      <c r="B58" s="30" t="s">
        <v>162</v>
      </c>
      <c r="C58" s="13" t="s">
        <v>50</v>
      </c>
      <c r="D58" s="14">
        <f t="shared" si="4"/>
        <v>482.6</v>
      </c>
      <c r="E58" s="14">
        <v>482.1</v>
      </c>
      <c r="F58" s="14">
        <v>470.3</v>
      </c>
      <c r="G58" s="14">
        <v>0.5</v>
      </c>
      <c r="H58" s="8">
        <f t="shared" si="1"/>
        <v>0</v>
      </c>
      <c r="I58" s="8"/>
      <c r="J58" s="8"/>
      <c r="K58" s="8"/>
      <c r="L58" s="10">
        <f t="shared" si="2"/>
        <v>482.6</v>
      </c>
      <c r="M58" s="10">
        <f t="shared" si="5"/>
        <v>482.1</v>
      </c>
      <c r="N58" s="10">
        <f t="shared" si="5"/>
        <v>470.3</v>
      </c>
      <c r="O58" s="10">
        <f t="shared" si="5"/>
        <v>0.5</v>
      </c>
    </row>
    <row r="59" spans="1:15" s="32" customFormat="1" ht="15" customHeight="1" x14ac:dyDescent="0.25">
      <c r="A59" s="4" t="s">
        <v>104</v>
      </c>
      <c r="B59" s="30" t="s">
        <v>62</v>
      </c>
      <c r="C59" s="13" t="s">
        <v>30</v>
      </c>
      <c r="D59" s="14">
        <f t="shared" si="4"/>
        <v>27</v>
      </c>
      <c r="E59" s="14">
        <v>27</v>
      </c>
      <c r="F59" s="14">
        <v>25.8</v>
      </c>
      <c r="G59" s="14"/>
      <c r="H59" s="8">
        <f t="shared" si="1"/>
        <v>0</v>
      </c>
      <c r="I59" s="8"/>
      <c r="J59" s="8"/>
      <c r="K59" s="8"/>
      <c r="L59" s="10">
        <f t="shared" si="2"/>
        <v>27</v>
      </c>
      <c r="M59" s="10">
        <f t="shared" si="5"/>
        <v>27</v>
      </c>
      <c r="N59" s="10">
        <f t="shared" si="5"/>
        <v>25.8</v>
      </c>
      <c r="O59" s="10">
        <f t="shared" si="5"/>
        <v>0</v>
      </c>
    </row>
    <row r="60" spans="1:15" ht="15.95" customHeight="1" x14ac:dyDescent="0.25">
      <c r="A60" s="18" t="s">
        <v>105</v>
      </c>
      <c r="B60" s="25" t="s">
        <v>166</v>
      </c>
      <c r="C60" s="23"/>
      <c r="D60" s="21">
        <f t="shared" ref="D60:K60" si="6">D22+SUM(D25:D59)</f>
        <v>9883.2999999999993</v>
      </c>
      <c r="E60" s="21">
        <f t="shared" si="6"/>
        <v>9831.4</v>
      </c>
      <c r="F60" s="21">
        <f t="shared" si="6"/>
        <v>9276.8000000000011</v>
      </c>
      <c r="G60" s="21">
        <f t="shared" si="6"/>
        <v>51.899999999999984</v>
      </c>
      <c r="H60" s="22">
        <f t="shared" si="6"/>
        <v>3.0531133177191805E-16</v>
      </c>
      <c r="I60" s="22">
        <f t="shared" si="6"/>
        <v>-0.69999999999999984</v>
      </c>
      <c r="J60" s="22">
        <f t="shared" si="6"/>
        <v>40.400000000000006</v>
      </c>
      <c r="K60" s="22">
        <f t="shared" si="6"/>
        <v>0.7</v>
      </c>
      <c r="L60" s="19">
        <f>M60+O60</f>
        <v>9883.2999999999993</v>
      </c>
      <c r="M60" s="19">
        <f>M22+SUM(M25:M59)</f>
        <v>9830.6999999999989</v>
      </c>
      <c r="N60" s="19">
        <f>N22+SUM(N25:N59)</f>
        <v>9317.1999999999989</v>
      </c>
      <c r="O60" s="19">
        <f>O22+SUM(O25:O59)</f>
        <v>52.599999999999987</v>
      </c>
    </row>
    <row r="61" spans="1:15" ht="15" customHeight="1" x14ac:dyDescent="0.25">
      <c r="A61" s="351"/>
      <c r="B61" s="41"/>
      <c r="C61" s="80"/>
      <c r="D61" s="41"/>
      <c r="E61" s="41"/>
      <c r="F61" s="81"/>
      <c r="G61" s="81"/>
      <c r="H61" s="81"/>
      <c r="I61" s="81"/>
      <c r="J61" s="81"/>
      <c r="K61" s="81"/>
      <c r="L61" s="81"/>
      <c r="M61" s="81"/>
      <c r="N61" s="81"/>
    </row>
    <row r="62" spans="1:15" x14ac:dyDescent="0.25">
      <c r="A62" s="351"/>
      <c r="C62" s="348"/>
      <c r="D62" s="1">
        <v>9883.2999999999993</v>
      </c>
      <c r="E62" s="1">
        <v>9831.4</v>
      </c>
      <c r="F62" s="1">
        <v>9276.7999999999993</v>
      </c>
      <c r="G62" s="1">
        <v>51.9</v>
      </c>
    </row>
    <row r="63" spans="1:15" x14ac:dyDescent="0.25">
      <c r="C63" s="43"/>
    </row>
    <row r="64" spans="1:15" x14ac:dyDescent="0.25">
      <c r="C64" s="43"/>
    </row>
    <row r="65" spans="3:3" x14ac:dyDescent="0.25">
      <c r="C65" s="43"/>
    </row>
    <row r="66" spans="3:3" x14ac:dyDescent="0.25">
      <c r="C66" s="43"/>
    </row>
    <row r="67" spans="3:3" x14ac:dyDescent="0.25">
      <c r="C67" s="43"/>
    </row>
    <row r="68" spans="3:3" x14ac:dyDescent="0.25">
      <c r="C68" s="43"/>
    </row>
    <row r="69" spans="3:3" x14ac:dyDescent="0.25">
      <c r="C69" s="43"/>
    </row>
    <row r="70" spans="3:3" x14ac:dyDescent="0.25">
      <c r="C70" s="43"/>
    </row>
    <row r="71" spans="3:3" x14ac:dyDescent="0.25">
      <c r="C71" s="43"/>
    </row>
    <row r="72" spans="3:3" x14ac:dyDescent="0.25">
      <c r="C72" s="43"/>
    </row>
    <row r="73" spans="3:3" x14ac:dyDescent="0.25">
      <c r="C73" s="43"/>
    </row>
    <row r="74" spans="3:3" x14ac:dyDescent="0.25">
      <c r="C74" s="43"/>
    </row>
    <row r="75" spans="3:3" x14ac:dyDescent="0.25">
      <c r="C75" s="43"/>
    </row>
    <row r="76" spans="3:3" x14ac:dyDescent="0.25">
      <c r="C76" s="43"/>
    </row>
    <row r="77" spans="3:3" x14ac:dyDescent="0.25">
      <c r="C77" s="43"/>
    </row>
    <row r="78" spans="3:3" x14ac:dyDescent="0.25">
      <c r="C78" s="43"/>
    </row>
    <row r="79" spans="3:3" x14ac:dyDescent="0.25">
      <c r="C79" s="43"/>
    </row>
    <row r="80" spans="3:3" x14ac:dyDescent="0.25">
      <c r="C80" s="43"/>
    </row>
    <row r="81" spans="3:3" x14ac:dyDescent="0.25">
      <c r="C81" s="43"/>
    </row>
    <row r="82" spans="3:3" x14ac:dyDescent="0.25">
      <c r="C82" s="43"/>
    </row>
    <row r="83" spans="3:3" x14ac:dyDescent="0.25">
      <c r="C83" s="43"/>
    </row>
    <row r="84" spans="3:3" x14ac:dyDescent="0.25">
      <c r="C84" s="43"/>
    </row>
    <row r="85" spans="3:3" x14ac:dyDescent="0.25">
      <c r="C85" s="43"/>
    </row>
    <row r="86" spans="3:3" x14ac:dyDescent="0.25">
      <c r="C86" s="43"/>
    </row>
    <row r="87" spans="3:3" x14ac:dyDescent="0.25">
      <c r="C87" s="43"/>
    </row>
    <row r="88" spans="3:3" x14ac:dyDescent="0.25">
      <c r="C88" s="43"/>
    </row>
    <row r="89" spans="3:3" x14ac:dyDescent="0.25">
      <c r="C89" s="43"/>
    </row>
    <row r="90" spans="3:3" x14ac:dyDescent="0.25">
      <c r="C90" s="43"/>
    </row>
    <row r="91" spans="3:3" x14ac:dyDescent="0.25">
      <c r="C91" s="43"/>
    </row>
    <row r="92" spans="3:3" x14ac:dyDescent="0.25">
      <c r="C92" s="43"/>
    </row>
    <row r="93" spans="3:3" x14ac:dyDescent="0.25">
      <c r="C93" s="43"/>
    </row>
    <row r="94" spans="3:3" x14ac:dyDescent="0.25">
      <c r="C94" s="43"/>
    </row>
    <row r="95" spans="3:3" x14ac:dyDescent="0.25">
      <c r="C95" s="43"/>
    </row>
    <row r="96" spans="3:3" x14ac:dyDescent="0.25">
      <c r="C96" s="43"/>
    </row>
    <row r="97" spans="3:3" x14ac:dyDescent="0.25">
      <c r="C97" s="43"/>
    </row>
    <row r="98" spans="3:3" x14ac:dyDescent="0.25">
      <c r="C98" s="43"/>
    </row>
    <row r="99" spans="3:3" x14ac:dyDescent="0.25">
      <c r="C99" s="43"/>
    </row>
    <row r="100" spans="3:3" x14ac:dyDescent="0.25">
      <c r="C100" s="43"/>
    </row>
    <row r="101" spans="3:3" x14ac:dyDescent="0.25">
      <c r="C101" s="43"/>
    </row>
    <row r="102" spans="3:3" x14ac:dyDescent="0.25">
      <c r="C102" s="43"/>
    </row>
    <row r="103" spans="3:3" x14ac:dyDescent="0.25">
      <c r="C103" s="43"/>
    </row>
    <row r="104" spans="3:3" x14ac:dyDescent="0.25">
      <c r="C104" s="43"/>
    </row>
    <row r="105" spans="3:3" x14ac:dyDescent="0.25">
      <c r="C105" s="43"/>
    </row>
    <row r="106" spans="3:3" x14ac:dyDescent="0.25">
      <c r="C106" s="43"/>
    </row>
    <row r="107" spans="3:3" x14ac:dyDescent="0.25">
      <c r="C107" s="43"/>
    </row>
    <row r="108" spans="3:3" x14ac:dyDescent="0.25">
      <c r="C108" s="43"/>
    </row>
    <row r="109" spans="3:3" x14ac:dyDescent="0.25">
      <c r="C109" s="43"/>
    </row>
    <row r="110" spans="3:3" x14ac:dyDescent="0.25">
      <c r="C110" s="43"/>
    </row>
    <row r="111" spans="3:3" x14ac:dyDescent="0.25">
      <c r="C111" s="43"/>
    </row>
    <row r="112" spans="3:3" x14ac:dyDescent="0.25">
      <c r="C112" s="43"/>
    </row>
    <row r="113" spans="3:3" x14ac:dyDescent="0.25">
      <c r="C113" s="43"/>
    </row>
    <row r="114" spans="3:3" x14ac:dyDescent="0.25">
      <c r="C114" s="43"/>
    </row>
    <row r="115" spans="3:3" x14ac:dyDescent="0.25">
      <c r="C115" s="43"/>
    </row>
    <row r="116" spans="3:3" x14ac:dyDescent="0.25">
      <c r="C116" s="43"/>
    </row>
    <row r="117" spans="3:3" x14ac:dyDescent="0.25">
      <c r="C117" s="43"/>
    </row>
    <row r="118" spans="3:3" x14ac:dyDescent="0.25">
      <c r="C118" s="43"/>
    </row>
    <row r="119" spans="3:3" x14ac:dyDescent="0.25">
      <c r="C119" s="43"/>
    </row>
    <row r="120" spans="3:3" x14ac:dyDescent="0.25">
      <c r="C120" s="43"/>
    </row>
    <row r="121" spans="3:3" x14ac:dyDescent="0.25">
      <c r="C121" s="43"/>
    </row>
    <row r="122" spans="3:3" x14ac:dyDescent="0.25">
      <c r="C122" s="43"/>
    </row>
    <row r="123" spans="3:3" x14ac:dyDescent="0.25">
      <c r="C123" s="43"/>
    </row>
    <row r="124" spans="3:3" x14ac:dyDescent="0.25">
      <c r="C124" s="43"/>
    </row>
    <row r="125" spans="3:3" x14ac:dyDescent="0.25">
      <c r="C125" s="43"/>
    </row>
    <row r="126" spans="3:3" x14ac:dyDescent="0.25">
      <c r="C126" s="43"/>
    </row>
    <row r="127" spans="3:3" x14ac:dyDescent="0.25">
      <c r="C127" s="43"/>
    </row>
    <row r="128" spans="3:3" x14ac:dyDescent="0.25">
      <c r="C128" s="43"/>
    </row>
    <row r="129" spans="3:3" x14ac:dyDescent="0.25">
      <c r="C129" s="43"/>
    </row>
    <row r="130" spans="3:3" x14ac:dyDescent="0.25">
      <c r="C130" s="43"/>
    </row>
    <row r="131" spans="3:3" x14ac:dyDescent="0.25">
      <c r="C131" s="43"/>
    </row>
    <row r="132" spans="3:3" x14ac:dyDescent="0.25">
      <c r="C132" s="43"/>
    </row>
    <row r="133" spans="3:3" x14ac:dyDescent="0.25">
      <c r="C133" s="43"/>
    </row>
    <row r="134" spans="3:3" x14ac:dyDescent="0.25">
      <c r="C134" s="43"/>
    </row>
    <row r="135" spans="3:3" x14ac:dyDescent="0.25">
      <c r="C135" s="43"/>
    </row>
    <row r="136" spans="3:3" x14ac:dyDescent="0.25">
      <c r="C136" s="43"/>
    </row>
    <row r="137" spans="3:3" x14ac:dyDescent="0.25">
      <c r="C137" s="43"/>
    </row>
    <row r="138" spans="3:3" x14ac:dyDescent="0.25">
      <c r="C138" s="43"/>
    </row>
    <row r="139" spans="3:3" x14ac:dyDescent="0.25">
      <c r="C139" s="43"/>
    </row>
    <row r="140" spans="3:3" x14ac:dyDescent="0.25">
      <c r="C140" s="43"/>
    </row>
    <row r="141" spans="3:3" x14ac:dyDescent="0.25">
      <c r="C141" s="43"/>
    </row>
    <row r="142" spans="3:3" x14ac:dyDescent="0.25">
      <c r="C142" s="43"/>
    </row>
    <row r="143" spans="3:3" x14ac:dyDescent="0.25">
      <c r="C143" s="43"/>
    </row>
    <row r="144" spans="3:3" x14ac:dyDescent="0.25">
      <c r="C144" s="43"/>
    </row>
    <row r="145" spans="3:3" x14ac:dyDescent="0.25">
      <c r="C145" s="43"/>
    </row>
    <row r="146" spans="3:3" x14ac:dyDescent="0.25">
      <c r="C146" s="43"/>
    </row>
    <row r="147" spans="3:3" x14ac:dyDescent="0.25">
      <c r="C147" s="43"/>
    </row>
    <row r="148" spans="3:3" x14ac:dyDescent="0.25">
      <c r="C148" s="43"/>
    </row>
    <row r="149" spans="3:3" x14ac:dyDescent="0.25">
      <c r="C149" s="43"/>
    </row>
    <row r="150" spans="3:3" x14ac:dyDescent="0.25">
      <c r="C150" s="43"/>
    </row>
    <row r="151" spans="3:3" x14ac:dyDescent="0.25">
      <c r="C151" s="43"/>
    </row>
    <row r="152" spans="3:3" x14ac:dyDescent="0.25">
      <c r="C152" s="43"/>
    </row>
    <row r="153" spans="3:3" x14ac:dyDescent="0.25">
      <c r="C153" s="43"/>
    </row>
    <row r="154" spans="3:3" x14ac:dyDescent="0.25">
      <c r="C154" s="43"/>
    </row>
    <row r="155" spans="3:3" x14ac:dyDescent="0.25">
      <c r="C155" s="43"/>
    </row>
    <row r="156" spans="3:3" x14ac:dyDescent="0.25">
      <c r="C156" s="43"/>
    </row>
    <row r="157" spans="3:3" x14ac:dyDescent="0.25">
      <c r="C157" s="43"/>
    </row>
    <row r="158" spans="3:3" x14ac:dyDescent="0.25">
      <c r="C158" s="43"/>
    </row>
    <row r="159" spans="3:3" x14ac:dyDescent="0.25">
      <c r="C159" s="43"/>
    </row>
    <row r="160" spans="3:3" x14ac:dyDescent="0.25">
      <c r="C160" s="43"/>
    </row>
    <row r="161" spans="3:3" x14ac:dyDescent="0.25">
      <c r="C161" s="43"/>
    </row>
    <row r="162" spans="3:3" x14ac:dyDescent="0.25">
      <c r="C162" s="43"/>
    </row>
    <row r="163" spans="3:3" x14ac:dyDescent="0.25">
      <c r="C163" s="43"/>
    </row>
    <row r="164" spans="3:3" x14ac:dyDescent="0.25">
      <c r="C164" s="43"/>
    </row>
    <row r="165" spans="3:3" x14ac:dyDescent="0.25">
      <c r="C165" s="43"/>
    </row>
    <row r="166" spans="3:3" x14ac:dyDescent="0.25">
      <c r="C166" s="43"/>
    </row>
    <row r="167" spans="3:3" x14ac:dyDescent="0.25">
      <c r="C167" s="43"/>
    </row>
    <row r="168" spans="3:3" x14ac:dyDescent="0.25">
      <c r="C168" s="43"/>
    </row>
    <row r="169" spans="3:3" x14ac:dyDescent="0.25">
      <c r="C169" s="43"/>
    </row>
    <row r="170" spans="3:3" x14ac:dyDescent="0.25">
      <c r="C170" s="43"/>
    </row>
    <row r="171" spans="3:3" x14ac:dyDescent="0.25">
      <c r="C171" s="43"/>
    </row>
    <row r="172" spans="3:3" x14ac:dyDescent="0.25">
      <c r="C172" s="43"/>
    </row>
    <row r="173" spans="3:3" x14ac:dyDescent="0.25">
      <c r="C173" s="43"/>
    </row>
    <row r="174" spans="3:3" x14ac:dyDescent="0.25">
      <c r="C174" s="43"/>
    </row>
    <row r="175" spans="3:3" x14ac:dyDescent="0.25">
      <c r="C175" s="43"/>
    </row>
    <row r="176" spans="3:3" x14ac:dyDescent="0.25">
      <c r="C176" s="43"/>
    </row>
    <row r="177" spans="3:3" x14ac:dyDescent="0.25">
      <c r="C177" s="43"/>
    </row>
    <row r="178" spans="3:3" x14ac:dyDescent="0.25">
      <c r="C178" s="43"/>
    </row>
    <row r="179" spans="3:3" x14ac:dyDescent="0.25">
      <c r="C179" s="43"/>
    </row>
    <row r="180" spans="3:3" x14ac:dyDescent="0.25">
      <c r="C180" s="43"/>
    </row>
    <row r="181" spans="3:3" x14ac:dyDescent="0.25">
      <c r="C181" s="43"/>
    </row>
    <row r="182" spans="3:3" x14ac:dyDescent="0.25">
      <c r="C182" s="43"/>
    </row>
    <row r="183" spans="3:3" x14ac:dyDescent="0.25">
      <c r="C183" s="43"/>
    </row>
    <row r="184" spans="3:3" x14ac:dyDescent="0.25">
      <c r="C184" s="43"/>
    </row>
    <row r="185" spans="3:3" x14ac:dyDescent="0.25">
      <c r="C185" s="43"/>
    </row>
    <row r="186" spans="3:3" x14ac:dyDescent="0.25">
      <c r="C186" s="43"/>
    </row>
    <row r="187" spans="3:3" x14ac:dyDescent="0.25">
      <c r="C187" s="43"/>
    </row>
    <row r="188" spans="3:3" x14ac:dyDescent="0.25">
      <c r="C188" s="43"/>
    </row>
    <row r="189" spans="3:3" x14ac:dyDescent="0.25">
      <c r="C189" s="43"/>
    </row>
    <row r="190" spans="3:3" x14ac:dyDescent="0.25">
      <c r="C190" s="43"/>
    </row>
    <row r="191" spans="3:3" x14ac:dyDescent="0.25">
      <c r="C191" s="43"/>
    </row>
    <row r="192" spans="3:3" x14ac:dyDescent="0.25">
      <c r="C192" s="43"/>
    </row>
    <row r="193" spans="3:3" x14ac:dyDescent="0.25">
      <c r="C193" s="43"/>
    </row>
    <row r="194" spans="3:3" x14ac:dyDescent="0.25">
      <c r="C194" s="43"/>
    </row>
    <row r="195" spans="3:3" x14ac:dyDescent="0.25">
      <c r="C195" s="43"/>
    </row>
    <row r="196" spans="3:3" x14ac:dyDescent="0.25">
      <c r="C196" s="43"/>
    </row>
    <row r="197" spans="3:3" x14ac:dyDescent="0.25">
      <c r="C197" s="43"/>
    </row>
    <row r="198" spans="3:3" x14ac:dyDescent="0.25">
      <c r="C198" s="43"/>
    </row>
    <row r="199" spans="3:3" x14ac:dyDescent="0.25">
      <c r="C199" s="43"/>
    </row>
    <row r="200" spans="3:3" x14ac:dyDescent="0.25">
      <c r="C200" s="43"/>
    </row>
    <row r="201" spans="3:3" x14ac:dyDescent="0.25">
      <c r="C201" s="43"/>
    </row>
    <row r="202" spans="3:3" x14ac:dyDescent="0.25">
      <c r="C202" s="43"/>
    </row>
    <row r="203" spans="3:3" x14ac:dyDescent="0.25">
      <c r="C203" s="43"/>
    </row>
    <row r="204" spans="3:3" x14ac:dyDescent="0.25">
      <c r="C204" s="43"/>
    </row>
    <row r="205" spans="3:3" x14ac:dyDescent="0.25">
      <c r="C205" s="43"/>
    </row>
    <row r="206" spans="3:3" x14ac:dyDescent="0.25">
      <c r="C206" s="43"/>
    </row>
    <row r="207" spans="3:3" x14ac:dyDescent="0.25">
      <c r="C207" s="43"/>
    </row>
    <row r="208" spans="3:3" x14ac:dyDescent="0.25">
      <c r="C208" s="43"/>
    </row>
    <row r="209" spans="3:3" x14ac:dyDescent="0.25">
      <c r="C209" s="43"/>
    </row>
    <row r="210" spans="3:3" x14ac:dyDescent="0.25">
      <c r="C210" s="43"/>
    </row>
    <row r="211" spans="3:3" x14ac:dyDescent="0.25">
      <c r="C211" s="43"/>
    </row>
    <row r="212" spans="3:3" x14ac:dyDescent="0.25">
      <c r="C212" s="43"/>
    </row>
    <row r="213" spans="3:3" x14ac:dyDescent="0.25">
      <c r="C213" s="43"/>
    </row>
    <row r="214" spans="3:3" x14ac:dyDescent="0.25">
      <c r="C214" s="43"/>
    </row>
    <row r="215" spans="3:3" x14ac:dyDescent="0.25">
      <c r="C215" s="43"/>
    </row>
    <row r="216" spans="3:3" x14ac:dyDescent="0.25">
      <c r="C216" s="43"/>
    </row>
    <row r="217" spans="3:3" x14ac:dyDescent="0.25">
      <c r="C217" s="43"/>
    </row>
    <row r="218" spans="3:3" x14ac:dyDescent="0.25">
      <c r="C218" s="43"/>
    </row>
    <row r="219" spans="3:3" x14ac:dyDescent="0.25">
      <c r="C219" s="43"/>
    </row>
    <row r="220" spans="3:3" x14ac:dyDescent="0.25">
      <c r="C220" s="43"/>
    </row>
    <row r="221" spans="3:3" x14ac:dyDescent="0.25">
      <c r="C221" s="43"/>
    </row>
    <row r="222" spans="3:3" x14ac:dyDescent="0.25">
      <c r="C222" s="43"/>
    </row>
    <row r="223" spans="3:3" x14ac:dyDescent="0.25">
      <c r="C223" s="43"/>
    </row>
    <row r="224" spans="3:3" x14ac:dyDescent="0.25">
      <c r="C224" s="43"/>
    </row>
    <row r="225" spans="3:3" x14ac:dyDescent="0.25">
      <c r="C225" s="43"/>
    </row>
    <row r="226" spans="3:3" x14ac:dyDescent="0.25">
      <c r="C226" s="43"/>
    </row>
    <row r="227" spans="3:3" x14ac:dyDescent="0.25">
      <c r="C227" s="43"/>
    </row>
    <row r="228" spans="3:3" x14ac:dyDescent="0.25">
      <c r="C228" s="43"/>
    </row>
    <row r="229" spans="3:3" x14ac:dyDescent="0.25">
      <c r="C229" s="43"/>
    </row>
    <row r="230" spans="3:3" x14ac:dyDescent="0.25">
      <c r="C230" s="43"/>
    </row>
    <row r="231" spans="3:3" x14ac:dyDescent="0.25">
      <c r="C231" s="43"/>
    </row>
    <row r="232" spans="3:3" x14ac:dyDescent="0.25">
      <c r="C232" s="43"/>
    </row>
    <row r="233" spans="3:3" x14ac:dyDescent="0.25">
      <c r="C233" s="43"/>
    </row>
    <row r="234" spans="3:3" x14ac:dyDescent="0.25">
      <c r="C234" s="43"/>
    </row>
    <row r="235" spans="3:3" x14ac:dyDescent="0.25">
      <c r="C235" s="43"/>
    </row>
    <row r="236" spans="3:3" x14ac:dyDescent="0.25">
      <c r="C236" s="43"/>
    </row>
    <row r="237" spans="3:3" x14ac:dyDescent="0.25">
      <c r="C237" s="43"/>
    </row>
    <row r="238" spans="3:3" x14ac:dyDescent="0.25">
      <c r="C238" s="43"/>
    </row>
    <row r="239" spans="3:3" x14ac:dyDescent="0.25">
      <c r="C239" s="43"/>
    </row>
    <row r="240" spans="3:3" x14ac:dyDescent="0.25">
      <c r="C240" s="43"/>
    </row>
    <row r="241" spans="3:3" x14ac:dyDescent="0.25">
      <c r="C241" s="43"/>
    </row>
    <row r="242" spans="3:3" x14ac:dyDescent="0.25">
      <c r="C242" s="43"/>
    </row>
    <row r="243" spans="3:3" x14ac:dyDescent="0.25">
      <c r="C243" s="43"/>
    </row>
    <row r="244" spans="3:3" x14ac:dyDescent="0.25">
      <c r="C244" s="43"/>
    </row>
    <row r="245" spans="3:3" x14ac:dyDescent="0.25">
      <c r="C245" s="43"/>
    </row>
    <row r="246" spans="3:3" x14ac:dyDescent="0.25">
      <c r="C246" s="43"/>
    </row>
    <row r="247" spans="3:3" x14ac:dyDescent="0.25">
      <c r="C247" s="43"/>
    </row>
    <row r="248" spans="3:3" x14ac:dyDescent="0.25">
      <c r="C248" s="43"/>
    </row>
    <row r="249" spans="3:3" x14ac:dyDescent="0.25">
      <c r="C249" s="43"/>
    </row>
    <row r="250" spans="3:3" x14ac:dyDescent="0.25">
      <c r="C250" s="43"/>
    </row>
    <row r="251" spans="3:3" x14ac:dyDescent="0.25">
      <c r="C251" s="43"/>
    </row>
    <row r="252" spans="3:3" x14ac:dyDescent="0.25">
      <c r="C252" s="43"/>
    </row>
    <row r="253" spans="3:3" x14ac:dyDescent="0.25">
      <c r="C253" s="43"/>
    </row>
    <row r="254" spans="3:3" x14ac:dyDescent="0.25">
      <c r="C254" s="43"/>
    </row>
    <row r="255" spans="3:3" x14ac:dyDescent="0.25">
      <c r="C255" s="43"/>
    </row>
    <row r="256" spans="3:3" x14ac:dyDescent="0.25">
      <c r="C256" s="43"/>
    </row>
    <row r="257" spans="3:3" x14ac:dyDescent="0.25">
      <c r="C257" s="43"/>
    </row>
    <row r="258" spans="3:3" x14ac:dyDescent="0.25">
      <c r="C258" s="43"/>
    </row>
    <row r="259" spans="3:3" x14ac:dyDescent="0.25">
      <c r="C259" s="43"/>
    </row>
    <row r="260" spans="3:3" x14ac:dyDescent="0.25">
      <c r="C260" s="43"/>
    </row>
    <row r="261" spans="3:3" x14ac:dyDescent="0.25">
      <c r="C261" s="43"/>
    </row>
    <row r="262" spans="3:3" x14ac:dyDescent="0.25">
      <c r="C262" s="43"/>
    </row>
    <row r="263" spans="3:3" x14ac:dyDescent="0.25">
      <c r="C263" s="43"/>
    </row>
    <row r="264" spans="3:3" x14ac:dyDescent="0.25">
      <c r="C264" s="43"/>
    </row>
    <row r="265" spans="3:3" x14ac:dyDescent="0.25">
      <c r="C265" s="43"/>
    </row>
    <row r="266" spans="3:3" x14ac:dyDescent="0.25">
      <c r="C266" s="43"/>
    </row>
    <row r="267" spans="3:3" x14ac:dyDescent="0.25">
      <c r="C267" s="43"/>
    </row>
    <row r="268" spans="3:3" x14ac:dyDescent="0.25">
      <c r="C268" s="43"/>
    </row>
    <row r="269" spans="3:3" x14ac:dyDescent="0.25">
      <c r="C269" s="43"/>
    </row>
    <row r="270" spans="3:3" x14ac:dyDescent="0.25">
      <c r="C270" s="43"/>
    </row>
    <row r="271" spans="3:3" x14ac:dyDescent="0.25">
      <c r="C271" s="43"/>
    </row>
    <row r="272" spans="3:3" x14ac:dyDescent="0.25">
      <c r="C272" s="43"/>
    </row>
    <row r="273" spans="3:3" x14ac:dyDescent="0.25">
      <c r="C273" s="43"/>
    </row>
    <row r="274" spans="3:3" x14ac:dyDescent="0.25">
      <c r="C274" s="43"/>
    </row>
    <row r="275" spans="3:3" x14ac:dyDescent="0.25">
      <c r="C275" s="43"/>
    </row>
    <row r="276" spans="3:3" x14ac:dyDescent="0.25">
      <c r="C276" s="43"/>
    </row>
    <row r="277" spans="3:3" x14ac:dyDescent="0.25">
      <c r="C277" s="43"/>
    </row>
    <row r="278" spans="3:3" x14ac:dyDescent="0.25">
      <c r="C278" s="43"/>
    </row>
    <row r="279" spans="3:3" x14ac:dyDescent="0.25">
      <c r="C279" s="43"/>
    </row>
    <row r="280" spans="3:3" x14ac:dyDescent="0.25">
      <c r="C280" s="43"/>
    </row>
    <row r="281" spans="3:3" x14ac:dyDescent="0.25">
      <c r="C281" s="43"/>
    </row>
    <row r="282" spans="3:3" x14ac:dyDescent="0.25">
      <c r="C282" s="43"/>
    </row>
    <row r="283" spans="3:3" x14ac:dyDescent="0.25">
      <c r="C283" s="43"/>
    </row>
    <row r="284" spans="3:3" x14ac:dyDescent="0.25">
      <c r="C284" s="43"/>
    </row>
    <row r="285" spans="3:3" x14ac:dyDescent="0.25">
      <c r="C285" s="43"/>
    </row>
    <row r="286" spans="3:3" x14ac:dyDescent="0.25">
      <c r="C286" s="43"/>
    </row>
    <row r="287" spans="3:3" x14ac:dyDescent="0.25">
      <c r="C287" s="43"/>
    </row>
    <row r="288" spans="3:3" x14ac:dyDescent="0.25">
      <c r="C288" s="43"/>
    </row>
    <row r="289" spans="3:3" x14ac:dyDescent="0.25">
      <c r="C289" s="43"/>
    </row>
    <row r="290" spans="3:3" x14ac:dyDescent="0.25">
      <c r="C290" s="43"/>
    </row>
    <row r="291" spans="3:3" x14ac:dyDescent="0.25">
      <c r="C291" s="43"/>
    </row>
    <row r="292" spans="3:3" x14ac:dyDescent="0.25">
      <c r="C292" s="43"/>
    </row>
    <row r="293" spans="3:3" x14ac:dyDescent="0.25">
      <c r="C293" s="43"/>
    </row>
    <row r="294" spans="3:3" x14ac:dyDescent="0.25">
      <c r="C294" s="43"/>
    </row>
    <row r="295" spans="3:3" x14ac:dyDescent="0.25">
      <c r="C295" s="43"/>
    </row>
    <row r="296" spans="3:3" x14ac:dyDescent="0.25">
      <c r="C296" s="43"/>
    </row>
    <row r="297" spans="3:3" x14ac:dyDescent="0.25">
      <c r="C297" s="43"/>
    </row>
    <row r="298" spans="3:3" x14ac:dyDescent="0.25">
      <c r="C298" s="43"/>
    </row>
    <row r="299" spans="3:3" x14ac:dyDescent="0.25">
      <c r="C299" s="43"/>
    </row>
    <row r="300" spans="3:3" x14ac:dyDescent="0.25">
      <c r="C300" s="43"/>
    </row>
    <row r="301" spans="3:3" x14ac:dyDescent="0.25">
      <c r="C301" s="43"/>
    </row>
    <row r="302" spans="3:3" x14ac:dyDescent="0.25">
      <c r="C302" s="43"/>
    </row>
    <row r="303" spans="3:3" x14ac:dyDescent="0.25">
      <c r="C303" s="43"/>
    </row>
    <row r="304" spans="3:3" x14ac:dyDescent="0.25">
      <c r="C304" s="43"/>
    </row>
    <row r="305" spans="3:3" x14ac:dyDescent="0.25">
      <c r="C305" s="43"/>
    </row>
    <row r="306" spans="3:3" x14ac:dyDescent="0.25">
      <c r="C306" s="43"/>
    </row>
    <row r="307" spans="3:3" x14ac:dyDescent="0.25">
      <c r="C307" s="43"/>
    </row>
    <row r="308" spans="3:3" x14ac:dyDescent="0.25">
      <c r="C308" s="43"/>
    </row>
    <row r="309" spans="3:3" x14ac:dyDescent="0.25">
      <c r="C309" s="43"/>
    </row>
    <row r="310" spans="3:3" x14ac:dyDescent="0.25">
      <c r="C310" s="43"/>
    </row>
    <row r="311" spans="3:3" x14ac:dyDescent="0.25">
      <c r="C311" s="43"/>
    </row>
    <row r="312" spans="3:3" x14ac:dyDescent="0.25">
      <c r="C312" s="43"/>
    </row>
    <row r="313" spans="3:3" x14ac:dyDescent="0.25">
      <c r="C313" s="43"/>
    </row>
    <row r="314" spans="3:3" x14ac:dyDescent="0.25">
      <c r="C314" s="43"/>
    </row>
    <row r="315" spans="3:3" x14ac:dyDescent="0.25">
      <c r="C315" s="43"/>
    </row>
    <row r="316" spans="3:3" x14ac:dyDescent="0.25">
      <c r="C316" s="43"/>
    </row>
    <row r="317" spans="3:3" x14ac:dyDescent="0.25">
      <c r="C317" s="43"/>
    </row>
    <row r="318" spans="3:3" x14ac:dyDescent="0.25">
      <c r="C318" s="43"/>
    </row>
    <row r="319" spans="3:3" x14ac:dyDescent="0.25">
      <c r="C319" s="43"/>
    </row>
    <row r="320" spans="3:3" x14ac:dyDescent="0.25">
      <c r="C320" s="43"/>
    </row>
    <row r="321" spans="3:3" x14ac:dyDescent="0.25">
      <c r="C321" s="43"/>
    </row>
    <row r="322" spans="3:3" x14ac:dyDescent="0.25">
      <c r="C322" s="43"/>
    </row>
    <row r="323" spans="3:3" x14ac:dyDescent="0.25">
      <c r="C323" s="43"/>
    </row>
    <row r="324" spans="3:3" x14ac:dyDescent="0.25">
      <c r="C324" s="43"/>
    </row>
    <row r="325" spans="3:3" x14ac:dyDescent="0.25">
      <c r="C325" s="43"/>
    </row>
    <row r="326" spans="3:3" x14ac:dyDescent="0.25">
      <c r="C326" s="43"/>
    </row>
    <row r="327" spans="3:3" x14ac:dyDescent="0.25">
      <c r="C327" s="43"/>
    </row>
    <row r="328" spans="3:3" x14ac:dyDescent="0.25">
      <c r="C328" s="43"/>
    </row>
    <row r="329" spans="3:3" x14ac:dyDescent="0.25">
      <c r="C329" s="43"/>
    </row>
    <row r="330" spans="3:3" x14ac:dyDescent="0.25">
      <c r="C330" s="43"/>
    </row>
    <row r="331" spans="3:3" x14ac:dyDescent="0.25">
      <c r="C331" s="43"/>
    </row>
    <row r="332" spans="3:3" x14ac:dyDescent="0.25">
      <c r="C332" s="43"/>
    </row>
    <row r="333" spans="3:3" x14ac:dyDescent="0.25">
      <c r="C333" s="43"/>
    </row>
    <row r="334" spans="3:3" x14ac:dyDescent="0.25">
      <c r="C334" s="43"/>
    </row>
    <row r="335" spans="3:3" x14ac:dyDescent="0.25">
      <c r="C335" s="43"/>
    </row>
    <row r="336" spans="3:3" x14ac:dyDescent="0.25">
      <c r="C336" s="43"/>
    </row>
    <row r="337" spans="3:3" x14ac:dyDescent="0.25">
      <c r="C337" s="43"/>
    </row>
    <row r="338" spans="3:3" x14ac:dyDescent="0.25">
      <c r="C338" s="43"/>
    </row>
    <row r="339" spans="3:3" x14ac:dyDescent="0.25">
      <c r="C339" s="43"/>
    </row>
    <row r="340" spans="3:3" x14ac:dyDescent="0.25">
      <c r="C340" s="43"/>
    </row>
    <row r="341" spans="3:3" x14ac:dyDescent="0.25">
      <c r="C341" s="43"/>
    </row>
    <row r="342" spans="3:3" x14ac:dyDescent="0.25">
      <c r="C342" s="43"/>
    </row>
    <row r="343" spans="3:3" x14ac:dyDescent="0.25">
      <c r="C343" s="43"/>
    </row>
    <row r="344" spans="3:3" x14ac:dyDescent="0.25">
      <c r="C344" s="43"/>
    </row>
    <row r="345" spans="3:3" x14ac:dyDescent="0.25">
      <c r="C345" s="43"/>
    </row>
    <row r="346" spans="3:3" x14ac:dyDescent="0.25">
      <c r="C346" s="43"/>
    </row>
    <row r="347" spans="3:3" x14ac:dyDescent="0.25">
      <c r="C347" s="43"/>
    </row>
    <row r="348" spans="3:3" x14ac:dyDescent="0.25">
      <c r="C348" s="43"/>
    </row>
    <row r="349" spans="3:3" x14ac:dyDescent="0.25">
      <c r="C349" s="43"/>
    </row>
    <row r="350" spans="3:3" x14ac:dyDescent="0.25">
      <c r="C350" s="43"/>
    </row>
    <row r="351" spans="3:3" x14ac:dyDescent="0.25">
      <c r="C351" s="43"/>
    </row>
    <row r="352" spans="3:3" x14ac:dyDescent="0.25">
      <c r="C352" s="43"/>
    </row>
    <row r="353" spans="3:3" x14ac:dyDescent="0.25">
      <c r="C353" s="43"/>
    </row>
    <row r="354" spans="3:3" x14ac:dyDescent="0.25">
      <c r="C354" s="43"/>
    </row>
    <row r="355" spans="3:3" x14ac:dyDescent="0.25">
      <c r="C355" s="43"/>
    </row>
    <row r="356" spans="3:3" x14ac:dyDescent="0.25">
      <c r="C356" s="43"/>
    </row>
    <row r="357" spans="3:3" x14ac:dyDescent="0.25">
      <c r="C357" s="43"/>
    </row>
    <row r="358" spans="3:3" x14ac:dyDescent="0.25">
      <c r="C358" s="43"/>
    </row>
    <row r="359" spans="3:3" x14ac:dyDescent="0.25">
      <c r="C359" s="43"/>
    </row>
    <row r="360" spans="3:3" x14ac:dyDescent="0.25">
      <c r="C360" s="43"/>
    </row>
    <row r="361" spans="3:3" x14ac:dyDescent="0.25">
      <c r="C361" s="43"/>
    </row>
    <row r="362" spans="3:3" x14ac:dyDescent="0.25">
      <c r="C362" s="43"/>
    </row>
    <row r="363" spans="3:3" x14ac:dyDescent="0.25">
      <c r="C363" s="43"/>
    </row>
    <row r="364" spans="3:3" x14ac:dyDescent="0.25">
      <c r="C364" s="43"/>
    </row>
    <row r="365" spans="3:3" x14ac:dyDescent="0.25">
      <c r="C365" s="43"/>
    </row>
    <row r="366" spans="3:3" x14ac:dyDescent="0.25">
      <c r="C366" s="43"/>
    </row>
    <row r="367" spans="3:3" x14ac:dyDescent="0.25">
      <c r="C367" s="43"/>
    </row>
    <row r="368" spans="3:3" x14ac:dyDescent="0.25">
      <c r="C368" s="43"/>
    </row>
    <row r="369" spans="3:3" x14ac:dyDescent="0.25">
      <c r="C369" s="43"/>
    </row>
    <row r="370" spans="3:3" x14ac:dyDescent="0.25">
      <c r="C370" s="43"/>
    </row>
    <row r="371" spans="3:3" x14ac:dyDescent="0.25">
      <c r="C371" s="43"/>
    </row>
    <row r="372" spans="3:3" x14ac:dyDescent="0.25">
      <c r="C372" s="43"/>
    </row>
    <row r="373" spans="3:3" x14ac:dyDescent="0.25">
      <c r="C373" s="43"/>
    </row>
    <row r="374" spans="3:3" x14ac:dyDescent="0.25">
      <c r="C374" s="43"/>
    </row>
    <row r="375" spans="3:3" x14ac:dyDescent="0.25">
      <c r="C375" s="43"/>
    </row>
    <row r="376" spans="3:3" x14ac:dyDescent="0.25">
      <c r="C376" s="43"/>
    </row>
    <row r="377" spans="3:3" x14ac:dyDescent="0.25">
      <c r="C377" s="43"/>
    </row>
    <row r="378" spans="3:3" x14ac:dyDescent="0.25">
      <c r="C378" s="43"/>
    </row>
    <row r="379" spans="3:3" x14ac:dyDescent="0.25">
      <c r="C379" s="43"/>
    </row>
    <row r="380" spans="3:3" x14ac:dyDescent="0.25">
      <c r="C380" s="43"/>
    </row>
    <row r="381" spans="3:3" x14ac:dyDescent="0.25">
      <c r="C381" s="43"/>
    </row>
    <row r="382" spans="3:3" x14ac:dyDescent="0.25">
      <c r="C382" s="43"/>
    </row>
    <row r="383" spans="3:3" x14ac:dyDescent="0.25">
      <c r="C383" s="43"/>
    </row>
    <row r="384" spans="3:3" x14ac:dyDescent="0.25">
      <c r="C384" s="43"/>
    </row>
    <row r="385" spans="3:3" x14ac:dyDescent="0.25">
      <c r="C385" s="43"/>
    </row>
    <row r="386" spans="3:3" x14ac:dyDescent="0.25">
      <c r="C386" s="43"/>
    </row>
    <row r="387" spans="3:3" x14ac:dyDescent="0.25">
      <c r="C387" s="43"/>
    </row>
    <row r="388" spans="3:3" x14ac:dyDescent="0.25">
      <c r="C388" s="43"/>
    </row>
    <row r="389" spans="3:3" x14ac:dyDescent="0.25">
      <c r="C389" s="43"/>
    </row>
    <row r="390" spans="3:3" x14ac:dyDescent="0.25">
      <c r="C390" s="43"/>
    </row>
    <row r="391" spans="3:3" x14ac:dyDescent="0.25">
      <c r="C391" s="43"/>
    </row>
    <row r="392" spans="3:3" x14ac:dyDescent="0.25">
      <c r="C392" s="43"/>
    </row>
    <row r="393" spans="3:3" x14ac:dyDescent="0.25">
      <c r="C393" s="43"/>
    </row>
    <row r="394" spans="3:3" x14ac:dyDescent="0.25">
      <c r="C394" s="43"/>
    </row>
    <row r="395" spans="3:3" x14ac:dyDescent="0.25">
      <c r="C395" s="43"/>
    </row>
    <row r="396" spans="3:3" x14ac:dyDescent="0.25">
      <c r="C396" s="43"/>
    </row>
    <row r="397" spans="3:3" x14ac:dyDescent="0.25">
      <c r="C397" s="43"/>
    </row>
    <row r="398" spans="3:3" x14ac:dyDescent="0.25">
      <c r="C398" s="43"/>
    </row>
    <row r="399" spans="3:3" x14ac:dyDescent="0.25">
      <c r="C399" s="43"/>
    </row>
    <row r="400" spans="3:3" x14ac:dyDescent="0.25">
      <c r="C400" s="43"/>
    </row>
    <row r="401" spans="3:3" x14ac:dyDescent="0.25">
      <c r="C401" s="43"/>
    </row>
    <row r="402" spans="3:3" x14ac:dyDescent="0.25">
      <c r="C402" s="43"/>
    </row>
    <row r="403" spans="3:3" x14ac:dyDescent="0.25">
      <c r="C403" s="43"/>
    </row>
    <row r="404" spans="3:3" x14ac:dyDescent="0.25">
      <c r="C404" s="43"/>
    </row>
    <row r="405" spans="3:3" x14ac:dyDescent="0.25">
      <c r="C405" s="43"/>
    </row>
    <row r="406" spans="3:3" x14ac:dyDescent="0.25">
      <c r="C406" s="43"/>
    </row>
    <row r="407" spans="3:3" x14ac:dyDescent="0.25">
      <c r="C407" s="43"/>
    </row>
    <row r="408" spans="3:3" x14ac:dyDescent="0.25">
      <c r="C408" s="43"/>
    </row>
    <row r="409" spans="3:3" x14ac:dyDescent="0.25">
      <c r="C409" s="43"/>
    </row>
    <row r="410" spans="3:3" x14ac:dyDescent="0.25">
      <c r="C410" s="43"/>
    </row>
    <row r="411" spans="3:3" x14ac:dyDescent="0.25">
      <c r="C411" s="43"/>
    </row>
    <row r="412" spans="3:3" x14ac:dyDescent="0.25">
      <c r="C412" s="43"/>
    </row>
    <row r="413" spans="3:3" x14ac:dyDescent="0.25">
      <c r="C413" s="43"/>
    </row>
    <row r="414" spans="3:3" x14ac:dyDescent="0.25">
      <c r="C414" s="43"/>
    </row>
    <row r="415" spans="3:3" x14ac:dyDescent="0.25">
      <c r="C415" s="43"/>
    </row>
    <row r="416" spans="3:3" x14ac:dyDescent="0.25">
      <c r="C416" s="43"/>
    </row>
    <row r="417" spans="3:3" x14ac:dyDescent="0.25">
      <c r="C417" s="43"/>
    </row>
    <row r="418" spans="3:3" x14ac:dyDescent="0.25">
      <c r="C418" s="43"/>
    </row>
    <row r="419" spans="3:3" x14ac:dyDescent="0.25">
      <c r="C419" s="43"/>
    </row>
    <row r="420" spans="3:3" x14ac:dyDescent="0.25">
      <c r="C420" s="43"/>
    </row>
    <row r="421" spans="3:3" x14ac:dyDescent="0.25">
      <c r="C421" s="43"/>
    </row>
    <row r="422" spans="3:3" x14ac:dyDescent="0.25">
      <c r="C422" s="43"/>
    </row>
    <row r="423" spans="3:3" x14ac:dyDescent="0.25">
      <c r="C423" s="43"/>
    </row>
    <row r="424" spans="3:3" x14ac:dyDescent="0.25">
      <c r="C424" s="43"/>
    </row>
    <row r="425" spans="3:3" x14ac:dyDescent="0.25">
      <c r="C425" s="43"/>
    </row>
    <row r="426" spans="3:3" x14ac:dyDescent="0.25">
      <c r="C426" s="43"/>
    </row>
    <row r="427" spans="3:3" x14ac:dyDescent="0.25">
      <c r="C427" s="43"/>
    </row>
    <row r="428" spans="3:3" x14ac:dyDescent="0.25">
      <c r="C428" s="43"/>
    </row>
    <row r="429" spans="3:3" x14ac:dyDescent="0.25">
      <c r="C429" s="43"/>
    </row>
    <row r="430" spans="3:3" x14ac:dyDescent="0.25">
      <c r="C430" s="43"/>
    </row>
    <row r="431" spans="3:3" x14ac:dyDescent="0.25">
      <c r="C431" s="43"/>
    </row>
    <row r="432" spans="3:3" x14ac:dyDescent="0.25">
      <c r="C432" s="43"/>
    </row>
    <row r="433" spans="3:3" x14ac:dyDescent="0.25">
      <c r="C433" s="43"/>
    </row>
    <row r="434" spans="3:3" x14ac:dyDescent="0.25">
      <c r="C434" s="43"/>
    </row>
    <row r="435" spans="3:3" x14ac:dyDescent="0.25">
      <c r="C435" s="43"/>
    </row>
    <row r="436" spans="3:3" x14ac:dyDescent="0.25">
      <c r="C436" s="43"/>
    </row>
    <row r="437" spans="3:3" x14ac:dyDescent="0.25">
      <c r="C437" s="43"/>
    </row>
    <row r="438" spans="3:3" x14ac:dyDescent="0.25">
      <c r="C438" s="43"/>
    </row>
    <row r="439" spans="3:3" x14ac:dyDescent="0.25">
      <c r="C439" s="43"/>
    </row>
    <row r="440" spans="3:3" x14ac:dyDescent="0.25">
      <c r="C440" s="43"/>
    </row>
    <row r="441" spans="3:3" x14ac:dyDescent="0.25">
      <c r="C441" s="43"/>
    </row>
    <row r="442" spans="3:3" x14ac:dyDescent="0.25">
      <c r="C442" s="43"/>
    </row>
    <row r="443" spans="3:3" x14ac:dyDescent="0.25">
      <c r="C443" s="43"/>
    </row>
    <row r="444" spans="3:3" x14ac:dyDescent="0.25">
      <c r="C444" s="43"/>
    </row>
    <row r="445" spans="3:3" x14ac:dyDescent="0.25">
      <c r="C445" s="43"/>
    </row>
    <row r="446" spans="3:3" x14ac:dyDescent="0.25">
      <c r="C446" s="43"/>
    </row>
    <row r="447" spans="3:3" x14ac:dyDescent="0.25">
      <c r="C447" s="43"/>
    </row>
    <row r="448" spans="3:3" x14ac:dyDescent="0.25">
      <c r="C448" s="43"/>
    </row>
    <row r="449" spans="3:3" x14ac:dyDescent="0.25">
      <c r="C449" s="43"/>
    </row>
    <row r="450" spans="3:3" x14ac:dyDescent="0.25">
      <c r="C450" s="43"/>
    </row>
    <row r="451" spans="3:3" x14ac:dyDescent="0.25">
      <c r="C451" s="43"/>
    </row>
    <row r="452" spans="3:3" x14ac:dyDescent="0.25">
      <c r="C452" s="43"/>
    </row>
    <row r="453" spans="3:3" x14ac:dyDescent="0.25">
      <c r="C453" s="43"/>
    </row>
    <row r="454" spans="3:3" x14ac:dyDescent="0.25">
      <c r="C454" s="43"/>
    </row>
    <row r="455" spans="3:3" x14ac:dyDescent="0.25">
      <c r="C455" s="43"/>
    </row>
    <row r="456" spans="3:3" x14ac:dyDescent="0.25">
      <c r="C456" s="43"/>
    </row>
    <row r="457" spans="3:3" x14ac:dyDescent="0.25">
      <c r="C457" s="43"/>
    </row>
    <row r="458" spans="3:3" x14ac:dyDescent="0.25">
      <c r="C458" s="43"/>
    </row>
    <row r="459" spans="3:3" x14ac:dyDescent="0.25">
      <c r="C459" s="43"/>
    </row>
    <row r="460" spans="3:3" x14ac:dyDescent="0.25">
      <c r="C460" s="43"/>
    </row>
    <row r="461" spans="3:3" x14ac:dyDescent="0.25">
      <c r="C461" s="43"/>
    </row>
    <row r="462" spans="3:3" x14ac:dyDescent="0.25">
      <c r="C462" s="43"/>
    </row>
    <row r="463" spans="3:3" x14ac:dyDescent="0.25">
      <c r="C463" s="43"/>
    </row>
    <row r="464" spans="3:3" x14ac:dyDescent="0.25">
      <c r="C464" s="43"/>
    </row>
    <row r="465" spans="3:3" x14ac:dyDescent="0.25">
      <c r="C465" s="43"/>
    </row>
    <row r="466" spans="3:3" x14ac:dyDescent="0.25">
      <c r="C466" s="43"/>
    </row>
    <row r="467" spans="3:3" x14ac:dyDescent="0.25">
      <c r="C467" s="43"/>
    </row>
    <row r="468" spans="3:3" x14ac:dyDescent="0.25">
      <c r="C468" s="43"/>
    </row>
    <row r="469" spans="3:3" x14ac:dyDescent="0.25">
      <c r="C469" s="43"/>
    </row>
    <row r="470" spans="3:3" x14ac:dyDescent="0.25">
      <c r="C470" s="43"/>
    </row>
    <row r="471" spans="3:3" x14ac:dyDescent="0.25">
      <c r="C471" s="43"/>
    </row>
    <row r="472" spans="3:3" x14ac:dyDescent="0.25">
      <c r="C472" s="43"/>
    </row>
    <row r="473" spans="3:3" x14ac:dyDescent="0.25">
      <c r="C473" s="43"/>
    </row>
    <row r="474" spans="3:3" x14ac:dyDescent="0.25">
      <c r="C474" s="43"/>
    </row>
    <row r="475" spans="3:3" x14ac:dyDescent="0.25">
      <c r="C475" s="43"/>
    </row>
    <row r="476" spans="3:3" x14ac:dyDescent="0.25">
      <c r="C476" s="43"/>
    </row>
    <row r="477" spans="3:3" x14ac:dyDescent="0.25">
      <c r="C477" s="43"/>
    </row>
    <row r="478" spans="3:3" x14ac:dyDescent="0.25">
      <c r="C478" s="43"/>
    </row>
    <row r="479" spans="3:3" x14ac:dyDescent="0.25">
      <c r="C479" s="43"/>
    </row>
    <row r="480" spans="3:3" x14ac:dyDescent="0.25">
      <c r="C480" s="43"/>
    </row>
    <row r="481" spans="3:3" x14ac:dyDescent="0.25">
      <c r="C481" s="43"/>
    </row>
    <row r="482" spans="3:3" x14ac:dyDescent="0.25">
      <c r="C482" s="43"/>
    </row>
    <row r="483" spans="3:3" x14ac:dyDescent="0.25">
      <c r="C483" s="43"/>
    </row>
    <row r="484" spans="3:3" x14ac:dyDescent="0.25">
      <c r="C484" s="43"/>
    </row>
    <row r="485" spans="3:3" x14ac:dyDescent="0.25">
      <c r="C485" s="43"/>
    </row>
    <row r="486" spans="3:3" x14ac:dyDescent="0.25">
      <c r="C486" s="43"/>
    </row>
    <row r="487" spans="3:3" x14ac:dyDescent="0.25">
      <c r="C487" s="43"/>
    </row>
    <row r="488" spans="3:3" x14ac:dyDescent="0.25">
      <c r="C488" s="43"/>
    </row>
    <row r="489" spans="3:3" x14ac:dyDescent="0.25">
      <c r="C489" s="43"/>
    </row>
    <row r="490" spans="3:3" x14ac:dyDescent="0.25">
      <c r="C490" s="43"/>
    </row>
    <row r="491" spans="3:3" x14ac:dyDescent="0.25">
      <c r="C491" s="43"/>
    </row>
    <row r="492" spans="3:3" x14ac:dyDescent="0.25">
      <c r="C492" s="43"/>
    </row>
    <row r="493" spans="3:3" x14ac:dyDescent="0.25">
      <c r="C493" s="43"/>
    </row>
    <row r="494" spans="3:3" x14ac:dyDescent="0.25">
      <c r="C494" s="43"/>
    </row>
    <row r="495" spans="3:3" x14ac:dyDescent="0.25">
      <c r="C495" s="43"/>
    </row>
    <row r="496" spans="3:3" x14ac:dyDescent="0.25">
      <c r="C496" s="43"/>
    </row>
    <row r="497" spans="3:3" x14ac:dyDescent="0.25">
      <c r="C497" s="43"/>
    </row>
    <row r="498" spans="3:3" x14ac:dyDescent="0.25">
      <c r="C498" s="43"/>
    </row>
    <row r="499" spans="3:3" x14ac:dyDescent="0.25">
      <c r="C499" s="43"/>
    </row>
    <row r="500" spans="3:3" x14ac:dyDescent="0.25">
      <c r="C500" s="43"/>
    </row>
    <row r="501" spans="3:3" x14ac:dyDescent="0.25">
      <c r="C501" s="43"/>
    </row>
    <row r="502" spans="3:3" x14ac:dyDescent="0.25">
      <c r="C502" s="43"/>
    </row>
  </sheetData>
  <mergeCells count="31">
    <mergeCell ref="B21:O21"/>
    <mergeCell ref="H18:H20"/>
    <mergeCell ref="I18:K18"/>
    <mergeCell ref="L18:L20"/>
    <mergeCell ref="M18:O18"/>
    <mergeCell ref="E19:F19"/>
    <mergeCell ref="G19:G20"/>
    <mergeCell ref="I19:J19"/>
    <mergeCell ref="K19:K20"/>
    <mergeCell ref="M19:N19"/>
    <mergeCell ref="O19:O20"/>
    <mergeCell ref="A18:A20"/>
    <mergeCell ref="B18:B20"/>
    <mergeCell ref="C18:C20"/>
    <mergeCell ref="D18:D20"/>
    <mergeCell ref="E18:G18"/>
    <mergeCell ref="B1:O1"/>
    <mergeCell ref="B2:O2"/>
    <mergeCell ref="B3:O3"/>
    <mergeCell ref="B4:O4"/>
    <mergeCell ref="B5:O5"/>
    <mergeCell ref="B6:N6"/>
    <mergeCell ref="B7:O7"/>
    <mergeCell ref="B8:N8"/>
    <mergeCell ref="B9:O9"/>
    <mergeCell ref="B10:N10"/>
    <mergeCell ref="B11:O11"/>
    <mergeCell ref="B12:N12"/>
    <mergeCell ref="B13:O13"/>
    <mergeCell ref="B14:N14"/>
    <mergeCell ref="A16:O16"/>
  </mergeCells>
  <phoneticPr fontId="2" type="noConversion"/>
  <pageMargins left="1.1811023622047245" right="0.39370078740157483" top="0.78740157480314965" bottom="0.78740157480314965" header="0" footer="0"/>
  <pageSetup paperSize="9" scale="95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0"/>
  <sheetViews>
    <sheetView showZeros="0" zoomScaleNormal="100" workbookViewId="0">
      <selection sqref="A1:XFD1048576"/>
    </sheetView>
  </sheetViews>
  <sheetFormatPr defaultRowHeight="15" x14ac:dyDescent="0.25"/>
  <cols>
    <col min="1" max="1" width="5" style="1" customWidth="1"/>
    <col min="2" max="2" width="41.5703125" style="1" customWidth="1"/>
    <col min="3" max="3" width="7.140625" style="138" customWidth="1"/>
    <col min="4" max="9" width="10" style="1" hidden="1" customWidth="1"/>
    <col min="10" max="10" width="10.85546875" style="1" hidden="1" customWidth="1"/>
    <col min="11" max="11" width="9.140625" style="1" hidden="1" customWidth="1"/>
    <col min="12" max="14" width="9.7109375" style="1" customWidth="1"/>
    <col min="15" max="15" width="9.42578125" style="1" customWidth="1"/>
    <col min="16" max="16" width="9.7109375" style="1" hidden="1" customWidth="1"/>
    <col min="17" max="21" width="9.140625" style="1" hidden="1" customWidth="1"/>
    <col min="22" max="16384" width="9.140625" style="1"/>
  </cols>
  <sheetData>
    <row r="1" spans="2:16" x14ac:dyDescent="0.25">
      <c r="B1" s="530" t="s">
        <v>307</v>
      </c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427"/>
    </row>
    <row r="2" spans="2:16" x14ac:dyDescent="0.25">
      <c r="B2" s="530" t="s">
        <v>472</v>
      </c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427"/>
    </row>
    <row r="3" spans="2:16" x14ac:dyDescent="0.25">
      <c r="B3" s="530" t="s">
        <v>484</v>
      </c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427"/>
    </row>
    <row r="4" spans="2:16" x14ac:dyDescent="0.25">
      <c r="B4" s="530" t="s">
        <v>322</v>
      </c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427"/>
    </row>
    <row r="5" spans="2:16" x14ac:dyDescent="0.25">
      <c r="B5" s="530" t="s">
        <v>496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427"/>
    </row>
    <row r="6" spans="2:16" x14ac:dyDescent="0.25">
      <c r="B6" s="531" t="s">
        <v>493</v>
      </c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442"/>
      <c r="P6" s="427"/>
    </row>
    <row r="7" spans="2:16" x14ac:dyDescent="0.25">
      <c r="B7" s="530" t="s">
        <v>513</v>
      </c>
      <c r="C7" s="530"/>
      <c r="D7" s="530"/>
      <c r="E7" s="530"/>
      <c r="F7" s="530"/>
      <c r="G7" s="530"/>
      <c r="H7" s="530"/>
      <c r="I7" s="530"/>
      <c r="J7" s="530"/>
      <c r="K7" s="530"/>
      <c r="L7" s="530"/>
      <c r="M7" s="530"/>
      <c r="N7" s="530"/>
      <c r="O7" s="530"/>
      <c r="P7" s="427"/>
    </row>
    <row r="8" spans="2:16" ht="15" customHeight="1" x14ac:dyDescent="0.25">
      <c r="B8" s="531" t="s">
        <v>521</v>
      </c>
      <c r="C8" s="531"/>
      <c r="D8" s="531"/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442"/>
      <c r="P8" s="427"/>
    </row>
    <row r="9" spans="2:16" x14ac:dyDescent="0.25">
      <c r="B9" s="530" t="s">
        <v>522</v>
      </c>
      <c r="C9" s="530"/>
      <c r="D9" s="530"/>
      <c r="E9" s="530"/>
      <c r="F9" s="530"/>
      <c r="G9" s="530"/>
      <c r="H9" s="530"/>
      <c r="I9" s="530"/>
      <c r="J9" s="530"/>
      <c r="K9" s="530"/>
      <c r="L9" s="530"/>
      <c r="M9" s="530"/>
      <c r="N9" s="530"/>
      <c r="O9" s="530"/>
      <c r="P9" s="427"/>
    </row>
    <row r="10" spans="2:16" ht="15" customHeight="1" x14ac:dyDescent="0.25">
      <c r="B10" s="531" t="s">
        <v>516</v>
      </c>
      <c r="C10" s="531"/>
      <c r="D10" s="531"/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442"/>
      <c r="P10" s="427"/>
    </row>
    <row r="11" spans="2:16" x14ac:dyDescent="0.25">
      <c r="B11" s="530" t="s">
        <v>531</v>
      </c>
      <c r="C11" s="530"/>
      <c r="D11" s="530"/>
      <c r="E11" s="530"/>
      <c r="F11" s="530"/>
      <c r="G11" s="530"/>
      <c r="H11" s="530"/>
      <c r="I11" s="530"/>
      <c r="J11" s="530"/>
      <c r="K11" s="530"/>
      <c r="L11" s="530"/>
      <c r="M11" s="530"/>
      <c r="N11" s="530"/>
      <c r="O11" s="530"/>
      <c r="P11" s="427"/>
    </row>
    <row r="12" spans="2:16" ht="15" customHeight="1" x14ac:dyDescent="0.25">
      <c r="B12" s="531" t="s">
        <v>533</v>
      </c>
      <c r="C12" s="531"/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1"/>
      <c r="O12" s="442"/>
      <c r="P12" s="427"/>
    </row>
    <row r="13" spans="2:16" x14ac:dyDescent="0.25">
      <c r="B13" s="530" t="s">
        <v>539</v>
      </c>
      <c r="C13" s="530"/>
      <c r="D13" s="530"/>
      <c r="E13" s="530"/>
      <c r="F13" s="530"/>
      <c r="G13" s="530"/>
      <c r="H13" s="530"/>
      <c r="I13" s="530"/>
      <c r="J13" s="530"/>
      <c r="K13" s="530"/>
      <c r="L13" s="530"/>
      <c r="M13" s="530"/>
      <c r="N13" s="530"/>
      <c r="O13" s="530"/>
      <c r="P13" s="427"/>
    </row>
    <row r="14" spans="2:16" ht="15" customHeight="1" x14ac:dyDescent="0.25">
      <c r="B14" s="531" t="s">
        <v>535</v>
      </c>
      <c r="C14" s="531"/>
      <c r="D14" s="531"/>
      <c r="E14" s="531"/>
      <c r="F14" s="531"/>
      <c r="G14" s="531"/>
      <c r="H14" s="531"/>
      <c r="I14" s="531"/>
      <c r="J14" s="531"/>
      <c r="K14" s="531"/>
      <c r="L14" s="531"/>
      <c r="M14" s="531"/>
      <c r="N14" s="531"/>
      <c r="O14" s="442"/>
      <c r="P14" s="427"/>
    </row>
    <row r="15" spans="2:16" hidden="1" x14ac:dyDescent="0.25">
      <c r="B15" s="530" t="s">
        <v>497</v>
      </c>
      <c r="C15" s="530"/>
      <c r="D15" s="530"/>
      <c r="E15" s="530"/>
      <c r="F15" s="530"/>
      <c r="G15" s="530"/>
      <c r="H15" s="530"/>
      <c r="I15" s="530"/>
      <c r="J15" s="530"/>
      <c r="K15" s="530"/>
      <c r="L15" s="530"/>
      <c r="M15" s="530"/>
      <c r="N15" s="530"/>
      <c r="O15" s="530"/>
      <c r="P15" s="427"/>
    </row>
    <row r="16" spans="2:16" ht="15" hidden="1" customHeight="1" x14ac:dyDescent="0.25">
      <c r="B16" s="531" t="s">
        <v>438</v>
      </c>
      <c r="C16" s="531"/>
      <c r="D16" s="531"/>
      <c r="E16" s="531"/>
      <c r="F16" s="531"/>
      <c r="G16" s="531"/>
      <c r="H16" s="531"/>
      <c r="I16" s="531"/>
      <c r="J16" s="531"/>
      <c r="K16" s="531"/>
      <c r="L16" s="531"/>
      <c r="M16" s="531"/>
      <c r="N16" s="531"/>
      <c r="O16" s="442"/>
      <c r="P16" s="427"/>
    </row>
    <row r="17" spans="1:17" hidden="1" x14ac:dyDescent="0.25">
      <c r="B17" s="530" t="s">
        <v>497</v>
      </c>
      <c r="C17" s="530"/>
      <c r="D17" s="530"/>
      <c r="E17" s="530"/>
      <c r="F17" s="530"/>
      <c r="G17" s="530"/>
      <c r="H17" s="530"/>
      <c r="I17" s="530"/>
      <c r="J17" s="530"/>
      <c r="K17" s="530"/>
      <c r="L17" s="530"/>
      <c r="M17" s="530"/>
      <c r="N17" s="530"/>
      <c r="O17" s="530"/>
      <c r="P17" s="427"/>
    </row>
    <row r="18" spans="1:17" ht="15" hidden="1" customHeight="1" x14ac:dyDescent="0.25">
      <c r="B18" s="531" t="s">
        <v>438</v>
      </c>
      <c r="C18" s="531"/>
      <c r="D18" s="531"/>
      <c r="E18" s="531"/>
      <c r="F18" s="531"/>
      <c r="G18" s="531"/>
      <c r="H18" s="531"/>
      <c r="I18" s="531"/>
      <c r="J18" s="531"/>
      <c r="K18" s="531"/>
      <c r="L18" s="531"/>
      <c r="M18" s="531"/>
      <c r="N18" s="531"/>
      <c r="O18" s="442"/>
      <c r="P18" s="427"/>
    </row>
    <row r="19" spans="1:17" s="219" customFormat="1" x14ac:dyDescent="0.25">
      <c r="A19" s="352"/>
      <c r="B19" s="422"/>
      <c r="C19" s="422"/>
      <c r="D19" s="422"/>
      <c r="E19" s="422"/>
      <c r="F19" s="422"/>
      <c r="G19" s="422"/>
      <c r="H19" s="422"/>
      <c r="I19" s="422"/>
      <c r="J19" s="422"/>
      <c r="K19" s="422"/>
      <c r="L19" s="422"/>
      <c r="M19" s="422"/>
      <c r="N19" s="422"/>
      <c r="O19" s="422"/>
      <c r="P19" s="422"/>
    </row>
    <row r="20" spans="1:17" ht="15" customHeight="1" x14ac:dyDescent="0.25">
      <c r="A20" s="453" t="s">
        <v>465</v>
      </c>
      <c r="B20" s="453"/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453"/>
      <c r="P20" s="418"/>
    </row>
    <row r="21" spans="1:17" ht="17.25" customHeight="1" x14ac:dyDescent="0.25">
      <c r="A21" s="418"/>
      <c r="B21" s="418"/>
      <c r="C21" s="353"/>
      <c r="D21" s="418"/>
      <c r="E21" s="418"/>
      <c r="F21" s="418"/>
      <c r="G21" s="418"/>
      <c r="H21" s="354"/>
      <c r="I21" s="354"/>
      <c r="J21" s="354"/>
      <c r="K21" s="354"/>
      <c r="L21" s="418"/>
      <c r="M21" s="418"/>
      <c r="N21" s="418"/>
      <c r="O21" s="3" t="s">
        <v>375</v>
      </c>
      <c r="P21" s="3"/>
    </row>
    <row r="22" spans="1:17" ht="15" customHeight="1" x14ac:dyDescent="0.25">
      <c r="A22" s="458" t="s">
        <v>5</v>
      </c>
      <c r="B22" s="461" t="s">
        <v>304</v>
      </c>
      <c r="C22" s="527" t="s">
        <v>53</v>
      </c>
      <c r="D22" s="474" t="s">
        <v>315</v>
      </c>
      <c r="E22" s="477" t="s">
        <v>188</v>
      </c>
      <c r="F22" s="478"/>
      <c r="G22" s="479"/>
      <c r="H22" s="464" t="s">
        <v>317</v>
      </c>
      <c r="I22" s="467" t="s">
        <v>188</v>
      </c>
      <c r="J22" s="468"/>
      <c r="K22" s="469"/>
      <c r="L22" s="514" t="s">
        <v>0</v>
      </c>
      <c r="M22" s="473" t="s">
        <v>188</v>
      </c>
      <c r="N22" s="473"/>
      <c r="O22" s="473"/>
      <c r="P22" s="355"/>
    </row>
    <row r="23" spans="1:17" ht="15" customHeight="1" x14ac:dyDescent="0.25">
      <c r="A23" s="459"/>
      <c r="B23" s="462"/>
      <c r="C23" s="528"/>
      <c r="D23" s="475"/>
      <c r="E23" s="477" t="s">
        <v>1</v>
      </c>
      <c r="F23" s="479"/>
      <c r="G23" s="474" t="s">
        <v>2</v>
      </c>
      <c r="H23" s="465"/>
      <c r="I23" s="467" t="s">
        <v>1</v>
      </c>
      <c r="J23" s="469"/>
      <c r="K23" s="464" t="s">
        <v>2</v>
      </c>
      <c r="L23" s="515"/>
      <c r="M23" s="473" t="s">
        <v>1</v>
      </c>
      <c r="N23" s="473"/>
      <c r="O23" s="456" t="s">
        <v>2</v>
      </c>
      <c r="P23" s="356"/>
    </row>
    <row r="24" spans="1:17" ht="32.25" customHeight="1" x14ac:dyDescent="0.25">
      <c r="A24" s="460"/>
      <c r="B24" s="463"/>
      <c r="C24" s="529"/>
      <c r="D24" s="476"/>
      <c r="E24" s="423" t="s">
        <v>3</v>
      </c>
      <c r="F24" s="416" t="s">
        <v>4</v>
      </c>
      <c r="G24" s="476"/>
      <c r="H24" s="466"/>
      <c r="I24" s="424" t="s">
        <v>3</v>
      </c>
      <c r="J24" s="419" t="s">
        <v>4</v>
      </c>
      <c r="K24" s="466"/>
      <c r="L24" s="516"/>
      <c r="M24" s="413" t="s">
        <v>3</v>
      </c>
      <c r="N24" s="417" t="s">
        <v>4</v>
      </c>
      <c r="O24" s="456"/>
      <c r="P24" s="356"/>
    </row>
    <row r="25" spans="1:17" ht="15.95" customHeight="1" x14ac:dyDescent="0.25">
      <c r="A25" s="101" t="s">
        <v>69</v>
      </c>
      <c r="B25" s="526" t="s">
        <v>6</v>
      </c>
      <c r="C25" s="495"/>
      <c r="D25" s="471"/>
      <c r="E25" s="471"/>
      <c r="F25" s="471"/>
      <c r="G25" s="471"/>
      <c r="H25" s="471"/>
      <c r="I25" s="471"/>
      <c r="J25" s="471"/>
      <c r="K25" s="471"/>
      <c r="L25" s="471"/>
      <c r="M25" s="471"/>
      <c r="N25" s="471"/>
      <c r="O25" s="472"/>
      <c r="P25" s="357"/>
    </row>
    <row r="26" spans="1:17" ht="15" customHeight="1" x14ac:dyDescent="0.25">
      <c r="A26" s="4" t="s">
        <v>176</v>
      </c>
      <c r="B26" s="15" t="s">
        <v>20</v>
      </c>
      <c r="C26" s="313"/>
      <c r="D26" s="150">
        <f>E26+G26</f>
        <v>20.2</v>
      </c>
      <c r="E26" s="113">
        <f>E28+E29+E30+E31+E32+E33+E34+E35+E36</f>
        <v>20.2</v>
      </c>
      <c r="F26" s="113">
        <f t="shared" ref="F26:G26" si="0">F28+F29+F30+F31+F32+F33+F34+F35+F36</f>
        <v>19.899999999999999</v>
      </c>
      <c r="G26" s="113">
        <f t="shared" si="0"/>
        <v>0</v>
      </c>
      <c r="H26" s="114">
        <f>SUM(H31:H32)</f>
        <v>0</v>
      </c>
      <c r="I26" s="114">
        <f t="shared" ref="I26:K26" si="1">SUM(I31:I32)</f>
        <v>0</v>
      </c>
      <c r="J26" s="114">
        <f t="shared" si="1"/>
        <v>0</v>
      </c>
      <c r="K26" s="114">
        <f t="shared" si="1"/>
        <v>0</v>
      </c>
      <c r="L26" s="115">
        <f>SUM(L31:L32)</f>
        <v>20.2</v>
      </c>
      <c r="M26" s="115">
        <f t="shared" ref="M26:O26" si="2">SUM(M31:M32)</f>
        <v>20.2</v>
      </c>
      <c r="N26" s="115">
        <f t="shared" si="2"/>
        <v>19.899999999999999</v>
      </c>
      <c r="O26" s="115">
        <f t="shared" si="2"/>
        <v>0</v>
      </c>
    </row>
    <row r="27" spans="1:17" ht="15" customHeight="1" x14ac:dyDescent="0.25">
      <c r="A27" s="17"/>
      <c r="B27" s="293" t="s">
        <v>188</v>
      </c>
      <c r="C27" s="432"/>
      <c r="D27" s="151"/>
      <c r="E27" s="116"/>
      <c r="F27" s="116"/>
      <c r="G27" s="116"/>
      <c r="H27" s="117"/>
      <c r="I27" s="117"/>
      <c r="J27" s="117"/>
      <c r="K27" s="117"/>
      <c r="L27" s="118"/>
      <c r="M27" s="118"/>
      <c r="N27" s="118"/>
      <c r="O27" s="118"/>
      <c r="P27" s="358"/>
      <c r="Q27" s="32"/>
    </row>
    <row r="28" spans="1:17" ht="26.25" hidden="1" customHeight="1" x14ac:dyDescent="0.25">
      <c r="A28" s="17"/>
      <c r="B28" s="439" t="s">
        <v>297</v>
      </c>
      <c r="C28" s="432"/>
      <c r="D28" s="14"/>
      <c r="E28" s="50"/>
      <c r="F28" s="50"/>
      <c r="G28" s="14"/>
      <c r="H28" s="51"/>
      <c r="I28" s="117"/>
      <c r="J28" s="117"/>
      <c r="K28" s="117"/>
      <c r="L28" s="10"/>
      <c r="M28" s="52"/>
      <c r="N28" s="52"/>
      <c r="O28" s="10"/>
      <c r="Q28" s="32"/>
    </row>
    <row r="29" spans="1:17" ht="26.25" hidden="1" customHeight="1" x14ac:dyDescent="0.25">
      <c r="A29" s="17"/>
      <c r="B29" s="439" t="s">
        <v>426</v>
      </c>
      <c r="C29" s="295" t="s">
        <v>9</v>
      </c>
      <c r="D29" s="50">
        <f>E29+G29</f>
        <v>0</v>
      </c>
      <c r="E29" s="50"/>
      <c r="F29" s="50"/>
      <c r="G29" s="50"/>
      <c r="H29" s="51">
        <f t="shared" ref="H29:H73" si="3">I29+K29</f>
        <v>0</v>
      </c>
      <c r="I29" s="51"/>
      <c r="J29" s="51"/>
      <c r="K29" s="51"/>
      <c r="L29" s="52">
        <f t="shared" ref="L29:L31" si="4">M29+O29</f>
        <v>0</v>
      </c>
      <c r="M29" s="52">
        <f t="shared" ref="M29:O32" si="5">E29+I29</f>
        <v>0</v>
      </c>
      <c r="N29" s="52">
        <f t="shared" si="5"/>
        <v>0</v>
      </c>
      <c r="O29" s="52">
        <f t="shared" si="5"/>
        <v>0</v>
      </c>
      <c r="P29" s="358"/>
      <c r="Q29" s="32"/>
    </row>
    <row r="30" spans="1:17" ht="25.5" hidden="1" customHeight="1" x14ac:dyDescent="0.25">
      <c r="A30" s="17"/>
      <c r="B30" s="440" t="s">
        <v>384</v>
      </c>
      <c r="C30" s="295" t="s">
        <v>9</v>
      </c>
      <c r="D30" s="14"/>
      <c r="E30" s="50"/>
      <c r="F30" s="50"/>
      <c r="G30" s="50"/>
      <c r="H30" s="51">
        <f t="shared" si="3"/>
        <v>0</v>
      </c>
      <c r="I30" s="51"/>
      <c r="J30" s="51"/>
      <c r="K30" s="51"/>
      <c r="L30" s="52">
        <f t="shared" si="4"/>
        <v>0</v>
      </c>
      <c r="M30" s="52">
        <f t="shared" si="5"/>
        <v>0</v>
      </c>
      <c r="N30" s="52">
        <f t="shared" si="5"/>
        <v>0</v>
      </c>
      <c r="O30" s="52">
        <f t="shared" si="5"/>
        <v>0</v>
      </c>
      <c r="P30" s="358"/>
      <c r="Q30" s="32"/>
    </row>
    <row r="31" spans="1:17" ht="26.25" x14ac:dyDescent="0.25">
      <c r="A31" s="17"/>
      <c r="B31" s="439" t="s">
        <v>498</v>
      </c>
      <c r="C31" s="295" t="s">
        <v>50</v>
      </c>
      <c r="D31" s="300">
        <f>E31+G31</f>
        <v>20.2</v>
      </c>
      <c r="E31" s="50">
        <v>20.2</v>
      </c>
      <c r="F31" s="50">
        <v>19.899999999999999</v>
      </c>
      <c r="G31" s="14"/>
      <c r="H31" s="51">
        <f t="shared" si="3"/>
        <v>0</v>
      </c>
      <c r="I31" s="51"/>
      <c r="J31" s="51"/>
      <c r="K31" s="51"/>
      <c r="L31" s="52">
        <f t="shared" si="4"/>
        <v>20.2</v>
      </c>
      <c r="M31" s="52">
        <f t="shared" si="5"/>
        <v>20.2</v>
      </c>
      <c r="N31" s="52">
        <f t="shared" si="5"/>
        <v>19.899999999999999</v>
      </c>
      <c r="O31" s="52">
        <f t="shared" si="5"/>
        <v>0</v>
      </c>
      <c r="Q31" s="32"/>
    </row>
    <row r="32" spans="1:17" ht="39" hidden="1" x14ac:dyDescent="0.25">
      <c r="A32" s="97"/>
      <c r="B32" s="439" t="s">
        <v>296</v>
      </c>
      <c r="C32" s="359" t="s">
        <v>22</v>
      </c>
      <c r="D32" s="300">
        <f>E32+G32</f>
        <v>0</v>
      </c>
      <c r="E32" s="50"/>
      <c r="F32" s="50"/>
      <c r="G32" s="14"/>
      <c r="H32" s="51">
        <f>I32</f>
        <v>0</v>
      </c>
      <c r="I32" s="51"/>
      <c r="J32" s="51"/>
      <c r="K32" s="51"/>
      <c r="L32" s="52">
        <f>D32+H32</f>
        <v>0</v>
      </c>
      <c r="M32" s="52">
        <f>E32+I32</f>
        <v>0</v>
      </c>
      <c r="N32" s="52">
        <f t="shared" si="5"/>
        <v>0</v>
      </c>
      <c r="O32" s="52">
        <f t="shared" si="5"/>
        <v>0</v>
      </c>
      <c r="Q32" s="32"/>
    </row>
    <row r="33" spans="1:17" ht="15" hidden="1" customHeight="1" x14ac:dyDescent="0.25">
      <c r="A33" s="17"/>
      <c r="B33" s="360"/>
      <c r="C33" s="361"/>
      <c r="D33" s="103">
        <f>E33+G33</f>
        <v>0</v>
      </c>
      <c r="E33" s="6">
        <f>E34+E35+E36</f>
        <v>0</v>
      </c>
      <c r="F33" s="6">
        <f>F34+F35+F36</f>
        <v>0</v>
      </c>
      <c r="G33" s="6">
        <f>G34+G35+G36</f>
        <v>0</v>
      </c>
      <c r="H33" s="121">
        <f>I33+K33</f>
        <v>0</v>
      </c>
      <c r="I33" s="7"/>
      <c r="J33" s="7"/>
      <c r="K33" s="7">
        <f>K34+K35+K36</f>
        <v>0</v>
      </c>
      <c r="L33" s="122">
        <f t="shared" ref="L33:L78" si="6">M33+O33</f>
        <v>0</v>
      </c>
      <c r="M33" s="9">
        <f>M34+M35+M36</f>
        <v>0</v>
      </c>
      <c r="N33" s="9">
        <f>N34+N35+N36</f>
        <v>0</v>
      </c>
      <c r="O33" s="9">
        <f>O34+O35+O36</f>
        <v>0</v>
      </c>
      <c r="Q33" s="32"/>
    </row>
    <row r="34" spans="1:17" ht="15" hidden="1" customHeight="1" x14ac:dyDescent="0.25">
      <c r="A34" s="17"/>
      <c r="B34" s="522"/>
      <c r="C34" s="295"/>
      <c r="D34" s="14">
        <f t="shared" ref="D34:D77" si="7">E34+G34</f>
        <v>0</v>
      </c>
      <c r="E34" s="14"/>
      <c r="F34" s="14"/>
      <c r="G34" s="14"/>
      <c r="H34" s="114">
        <f t="shared" si="3"/>
        <v>0</v>
      </c>
      <c r="I34" s="8"/>
      <c r="J34" s="8"/>
      <c r="K34" s="139"/>
      <c r="L34" s="115">
        <f t="shared" si="6"/>
        <v>0</v>
      </c>
      <c r="M34" s="115">
        <f t="shared" ref="M34:O36" si="8">E34+I34</f>
        <v>0</v>
      </c>
      <c r="N34" s="115">
        <f t="shared" si="8"/>
        <v>0</v>
      </c>
      <c r="O34" s="115">
        <f t="shared" si="8"/>
        <v>0</v>
      </c>
      <c r="P34" s="358"/>
      <c r="Q34" s="32"/>
    </row>
    <row r="35" spans="1:17" ht="15" hidden="1" customHeight="1" x14ac:dyDescent="0.25">
      <c r="A35" s="17"/>
      <c r="B35" s="522"/>
      <c r="C35" s="295"/>
      <c r="D35" s="14">
        <f t="shared" si="7"/>
        <v>0</v>
      </c>
      <c r="E35" s="14"/>
      <c r="F35" s="14"/>
      <c r="G35" s="14"/>
      <c r="H35" s="114">
        <f t="shared" si="3"/>
        <v>0</v>
      </c>
      <c r="I35" s="8"/>
      <c r="J35" s="8"/>
      <c r="K35" s="139"/>
      <c r="L35" s="115">
        <f t="shared" si="6"/>
        <v>0</v>
      </c>
      <c r="M35" s="115">
        <f t="shared" si="8"/>
        <v>0</v>
      </c>
      <c r="N35" s="115">
        <f t="shared" si="8"/>
        <v>0</v>
      </c>
      <c r="O35" s="115">
        <f t="shared" si="8"/>
        <v>0</v>
      </c>
      <c r="P35" s="358"/>
      <c r="Q35" s="32"/>
    </row>
    <row r="36" spans="1:17" ht="15" hidden="1" customHeight="1" x14ac:dyDescent="0.25">
      <c r="A36" s="17"/>
      <c r="B36" s="362"/>
      <c r="C36" s="288">
        <v>0</v>
      </c>
      <c r="D36" s="14">
        <f t="shared" si="7"/>
        <v>0</v>
      </c>
      <c r="E36" s="14"/>
      <c r="F36" s="14"/>
      <c r="G36" s="14"/>
      <c r="H36" s="114">
        <f t="shared" si="3"/>
        <v>0</v>
      </c>
      <c r="I36" s="8"/>
      <c r="J36" s="8"/>
      <c r="K36" s="139"/>
      <c r="L36" s="115">
        <f t="shared" si="6"/>
        <v>0</v>
      </c>
      <c r="M36" s="115">
        <f t="shared" si="8"/>
        <v>0</v>
      </c>
      <c r="N36" s="115">
        <f t="shared" si="8"/>
        <v>0</v>
      </c>
      <c r="O36" s="115">
        <f t="shared" si="8"/>
        <v>0</v>
      </c>
      <c r="P36" s="358"/>
      <c r="Q36" s="32"/>
    </row>
    <row r="37" spans="1:17" ht="15" hidden="1" customHeight="1" x14ac:dyDescent="0.25">
      <c r="A37" s="4" t="s">
        <v>71</v>
      </c>
      <c r="B37" s="15" t="s">
        <v>10</v>
      </c>
      <c r="C37" s="295"/>
      <c r="D37" s="108">
        <f>E37+G37</f>
        <v>0</v>
      </c>
      <c r="E37" s="14">
        <f>E38+E39+E40</f>
        <v>0</v>
      </c>
      <c r="F37" s="14">
        <f>F38+F39+F40</f>
        <v>0</v>
      </c>
      <c r="G37" s="14">
        <f>G38+G39+G40</f>
        <v>0</v>
      </c>
      <c r="H37" s="114">
        <f t="shared" si="3"/>
        <v>0</v>
      </c>
      <c r="I37" s="8">
        <f>I38+I39+I40</f>
        <v>0</v>
      </c>
      <c r="J37" s="8">
        <f>J38+J39+J40</f>
        <v>0</v>
      </c>
      <c r="K37" s="8">
        <f>K38+K39+K40</f>
        <v>0</v>
      </c>
      <c r="L37" s="115">
        <f t="shared" si="6"/>
        <v>0</v>
      </c>
      <c r="M37" s="10">
        <f>M38+M39+M40</f>
        <v>0</v>
      </c>
      <c r="N37" s="10">
        <f>N38+N39+N40</f>
        <v>0</v>
      </c>
      <c r="O37" s="10">
        <f>O38+O39+O40</f>
        <v>0</v>
      </c>
      <c r="Q37" s="32"/>
    </row>
    <row r="38" spans="1:17" ht="15" hidden="1" customHeight="1" x14ac:dyDescent="0.25">
      <c r="A38" s="17"/>
      <c r="B38" s="523" t="s">
        <v>426</v>
      </c>
      <c r="C38" s="295" t="s">
        <v>9</v>
      </c>
      <c r="D38" s="14">
        <f t="shared" si="7"/>
        <v>0</v>
      </c>
      <c r="E38" s="14"/>
      <c r="F38" s="14"/>
      <c r="G38" s="14"/>
      <c r="H38" s="114">
        <f t="shared" si="3"/>
        <v>0</v>
      </c>
      <c r="I38" s="8"/>
      <c r="J38" s="8"/>
      <c r="K38" s="139"/>
      <c r="L38" s="115">
        <f t="shared" si="6"/>
        <v>0</v>
      </c>
      <c r="M38" s="115">
        <f t="shared" ref="M38:O40" si="9">E38+I38</f>
        <v>0</v>
      </c>
      <c r="N38" s="115">
        <f t="shared" si="9"/>
        <v>0</v>
      </c>
      <c r="O38" s="115">
        <f t="shared" si="9"/>
        <v>0</v>
      </c>
      <c r="P38" s="358"/>
      <c r="Q38" s="32"/>
    </row>
    <row r="39" spans="1:17" ht="15" hidden="1" customHeight="1" x14ac:dyDescent="0.25">
      <c r="A39" s="17"/>
      <c r="B39" s="523"/>
      <c r="C39" s="295" t="s">
        <v>22</v>
      </c>
      <c r="D39" s="14">
        <f t="shared" si="7"/>
        <v>0</v>
      </c>
      <c r="E39" s="14"/>
      <c r="F39" s="14"/>
      <c r="G39" s="14"/>
      <c r="H39" s="114">
        <f t="shared" si="3"/>
        <v>0</v>
      </c>
      <c r="I39" s="8"/>
      <c r="J39" s="8"/>
      <c r="K39" s="139"/>
      <c r="L39" s="115">
        <f t="shared" si="6"/>
        <v>0</v>
      </c>
      <c r="M39" s="115">
        <f t="shared" si="9"/>
        <v>0</v>
      </c>
      <c r="N39" s="115">
        <f t="shared" si="9"/>
        <v>0</v>
      </c>
      <c r="O39" s="115">
        <f t="shared" si="9"/>
        <v>0</v>
      </c>
      <c r="P39" s="358"/>
      <c r="Q39" s="32"/>
    </row>
    <row r="40" spans="1:17" ht="15" hidden="1" customHeight="1" x14ac:dyDescent="0.25">
      <c r="A40" s="17"/>
      <c r="B40" s="524"/>
      <c r="C40" s="288">
        <v>10</v>
      </c>
      <c r="D40" s="14">
        <f t="shared" si="7"/>
        <v>0</v>
      </c>
      <c r="E40" s="14"/>
      <c r="F40" s="14"/>
      <c r="G40" s="14"/>
      <c r="H40" s="114">
        <f t="shared" si="3"/>
        <v>0</v>
      </c>
      <c r="I40" s="8"/>
      <c r="J40" s="8"/>
      <c r="K40" s="139"/>
      <c r="L40" s="115">
        <f t="shared" si="6"/>
        <v>0</v>
      </c>
      <c r="M40" s="115">
        <f t="shared" si="9"/>
        <v>0</v>
      </c>
      <c r="N40" s="115">
        <f t="shared" si="9"/>
        <v>0</v>
      </c>
      <c r="O40" s="115">
        <f t="shared" si="9"/>
        <v>0</v>
      </c>
      <c r="P40" s="358"/>
      <c r="Q40" s="32"/>
    </row>
    <row r="41" spans="1:17" ht="15" hidden="1" customHeight="1" x14ac:dyDescent="0.25">
      <c r="A41" s="4" t="s">
        <v>72</v>
      </c>
      <c r="B41" s="15" t="s">
        <v>11</v>
      </c>
      <c r="C41" s="295"/>
      <c r="D41" s="108">
        <f>E41+G41</f>
        <v>0</v>
      </c>
      <c r="E41" s="14">
        <f>E42+E44+E45+E43</f>
        <v>0</v>
      </c>
      <c r="F41" s="14">
        <f>F42+F44+F45+F43</f>
        <v>0</v>
      </c>
      <c r="G41" s="14">
        <f>G42+G44+G45</f>
        <v>0</v>
      </c>
      <c r="H41" s="114">
        <f t="shared" si="3"/>
        <v>0</v>
      </c>
      <c r="I41" s="8">
        <f>I42+I43+I44+I45</f>
        <v>0</v>
      </c>
      <c r="J41" s="8">
        <f>J42+J43+J44+J45</f>
        <v>0</v>
      </c>
      <c r="K41" s="8">
        <f>K42+K44+K45</f>
        <v>0</v>
      </c>
      <c r="L41" s="115">
        <f t="shared" si="6"/>
        <v>0</v>
      </c>
      <c r="M41" s="10">
        <f>M42+M43+M44+M45</f>
        <v>0</v>
      </c>
      <c r="N41" s="10">
        <f t="shared" ref="N41:O41" si="10">N42+N43+N44+N45</f>
        <v>0</v>
      </c>
      <c r="O41" s="10">
        <f t="shared" si="10"/>
        <v>0</v>
      </c>
      <c r="Q41" s="32"/>
    </row>
    <row r="42" spans="1:17" ht="15" hidden="1" customHeight="1" x14ac:dyDescent="0.25">
      <c r="A42" s="17"/>
      <c r="B42" s="523" t="s">
        <v>426</v>
      </c>
      <c r="C42" s="295" t="s">
        <v>9</v>
      </c>
      <c r="D42" s="14">
        <f t="shared" si="7"/>
        <v>0</v>
      </c>
      <c r="E42" s="14"/>
      <c r="F42" s="14"/>
      <c r="G42" s="14"/>
      <c r="H42" s="114">
        <f t="shared" si="3"/>
        <v>0</v>
      </c>
      <c r="I42" s="8"/>
      <c r="J42" s="8"/>
      <c r="K42" s="139"/>
      <c r="L42" s="115">
        <f t="shared" si="6"/>
        <v>0</v>
      </c>
      <c r="M42" s="115">
        <f t="shared" ref="M42:O45" si="11">E42+I42</f>
        <v>0</v>
      </c>
      <c r="N42" s="115">
        <f t="shared" si="11"/>
        <v>0</v>
      </c>
      <c r="O42" s="115">
        <f t="shared" si="11"/>
        <v>0</v>
      </c>
      <c r="P42" s="358"/>
      <c r="Q42" s="32"/>
    </row>
    <row r="43" spans="1:17" ht="15" hidden="1" customHeight="1" x14ac:dyDescent="0.25">
      <c r="A43" s="17"/>
      <c r="B43" s="523"/>
      <c r="C43" s="295" t="s">
        <v>22</v>
      </c>
      <c r="D43" s="14">
        <f t="shared" si="7"/>
        <v>0</v>
      </c>
      <c r="E43" s="14"/>
      <c r="F43" s="14"/>
      <c r="G43" s="14"/>
      <c r="H43" s="114">
        <f t="shared" si="3"/>
        <v>0</v>
      </c>
      <c r="I43" s="8"/>
      <c r="J43" s="8"/>
      <c r="K43" s="139"/>
      <c r="L43" s="115">
        <f t="shared" si="6"/>
        <v>0</v>
      </c>
      <c r="M43" s="115">
        <f t="shared" si="11"/>
        <v>0</v>
      </c>
      <c r="N43" s="115">
        <f t="shared" si="11"/>
        <v>0</v>
      </c>
      <c r="O43" s="115"/>
      <c r="P43" s="358"/>
      <c r="Q43" s="32"/>
    </row>
    <row r="44" spans="1:17" ht="15" hidden="1" customHeight="1" x14ac:dyDescent="0.25">
      <c r="A44" s="17"/>
      <c r="B44" s="523"/>
      <c r="C44" s="436" t="s">
        <v>30</v>
      </c>
      <c r="D44" s="14">
        <f t="shared" si="7"/>
        <v>0</v>
      </c>
      <c r="E44" s="14"/>
      <c r="F44" s="14"/>
      <c r="G44" s="14"/>
      <c r="H44" s="114">
        <f t="shared" si="3"/>
        <v>0</v>
      </c>
      <c r="I44" s="8"/>
      <c r="J44" s="8"/>
      <c r="K44" s="139"/>
      <c r="L44" s="115">
        <f t="shared" si="6"/>
        <v>0</v>
      </c>
      <c r="M44" s="115">
        <f t="shared" si="11"/>
        <v>0</v>
      </c>
      <c r="N44" s="115">
        <f t="shared" si="11"/>
        <v>0</v>
      </c>
      <c r="O44" s="115">
        <f t="shared" si="11"/>
        <v>0</v>
      </c>
      <c r="P44" s="358"/>
      <c r="Q44" s="32"/>
    </row>
    <row r="45" spans="1:17" ht="15" hidden="1" customHeight="1" x14ac:dyDescent="0.25">
      <c r="A45" s="17"/>
      <c r="B45" s="524"/>
      <c r="C45" s="288">
        <v>10</v>
      </c>
      <c r="D45" s="14">
        <f t="shared" si="7"/>
        <v>0</v>
      </c>
      <c r="E45" s="14"/>
      <c r="F45" s="14"/>
      <c r="G45" s="14"/>
      <c r="H45" s="114">
        <f t="shared" si="3"/>
        <v>0</v>
      </c>
      <c r="I45" s="8"/>
      <c r="J45" s="8"/>
      <c r="K45" s="139"/>
      <c r="L45" s="115">
        <f t="shared" si="6"/>
        <v>0</v>
      </c>
      <c r="M45" s="115">
        <f t="shared" si="11"/>
        <v>0</v>
      </c>
      <c r="N45" s="115">
        <f t="shared" si="11"/>
        <v>0</v>
      </c>
      <c r="O45" s="115">
        <f t="shared" si="11"/>
        <v>0</v>
      </c>
      <c r="P45" s="358"/>
      <c r="Q45" s="32"/>
    </row>
    <row r="46" spans="1:17" ht="15" hidden="1" customHeight="1" x14ac:dyDescent="0.25">
      <c r="A46" s="4" t="s">
        <v>73</v>
      </c>
      <c r="B46" s="15" t="s">
        <v>12</v>
      </c>
      <c r="C46" s="295"/>
      <c r="D46" s="108">
        <f>E46+G46</f>
        <v>0</v>
      </c>
      <c r="E46" s="14">
        <f>E47+E48+E49</f>
        <v>0</v>
      </c>
      <c r="F46" s="14">
        <f>F47+F48+F49</f>
        <v>0</v>
      </c>
      <c r="G46" s="14">
        <f>G47+G48+G49</f>
        <v>0</v>
      </c>
      <c r="H46" s="114">
        <f t="shared" si="3"/>
        <v>0</v>
      </c>
      <c r="I46" s="8">
        <f>I47+I48+I49</f>
        <v>0</v>
      </c>
      <c r="J46" s="8">
        <f>J47+J48+J49</f>
        <v>0</v>
      </c>
      <c r="K46" s="8">
        <f>K47+K48+K49</f>
        <v>0</v>
      </c>
      <c r="L46" s="115">
        <f t="shared" si="6"/>
        <v>0</v>
      </c>
      <c r="M46" s="10">
        <f>M47+M48+M49</f>
        <v>0</v>
      </c>
      <c r="N46" s="10">
        <f>N47+N48+N49</f>
        <v>0</v>
      </c>
      <c r="O46" s="10">
        <f>O47+O48+O49</f>
        <v>0</v>
      </c>
      <c r="Q46" s="32"/>
    </row>
    <row r="47" spans="1:17" ht="15" hidden="1" customHeight="1" x14ac:dyDescent="0.25">
      <c r="A47" s="17"/>
      <c r="B47" s="523" t="s">
        <v>426</v>
      </c>
      <c r="C47" s="295" t="s">
        <v>9</v>
      </c>
      <c r="D47" s="14">
        <f t="shared" si="7"/>
        <v>0</v>
      </c>
      <c r="E47" s="14"/>
      <c r="F47" s="14"/>
      <c r="G47" s="14"/>
      <c r="H47" s="114">
        <f t="shared" si="3"/>
        <v>0</v>
      </c>
      <c r="I47" s="8"/>
      <c r="J47" s="8"/>
      <c r="K47" s="139"/>
      <c r="L47" s="115">
        <f t="shared" si="6"/>
        <v>0</v>
      </c>
      <c r="M47" s="115">
        <f t="shared" ref="M47:O49" si="12">E47+I47</f>
        <v>0</v>
      </c>
      <c r="N47" s="115">
        <f t="shared" si="12"/>
        <v>0</v>
      </c>
      <c r="O47" s="115">
        <f t="shared" si="12"/>
        <v>0</v>
      </c>
      <c r="P47" s="358"/>
      <c r="Q47" s="32"/>
    </row>
    <row r="48" spans="1:17" ht="15" hidden="1" customHeight="1" x14ac:dyDescent="0.25">
      <c r="A48" s="17"/>
      <c r="B48" s="523"/>
      <c r="C48" s="295" t="s">
        <v>22</v>
      </c>
      <c r="D48" s="14">
        <f t="shared" si="7"/>
        <v>0</v>
      </c>
      <c r="E48" s="14"/>
      <c r="F48" s="14"/>
      <c r="G48" s="14"/>
      <c r="H48" s="114">
        <f t="shared" si="3"/>
        <v>0</v>
      </c>
      <c r="I48" s="8"/>
      <c r="J48" s="8"/>
      <c r="K48" s="139"/>
      <c r="L48" s="115">
        <f t="shared" si="6"/>
        <v>0</v>
      </c>
      <c r="M48" s="115">
        <f t="shared" si="12"/>
        <v>0</v>
      </c>
      <c r="N48" s="115">
        <f t="shared" si="12"/>
        <v>0</v>
      </c>
      <c r="O48" s="115">
        <f t="shared" si="12"/>
        <v>0</v>
      </c>
      <c r="P48" s="358"/>
      <c r="Q48" s="32"/>
    </row>
    <row r="49" spans="1:17" ht="15" hidden="1" customHeight="1" x14ac:dyDescent="0.25">
      <c r="A49" s="17"/>
      <c r="B49" s="524"/>
      <c r="C49" s="288">
        <v>10</v>
      </c>
      <c r="D49" s="14">
        <f t="shared" si="7"/>
        <v>0</v>
      </c>
      <c r="E49" s="14"/>
      <c r="F49" s="14"/>
      <c r="G49" s="14"/>
      <c r="H49" s="114">
        <f t="shared" si="3"/>
        <v>0</v>
      </c>
      <c r="I49" s="8"/>
      <c r="J49" s="8"/>
      <c r="K49" s="139"/>
      <c r="L49" s="115">
        <f t="shared" si="6"/>
        <v>0</v>
      </c>
      <c r="M49" s="115">
        <f t="shared" si="12"/>
        <v>0</v>
      </c>
      <c r="N49" s="115">
        <f t="shared" si="12"/>
        <v>0</v>
      </c>
      <c r="O49" s="115">
        <f t="shared" si="12"/>
        <v>0</v>
      </c>
      <c r="P49" s="358"/>
      <c r="Q49" s="32"/>
    </row>
    <row r="50" spans="1:17" ht="15" hidden="1" customHeight="1" x14ac:dyDescent="0.25">
      <c r="A50" s="4" t="s">
        <v>74</v>
      </c>
      <c r="B50" s="15" t="s">
        <v>13</v>
      </c>
      <c r="C50" s="295"/>
      <c r="D50" s="108">
        <f>E50+G50</f>
        <v>0</v>
      </c>
      <c r="E50" s="14">
        <f>E51+E52+E53</f>
        <v>0</v>
      </c>
      <c r="F50" s="14">
        <f>F51+F52+F53</f>
        <v>0</v>
      </c>
      <c r="G50" s="14">
        <f>G51+G52+G53</f>
        <v>0</v>
      </c>
      <c r="H50" s="114">
        <f t="shared" si="3"/>
        <v>0</v>
      </c>
      <c r="I50" s="8">
        <f>I51+I52+I53</f>
        <v>0</v>
      </c>
      <c r="J50" s="8">
        <f>J51+J52+J53</f>
        <v>0</v>
      </c>
      <c r="K50" s="8">
        <f>K51+K52+K53</f>
        <v>0</v>
      </c>
      <c r="L50" s="115">
        <f t="shared" si="6"/>
        <v>0</v>
      </c>
      <c r="M50" s="10">
        <f>M51+M52+M53</f>
        <v>0</v>
      </c>
      <c r="N50" s="10">
        <f>N51+N52+N53</f>
        <v>0</v>
      </c>
      <c r="O50" s="10">
        <f>O51+O52+O53</f>
        <v>0</v>
      </c>
      <c r="Q50" s="32"/>
    </row>
    <row r="51" spans="1:17" ht="15" hidden="1" customHeight="1" x14ac:dyDescent="0.25">
      <c r="A51" s="17"/>
      <c r="B51" s="523" t="s">
        <v>426</v>
      </c>
      <c r="C51" s="295" t="s">
        <v>9</v>
      </c>
      <c r="D51" s="14">
        <f t="shared" si="7"/>
        <v>0</v>
      </c>
      <c r="E51" s="14"/>
      <c r="F51" s="14"/>
      <c r="G51" s="14"/>
      <c r="H51" s="114">
        <f t="shared" si="3"/>
        <v>0</v>
      </c>
      <c r="I51" s="8"/>
      <c r="J51" s="8"/>
      <c r="K51" s="139"/>
      <c r="L51" s="115">
        <f t="shared" si="6"/>
        <v>0</v>
      </c>
      <c r="M51" s="115">
        <f t="shared" ref="M51:O53" si="13">E51+I51</f>
        <v>0</v>
      </c>
      <c r="N51" s="115">
        <f t="shared" si="13"/>
        <v>0</v>
      </c>
      <c r="O51" s="115">
        <f t="shared" si="13"/>
        <v>0</v>
      </c>
      <c r="P51" s="358"/>
      <c r="Q51" s="32"/>
    </row>
    <row r="52" spans="1:17" ht="15" hidden="1" customHeight="1" x14ac:dyDescent="0.25">
      <c r="A52" s="17"/>
      <c r="B52" s="523"/>
      <c r="C52" s="295" t="s">
        <v>22</v>
      </c>
      <c r="D52" s="14">
        <f t="shared" si="7"/>
        <v>0</v>
      </c>
      <c r="E52" s="14"/>
      <c r="F52" s="14"/>
      <c r="G52" s="14"/>
      <c r="H52" s="114">
        <f t="shared" si="3"/>
        <v>0</v>
      </c>
      <c r="I52" s="8"/>
      <c r="J52" s="8"/>
      <c r="K52" s="139"/>
      <c r="L52" s="115">
        <f t="shared" si="6"/>
        <v>0</v>
      </c>
      <c r="M52" s="115">
        <f t="shared" si="13"/>
        <v>0</v>
      </c>
      <c r="N52" s="115">
        <f t="shared" si="13"/>
        <v>0</v>
      </c>
      <c r="O52" s="115">
        <f t="shared" si="13"/>
        <v>0</v>
      </c>
      <c r="P52" s="358"/>
      <c r="Q52" s="32"/>
    </row>
    <row r="53" spans="1:17" ht="15" hidden="1" customHeight="1" x14ac:dyDescent="0.25">
      <c r="A53" s="17"/>
      <c r="B53" s="524"/>
      <c r="C53" s="288">
        <v>10</v>
      </c>
      <c r="D53" s="14">
        <f t="shared" si="7"/>
        <v>0</v>
      </c>
      <c r="E53" s="14"/>
      <c r="F53" s="14"/>
      <c r="G53" s="14"/>
      <c r="H53" s="114">
        <f t="shared" si="3"/>
        <v>0</v>
      </c>
      <c r="I53" s="8"/>
      <c r="J53" s="8"/>
      <c r="K53" s="139"/>
      <c r="L53" s="115">
        <f t="shared" si="6"/>
        <v>0</v>
      </c>
      <c r="M53" s="115">
        <f t="shared" si="13"/>
        <v>0</v>
      </c>
      <c r="N53" s="115">
        <f t="shared" si="13"/>
        <v>0</v>
      </c>
      <c r="O53" s="115">
        <f t="shared" si="13"/>
        <v>0</v>
      </c>
      <c r="P53" s="358"/>
      <c r="Q53" s="32"/>
    </row>
    <row r="54" spans="1:17" ht="15" hidden="1" customHeight="1" x14ac:dyDescent="0.25">
      <c r="A54" s="4" t="s">
        <v>75</v>
      </c>
      <c r="B54" s="15" t="s">
        <v>14</v>
      </c>
      <c r="C54" s="295"/>
      <c r="D54" s="108">
        <f>E54+G54</f>
        <v>0</v>
      </c>
      <c r="E54" s="14">
        <f>E55+E56+E57</f>
        <v>0</v>
      </c>
      <c r="F54" s="14">
        <f>F55+F56+F57</f>
        <v>0</v>
      </c>
      <c r="G54" s="14">
        <f>G55+G56+G57</f>
        <v>0</v>
      </c>
      <c r="H54" s="114">
        <f>I54+K54</f>
        <v>0</v>
      </c>
      <c r="I54" s="8">
        <f>I55+I56+I57</f>
        <v>0</v>
      </c>
      <c r="J54" s="8">
        <f>J55+J56+J57</f>
        <v>0</v>
      </c>
      <c r="K54" s="8">
        <f>K55+K56+K57</f>
        <v>0</v>
      </c>
      <c r="L54" s="115">
        <f t="shared" si="6"/>
        <v>0</v>
      </c>
      <c r="M54" s="10">
        <f>M55+M56+M57</f>
        <v>0</v>
      </c>
      <c r="N54" s="10">
        <f>N55+N56+N57</f>
        <v>0</v>
      </c>
      <c r="O54" s="10">
        <f>O55+O56+O57</f>
        <v>0</v>
      </c>
      <c r="Q54" s="32"/>
    </row>
    <row r="55" spans="1:17" ht="15" hidden="1" customHeight="1" x14ac:dyDescent="0.25">
      <c r="A55" s="17"/>
      <c r="B55" s="523" t="s">
        <v>426</v>
      </c>
      <c r="C55" s="295" t="s">
        <v>9</v>
      </c>
      <c r="D55" s="14">
        <f t="shared" si="7"/>
        <v>0</v>
      </c>
      <c r="E55" s="14"/>
      <c r="F55" s="14"/>
      <c r="G55" s="14"/>
      <c r="H55" s="114">
        <f t="shared" si="3"/>
        <v>0</v>
      </c>
      <c r="I55" s="8"/>
      <c r="J55" s="8"/>
      <c r="K55" s="139"/>
      <c r="L55" s="115">
        <f t="shared" si="6"/>
        <v>0</v>
      </c>
      <c r="M55" s="115">
        <f t="shared" ref="M55:O57" si="14">E55+I55</f>
        <v>0</v>
      </c>
      <c r="N55" s="115">
        <f t="shared" si="14"/>
        <v>0</v>
      </c>
      <c r="O55" s="115">
        <f t="shared" si="14"/>
        <v>0</v>
      </c>
      <c r="P55" s="358"/>
      <c r="Q55" s="32"/>
    </row>
    <row r="56" spans="1:17" ht="15" hidden="1" customHeight="1" x14ac:dyDescent="0.25">
      <c r="A56" s="17"/>
      <c r="B56" s="523"/>
      <c r="C56" s="295" t="s">
        <v>22</v>
      </c>
      <c r="D56" s="14">
        <f t="shared" si="7"/>
        <v>0</v>
      </c>
      <c r="E56" s="14"/>
      <c r="F56" s="14"/>
      <c r="G56" s="14"/>
      <c r="H56" s="114">
        <f t="shared" si="3"/>
        <v>0</v>
      </c>
      <c r="I56" s="8"/>
      <c r="J56" s="8"/>
      <c r="K56" s="139"/>
      <c r="L56" s="115">
        <f t="shared" si="6"/>
        <v>0</v>
      </c>
      <c r="M56" s="115">
        <f t="shared" si="14"/>
        <v>0</v>
      </c>
      <c r="N56" s="115">
        <f t="shared" si="14"/>
        <v>0</v>
      </c>
      <c r="O56" s="115">
        <f t="shared" si="14"/>
        <v>0</v>
      </c>
      <c r="P56" s="358"/>
      <c r="Q56" s="32"/>
    </row>
    <row r="57" spans="1:17" ht="15" hidden="1" customHeight="1" x14ac:dyDescent="0.25">
      <c r="A57" s="17"/>
      <c r="B57" s="524"/>
      <c r="C57" s="288">
        <v>10</v>
      </c>
      <c r="D57" s="14">
        <f t="shared" si="7"/>
        <v>0</v>
      </c>
      <c r="E57" s="14"/>
      <c r="F57" s="14"/>
      <c r="G57" s="14"/>
      <c r="H57" s="114">
        <f t="shared" si="3"/>
        <v>0</v>
      </c>
      <c r="I57" s="8"/>
      <c r="J57" s="8"/>
      <c r="K57" s="139"/>
      <c r="L57" s="115">
        <f t="shared" si="6"/>
        <v>0</v>
      </c>
      <c r="M57" s="115">
        <f t="shared" si="14"/>
        <v>0</v>
      </c>
      <c r="N57" s="115">
        <f t="shared" si="14"/>
        <v>0</v>
      </c>
      <c r="O57" s="115">
        <f t="shared" si="14"/>
        <v>0</v>
      </c>
      <c r="P57" s="358"/>
      <c r="Q57" s="32"/>
    </row>
    <row r="58" spans="1:17" ht="15" hidden="1" customHeight="1" x14ac:dyDescent="0.25">
      <c r="A58" s="4" t="s">
        <v>76</v>
      </c>
      <c r="B58" s="15" t="s">
        <v>15</v>
      </c>
      <c r="C58" s="295"/>
      <c r="D58" s="113">
        <f t="shared" si="7"/>
        <v>0</v>
      </c>
      <c r="E58" s="14">
        <f>E59+E60+E61</f>
        <v>0</v>
      </c>
      <c r="F58" s="14">
        <f>F59+F60+F61</f>
        <v>0</v>
      </c>
      <c r="G58" s="14">
        <f>G59+G60+G61</f>
        <v>0</v>
      </c>
      <c r="H58" s="114">
        <f>I58+K58</f>
        <v>0</v>
      </c>
      <c r="I58" s="8">
        <f>I59+I60+I61</f>
        <v>0</v>
      </c>
      <c r="J58" s="8">
        <f>J59+J60+J61</f>
        <v>0</v>
      </c>
      <c r="K58" s="8">
        <f>K59+K60+K61</f>
        <v>0</v>
      </c>
      <c r="L58" s="115">
        <f t="shared" si="6"/>
        <v>0</v>
      </c>
      <c r="M58" s="10">
        <f>M59+M60+M61</f>
        <v>0</v>
      </c>
      <c r="N58" s="10">
        <f>N59+N60+N61</f>
        <v>0</v>
      </c>
      <c r="O58" s="10">
        <f>O59+O60+O61</f>
        <v>0</v>
      </c>
      <c r="Q58" s="32"/>
    </row>
    <row r="59" spans="1:17" ht="15" hidden="1" customHeight="1" x14ac:dyDescent="0.25">
      <c r="A59" s="17"/>
      <c r="B59" s="523" t="s">
        <v>426</v>
      </c>
      <c r="C59" s="295" t="s">
        <v>9</v>
      </c>
      <c r="D59" s="14">
        <f t="shared" si="7"/>
        <v>0</v>
      </c>
      <c r="E59" s="14"/>
      <c r="F59" s="14"/>
      <c r="G59" s="14"/>
      <c r="H59" s="114">
        <f t="shared" si="3"/>
        <v>0</v>
      </c>
      <c r="I59" s="8"/>
      <c r="J59" s="8"/>
      <c r="K59" s="139"/>
      <c r="L59" s="115">
        <f t="shared" si="6"/>
        <v>0</v>
      </c>
      <c r="M59" s="115">
        <f t="shared" ref="M59:O61" si="15">E59+I59</f>
        <v>0</v>
      </c>
      <c r="N59" s="115">
        <f t="shared" si="15"/>
        <v>0</v>
      </c>
      <c r="O59" s="115">
        <f t="shared" si="15"/>
        <v>0</v>
      </c>
      <c r="P59" s="358"/>
      <c r="Q59" s="32"/>
    </row>
    <row r="60" spans="1:17" ht="15" hidden="1" customHeight="1" x14ac:dyDescent="0.25">
      <c r="A60" s="17"/>
      <c r="B60" s="523"/>
      <c r="C60" s="295" t="s">
        <v>22</v>
      </c>
      <c r="D60" s="14">
        <f t="shared" si="7"/>
        <v>0</v>
      </c>
      <c r="E60" s="14"/>
      <c r="F60" s="14"/>
      <c r="G60" s="14"/>
      <c r="H60" s="114">
        <f t="shared" si="3"/>
        <v>0</v>
      </c>
      <c r="I60" s="8"/>
      <c r="J60" s="8"/>
      <c r="K60" s="139"/>
      <c r="L60" s="115">
        <f t="shared" si="6"/>
        <v>0</v>
      </c>
      <c r="M60" s="115">
        <f t="shared" si="15"/>
        <v>0</v>
      </c>
      <c r="N60" s="115">
        <f t="shared" si="15"/>
        <v>0</v>
      </c>
      <c r="O60" s="115">
        <f t="shared" si="15"/>
        <v>0</v>
      </c>
      <c r="P60" s="358"/>
      <c r="Q60" s="32"/>
    </row>
    <row r="61" spans="1:17" ht="15" hidden="1" customHeight="1" x14ac:dyDescent="0.25">
      <c r="A61" s="17"/>
      <c r="B61" s="524"/>
      <c r="C61" s="288">
        <v>10</v>
      </c>
      <c r="D61" s="14">
        <f t="shared" si="7"/>
        <v>0</v>
      </c>
      <c r="E61" s="14"/>
      <c r="F61" s="14"/>
      <c r="G61" s="14"/>
      <c r="H61" s="114">
        <f t="shared" si="3"/>
        <v>0</v>
      </c>
      <c r="I61" s="8"/>
      <c r="J61" s="8"/>
      <c r="K61" s="139"/>
      <c r="L61" s="115">
        <f t="shared" si="6"/>
        <v>0</v>
      </c>
      <c r="M61" s="115">
        <f t="shared" si="15"/>
        <v>0</v>
      </c>
      <c r="N61" s="115">
        <f t="shared" si="15"/>
        <v>0</v>
      </c>
      <c r="O61" s="115">
        <f t="shared" si="15"/>
        <v>0</v>
      </c>
      <c r="P61" s="358"/>
      <c r="Q61" s="32"/>
    </row>
    <row r="62" spans="1:17" ht="15" hidden="1" customHeight="1" x14ac:dyDescent="0.25">
      <c r="A62" s="4" t="s">
        <v>77</v>
      </c>
      <c r="B62" s="15" t="s">
        <v>16</v>
      </c>
      <c r="C62" s="295"/>
      <c r="D62" s="108">
        <f>E62+G62</f>
        <v>0</v>
      </c>
      <c r="E62" s="14">
        <f>E63+E64+E65</f>
        <v>0</v>
      </c>
      <c r="F62" s="14">
        <f>F63+F64+F65</f>
        <v>0</v>
      </c>
      <c r="G62" s="14">
        <f>G63+G64+G65</f>
        <v>0</v>
      </c>
      <c r="H62" s="114">
        <f>I62+K62</f>
        <v>0</v>
      </c>
      <c r="I62" s="8">
        <f>I63+I64+I65</f>
        <v>0</v>
      </c>
      <c r="J62" s="8">
        <f>J63+J64+J65</f>
        <v>0</v>
      </c>
      <c r="K62" s="8">
        <f>K63+K64+K65</f>
        <v>0</v>
      </c>
      <c r="L62" s="115">
        <f t="shared" si="6"/>
        <v>0</v>
      </c>
      <c r="M62" s="10">
        <f>M63+M64+M65</f>
        <v>0</v>
      </c>
      <c r="N62" s="10">
        <f>N63+N64+N65</f>
        <v>0</v>
      </c>
      <c r="O62" s="10">
        <f>O63+O64+O65</f>
        <v>0</v>
      </c>
      <c r="Q62" s="32"/>
    </row>
    <row r="63" spans="1:17" ht="15" hidden="1" customHeight="1" x14ac:dyDescent="0.25">
      <c r="A63" s="17"/>
      <c r="B63" s="523" t="s">
        <v>426</v>
      </c>
      <c r="C63" s="295" t="s">
        <v>9</v>
      </c>
      <c r="D63" s="14">
        <f t="shared" si="7"/>
        <v>0</v>
      </c>
      <c r="E63" s="14"/>
      <c r="F63" s="14"/>
      <c r="G63" s="14"/>
      <c r="H63" s="114">
        <f t="shared" si="3"/>
        <v>0</v>
      </c>
      <c r="I63" s="8"/>
      <c r="J63" s="8"/>
      <c r="K63" s="139"/>
      <c r="L63" s="115">
        <f t="shared" si="6"/>
        <v>0</v>
      </c>
      <c r="M63" s="115">
        <f t="shared" ref="M63:O65" si="16">E63+I63</f>
        <v>0</v>
      </c>
      <c r="N63" s="115">
        <f t="shared" si="16"/>
        <v>0</v>
      </c>
      <c r="O63" s="115">
        <f t="shared" si="16"/>
        <v>0</v>
      </c>
      <c r="P63" s="358"/>
      <c r="Q63" s="32"/>
    </row>
    <row r="64" spans="1:17" ht="15" hidden="1" customHeight="1" x14ac:dyDescent="0.25">
      <c r="A64" s="17"/>
      <c r="B64" s="523"/>
      <c r="C64" s="295" t="s">
        <v>22</v>
      </c>
      <c r="D64" s="14">
        <f t="shared" si="7"/>
        <v>0</v>
      </c>
      <c r="E64" s="14"/>
      <c r="F64" s="14"/>
      <c r="G64" s="14"/>
      <c r="H64" s="114">
        <f t="shared" si="3"/>
        <v>0</v>
      </c>
      <c r="I64" s="8"/>
      <c r="J64" s="8"/>
      <c r="K64" s="139"/>
      <c r="L64" s="115">
        <f t="shared" si="6"/>
        <v>0</v>
      </c>
      <c r="M64" s="115">
        <f t="shared" si="16"/>
        <v>0</v>
      </c>
      <c r="N64" s="115">
        <f t="shared" si="16"/>
        <v>0</v>
      </c>
      <c r="O64" s="115">
        <f t="shared" si="16"/>
        <v>0</v>
      </c>
      <c r="P64" s="358"/>
      <c r="Q64" s="32"/>
    </row>
    <row r="65" spans="1:21" ht="15" hidden="1" customHeight="1" x14ac:dyDescent="0.25">
      <c r="A65" s="17"/>
      <c r="B65" s="524"/>
      <c r="C65" s="288">
        <v>10</v>
      </c>
      <c r="D65" s="14">
        <f t="shared" si="7"/>
        <v>0</v>
      </c>
      <c r="E65" s="14"/>
      <c r="F65" s="14"/>
      <c r="G65" s="14"/>
      <c r="H65" s="114">
        <f t="shared" si="3"/>
        <v>0</v>
      </c>
      <c r="I65" s="8"/>
      <c r="J65" s="8"/>
      <c r="K65" s="139"/>
      <c r="L65" s="115">
        <f t="shared" si="6"/>
        <v>0</v>
      </c>
      <c r="M65" s="115">
        <f t="shared" si="16"/>
        <v>0</v>
      </c>
      <c r="N65" s="115">
        <f t="shared" si="16"/>
        <v>0</v>
      </c>
      <c r="O65" s="115">
        <f t="shared" si="16"/>
        <v>0</v>
      </c>
      <c r="P65" s="358"/>
      <c r="Q65" s="32"/>
    </row>
    <row r="66" spans="1:21" ht="15" hidden="1" customHeight="1" x14ac:dyDescent="0.25">
      <c r="A66" s="4" t="s">
        <v>78</v>
      </c>
      <c r="B66" s="15" t="s">
        <v>17</v>
      </c>
      <c r="C66" s="295"/>
      <c r="D66" s="108">
        <f>E66+G66</f>
        <v>0</v>
      </c>
      <c r="E66" s="14">
        <f>E67+E68+E69</f>
        <v>0</v>
      </c>
      <c r="F66" s="14">
        <f>F67+F68+F69</f>
        <v>0</v>
      </c>
      <c r="G66" s="14">
        <f>G67+G68+G69</f>
        <v>0</v>
      </c>
      <c r="H66" s="114">
        <f>I66+K66</f>
        <v>0</v>
      </c>
      <c r="I66" s="8">
        <f>I67+I68+I69</f>
        <v>0</v>
      </c>
      <c r="J66" s="8">
        <f>J67+J68+J69</f>
        <v>0</v>
      </c>
      <c r="K66" s="8">
        <f>K67+K68+K69</f>
        <v>0</v>
      </c>
      <c r="L66" s="115">
        <f t="shared" si="6"/>
        <v>0</v>
      </c>
      <c r="M66" s="10">
        <f>M67+M68+M69</f>
        <v>0</v>
      </c>
      <c r="N66" s="10">
        <f>N67+N68+N69</f>
        <v>0</v>
      </c>
      <c r="O66" s="10">
        <f>O67+O68+O69</f>
        <v>0</v>
      </c>
      <c r="Q66" s="32"/>
    </row>
    <row r="67" spans="1:21" ht="15" hidden="1" customHeight="1" x14ac:dyDescent="0.25">
      <c r="A67" s="17"/>
      <c r="B67" s="523" t="s">
        <v>426</v>
      </c>
      <c r="C67" s="295" t="s">
        <v>9</v>
      </c>
      <c r="D67" s="14">
        <f t="shared" si="7"/>
        <v>0</v>
      </c>
      <c r="E67" s="14"/>
      <c r="F67" s="14"/>
      <c r="G67" s="14"/>
      <c r="H67" s="114">
        <f t="shared" si="3"/>
        <v>0</v>
      </c>
      <c r="I67" s="8"/>
      <c r="J67" s="8"/>
      <c r="K67" s="139"/>
      <c r="L67" s="115">
        <f t="shared" si="6"/>
        <v>0</v>
      </c>
      <c r="M67" s="115">
        <f t="shared" ref="M67:O69" si="17">E67+I67</f>
        <v>0</v>
      </c>
      <c r="N67" s="115">
        <f t="shared" si="17"/>
        <v>0</v>
      </c>
      <c r="O67" s="115">
        <f t="shared" si="17"/>
        <v>0</v>
      </c>
      <c r="P67" s="358"/>
      <c r="Q67" s="32"/>
    </row>
    <row r="68" spans="1:21" ht="15" hidden="1" customHeight="1" x14ac:dyDescent="0.25">
      <c r="A68" s="17"/>
      <c r="B68" s="523"/>
      <c r="C68" s="295" t="s">
        <v>22</v>
      </c>
      <c r="D68" s="14">
        <f t="shared" si="7"/>
        <v>0</v>
      </c>
      <c r="E68" s="14"/>
      <c r="F68" s="14"/>
      <c r="G68" s="14"/>
      <c r="H68" s="114">
        <f t="shared" si="3"/>
        <v>0</v>
      </c>
      <c r="I68" s="8"/>
      <c r="J68" s="8"/>
      <c r="K68" s="139"/>
      <c r="L68" s="115">
        <f t="shared" si="6"/>
        <v>0</v>
      </c>
      <c r="M68" s="115">
        <f t="shared" si="17"/>
        <v>0</v>
      </c>
      <c r="N68" s="115">
        <f t="shared" si="17"/>
        <v>0</v>
      </c>
      <c r="O68" s="115">
        <f t="shared" si="17"/>
        <v>0</v>
      </c>
      <c r="P68" s="358"/>
      <c r="Q68" s="32"/>
    </row>
    <row r="69" spans="1:21" ht="15" hidden="1" customHeight="1" x14ac:dyDescent="0.25">
      <c r="A69" s="17"/>
      <c r="B69" s="524"/>
      <c r="C69" s="288">
        <v>10</v>
      </c>
      <c r="D69" s="14">
        <f t="shared" si="7"/>
        <v>0</v>
      </c>
      <c r="E69" s="14"/>
      <c r="F69" s="14"/>
      <c r="G69" s="14"/>
      <c r="H69" s="114">
        <f t="shared" si="3"/>
        <v>0</v>
      </c>
      <c r="I69" s="8"/>
      <c r="J69" s="8"/>
      <c r="K69" s="139"/>
      <c r="L69" s="115">
        <f t="shared" si="6"/>
        <v>0</v>
      </c>
      <c r="M69" s="115">
        <f t="shared" si="17"/>
        <v>0</v>
      </c>
      <c r="N69" s="115">
        <f t="shared" si="17"/>
        <v>0</v>
      </c>
      <c r="O69" s="115">
        <f t="shared" si="17"/>
        <v>0</v>
      </c>
      <c r="P69" s="358"/>
      <c r="Q69" s="32"/>
    </row>
    <row r="70" spans="1:21" ht="15" hidden="1" customHeight="1" x14ac:dyDescent="0.25">
      <c r="A70" s="4" t="s">
        <v>79</v>
      </c>
      <c r="B70" s="15" t="s">
        <v>18</v>
      </c>
      <c r="C70" s="295"/>
      <c r="D70" s="108">
        <f>E70+G70</f>
        <v>0</v>
      </c>
      <c r="E70" s="14">
        <f>E71+E72+E73</f>
        <v>0</v>
      </c>
      <c r="F70" s="14">
        <f>F71+F72+F73</f>
        <v>0</v>
      </c>
      <c r="G70" s="14">
        <f>G71+G72+G73</f>
        <v>0</v>
      </c>
      <c r="H70" s="114">
        <f>I70+K70</f>
        <v>0</v>
      </c>
      <c r="I70" s="8">
        <f>I71+I72+I73</f>
        <v>0</v>
      </c>
      <c r="J70" s="8">
        <f>J71+J72+J73</f>
        <v>0</v>
      </c>
      <c r="K70" s="8">
        <f>K71+K72+K73</f>
        <v>0</v>
      </c>
      <c r="L70" s="115">
        <f t="shared" si="6"/>
        <v>0</v>
      </c>
      <c r="M70" s="10">
        <f>M71+M72+M73</f>
        <v>0</v>
      </c>
      <c r="N70" s="10">
        <f>N71+N72+N73</f>
        <v>0</v>
      </c>
      <c r="O70" s="10">
        <f>O71+O72+O73</f>
        <v>0</v>
      </c>
      <c r="Q70" s="32"/>
    </row>
    <row r="71" spans="1:21" ht="15" hidden="1" customHeight="1" x14ac:dyDescent="0.25">
      <c r="A71" s="17"/>
      <c r="B71" s="523" t="s">
        <v>426</v>
      </c>
      <c r="C71" s="295" t="s">
        <v>9</v>
      </c>
      <c r="D71" s="14">
        <f t="shared" si="7"/>
        <v>0</v>
      </c>
      <c r="E71" s="14"/>
      <c r="F71" s="14"/>
      <c r="G71" s="14"/>
      <c r="H71" s="114">
        <f t="shared" si="3"/>
        <v>0</v>
      </c>
      <c r="I71" s="8"/>
      <c r="J71" s="8"/>
      <c r="K71" s="139"/>
      <c r="L71" s="115">
        <f t="shared" si="6"/>
        <v>0</v>
      </c>
      <c r="M71" s="115">
        <f t="shared" ref="M71:O73" si="18">E71+I71</f>
        <v>0</v>
      </c>
      <c r="N71" s="115">
        <f t="shared" si="18"/>
        <v>0</v>
      </c>
      <c r="O71" s="115">
        <f t="shared" si="18"/>
        <v>0</v>
      </c>
      <c r="P71" s="358"/>
      <c r="Q71" s="32"/>
    </row>
    <row r="72" spans="1:21" ht="15" hidden="1" customHeight="1" x14ac:dyDescent="0.25">
      <c r="A72" s="17"/>
      <c r="B72" s="523"/>
      <c r="C72" s="295" t="s">
        <v>22</v>
      </c>
      <c r="D72" s="14">
        <f t="shared" si="7"/>
        <v>0</v>
      </c>
      <c r="E72" s="14"/>
      <c r="F72" s="14"/>
      <c r="G72" s="14"/>
      <c r="H72" s="114">
        <f t="shared" si="3"/>
        <v>0</v>
      </c>
      <c r="I72" s="8"/>
      <c r="J72" s="8"/>
      <c r="K72" s="139"/>
      <c r="L72" s="115">
        <f t="shared" si="6"/>
        <v>0</v>
      </c>
      <c r="M72" s="115">
        <f t="shared" si="18"/>
        <v>0</v>
      </c>
      <c r="N72" s="115">
        <f t="shared" si="18"/>
        <v>0</v>
      </c>
      <c r="O72" s="115">
        <f t="shared" si="18"/>
        <v>0</v>
      </c>
      <c r="P72" s="358"/>
      <c r="Q72" s="32"/>
    </row>
    <row r="73" spans="1:21" ht="15" hidden="1" customHeight="1" x14ac:dyDescent="0.25">
      <c r="A73" s="17"/>
      <c r="B73" s="524"/>
      <c r="C73" s="288">
        <v>10</v>
      </c>
      <c r="D73" s="14">
        <f t="shared" si="7"/>
        <v>0</v>
      </c>
      <c r="E73" s="14"/>
      <c r="F73" s="14"/>
      <c r="G73" s="14"/>
      <c r="H73" s="114">
        <f t="shared" si="3"/>
        <v>0</v>
      </c>
      <c r="I73" s="8"/>
      <c r="J73" s="8"/>
      <c r="K73" s="139"/>
      <c r="L73" s="115">
        <f t="shared" si="6"/>
        <v>0</v>
      </c>
      <c r="M73" s="115">
        <f t="shared" si="18"/>
        <v>0</v>
      </c>
      <c r="N73" s="115">
        <f t="shared" si="18"/>
        <v>0</v>
      </c>
      <c r="O73" s="115">
        <f t="shared" si="18"/>
        <v>0</v>
      </c>
      <c r="P73" s="358"/>
      <c r="Q73" s="32"/>
    </row>
    <row r="74" spans="1:21" ht="15" hidden="1" customHeight="1" x14ac:dyDescent="0.25">
      <c r="A74" s="4" t="s">
        <v>80</v>
      </c>
      <c r="B74" s="15" t="s">
        <v>19</v>
      </c>
      <c r="C74" s="295"/>
      <c r="D74" s="108">
        <f>E74+G74</f>
        <v>0</v>
      </c>
      <c r="E74" s="14">
        <f>E75+E76+E77</f>
        <v>0</v>
      </c>
      <c r="F74" s="14">
        <f>F75+F76+F77</f>
        <v>0</v>
      </c>
      <c r="G74" s="14">
        <f>G75+G76+G77</f>
        <v>0</v>
      </c>
      <c r="H74" s="114">
        <f>I74+K74</f>
        <v>0</v>
      </c>
      <c r="I74" s="8">
        <f>I75+I76+I77</f>
        <v>0</v>
      </c>
      <c r="J74" s="8">
        <f>J75+J76+J77</f>
        <v>0</v>
      </c>
      <c r="K74" s="8">
        <f>K75+K76+K77</f>
        <v>0</v>
      </c>
      <c r="L74" s="115">
        <f t="shared" si="6"/>
        <v>0</v>
      </c>
      <c r="M74" s="10">
        <f>M75+M76+M77</f>
        <v>0</v>
      </c>
      <c r="N74" s="10">
        <f>N75+N76+N77</f>
        <v>0</v>
      </c>
      <c r="O74" s="10">
        <f>O75+O76+O77</f>
        <v>0</v>
      </c>
      <c r="Q74" s="32"/>
    </row>
    <row r="75" spans="1:21" ht="15" hidden="1" customHeight="1" x14ac:dyDescent="0.25">
      <c r="A75" s="17"/>
      <c r="B75" s="523" t="s">
        <v>426</v>
      </c>
      <c r="C75" s="295" t="s">
        <v>9</v>
      </c>
      <c r="D75" s="14">
        <f t="shared" si="7"/>
        <v>0</v>
      </c>
      <c r="E75" s="14"/>
      <c r="F75" s="14"/>
      <c r="G75" s="14"/>
      <c r="H75" s="114">
        <f>I75+K75</f>
        <v>0</v>
      </c>
      <c r="I75" s="8"/>
      <c r="J75" s="8"/>
      <c r="K75" s="139"/>
      <c r="L75" s="115">
        <f t="shared" si="6"/>
        <v>0</v>
      </c>
      <c r="M75" s="115">
        <f t="shared" ref="M75:O77" si="19">E75+I75</f>
        <v>0</v>
      </c>
      <c r="N75" s="115">
        <f t="shared" si="19"/>
        <v>0</v>
      </c>
      <c r="O75" s="115">
        <f t="shared" si="19"/>
        <v>0</v>
      </c>
      <c r="P75" s="358"/>
      <c r="Q75" s="32"/>
    </row>
    <row r="76" spans="1:21" ht="15" hidden="1" customHeight="1" x14ac:dyDescent="0.25">
      <c r="A76" s="17"/>
      <c r="B76" s="523"/>
      <c r="C76" s="295" t="s">
        <v>31</v>
      </c>
      <c r="D76" s="14">
        <f t="shared" si="7"/>
        <v>0</v>
      </c>
      <c r="E76" s="14"/>
      <c r="F76" s="14"/>
      <c r="G76" s="14"/>
      <c r="H76" s="114">
        <f>I76+K76</f>
        <v>0</v>
      </c>
      <c r="I76" s="8"/>
      <c r="J76" s="8"/>
      <c r="K76" s="139"/>
      <c r="L76" s="115">
        <f t="shared" si="6"/>
        <v>0</v>
      </c>
      <c r="M76" s="115">
        <f t="shared" si="19"/>
        <v>0</v>
      </c>
      <c r="N76" s="115">
        <f t="shared" si="19"/>
        <v>0</v>
      </c>
      <c r="O76" s="115">
        <f t="shared" si="19"/>
        <v>0</v>
      </c>
      <c r="P76" s="358"/>
      <c r="Q76" s="32"/>
    </row>
    <row r="77" spans="1:21" ht="15" hidden="1" customHeight="1" x14ac:dyDescent="0.25">
      <c r="A77" s="17"/>
      <c r="B77" s="524"/>
      <c r="C77" s="295" t="s">
        <v>22</v>
      </c>
      <c r="D77" s="14">
        <f t="shared" si="7"/>
        <v>0</v>
      </c>
      <c r="E77" s="14"/>
      <c r="F77" s="14"/>
      <c r="G77" s="14"/>
      <c r="H77" s="114">
        <f>I77+K77</f>
        <v>0</v>
      </c>
      <c r="I77" s="8"/>
      <c r="J77" s="8"/>
      <c r="K77" s="139"/>
      <c r="L77" s="115">
        <f t="shared" si="6"/>
        <v>0</v>
      </c>
      <c r="M77" s="115">
        <f t="shared" si="19"/>
        <v>0</v>
      </c>
      <c r="N77" s="115">
        <f t="shared" si="19"/>
        <v>0</v>
      </c>
      <c r="O77" s="115">
        <f t="shared" si="19"/>
        <v>0</v>
      </c>
      <c r="P77" s="358"/>
      <c r="Q77" s="32"/>
    </row>
    <row r="78" spans="1:21" x14ac:dyDescent="0.25">
      <c r="A78" s="18" t="s">
        <v>70</v>
      </c>
      <c r="B78" s="19" t="s">
        <v>168</v>
      </c>
      <c r="C78" s="296"/>
      <c r="D78" s="19">
        <f>E78+G78</f>
        <v>20.2</v>
      </c>
      <c r="E78" s="19">
        <f>E26</f>
        <v>20.2</v>
      </c>
      <c r="F78" s="19">
        <f>F26+F33+F37+F41+F46+F50+F54+F58+F62+F66+F70+F74</f>
        <v>19.899999999999999</v>
      </c>
      <c r="G78" s="19">
        <f>G26+G33+G37+G41+G46+G50+G54+G58+G62+G66+G70+G74</f>
        <v>0</v>
      </c>
      <c r="H78" s="19">
        <f>I78+K78</f>
        <v>0</v>
      </c>
      <c r="I78" s="19">
        <f>I26</f>
        <v>0</v>
      </c>
      <c r="J78" s="19">
        <f>J26+J33+J37+J41+J46+J50+J54+J58+J62+J66+J70+J74</f>
        <v>0</v>
      </c>
      <c r="K78" s="19">
        <f>K26+K33+K37+K41+K46+K50+K54+K58+K62+K66+K70+K74</f>
        <v>0</v>
      </c>
      <c r="L78" s="19">
        <f t="shared" si="6"/>
        <v>20.2</v>
      </c>
      <c r="M78" s="19">
        <f>M26+M33+M37+M41+M46+M50+M54+M58+M62+M66+M70+M74</f>
        <v>20.2</v>
      </c>
      <c r="N78" s="19">
        <f>N26+N33+N37+N41+N46+N50+N54+N58+N62+N66+N70+N74</f>
        <v>19.899999999999999</v>
      </c>
      <c r="O78" s="19">
        <f>O26+O33+O37+O41+O46+O50+O54+O58+O62+O66+O70+O74</f>
        <v>0</v>
      </c>
      <c r="P78" s="89"/>
      <c r="Q78" s="90"/>
      <c r="R78" s="32"/>
    </row>
    <row r="79" spans="1:21" ht="15" customHeight="1" x14ac:dyDescent="0.25">
      <c r="A79" s="4" t="s">
        <v>71</v>
      </c>
      <c r="B79" s="526" t="s">
        <v>58</v>
      </c>
      <c r="C79" s="495"/>
      <c r="D79" s="495"/>
      <c r="E79" s="495"/>
      <c r="F79" s="495"/>
      <c r="G79" s="495"/>
      <c r="H79" s="495"/>
      <c r="I79" s="495"/>
      <c r="J79" s="495"/>
      <c r="K79" s="495"/>
      <c r="L79" s="495"/>
      <c r="M79" s="495"/>
      <c r="N79" s="495"/>
      <c r="O79" s="532"/>
      <c r="P79" s="357"/>
    </row>
    <row r="80" spans="1:21" x14ac:dyDescent="0.25">
      <c r="A80" s="4" t="s">
        <v>72</v>
      </c>
      <c r="B80" s="15" t="s">
        <v>20</v>
      </c>
      <c r="C80" s="363"/>
      <c r="D80" s="150">
        <f>E80+G80</f>
        <v>3234.8</v>
      </c>
      <c r="E80" s="116">
        <f>E82+E83+E84+E85+E86+E87+E88+E89+E90+E91</f>
        <v>880.4</v>
      </c>
      <c r="F80" s="116">
        <f t="shared" ref="F80:G80" si="20">F82+F83+F84+F85+F86+F87+F88+F89+F90+F91</f>
        <v>1.5</v>
      </c>
      <c r="G80" s="116">
        <f t="shared" si="20"/>
        <v>2354.4</v>
      </c>
      <c r="H80" s="117">
        <f t="shared" ref="H80" si="21">I80+K80</f>
        <v>1078.0999999999999</v>
      </c>
      <c r="I80" s="117">
        <f t="shared" ref="I80:S80" si="22">I82+I83+I84+I85+I86+I87+I88+I89+I90+I91</f>
        <v>2.6</v>
      </c>
      <c r="J80" s="117">
        <f t="shared" si="22"/>
        <v>1.6000000000000003</v>
      </c>
      <c r="K80" s="117">
        <f t="shared" si="22"/>
        <v>1075.5</v>
      </c>
      <c r="L80" s="118">
        <f t="shared" ref="L80" si="23">M80+O80</f>
        <v>4312.8999999999996</v>
      </c>
      <c r="M80" s="118">
        <f t="shared" ref="M80" si="24">M82+M83+M84+M85+M86+M87+M88+M89+M90+M91</f>
        <v>882.99999999999989</v>
      </c>
      <c r="N80" s="118">
        <f t="shared" si="22"/>
        <v>3.1</v>
      </c>
      <c r="O80" s="118">
        <f t="shared" si="22"/>
        <v>3429.9</v>
      </c>
      <c r="P80" s="150">
        <f t="shared" ref="P80" si="25">Q80+S80</f>
        <v>0</v>
      </c>
      <c r="Q80" s="113">
        <f t="shared" ref="Q80" si="26">Q82+Q83+Q84+Q85+Q86+Q87+Q88+Q89+Q90+Q91</f>
        <v>0</v>
      </c>
      <c r="R80" s="113">
        <f t="shared" si="22"/>
        <v>0</v>
      </c>
      <c r="S80" s="113">
        <f t="shared" si="22"/>
        <v>0</v>
      </c>
      <c r="T80" s="150">
        <f t="shared" ref="T80" si="27">U80+W80</f>
        <v>0</v>
      </c>
      <c r="U80" s="113">
        <f t="shared" ref="U80" si="28">U82+U83+U84+U85+U86+U87+U88+U89+U90+U91</f>
        <v>0</v>
      </c>
    </row>
    <row r="81" spans="1:16" x14ac:dyDescent="0.25">
      <c r="A81" s="17"/>
      <c r="B81" s="293" t="s">
        <v>188</v>
      </c>
      <c r="C81" s="426"/>
      <c r="D81" s="150">
        <f t="shared" ref="D81:D84" si="29">E81+G81</f>
        <v>0</v>
      </c>
      <c r="E81" s="116"/>
      <c r="F81" s="116"/>
      <c r="G81" s="116"/>
      <c r="H81" s="117"/>
      <c r="I81" s="117"/>
      <c r="J81" s="117"/>
      <c r="K81" s="117"/>
      <c r="L81" s="118"/>
      <c r="M81" s="118"/>
      <c r="N81" s="118"/>
      <c r="O81" s="118"/>
      <c r="P81" s="358"/>
    </row>
    <row r="82" spans="1:16" ht="23.25" customHeight="1" x14ac:dyDescent="0.25">
      <c r="A82" s="17" t="s">
        <v>167</v>
      </c>
      <c r="B82" s="533" t="s">
        <v>296</v>
      </c>
      <c r="C82" s="426" t="s">
        <v>25</v>
      </c>
      <c r="D82" s="113">
        <f t="shared" si="29"/>
        <v>2366.6</v>
      </c>
      <c r="E82" s="116">
        <v>578.4</v>
      </c>
      <c r="F82" s="116"/>
      <c r="G82" s="116">
        <v>1788.2</v>
      </c>
      <c r="H82" s="117">
        <f t="shared" ref="H82:H91" si="30">I82+K82</f>
        <v>0</v>
      </c>
      <c r="I82" s="117"/>
      <c r="J82" s="117"/>
      <c r="K82" s="117"/>
      <c r="L82" s="118">
        <f t="shared" ref="L82:L92" si="31">M82+O82</f>
        <v>2366.6</v>
      </c>
      <c r="M82" s="118">
        <f t="shared" ref="M82:O91" si="32">E82+I82</f>
        <v>578.4</v>
      </c>
      <c r="N82" s="118">
        <f t="shared" si="32"/>
        <v>0</v>
      </c>
      <c r="O82" s="118">
        <f t="shared" si="32"/>
        <v>1788.2</v>
      </c>
      <c r="P82" s="358"/>
    </row>
    <row r="83" spans="1:16" s="32" customFormat="1" x14ac:dyDescent="0.25">
      <c r="A83" s="17"/>
      <c r="B83" s="533"/>
      <c r="C83" s="331" t="s">
        <v>31</v>
      </c>
      <c r="D83" s="113">
        <f t="shared" si="29"/>
        <v>300</v>
      </c>
      <c r="E83" s="50">
        <v>300</v>
      </c>
      <c r="F83" s="50"/>
      <c r="G83" s="50"/>
      <c r="H83" s="51">
        <f t="shared" si="30"/>
        <v>0</v>
      </c>
      <c r="I83" s="51"/>
      <c r="J83" s="51"/>
      <c r="K83" s="51"/>
      <c r="L83" s="52">
        <f t="shared" si="31"/>
        <v>300</v>
      </c>
      <c r="M83" s="52">
        <f t="shared" si="32"/>
        <v>300</v>
      </c>
      <c r="N83" s="52">
        <f t="shared" si="32"/>
        <v>0</v>
      </c>
      <c r="O83" s="52">
        <f t="shared" si="32"/>
        <v>0</v>
      </c>
      <c r="P83" s="358"/>
    </row>
    <row r="84" spans="1:16" s="32" customFormat="1" x14ac:dyDescent="0.25">
      <c r="A84" s="17"/>
      <c r="B84" s="534" t="s">
        <v>431</v>
      </c>
      <c r="C84" s="331" t="s">
        <v>25</v>
      </c>
      <c r="D84" s="113">
        <f t="shared" si="29"/>
        <v>258.5</v>
      </c>
      <c r="E84" s="50"/>
      <c r="F84" s="50"/>
      <c r="G84" s="50">
        <v>258.5</v>
      </c>
      <c r="H84" s="51">
        <f t="shared" si="30"/>
        <v>0</v>
      </c>
      <c r="I84" s="51"/>
      <c r="J84" s="51"/>
      <c r="K84" s="51"/>
      <c r="L84" s="52">
        <f t="shared" si="31"/>
        <v>258.5</v>
      </c>
      <c r="M84" s="52">
        <f t="shared" si="32"/>
        <v>0</v>
      </c>
      <c r="N84" s="52">
        <f t="shared" si="32"/>
        <v>0</v>
      </c>
      <c r="O84" s="52">
        <f t="shared" si="32"/>
        <v>258.5</v>
      </c>
      <c r="P84" s="358"/>
    </row>
    <row r="85" spans="1:16" s="32" customFormat="1" x14ac:dyDescent="0.25">
      <c r="A85" s="17"/>
      <c r="B85" s="534"/>
      <c r="C85" s="331" t="s">
        <v>31</v>
      </c>
      <c r="D85" s="113">
        <f>E85+G85</f>
        <v>260</v>
      </c>
      <c r="E85" s="50">
        <v>0.7</v>
      </c>
      <c r="F85" s="50">
        <v>0.5</v>
      </c>
      <c r="G85" s="50">
        <v>259.3</v>
      </c>
      <c r="H85" s="51">
        <f t="shared" si="30"/>
        <v>-196</v>
      </c>
      <c r="I85" s="51">
        <v>-0.3</v>
      </c>
      <c r="J85" s="51">
        <v>-0.2</v>
      </c>
      <c r="K85" s="51">
        <v>-195.7</v>
      </c>
      <c r="L85" s="52">
        <f t="shared" si="31"/>
        <v>64.000000000000028</v>
      </c>
      <c r="M85" s="52">
        <f t="shared" si="32"/>
        <v>0.39999999999999997</v>
      </c>
      <c r="N85" s="52">
        <f t="shared" si="32"/>
        <v>0.3</v>
      </c>
      <c r="O85" s="52">
        <f t="shared" si="32"/>
        <v>63.600000000000023</v>
      </c>
      <c r="P85" s="358"/>
    </row>
    <row r="86" spans="1:16" s="32" customFormat="1" x14ac:dyDescent="0.25">
      <c r="A86" s="17"/>
      <c r="B86" s="534"/>
      <c r="C86" s="364" t="s">
        <v>22</v>
      </c>
      <c r="D86" s="113">
        <f>E86+G86</f>
        <v>49.699999999999996</v>
      </c>
      <c r="E86" s="50">
        <v>1.3</v>
      </c>
      <c r="F86" s="50">
        <v>1</v>
      </c>
      <c r="G86" s="50">
        <v>48.4</v>
      </c>
      <c r="H86" s="51">
        <f t="shared" si="30"/>
        <v>-22.299999999999997</v>
      </c>
      <c r="I86" s="51">
        <v>-0.9</v>
      </c>
      <c r="J86" s="51">
        <v>-0.7</v>
      </c>
      <c r="K86" s="51">
        <v>-21.4</v>
      </c>
      <c r="L86" s="52">
        <f t="shared" si="31"/>
        <v>27.4</v>
      </c>
      <c r="M86" s="52">
        <f t="shared" si="32"/>
        <v>0.4</v>
      </c>
      <c r="N86" s="52">
        <f t="shared" si="32"/>
        <v>0.30000000000000004</v>
      </c>
      <c r="O86" s="52">
        <f t="shared" si="32"/>
        <v>27</v>
      </c>
      <c r="P86" s="358"/>
    </row>
    <row r="87" spans="1:16" ht="25.5" hidden="1" x14ac:dyDescent="0.25">
      <c r="A87" s="17" t="s">
        <v>167</v>
      </c>
      <c r="B87" s="551" t="s">
        <v>436</v>
      </c>
      <c r="C87" s="140" t="s">
        <v>31</v>
      </c>
      <c r="D87" s="50">
        <f>E87+G87</f>
        <v>0</v>
      </c>
      <c r="E87" s="50"/>
      <c r="F87" s="50"/>
      <c r="G87" s="50"/>
      <c r="H87" s="51">
        <f t="shared" si="30"/>
        <v>0</v>
      </c>
      <c r="I87" s="51"/>
      <c r="J87" s="51"/>
      <c r="K87" s="51"/>
      <c r="L87" s="52">
        <f t="shared" si="31"/>
        <v>0</v>
      </c>
      <c r="M87" s="52">
        <f t="shared" si="32"/>
        <v>0</v>
      </c>
      <c r="N87" s="52">
        <f t="shared" si="32"/>
        <v>0</v>
      </c>
      <c r="O87" s="52">
        <f t="shared" si="32"/>
        <v>0</v>
      </c>
      <c r="P87" s="358"/>
    </row>
    <row r="88" spans="1:16" x14ac:dyDescent="0.25">
      <c r="A88" s="17"/>
      <c r="B88" s="523" t="s">
        <v>384</v>
      </c>
      <c r="C88" s="331" t="s">
        <v>25</v>
      </c>
      <c r="D88" s="50"/>
      <c r="E88" s="116"/>
      <c r="F88" s="116"/>
      <c r="G88" s="116"/>
      <c r="H88" s="51">
        <f t="shared" si="30"/>
        <v>1102</v>
      </c>
      <c r="I88" s="117"/>
      <c r="J88" s="117"/>
      <c r="K88" s="117">
        <v>1102</v>
      </c>
      <c r="L88" s="52">
        <f t="shared" si="31"/>
        <v>1102</v>
      </c>
      <c r="M88" s="52">
        <f t="shared" si="32"/>
        <v>0</v>
      </c>
      <c r="N88" s="52">
        <f t="shared" si="32"/>
        <v>0</v>
      </c>
      <c r="O88" s="52">
        <f t="shared" si="32"/>
        <v>1102</v>
      </c>
      <c r="P88" s="358"/>
    </row>
    <row r="89" spans="1:16" ht="15" hidden="1" customHeight="1" x14ac:dyDescent="0.25">
      <c r="A89" s="17"/>
      <c r="B89" s="523"/>
      <c r="C89" s="140" t="s">
        <v>31</v>
      </c>
      <c r="D89" s="6"/>
      <c r="E89" s="6"/>
      <c r="F89" s="6"/>
      <c r="G89" s="6"/>
      <c r="H89" s="117">
        <f t="shared" si="30"/>
        <v>0</v>
      </c>
      <c r="I89" s="117"/>
      <c r="J89" s="117"/>
      <c r="K89" s="117"/>
      <c r="L89" s="52">
        <f t="shared" si="31"/>
        <v>0</v>
      </c>
      <c r="M89" s="52">
        <f t="shared" si="32"/>
        <v>0</v>
      </c>
      <c r="N89" s="52">
        <f t="shared" si="32"/>
        <v>0</v>
      </c>
      <c r="O89" s="52">
        <f t="shared" si="32"/>
        <v>0</v>
      </c>
      <c r="P89" s="358"/>
    </row>
    <row r="90" spans="1:16" x14ac:dyDescent="0.25">
      <c r="A90" s="17"/>
      <c r="B90" s="523"/>
      <c r="C90" s="304" t="s">
        <v>22</v>
      </c>
      <c r="D90" s="6"/>
      <c r="E90" s="6"/>
      <c r="F90" s="6"/>
      <c r="G90" s="6"/>
      <c r="H90" s="117">
        <f t="shared" si="30"/>
        <v>178.6</v>
      </c>
      <c r="I90" s="117">
        <v>3.4</v>
      </c>
      <c r="J90" s="117">
        <v>2.2000000000000002</v>
      </c>
      <c r="K90" s="117">
        <v>175.2</v>
      </c>
      <c r="L90" s="118">
        <f t="shared" si="31"/>
        <v>178.6</v>
      </c>
      <c r="M90" s="118">
        <f t="shared" si="32"/>
        <v>3.4</v>
      </c>
      <c r="N90" s="118">
        <f t="shared" si="32"/>
        <v>2.2000000000000002</v>
      </c>
      <c r="O90" s="118">
        <f t="shared" si="32"/>
        <v>175.2</v>
      </c>
      <c r="P90" s="358"/>
    </row>
    <row r="91" spans="1:16" ht="39" x14ac:dyDescent="0.25">
      <c r="A91" s="97"/>
      <c r="B91" s="552" t="s">
        <v>385</v>
      </c>
      <c r="C91" s="304" t="s">
        <v>22</v>
      </c>
      <c r="D91" s="120"/>
      <c r="E91" s="120"/>
      <c r="F91" s="120"/>
      <c r="G91" s="120"/>
      <c r="H91" s="114">
        <f t="shared" si="30"/>
        <v>15.8</v>
      </c>
      <c r="I91" s="117">
        <v>0.4</v>
      </c>
      <c r="J91" s="117">
        <v>0.3</v>
      </c>
      <c r="K91" s="117">
        <v>15.4</v>
      </c>
      <c r="L91" s="115">
        <f t="shared" si="31"/>
        <v>15.8</v>
      </c>
      <c r="M91" s="115">
        <f t="shared" si="32"/>
        <v>0.4</v>
      </c>
      <c r="N91" s="115">
        <f t="shared" si="32"/>
        <v>0.3</v>
      </c>
      <c r="O91" s="115">
        <f t="shared" si="32"/>
        <v>15.4</v>
      </c>
      <c r="P91" s="358"/>
    </row>
    <row r="92" spans="1:16" x14ac:dyDescent="0.25">
      <c r="A92" s="141" t="s">
        <v>73</v>
      </c>
      <c r="B92" s="19" t="s">
        <v>169</v>
      </c>
      <c r="C92" s="256"/>
      <c r="D92" s="19">
        <f t="shared" ref="D92:K92" si="33">D80</f>
        <v>3234.8</v>
      </c>
      <c r="E92" s="19">
        <f t="shared" si="33"/>
        <v>880.4</v>
      </c>
      <c r="F92" s="19">
        <f t="shared" si="33"/>
        <v>1.5</v>
      </c>
      <c r="G92" s="19">
        <f t="shared" si="33"/>
        <v>2354.4</v>
      </c>
      <c r="H92" s="19">
        <f t="shared" si="33"/>
        <v>1078.0999999999999</v>
      </c>
      <c r="I92" s="19">
        <f t="shared" si="33"/>
        <v>2.6</v>
      </c>
      <c r="J92" s="19">
        <f t="shared" si="33"/>
        <v>1.6000000000000003</v>
      </c>
      <c r="K92" s="19">
        <f t="shared" si="33"/>
        <v>1075.5</v>
      </c>
      <c r="L92" s="19">
        <f t="shared" si="31"/>
        <v>4312.8999999999996</v>
      </c>
      <c r="M92" s="19">
        <f>M80</f>
        <v>882.99999999999989</v>
      </c>
      <c r="N92" s="19">
        <f>N80</f>
        <v>3.1</v>
      </c>
      <c r="O92" s="19">
        <f>O80</f>
        <v>3429.9</v>
      </c>
      <c r="P92" s="89"/>
    </row>
    <row r="93" spans="1:16" x14ac:dyDescent="0.25">
      <c r="A93" s="4" t="s">
        <v>74</v>
      </c>
      <c r="B93" s="470" t="s">
        <v>61</v>
      </c>
      <c r="C93" s="495"/>
      <c r="D93" s="471"/>
      <c r="E93" s="471"/>
      <c r="F93" s="471"/>
      <c r="G93" s="471"/>
      <c r="H93" s="471"/>
      <c r="I93" s="471"/>
      <c r="J93" s="471"/>
      <c r="K93" s="471"/>
      <c r="L93" s="471"/>
      <c r="M93" s="471"/>
      <c r="N93" s="471"/>
      <c r="O93" s="472"/>
      <c r="P93" s="357"/>
    </row>
    <row r="94" spans="1:16" x14ac:dyDescent="0.25">
      <c r="A94" s="4" t="s">
        <v>75</v>
      </c>
      <c r="B94" s="15" t="s">
        <v>20</v>
      </c>
      <c r="C94" s="431" t="s">
        <v>32</v>
      </c>
      <c r="D94" s="245">
        <f t="shared" ref="D94" si="34">E94+G94</f>
        <v>0</v>
      </c>
      <c r="E94" s="120">
        <f>E96+E97+E98</f>
        <v>0</v>
      </c>
      <c r="F94" s="120">
        <f t="shared" ref="F94:G94" si="35">F96+F97+F98</f>
        <v>0</v>
      </c>
      <c r="G94" s="120">
        <f t="shared" si="35"/>
        <v>0</v>
      </c>
      <c r="H94" s="114">
        <f t="shared" ref="H94" si="36">I94+K94</f>
        <v>1229.4000000000001</v>
      </c>
      <c r="I94" s="143">
        <f t="shared" ref="I94:O94" si="37">I96+I97+I98</f>
        <v>14.799999999999999</v>
      </c>
      <c r="J94" s="143">
        <f t="shared" si="37"/>
        <v>7.3</v>
      </c>
      <c r="K94" s="143">
        <f t="shared" si="37"/>
        <v>1214.6000000000001</v>
      </c>
      <c r="L94" s="115">
        <f t="shared" ref="L94" si="38">M94+O94</f>
        <v>1229.4000000000001</v>
      </c>
      <c r="M94" s="115">
        <f t="shared" ref="M94" si="39">M96+M97+M98</f>
        <v>14.799999999999999</v>
      </c>
      <c r="N94" s="115">
        <f t="shared" si="37"/>
        <v>7.3</v>
      </c>
      <c r="O94" s="115">
        <f t="shared" si="37"/>
        <v>1214.6000000000001</v>
      </c>
      <c r="P94" s="358"/>
    </row>
    <row r="95" spans="1:16" x14ac:dyDescent="0.25">
      <c r="A95" s="17"/>
      <c r="B95" s="106" t="s">
        <v>188</v>
      </c>
      <c r="C95" s="438"/>
      <c r="D95" s="245"/>
      <c r="E95" s="120"/>
      <c r="F95" s="120"/>
      <c r="G95" s="182"/>
      <c r="H95" s="121"/>
      <c r="I95" s="183"/>
      <c r="J95" s="121"/>
      <c r="K95" s="121"/>
      <c r="L95" s="122"/>
      <c r="M95" s="122"/>
      <c r="N95" s="122"/>
      <c r="O95" s="122"/>
      <c r="P95" s="358"/>
    </row>
    <row r="96" spans="1:16" ht="26.25" hidden="1" x14ac:dyDescent="0.25">
      <c r="A96" s="17"/>
      <c r="B96" s="365" t="s">
        <v>297</v>
      </c>
      <c r="C96" s="438"/>
      <c r="D96" s="248"/>
      <c r="E96" s="50"/>
      <c r="F96" s="50"/>
      <c r="G96" s="259"/>
      <c r="H96" s="51"/>
      <c r="I96" s="51"/>
      <c r="J96" s="51"/>
      <c r="K96" s="289"/>
      <c r="L96" s="52">
        <f t="shared" ref="L96" si="40">M96+O96</f>
        <v>0</v>
      </c>
      <c r="M96" s="52"/>
      <c r="N96" s="52"/>
      <c r="O96" s="52">
        <f t="shared" ref="O96" si="41">G96+K96</f>
        <v>0</v>
      </c>
      <c r="P96" s="358"/>
    </row>
    <row r="97" spans="1:16" ht="26.25" x14ac:dyDescent="0.25">
      <c r="A97" s="17"/>
      <c r="B97" s="365" t="s">
        <v>384</v>
      </c>
      <c r="C97" s="438"/>
      <c r="D97" s="284"/>
      <c r="E97" s="6"/>
      <c r="F97" s="6"/>
      <c r="G97" s="6"/>
      <c r="H97" s="117">
        <f>I97+K97</f>
        <v>1221.6000000000001</v>
      </c>
      <c r="I97" s="117">
        <v>14.7</v>
      </c>
      <c r="J97" s="117">
        <v>7.2</v>
      </c>
      <c r="K97" s="117">
        <v>1206.9000000000001</v>
      </c>
      <c r="L97" s="118">
        <f>M97+O97</f>
        <v>1221.6000000000001</v>
      </c>
      <c r="M97" s="118">
        <f t="shared" ref="M97:O99" si="42">E97+I97</f>
        <v>14.7</v>
      </c>
      <c r="N97" s="118">
        <f t="shared" si="42"/>
        <v>7.2</v>
      </c>
      <c r="O97" s="118">
        <f t="shared" si="42"/>
        <v>1206.9000000000001</v>
      </c>
      <c r="P97" s="358"/>
    </row>
    <row r="98" spans="1:16" ht="39" x14ac:dyDescent="0.25">
      <c r="A98" s="17"/>
      <c r="B98" s="366" t="s">
        <v>385</v>
      </c>
      <c r="C98" s="432"/>
      <c r="D98" s="245"/>
      <c r="E98" s="120"/>
      <c r="F98" s="120"/>
      <c r="G98" s="120"/>
      <c r="H98" s="114">
        <f>I98+K98</f>
        <v>7.8</v>
      </c>
      <c r="I98" s="117">
        <v>0.1</v>
      </c>
      <c r="J98" s="117">
        <v>0.1</v>
      </c>
      <c r="K98" s="117">
        <v>7.7</v>
      </c>
      <c r="L98" s="115">
        <f>M98+O98</f>
        <v>7.8</v>
      </c>
      <c r="M98" s="115">
        <f t="shared" si="42"/>
        <v>0.1</v>
      </c>
      <c r="N98" s="115">
        <f t="shared" si="42"/>
        <v>0.1</v>
      </c>
      <c r="O98" s="115">
        <f t="shared" si="42"/>
        <v>7.7</v>
      </c>
      <c r="P98" s="358"/>
    </row>
    <row r="99" spans="1:16" hidden="1" x14ac:dyDescent="0.25">
      <c r="A99" s="4" t="s">
        <v>87</v>
      </c>
      <c r="B99" s="15" t="s">
        <v>68</v>
      </c>
      <c r="C99" s="438" t="s">
        <v>32</v>
      </c>
      <c r="D99" s="150">
        <f>E99+G99</f>
        <v>0</v>
      </c>
      <c r="E99" s="113"/>
      <c r="F99" s="113"/>
      <c r="G99" s="142">
        <f>G101+G102</f>
        <v>0</v>
      </c>
      <c r="H99" s="114">
        <f>I99+K99</f>
        <v>0</v>
      </c>
      <c r="I99" s="143"/>
      <c r="J99" s="114"/>
      <c r="K99" s="227">
        <f>K101+K102</f>
        <v>0</v>
      </c>
      <c r="L99" s="290">
        <f>M99+O99</f>
        <v>0</v>
      </c>
      <c r="M99" s="115">
        <f t="shared" si="42"/>
        <v>0</v>
      </c>
      <c r="N99" s="115">
        <f t="shared" si="42"/>
        <v>0</v>
      </c>
      <c r="O99" s="115">
        <f t="shared" si="42"/>
        <v>0</v>
      </c>
    </row>
    <row r="100" spans="1:16" hidden="1" x14ac:dyDescent="0.25">
      <c r="A100" s="17"/>
      <c r="B100" s="203" t="s">
        <v>188</v>
      </c>
      <c r="C100" s="297"/>
      <c r="D100" s="245"/>
      <c r="E100" s="120"/>
      <c r="F100" s="120"/>
      <c r="G100" s="182"/>
      <c r="H100" s="121"/>
      <c r="I100" s="183"/>
      <c r="J100" s="121"/>
      <c r="K100" s="258"/>
      <c r="L100" s="291"/>
      <c r="M100" s="122"/>
      <c r="N100" s="358"/>
      <c r="O100" s="122"/>
      <c r="P100" s="358"/>
    </row>
    <row r="101" spans="1:16" ht="26.25" hidden="1" x14ac:dyDescent="0.25">
      <c r="A101" s="17"/>
      <c r="B101" s="365" t="s">
        <v>384</v>
      </c>
      <c r="C101" s="438" t="s">
        <v>32</v>
      </c>
      <c r="D101" s="245">
        <f>E101+G101</f>
        <v>0</v>
      </c>
      <c r="E101" s="120"/>
      <c r="F101" s="120"/>
      <c r="G101" s="182"/>
      <c r="H101" s="121">
        <f>I101+K101</f>
        <v>0</v>
      </c>
      <c r="I101" s="257"/>
      <c r="J101" s="51"/>
      <c r="K101" s="289"/>
      <c r="L101" s="291">
        <f>M101+O101</f>
        <v>0</v>
      </c>
      <c r="M101" s="122">
        <f t="shared" ref="M101:O102" si="43">E101+I101</f>
        <v>0</v>
      </c>
      <c r="N101" s="358">
        <f t="shared" si="43"/>
        <v>0</v>
      </c>
      <c r="O101" s="122">
        <f t="shared" si="43"/>
        <v>0</v>
      </c>
      <c r="P101" s="358"/>
    </row>
    <row r="102" spans="1:16" ht="26.25" hidden="1" x14ac:dyDescent="0.25">
      <c r="A102" s="97"/>
      <c r="B102" s="366" t="s">
        <v>426</v>
      </c>
      <c r="C102" s="432"/>
      <c r="D102" s="151"/>
      <c r="E102" s="116"/>
      <c r="F102" s="116"/>
      <c r="G102" s="144"/>
      <c r="H102" s="117">
        <f>I102+K102</f>
        <v>0</v>
      </c>
      <c r="I102" s="145"/>
      <c r="J102" s="117"/>
      <c r="K102" s="228"/>
      <c r="L102" s="292">
        <f>M102+O102</f>
        <v>0</v>
      </c>
      <c r="M102" s="118">
        <f t="shared" si="43"/>
        <v>0</v>
      </c>
      <c r="N102" s="212">
        <f t="shared" si="43"/>
        <v>0</v>
      </c>
      <c r="O102" s="118">
        <f t="shared" si="43"/>
        <v>0</v>
      </c>
      <c r="P102" s="358"/>
    </row>
    <row r="103" spans="1:16" x14ac:dyDescent="0.25">
      <c r="A103" s="287" t="s">
        <v>76</v>
      </c>
      <c r="B103" s="19" t="s">
        <v>170</v>
      </c>
      <c r="C103" s="256"/>
      <c r="D103" s="19">
        <f t="shared" ref="D103:O103" si="44">D94+D99</f>
        <v>0</v>
      </c>
      <c r="E103" s="19">
        <f t="shared" si="44"/>
        <v>0</v>
      </c>
      <c r="F103" s="19">
        <f t="shared" si="44"/>
        <v>0</v>
      </c>
      <c r="G103" s="19">
        <f t="shared" si="44"/>
        <v>0</v>
      </c>
      <c r="H103" s="19">
        <f t="shared" si="44"/>
        <v>1229.4000000000001</v>
      </c>
      <c r="I103" s="19">
        <f t="shared" si="44"/>
        <v>14.799999999999999</v>
      </c>
      <c r="J103" s="19">
        <f t="shared" si="44"/>
        <v>7.3</v>
      </c>
      <c r="K103" s="19">
        <f t="shared" si="44"/>
        <v>1214.6000000000001</v>
      </c>
      <c r="L103" s="19">
        <f t="shared" ref="L103" si="45">M103+O103</f>
        <v>1229.4000000000001</v>
      </c>
      <c r="M103" s="69">
        <f t="shared" si="44"/>
        <v>14.799999999999999</v>
      </c>
      <c r="N103" s="69">
        <f t="shared" si="44"/>
        <v>7.3</v>
      </c>
      <c r="O103" s="69">
        <f t="shared" si="44"/>
        <v>1214.6000000000001</v>
      </c>
      <c r="P103" s="89"/>
    </row>
    <row r="104" spans="1:16" x14ac:dyDescent="0.25">
      <c r="A104" s="4" t="s">
        <v>77</v>
      </c>
      <c r="B104" s="526" t="s">
        <v>165</v>
      </c>
      <c r="C104" s="471"/>
      <c r="D104" s="471"/>
      <c r="E104" s="471"/>
      <c r="F104" s="471"/>
      <c r="G104" s="471"/>
      <c r="H104" s="471"/>
      <c r="I104" s="471"/>
      <c r="J104" s="471"/>
      <c r="K104" s="471"/>
      <c r="L104" s="471"/>
      <c r="M104" s="471"/>
      <c r="N104" s="471"/>
      <c r="O104" s="472"/>
      <c r="P104" s="357"/>
    </row>
    <row r="105" spans="1:16" x14ac:dyDescent="0.25">
      <c r="A105" s="4" t="s">
        <v>78</v>
      </c>
      <c r="B105" s="15" t="s">
        <v>20</v>
      </c>
      <c r="C105" s="431"/>
      <c r="D105" s="245">
        <f>E105+G105</f>
        <v>1311.6000000000001</v>
      </c>
      <c r="E105" s="120">
        <f>E107+E109+E110+E111+E113+E108+E112</f>
        <v>215.2</v>
      </c>
      <c r="F105" s="120">
        <f t="shared" ref="F105:G105" si="46">F107+F109+F110+F111+F113+F108+F112</f>
        <v>4.0999999999999996</v>
      </c>
      <c r="G105" s="120">
        <f t="shared" si="46"/>
        <v>1096.4000000000001</v>
      </c>
      <c r="H105" s="114">
        <f t="shared" ref="H105" si="47">I105+K105</f>
        <v>-25.999999999999996</v>
      </c>
      <c r="I105" s="143">
        <f>I107+I109+I110+I111+I113+I108+I112</f>
        <v>-39.699999999999996</v>
      </c>
      <c r="J105" s="143">
        <f t="shared" ref="J105:K105" si="48">J107+J109+J110+J111+J113+J108+J112</f>
        <v>-1.0999999999999999</v>
      </c>
      <c r="K105" s="143">
        <f t="shared" si="48"/>
        <v>13.7</v>
      </c>
      <c r="L105" s="115">
        <f t="shared" ref="L105" si="49">M105+O105</f>
        <v>1285.6000000000001</v>
      </c>
      <c r="M105" s="115">
        <f>M107+M109+M110+M111+M113+M108+M112</f>
        <v>175.49999999999997</v>
      </c>
      <c r="N105" s="115">
        <f t="shared" ref="N105:O105" si="50">N107+N109+N110+N111+N113+N108+N112</f>
        <v>2.9999999999999996</v>
      </c>
      <c r="O105" s="115">
        <f t="shared" si="50"/>
        <v>1110.1000000000001</v>
      </c>
      <c r="P105" s="358"/>
    </row>
    <row r="106" spans="1:16" x14ac:dyDescent="0.25">
      <c r="A106" s="17"/>
      <c r="B106" s="293" t="s">
        <v>188</v>
      </c>
      <c r="C106" s="432"/>
      <c r="D106" s="245"/>
      <c r="E106" s="120"/>
      <c r="F106" s="120"/>
      <c r="G106" s="182"/>
      <c r="H106" s="121"/>
      <c r="I106" s="183"/>
      <c r="J106" s="121"/>
      <c r="K106" s="121"/>
      <c r="L106" s="122"/>
      <c r="M106" s="122"/>
      <c r="N106" s="122"/>
      <c r="O106" s="122"/>
      <c r="P106" s="358"/>
    </row>
    <row r="107" spans="1:16" ht="26.25" x14ac:dyDescent="0.25">
      <c r="A107" s="17"/>
      <c r="B107" s="439" t="s">
        <v>506</v>
      </c>
      <c r="C107" s="295" t="s">
        <v>50</v>
      </c>
      <c r="D107" s="50">
        <f t="shared" ref="D107:D117" si="51">E107+G107</f>
        <v>16.399999999999999</v>
      </c>
      <c r="E107" s="50"/>
      <c r="F107" s="50"/>
      <c r="G107" s="50">
        <v>16.399999999999999</v>
      </c>
      <c r="H107" s="51">
        <f t="shared" ref="H107:H108" si="52">I107+K107</f>
        <v>0</v>
      </c>
      <c r="I107" s="51"/>
      <c r="J107" s="51"/>
      <c r="K107" s="51"/>
      <c r="L107" s="275">
        <f t="shared" ref="L107:L114" si="53">M107+O107</f>
        <v>16.399999999999999</v>
      </c>
      <c r="M107" s="275">
        <f t="shared" ref="M107:O117" si="54">E107+I107</f>
        <v>0</v>
      </c>
      <c r="N107" s="276">
        <f t="shared" si="54"/>
        <v>0</v>
      </c>
      <c r="O107" s="275">
        <f t="shared" si="54"/>
        <v>16.399999999999999</v>
      </c>
      <c r="P107" s="358"/>
    </row>
    <row r="108" spans="1:16" ht="26.25" hidden="1" x14ac:dyDescent="0.25">
      <c r="A108" s="17"/>
      <c r="B108" s="439" t="s">
        <v>329</v>
      </c>
      <c r="C108" s="294"/>
      <c r="D108" s="14">
        <f t="shared" si="51"/>
        <v>0</v>
      </c>
      <c r="E108" s="50"/>
      <c r="F108" s="50"/>
      <c r="G108" s="50"/>
      <c r="H108" s="274">
        <f t="shared" si="52"/>
        <v>0</v>
      </c>
      <c r="I108" s="51"/>
      <c r="J108" s="51"/>
      <c r="K108" s="51"/>
      <c r="L108" s="275">
        <f t="shared" si="53"/>
        <v>0</v>
      </c>
      <c r="M108" s="275">
        <f t="shared" si="54"/>
        <v>0</v>
      </c>
      <c r="N108" s="276">
        <f t="shared" si="54"/>
        <v>0</v>
      </c>
      <c r="O108" s="52"/>
      <c r="P108" s="358"/>
    </row>
    <row r="109" spans="1:16" ht="26.25" hidden="1" x14ac:dyDescent="0.25">
      <c r="A109" s="17"/>
      <c r="B109" s="439" t="s">
        <v>419</v>
      </c>
      <c r="C109" s="294"/>
      <c r="D109" s="14">
        <f t="shared" si="51"/>
        <v>0</v>
      </c>
      <c r="E109" s="14"/>
      <c r="F109" s="14"/>
      <c r="G109" s="14"/>
      <c r="H109" s="117"/>
      <c r="I109" s="117"/>
      <c r="J109" s="117"/>
      <c r="K109" s="228"/>
      <c r="L109" s="275">
        <f t="shared" si="53"/>
        <v>0</v>
      </c>
      <c r="M109" s="275">
        <f t="shared" si="54"/>
        <v>0</v>
      </c>
      <c r="N109" s="276">
        <f t="shared" si="54"/>
        <v>0</v>
      </c>
      <c r="O109" s="276">
        <f t="shared" si="54"/>
        <v>0</v>
      </c>
      <c r="P109" s="358"/>
    </row>
    <row r="110" spans="1:16" s="32" customFormat="1" ht="26.25" x14ac:dyDescent="0.25">
      <c r="A110" s="17"/>
      <c r="B110" s="439" t="s">
        <v>297</v>
      </c>
      <c r="C110" s="295" t="s">
        <v>50</v>
      </c>
      <c r="D110" s="50">
        <f t="shared" si="51"/>
        <v>1080</v>
      </c>
      <c r="E110" s="50"/>
      <c r="F110" s="50"/>
      <c r="G110" s="50">
        <v>1080</v>
      </c>
      <c r="H110" s="274">
        <f t="shared" ref="H110:H171" si="55">I110+K110</f>
        <v>-161</v>
      </c>
      <c r="I110" s="51"/>
      <c r="J110" s="51"/>
      <c r="K110" s="51">
        <v>-161</v>
      </c>
      <c r="L110" s="275">
        <f t="shared" si="53"/>
        <v>919</v>
      </c>
      <c r="M110" s="275">
        <f t="shared" si="54"/>
        <v>0</v>
      </c>
      <c r="N110" s="275">
        <f t="shared" si="54"/>
        <v>0</v>
      </c>
      <c r="O110" s="275">
        <f t="shared" si="54"/>
        <v>919</v>
      </c>
      <c r="P110" s="1"/>
    </row>
    <row r="111" spans="1:16" s="32" customFormat="1" ht="26.25" x14ac:dyDescent="0.25">
      <c r="A111" s="17"/>
      <c r="B111" s="439" t="s">
        <v>384</v>
      </c>
      <c r="C111" s="295" t="s">
        <v>50</v>
      </c>
      <c r="D111" s="50">
        <f t="shared" si="51"/>
        <v>215.2</v>
      </c>
      <c r="E111" s="315">
        <v>215.2</v>
      </c>
      <c r="F111" s="315">
        <v>4.0999999999999996</v>
      </c>
      <c r="G111" s="315"/>
      <c r="H111" s="274">
        <f t="shared" si="55"/>
        <v>120.7</v>
      </c>
      <c r="I111" s="274">
        <v>-39.799999999999997</v>
      </c>
      <c r="J111" s="274">
        <v>-1.2</v>
      </c>
      <c r="K111" s="274">
        <v>160.5</v>
      </c>
      <c r="L111" s="275">
        <f t="shared" si="53"/>
        <v>335.9</v>
      </c>
      <c r="M111" s="275">
        <f t="shared" si="54"/>
        <v>175.39999999999998</v>
      </c>
      <c r="N111" s="275">
        <f t="shared" si="54"/>
        <v>2.8999999999999995</v>
      </c>
      <c r="O111" s="275">
        <f t="shared" si="54"/>
        <v>160.5</v>
      </c>
      <c r="P111" s="1"/>
    </row>
    <row r="112" spans="1:16" s="32" customFormat="1" ht="39" x14ac:dyDescent="0.25">
      <c r="A112" s="97"/>
      <c r="B112" s="366" t="s">
        <v>385</v>
      </c>
      <c r="C112" s="295" t="s">
        <v>50</v>
      </c>
      <c r="D112" s="150">
        <f t="shared" si="51"/>
        <v>0</v>
      </c>
      <c r="E112" s="272"/>
      <c r="F112" s="272"/>
      <c r="G112" s="273"/>
      <c r="H112" s="274">
        <f t="shared" si="55"/>
        <v>14.299999999999999</v>
      </c>
      <c r="I112" s="367">
        <v>0.1</v>
      </c>
      <c r="J112" s="303">
        <v>0.1</v>
      </c>
      <c r="K112" s="367">
        <v>14.2</v>
      </c>
      <c r="L112" s="275">
        <f t="shared" si="53"/>
        <v>14.299999999999999</v>
      </c>
      <c r="M112" s="275">
        <f t="shared" si="54"/>
        <v>0.1</v>
      </c>
      <c r="N112" s="276">
        <f t="shared" si="54"/>
        <v>0.1</v>
      </c>
      <c r="O112" s="276">
        <f t="shared" si="54"/>
        <v>14.2</v>
      </c>
      <c r="P112" s="1"/>
    </row>
    <row r="113" spans="1:18" s="32" customFormat="1" hidden="1" x14ac:dyDescent="0.25">
      <c r="A113" s="111"/>
      <c r="B113" s="112" t="s">
        <v>402</v>
      </c>
      <c r="C113" s="305"/>
      <c r="D113" s="150">
        <f t="shared" si="51"/>
        <v>0</v>
      </c>
      <c r="E113" s="108"/>
      <c r="F113" s="108"/>
      <c r="G113" s="368"/>
      <c r="H113" s="104">
        <f t="shared" si="55"/>
        <v>0</v>
      </c>
      <c r="I113" s="8"/>
      <c r="J113" s="8"/>
      <c r="K113" s="8"/>
      <c r="L113" s="63">
        <f t="shared" si="53"/>
        <v>0</v>
      </c>
      <c r="M113" s="63">
        <f t="shared" si="54"/>
        <v>0</v>
      </c>
      <c r="N113" s="27">
        <f t="shared" si="54"/>
        <v>0</v>
      </c>
      <c r="O113" s="27">
        <f t="shared" si="54"/>
        <v>0</v>
      </c>
      <c r="P113" s="1"/>
    </row>
    <row r="114" spans="1:18" hidden="1" x14ac:dyDescent="0.25">
      <c r="A114" s="17" t="s">
        <v>91</v>
      </c>
      <c r="B114" s="24" t="s">
        <v>54</v>
      </c>
      <c r="C114" s="431" t="s">
        <v>50</v>
      </c>
      <c r="D114" s="142">
        <f t="shared" si="51"/>
        <v>0</v>
      </c>
      <c r="E114" s="113">
        <f>E116+E117</f>
        <v>0</v>
      </c>
      <c r="F114" s="113">
        <f t="shared" ref="F114:G114" si="56">F116+F117</f>
        <v>0</v>
      </c>
      <c r="G114" s="113">
        <f t="shared" si="56"/>
        <v>0</v>
      </c>
      <c r="H114" s="154">
        <f t="shared" si="55"/>
        <v>0</v>
      </c>
      <c r="I114" s="114">
        <f>I116+I117</f>
        <v>0</v>
      </c>
      <c r="J114" s="114">
        <f t="shared" ref="J114:K114" si="57">J116+J117</f>
        <v>0</v>
      </c>
      <c r="K114" s="114">
        <f t="shared" si="57"/>
        <v>0</v>
      </c>
      <c r="L114" s="155">
        <f t="shared" si="53"/>
        <v>0</v>
      </c>
      <c r="M114" s="115">
        <f>M116+M117</f>
        <v>0</v>
      </c>
      <c r="N114" s="115">
        <f t="shared" ref="N114:O114" si="58">N116+N117</f>
        <v>0</v>
      </c>
      <c r="O114" s="115">
        <f t="shared" si="58"/>
        <v>0</v>
      </c>
      <c r="P114" s="358"/>
    </row>
    <row r="115" spans="1:18" hidden="1" x14ac:dyDescent="0.25">
      <c r="A115" s="17"/>
      <c r="B115" s="249" t="s">
        <v>188</v>
      </c>
      <c r="C115" s="438"/>
      <c r="D115" s="144"/>
      <c r="E115" s="116"/>
      <c r="F115" s="224"/>
      <c r="G115" s="116"/>
      <c r="H115" s="211"/>
      <c r="I115" s="117"/>
      <c r="J115" s="211"/>
      <c r="K115" s="117"/>
      <c r="L115" s="212"/>
      <c r="M115" s="118"/>
      <c r="N115" s="212"/>
      <c r="O115" s="118"/>
      <c r="P115" s="358"/>
    </row>
    <row r="116" spans="1:18" ht="26.25" hidden="1" x14ac:dyDescent="0.25">
      <c r="A116" s="17"/>
      <c r="B116" s="109" t="s">
        <v>426</v>
      </c>
      <c r="C116" s="438"/>
      <c r="D116" s="116">
        <f t="shared" si="51"/>
        <v>0</v>
      </c>
      <c r="E116" s="116"/>
      <c r="F116" s="116"/>
      <c r="G116" s="116"/>
      <c r="H116" s="274">
        <f t="shared" ref="H116" si="59">I116+K116</f>
        <v>0</v>
      </c>
      <c r="I116" s="117"/>
      <c r="J116" s="117"/>
      <c r="K116" s="117"/>
      <c r="L116" s="118">
        <f t="shared" ref="L116:L118" si="60">M116+O116</f>
        <v>0</v>
      </c>
      <c r="M116" s="118">
        <f t="shared" ref="M116:N116" si="61">E116+I116</f>
        <v>0</v>
      </c>
      <c r="N116" s="118">
        <f t="shared" si="61"/>
        <v>0</v>
      </c>
      <c r="O116" s="118"/>
      <c r="P116" s="358"/>
    </row>
    <row r="117" spans="1:18" ht="26.25" hidden="1" x14ac:dyDescent="0.25">
      <c r="A117" s="17"/>
      <c r="B117" s="109" t="s">
        <v>419</v>
      </c>
      <c r="C117" s="432"/>
      <c r="D117" s="113">
        <f t="shared" si="51"/>
        <v>0</v>
      </c>
      <c r="E117" s="113"/>
      <c r="F117" s="113"/>
      <c r="G117" s="113"/>
      <c r="H117" s="51"/>
      <c r="I117" s="51"/>
      <c r="J117" s="51"/>
      <c r="K117" s="51"/>
      <c r="L117" s="52">
        <f t="shared" si="60"/>
        <v>0</v>
      </c>
      <c r="M117" s="52">
        <f t="shared" si="54"/>
        <v>0</v>
      </c>
      <c r="N117" s="52">
        <f t="shared" si="54"/>
        <v>0</v>
      </c>
      <c r="O117" s="52"/>
      <c r="P117" s="358"/>
    </row>
    <row r="118" spans="1:18" hidden="1" x14ac:dyDescent="0.25">
      <c r="A118" s="4" t="s">
        <v>92</v>
      </c>
      <c r="B118" s="27" t="s">
        <v>33</v>
      </c>
      <c r="C118" s="436" t="s">
        <v>50</v>
      </c>
      <c r="D118" s="108">
        <f>E118+G118</f>
        <v>0</v>
      </c>
      <c r="E118" s="142">
        <f>E121+E122+E120</f>
        <v>0</v>
      </c>
      <c r="F118" s="142">
        <f>F121+F122+F120</f>
        <v>0</v>
      </c>
      <c r="G118" s="142">
        <f t="shared" ref="G118" si="62">G121+G122</f>
        <v>0</v>
      </c>
      <c r="H118" s="114">
        <f t="shared" si="55"/>
        <v>0</v>
      </c>
      <c r="I118" s="227">
        <f>I121+I122+I120</f>
        <v>0</v>
      </c>
      <c r="J118" s="227">
        <f t="shared" ref="J118:K118" si="63">J121+J122+J120</f>
        <v>0</v>
      </c>
      <c r="K118" s="227">
        <f t="shared" si="63"/>
        <v>0</v>
      </c>
      <c r="L118" s="115">
        <f t="shared" si="60"/>
        <v>0</v>
      </c>
      <c r="M118" s="290">
        <f>M121+M122+M120</f>
        <v>0</v>
      </c>
      <c r="N118" s="290">
        <f>N121+N122+N120</f>
        <v>0</v>
      </c>
      <c r="O118" s="115">
        <f t="shared" ref="O118" si="64">O121+O122</f>
        <v>0</v>
      </c>
      <c r="P118" s="358"/>
    </row>
    <row r="119" spans="1:18" hidden="1" x14ac:dyDescent="0.25">
      <c r="A119" s="17"/>
      <c r="B119" s="249" t="s">
        <v>188</v>
      </c>
      <c r="C119" s="436"/>
      <c r="D119" s="6"/>
      <c r="E119" s="144"/>
      <c r="F119" s="116"/>
      <c r="G119" s="224"/>
      <c r="H119" s="121"/>
      <c r="I119" s="183"/>
      <c r="J119" s="121"/>
      <c r="K119" s="121"/>
      <c r="L119" s="122"/>
      <c r="M119" s="122"/>
      <c r="N119" s="122"/>
      <c r="O119" s="118"/>
      <c r="P119" s="358"/>
    </row>
    <row r="120" spans="1:18" ht="26.25" hidden="1" x14ac:dyDescent="0.25">
      <c r="A120" s="17"/>
      <c r="B120" s="441" t="s">
        <v>329</v>
      </c>
      <c r="C120" s="436"/>
      <c r="D120" s="116">
        <f t="shared" ref="D120:D121" si="65">E120+G120</f>
        <v>0</v>
      </c>
      <c r="E120" s="144"/>
      <c r="F120" s="50"/>
      <c r="G120" s="224"/>
      <c r="H120" s="274">
        <f t="shared" ref="H120:H121" si="66">I120+K120</f>
        <v>0</v>
      </c>
      <c r="I120" s="51"/>
      <c r="J120" s="51"/>
      <c r="K120" s="51"/>
      <c r="L120" s="52">
        <f t="shared" ref="L120:L123" si="67">M120+O120</f>
        <v>0</v>
      </c>
      <c r="M120" s="52">
        <f t="shared" ref="M120:O122" si="68">E120+I120</f>
        <v>0</v>
      </c>
      <c r="N120" s="52">
        <f t="shared" si="68"/>
        <v>0</v>
      </c>
      <c r="O120" s="118"/>
      <c r="P120" s="358"/>
    </row>
    <row r="121" spans="1:18" ht="26.25" hidden="1" x14ac:dyDescent="0.25">
      <c r="A121" s="17"/>
      <c r="B121" s="109" t="s">
        <v>426</v>
      </c>
      <c r="C121" s="438"/>
      <c r="D121" s="116">
        <f t="shared" si="65"/>
        <v>0</v>
      </c>
      <c r="E121" s="116"/>
      <c r="F121" s="116"/>
      <c r="G121" s="116"/>
      <c r="H121" s="274">
        <f t="shared" si="66"/>
        <v>0</v>
      </c>
      <c r="I121" s="51"/>
      <c r="J121" s="51"/>
      <c r="K121" s="51"/>
      <c r="L121" s="52">
        <f t="shared" si="67"/>
        <v>0</v>
      </c>
      <c r="M121" s="52">
        <f t="shared" si="68"/>
        <v>0</v>
      </c>
      <c r="N121" s="52">
        <f t="shared" si="68"/>
        <v>0</v>
      </c>
      <c r="O121" s="52"/>
      <c r="P121" s="358"/>
    </row>
    <row r="122" spans="1:18" s="32" customFormat="1" ht="26.25" hidden="1" x14ac:dyDescent="0.25">
      <c r="A122" s="97"/>
      <c r="B122" s="109" t="s">
        <v>419</v>
      </c>
      <c r="C122" s="298"/>
      <c r="D122" s="113">
        <f>E122+G122</f>
        <v>0</v>
      </c>
      <c r="E122" s="113"/>
      <c r="F122" s="113"/>
      <c r="G122" s="113"/>
      <c r="H122" s="51">
        <f t="shared" si="55"/>
        <v>0</v>
      </c>
      <c r="I122" s="51"/>
      <c r="J122" s="51"/>
      <c r="K122" s="51"/>
      <c r="L122" s="52">
        <f t="shared" si="67"/>
        <v>0</v>
      </c>
      <c r="M122" s="52">
        <f t="shared" si="68"/>
        <v>0</v>
      </c>
      <c r="N122" s="52">
        <f t="shared" si="68"/>
        <v>0</v>
      </c>
      <c r="O122" s="52">
        <f t="shared" si="68"/>
        <v>0</v>
      </c>
      <c r="P122" s="358"/>
      <c r="Q122" s="369"/>
      <c r="R122" s="370"/>
    </row>
    <row r="123" spans="1:18" hidden="1" x14ac:dyDescent="0.25">
      <c r="A123" s="4" t="s">
        <v>93</v>
      </c>
      <c r="B123" s="30" t="s">
        <v>155</v>
      </c>
      <c r="C123" s="436" t="s">
        <v>50</v>
      </c>
      <c r="D123" s="371">
        <f>E123+G123</f>
        <v>0</v>
      </c>
      <c r="E123" s="108">
        <f>SUM(E125:E127)</f>
        <v>0</v>
      </c>
      <c r="F123" s="108">
        <f>SUM(F125:F127)</f>
        <v>0</v>
      </c>
      <c r="G123" s="108">
        <f t="shared" ref="G123" si="69">SUM(G126:G127)</f>
        <v>0</v>
      </c>
      <c r="H123" s="143">
        <f t="shared" si="55"/>
        <v>0</v>
      </c>
      <c r="I123" s="62">
        <f>SUM(I125:I127)</f>
        <v>0</v>
      </c>
      <c r="J123" s="62">
        <f t="shared" ref="J123:K123" si="70">SUM(J125:J127)</f>
        <v>0</v>
      </c>
      <c r="K123" s="62">
        <f t="shared" si="70"/>
        <v>0</v>
      </c>
      <c r="L123" s="115">
        <f t="shared" si="67"/>
        <v>0</v>
      </c>
      <c r="M123" s="27">
        <f>SUM(M125:M127)</f>
        <v>0</v>
      </c>
      <c r="N123" s="27">
        <f t="shared" ref="N123:O123" si="71">SUM(N125:N127)</f>
        <v>0</v>
      </c>
      <c r="O123" s="27">
        <f t="shared" si="71"/>
        <v>0</v>
      </c>
      <c r="P123" s="358"/>
      <c r="Q123" s="90"/>
      <c r="R123" s="32"/>
    </row>
    <row r="124" spans="1:18" hidden="1" x14ac:dyDescent="0.25">
      <c r="A124" s="17"/>
      <c r="B124" s="249" t="s">
        <v>188</v>
      </c>
      <c r="C124" s="436"/>
      <c r="D124" s="372"/>
      <c r="E124" s="6"/>
      <c r="F124" s="373"/>
      <c r="G124" s="6"/>
      <c r="H124" s="183"/>
      <c r="I124" s="121"/>
      <c r="J124" s="121"/>
      <c r="K124" s="121"/>
      <c r="L124" s="122"/>
      <c r="M124" s="122"/>
      <c r="N124" s="122"/>
      <c r="O124" s="122"/>
      <c r="P124" s="358"/>
      <c r="Q124" s="90"/>
      <c r="R124" s="32"/>
    </row>
    <row r="125" spans="1:18" ht="26.25" hidden="1" x14ac:dyDescent="0.25">
      <c r="A125" s="17"/>
      <c r="B125" s="441" t="s">
        <v>329</v>
      </c>
      <c r="C125" s="436"/>
      <c r="D125" s="116">
        <f t="shared" ref="D125:D126" si="72">E125+G125</f>
        <v>0</v>
      </c>
      <c r="E125" s="116"/>
      <c r="F125" s="373"/>
      <c r="G125" s="6"/>
      <c r="H125" s="274">
        <f t="shared" ref="H125:H126" si="73">I125+K125</f>
        <v>0</v>
      </c>
      <c r="I125" s="51"/>
      <c r="J125" s="51"/>
      <c r="K125" s="51"/>
      <c r="L125" s="52">
        <f t="shared" ref="L125:L132" si="74">M125+O125</f>
        <v>0</v>
      </c>
      <c r="M125" s="52">
        <f t="shared" ref="M125:O127" si="75">E125+I125</f>
        <v>0</v>
      </c>
      <c r="N125" s="52">
        <f t="shared" si="75"/>
        <v>0</v>
      </c>
      <c r="O125" s="52"/>
      <c r="P125" s="358"/>
      <c r="Q125" s="90"/>
      <c r="R125" s="32"/>
    </row>
    <row r="126" spans="1:18" ht="26.25" hidden="1" x14ac:dyDescent="0.25">
      <c r="A126" s="17"/>
      <c r="B126" s="109" t="s">
        <v>426</v>
      </c>
      <c r="C126" s="438"/>
      <c r="D126" s="116">
        <f t="shared" si="72"/>
        <v>0</v>
      </c>
      <c r="E126" s="116"/>
      <c r="F126" s="116"/>
      <c r="G126" s="116"/>
      <c r="H126" s="274">
        <f t="shared" si="73"/>
        <v>0</v>
      </c>
      <c r="I126" s="51"/>
      <c r="J126" s="51"/>
      <c r="K126" s="51"/>
      <c r="L126" s="52">
        <f t="shared" si="74"/>
        <v>0</v>
      </c>
      <c r="M126" s="52">
        <f t="shared" si="75"/>
        <v>0</v>
      </c>
      <c r="N126" s="52">
        <f t="shared" si="75"/>
        <v>0</v>
      </c>
      <c r="O126" s="52"/>
      <c r="P126" s="358"/>
    </row>
    <row r="127" spans="1:18" ht="26.25" hidden="1" x14ac:dyDescent="0.25">
      <c r="A127" s="17"/>
      <c r="B127" s="109" t="s">
        <v>419</v>
      </c>
      <c r="C127" s="437"/>
      <c r="D127" s="108">
        <f>E127+G127</f>
        <v>0</v>
      </c>
      <c r="E127" s="108"/>
      <c r="F127" s="108"/>
      <c r="G127" s="103"/>
      <c r="H127" s="117">
        <f t="shared" si="55"/>
        <v>0</v>
      </c>
      <c r="I127" s="117"/>
      <c r="J127" s="117"/>
      <c r="K127" s="117"/>
      <c r="L127" s="118">
        <f t="shared" si="74"/>
        <v>0</v>
      </c>
      <c r="M127" s="118">
        <f t="shared" si="75"/>
        <v>0</v>
      </c>
      <c r="N127" s="118">
        <f t="shared" si="75"/>
        <v>0</v>
      </c>
      <c r="O127" s="118">
        <f t="shared" si="75"/>
        <v>0</v>
      </c>
      <c r="P127" s="358"/>
      <c r="Q127" s="90"/>
      <c r="R127" s="32"/>
    </row>
    <row r="128" spans="1:18" hidden="1" x14ac:dyDescent="0.25">
      <c r="A128" s="4" t="s">
        <v>94</v>
      </c>
      <c r="B128" s="30" t="s">
        <v>377</v>
      </c>
      <c r="C128" s="435" t="s">
        <v>50</v>
      </c>
      <c r="D128" s="371">
        <f>E128+G128</f>
        <v>0</v>
      </c>
      <c r="E128" s="113">
        <f>SUM(E130:E131)</f>
        <v>0</v>
      </c>
      <c r="F128" s="113">
        <f t="shared" ref="F128:G128" si="76">SUM(F130:F131)</f>
        <v>0</v>
      </c>
      <c r="G128" s="113">
        <f t="shared" si="76"/>
        <v>0</v>
      </c>
      <c r="H128" s="143">
        <f t="shared" si="55"/>
        <v>0</v>
      </c>
      <c r="I128" s="114">
        <f>SUM(I130:I131)</f>
        <v>0</v>
      </c>
      <c r="J128" s="114">
        <f t="shared" ref="J128:K128" si="77">SUM(J130:J131)</f>
        <v>0</v>
      </c>
      <c r="K128" s="114">
        <f t="shared" si="77"/>
        <v>0</v>
      </c>
      <c r="L128" s="115">
        <f t="shared" si="74"/>
        <v>0</v>
      </c>
      <c r="M128" s="115">
        <f>SUM(M130:M131)</f>
        <v>0</v>
      </c>
      <c r="N128" s="115">
        <f t="shared" ref="N128:O128" si="78">SUM(N130:N131)</f>
        <v>0</v>
      </c>
      <c r="O128" s="115">
        <f t="shared" si="78"/>
        <v>0</v>
      </c>
      <c r="P128" s="358"/>
      <c r="Q128" s="90"/>
      <c r="R128" s="32"/>
    </row>
    <row r="129" spans="1:18" hidden="1" x14ac:dyDescent="0.25">
      <c r="A129" s="17"/>
      <c r="B129" s="249" t="s">
        <v>188</v>
      </c>
      <c r="C129" s="436"/>
      <c r="D129" s="372"/>
      <c r="E129" s="116"/>
      <c r="F129" s="224"/>
      <c r="G129" s="116"/>
      <c r="H129" s="183"/>
      <c r="I129" s="374"/>
      <c r="J129" s="121"/>
      <c r="K129" s="374"/>
      <c r="L129" s="122"/>
      <c r="M129" s="358"/>
      <c r="N129" s="122"/>
      <c r="O129" s="188"/>
      <c r="P129" s="358"/>
      <c r="Q129" s="90"/>
      <c r="R129" s="32"/>
    </row>
    <row r="130" spans="1:18" ht="26.25" hidden="1" x14ac:dyDescent="0.25">
      <c r="A130" s="17"/>
      <c r="B130" s="109" t="s">
        <v>426</v>
      </c>
      <c r="C130" s="438"/>
      <c r="D130" s="116">
        <f t="shared" ref="D130" si="79">E130+G130</f>
        <v>0</v>
      </c>
      <c r="E130" s="116"/>
      <c r="F130" s="116"/>
      <c r="G130" s="116"/>
      <c r="H130" s="274">
        <f t="shared" ref="H130" si="80">I130+K130</f>
        <v>0</v>
      </c>
      <c r="I130" s="51"/>
      <c r="J130" s="51"/>
      <c r="K130" s="51"/>
      <c r="L130" s="52">
        <f t="shared" ref="L130:L131" si="81">M130+O130</f>
        <v>0</v>
      </c>
      <c r="M130" s="52">
        <f t="shared" ref="M130:O131" si="82">E130+I130</f>
        <v>0</v>
      </c>
      <c r="N130" s="52">
        <f t="shared" si="82"/>
        <v>0</v>
      </c>
      <c r="O130" s="52"/>
      <c r="P130" s="358"/>
    </row>
    <row r="131" spans="1:18" ht="26.25" hidden="1" x14ac:dyDescent="0.25">
      <c r="A131" s="17"/>
      <c r="B131" s="109" t="s">
        <v>419</v>
      </c>
      <c r="C131" s="437"/>
      <c r="D131" s="113">
        <f>E131+G131</f>
        <v>0</v>
      </c>
      <c r="E131" s="153"/>
      <c r="F131" s="113"/>
      <c r="G131" s="375"/>
      <c r="H131" s="117">
        <f t="shared" si="55"/>
        <v>0</v>
      </c>
      <c r="I131" s="211"/>
      <c r="J131" s="117"/>
      <c r="K131" s="211"/>
      <c r="L131" s="115">
        <f t="shared" si="81"/>
        <v>0</v>
      </c>
      <c r="M131" s="115">
        <f t="shared" si="82"/>
        <v>0</v>
      </c>
      <c r="N131" s="115">
        <f t="shared" si="82"/>
        <v>0</v>
      </c>
      <c r="O131" s="115">
        <f t="shared" si="82"/>
        <v>0</v>
      </c>
      <c r="P131" s="358"/>
      <c r="Q131" s="90"/>
      <c r="R131" s="32"/>
    </row>
    <row r="132" spans="1:18" hidden="1" x14ac:dyDescent="0.25">
      <c r="A132" s="4" t="s">
        <v>95</v>
      </c>
      <c r="B132" s="146" t="s">
        <v>148</v>
      </c>
      <c r="C132" s="431" t="s">
        <v>50</v>
      </c>
      <c r="D132" s="371">
        <f>E132+G132</f>
        <v>0</v>
      </c>
      <c r="E132" s="113">
        <f>SUM(E134:E135)</f>
        <v>0</v>
      </c>
      <c r="F132" s="113">
        <f>SUM(F134:F135)</f>
        <v>0</v>
      </c>
      <c r="G132" s="113">
        <f>SUM(G134:G135)</f>
        <v>0</v>
      </c>
      <c r="H132" s="143">
        <f t="shared" si="55"/>
        <v>0</v>
      </c>
      <c r="I132" s="114">
        <f>SUM(I134:I135)</f>
        <v>0</v>
      </c>
      <c r="J132" s="114">
        <f>SUM(J134:J135)</f>
        <v>0</v>
      </c>
      <c r="K132" s="114">
        <f>SUM(K134:K135)</f>
        <v>0</v>
      </c>
      <c r="L132" s="147">
        <f t="shared" si="74"/>
        <v>0</v>
      </c>
      <c r="M132" s="115">
        <f>SUM(M134:M135)</f>
        <v>0</v>
      </c>
      <c r="N132" s="115">
        <f>SUM(N134:N135)</f>
        <v>0</v>
      </c>
      <c r="O132" s="115">
        <f>SUM(O134:O135)</f>
        <v>0</v>
      </c>
      <c r="P132" s="358"/>
      <c r="Q132" s="90"/>
      <c r="R132" s="32"/>
    </row>
    <row r="133" spans="1:18" hidden="1" x14ac:dyDescent="0.25">
      <c r="A133" s="17"/>
      <c r="B133" s="249" t="s">
        <v>188</v>
      </c>
      <c r="C133" s="438"/>
      <c r="D133" s="372"/>
      <c r="E133" s="116"/>
      <c r="F133" s="224"/>
      <c r="G133" s="116"/>
      <c r="H133" s="183"/>
      <c r="I133" s="121"/>
      <c r="J133" s="121"/>
      <c r="K133" s="183"/>
      <c r="L133" s="188"/>
      <c r="M133" s="122"/>
      <c r="N133" s="122"/>
      <c r="O133" s="122"/>
      <c r="P133" s="358"/>
      <c r="Q133" s="90"/>
      <c r="R133" s="32"/>
    </row>
    <row r="134" spans="1:18" ht="26.25" hidden="1" x14ac:dyDescent="0.25">
      <c r="A134" s="17"/>
      <c r="B134" s="109" t="s">
        <v>426</v>
      </c>
      <c r="C134" s="438"/>
      <c r="D134" s="116">
        <f t="shared" ref="D134" si="83">E134+G134</f>
        <v>0</v>
      </c>
      <c r="E134" s="116"/>
      <c r="F134" s="116"/>
      <c r="G134" s="116"/>
      <c r="H134" s="274">
        <f t="shared" ref="H134" si="84">I134+K134</f>
        <v>0</v>
      </c>
      <c r="I134" s="51"/>
      <c r="J134" s="51"/>
      <c r="K134" s="51"/>
      <c r="L134" s="52">
        <f t="shared" ref="L134:L136" si="85">M134+O134</f>
        <v>0</v>
      </c>
      <c r="M134" s="52">
        <f t="shared" ref="M134:O135" si="86">E134+I134</f>
        <v>0</v>
      </c>
      <c r="N134" s="52">
        <f t="shared" si="86"/>
        <v>0</v>
      </c>
      <c r="O134" s="52"/>
      <c r="P134" s="358"/>
    </row>
    <row r="135" spans="1:18" s="32" customFormat="1" ht="26.25" hidden="1" x14ac:dyDescent="0.25">
      <c r="A135" s="97"/>
      <c r="B135" s="109" t="s">
        <v>419</v>
      </c>
      <c r="C135" s="298"/>
      <c r="D135" s="113">
        <f>E135+G135</f>
        <v>0</v>
      </c>
      <c r="E135" s="113"/>
      <c r="F135" s="113"/>
      <c r="G135" s="182"/>
      <c r="H135" s="121">
        <f t="shared" si="55"/>
        <v>0</v>
      </c>
      <c r="I135" s="121"/>
      <c r="J135" s="121"/>
      <c r="K135" s="183"/>
      <c r="L135" s="115">
        <f t="shared" si="85"/>
        <v>0</v>
      </c>
      <c r="M135" s="115">
        <f t="shared" si="86"/>
        <v>0</v>
      </c>
      <c r="N135" s="115">
        <f t="shared" si="86"/>
        <v>0</v>
      </c>
      <c r="O135" s="115">
        <f t="shared" si="86"/>
        <v>0</v>
      </c>
      <c r="P135" s="358"/>
      <c r="Q135" s="369"/>
      <c r="R135" s="370"/>
    </row>
    <row r="136" spans="1:18" hidden="1" x14ac:dyDescent="0.25">
      <c r="A136" s="101" t="s">
        <v>96</v>
      </c>
      <c r="B136" s="225" t="s">
        <v>321</v>
      </c>
      <c r="C136" s="431" t="s">
        <v>50</v>
      </c>
      <c r="D136" s="371">
        <f>E136+G136</f>
        <v>0</v>
      </c>
      <c r="E136" s="113">
        <f>SUM(E138:E140)</f>
        <v>0</v>
      </c>
      <c r="F136" s="113">
        <f t="shared" ref="F136:G136" si="87">SUM(F138:F140)</f>
        <v>0</v>
      </c>
      <c r="G136" s="113">
        <f t="shared" si="87"/>
        <v>0</v>
      </c>
      <c r="H136" s="143">
        <f t="shared" si="55"/>
        <v>0</v>
      </c>
      <c r="I136" s="114">
        <f>SUM(I138:I140)</f>
        <v>0</v>
      </c>
      <c r="J136" s="114">
        <f t="shared" ref="J136:K136" si="88">SUM(J138:J140)</f>
        <v>0</v>
      </c>
      <c r="K136" s="114">
        <f t="shared" si="88"/>
        <v>0</v>
      </c>
      <c r="L136" s="147">
        <f t="shared" si="85"/>
        <v>0</v>
      </c>
      <c r="M136" s="115">
        <f>SUM(M138:M140)</f>
        <v>0</v>
      </c>
      <c r="N136" s="115">
        <f t="shared" ref="N136:O136" si="89">SUM(N138:N140)</f>
        <v>0</v>
      </c>
      <c r="O136" s="115">
        <f t="shared" si="89"/>
        <v>0</v>
      </c>
      <c r="P136" s="358"/>
      <c r="Q136" s="90"/>
      <c r="R136" s="32"/>
    </row>
    <row r="137" spans="1:18" hidden="1" x14ac:dyDescent="0.25">
      <c r="A137" s="105"/>
      <c r="B137" s="249" t="s">
        <v>188</v>
      </c>
      <c r="C137" s="438"/>
      <c r="D137" s="372"/>
      <c r="E137" s="116"/>
      <c r="F137" s="224"/>
      <c r="G137" s="120"/>
      <c r="H137" s="183"/>
      <c r="I137" s="121"/>
      <c r="J137" s="121"/>
      <c r="K137" s="183"/>
      <c r="L137" s="188"/>
      <c r="M137" s="122"/>
      <c r="N137" s="122"/>
      <c r="O137" s="122"/>
      <c r="P137" s="358"/>
      <c r="Q137" s="90"/>
      <c r="R137" s="32"/>
    </row>
    <row r="138" spans="1:18" ht="26.25" hidden="1" x14ac:dyDescent="0.25">
      <c r="A138" s="105"/>
      <c r="B138" s="441" t="s">
        <v>329</v>
      </c>
      <c r="C138" s="438"/>
      <c r="D138" s="116">
        <f t="shared" ref="D138:D139" si="90">E138+G138</f>
        <v>0</v>
      </c>
      <c r="E138" s="116"/>
      <c r="F138" s="224"/>
      <c r="G138" s="50"/>
      <c r="H138" s="274">
        <f t="shared" ref="H138:H139" si="91">I138+K138</f>
        <v>0</v>
      </c>
      <c r="I138" s="51"/>
      <c r="J138" s="51"/>
      <c r="K138" s="51"/>
      <c r="L138" s="52">
        <f t="shared" ref="L138:L139" si="92">M138+O138</f>
        <v>0</v>
      </c>
      <c r="M138" s="52">
        <f t="shared" ref="M138:O141" si="93">E138+I138</f>
        <v>0</v>
      </c>
      <c r="N138" s="52">
        <f t="shared" si="93"/>
        <v>0</v>
      </c>
      <c r="O138" s="52"/>
      <c r="P138" s="358"/>
      <c r="Q138" s="90"/>
      <c r="R138" s="32"/>
    </row>
    <row r="139" spans="1:18" ht="26.25" hidden="1" x14ac:dyDescent="0.25">
      <c r="A139" s="17"/>
      <c r="B139" s="109" t="s">
        <v>426</v>
      </c>
      <c r="C139" s="438"/>
      <c r="D139" s="116">
        <f t="shared" si="90"/>
        <v>0</v>
      </c>
      <c r="E139" s="116"/>
      <c r="F139" s="116"/>
      <c r="G139" s="116"/>
      <c r="H139" s="274">
        <f t="shared" si="91"/>
        <v>0</v>
      </c>
      <c r="I139" s="51"/>
      <c r="J139" s="51"/>
      <c r="K139" s="51"/>
      <c r="L139" s="52">
        <f t="shared" si="92"/>
        <v>0</v>
      </c>
      <c r="M139" s="52">
        <f t="shared" si="93"/>
        <v>0</v>
      </c>
      <c r="N139" s="52">
        <f t="shared" si="93"/>
        <v>0</v>
      </c>
      <c r="O139" s="52"/>
      <c r="P139" s="358"/>
    </row>
    <row r="140" spans="1:18" ht="26.25" hidden="1" x14ac:dyDescent="0.25">
      <c r="A140" s="105"/>
      <c r="B140" s="109" t="s">
        <v>419</v>
      </c>
      <c r="C140" s="299"/>
      <c r="D140" s="113">
        <f>E140+G140</f>
        <v>0</v>
      </c>
      <c r="E140" s="113"/>
      <c r="F140" s="113"/>
      <c r="G140" s="182"/>
      <c r="H140" s="121">
        <f t="shared" si="55"/>
        <v>0</v>
      </c>
      <c r="I140" s="121"/>
      <c r="J140" s="121"/>
      <c r="K140" s="183"/>
      <c r="L140" s="188">
        <f>M140+O140</f>
        <v>0</v>
      </c>
      <c r="M140" s="122">
        <f t="shared" si="93"/>
        <v>0</v>
      </c>
      <c r="N140" s="122">
        <f t="shared" si="93"/>
        <v>0</v>
      </c>
      <c r="O140" s="122">
        <f t="shared" si="93"/>
        <v>0</v>
      </c>
      <c r="P140" s="358"/>
      <c r="Q140" s="90"/>
      <c r="R140" s="32"/>
    </row>
    <row r="141" spans="1:18" hidden="1" x14ac:dyDescent="0.25">
      <c r="A141" s="4" t="s">
        <v>97</v>
      </c>
      <c r="B141" s="27" t="s">
        <v>378</v>
      </c>
      <c r="C141" s="435" t="s">
        <v>50</v>
      </c>
      <c r="D141" s="371">
        <f>E141+G141</f>
        <v>0</v>
      </c>
      <c r="E141" s="113">
        <f>SUM(E143:E144)</f>
        <v>0</v>
      </c>
      <c r="F141" s="113">
        <f t="shared" ref="F141:G141" si="94">SUM(F143:F144)</f>
        <v>0</v>
      </c>
      <c r="G141" s="113">
        <f t="shared" si="94"/>
        <v>0</v>
      </c>
      <c r="H141" s="143">
        <f t="shared" si="55"/>
        <v>0</v>
      </c>
      <c r="I141" s="114">
        <f>SUM(I143:I144)</f>
        <v>0</v>
      </c>
      <c r="J141" s="114">
        <f t="shared" ref="J141:K141" si="95">SUM(J143:J144)</f>
        <v>0</v>
      </c>
      <c r="K141" s="114">
        <f t="shared" si="95"/>
        <v>0</v>
      </c>
      <c r="L141" s="115">
        <f>M141+O141</f>
        <v>0</v>
      </c>
      <c r="M141" s="115">
        <f t="shared" si="93"/>
        <v>0</v>
      </c>
      <c r="N141" s="115">
        <f t="shared" si="93"/>
        <v>0</v>
      </c>
      <c r="O141" s="115">
        <f t="shared" si="93"/>
        <v>0</v>
      </c>
      <c r="P141" s="358"/>
      <c r="Q141" s="90"/>
      <c r="R141" s="32"/>
    </row>
    <row r="142" spans="1:18" hidden="1" x14ac:dyDescent="0.25">
      <c r="A142" s="17"/>
      <c r="B142" s="249" t="s">
        <v>188</v>
      </c>
      <c r="C142" s="436"/>
      <c r="D142" s="372"/>
      <c r="E142" s="116"/>
      <c r="F142" s="224"/>
      <c r="G142" s="116"/>
      <c r="H142" s="183"/>
      <c r="I142" s="183"/>
      <c r="J142" s="121"/>
      <c r="K142" s="121"/>
      <c r="L142" s="122"/>
      <c r="M142" s="122"/>
      <c r="N142" s="122"/>
      <c r="O142" s="122"/>
      <c r="P142" s="358"/>
      <c r="Q142" s="90"/>
      <c r="R142" s="32"/>
    </row>
    <row r="143" spans="1:18" ht="26.25" hidden="1" x14ac:dyDescent="0.25">
      <c r="A143" s="17"/>
      <c r="B143" s="109" t="s">
        <v>426</v>
      </c>
      <c r="C143" s="438"/>
      <c r="D143" s="116">
        <f t="shared" ref="D143" si="96">E143+G143</f>
        <v>0</v>
      </c>
      <c r="E143" s="116"/>
      <c r="F143" s="116"/>
      <c r="G143" s="116"/>
      <c r="H143" s="274">
        <f t="shared" ref="H143" si="97">I143+K143</f>
        <v>0</v>
      </c>
      <c r="I143" s="51"/>
      <c r="J143" s="51"/>
      <c r="K143" s="51"/>
      <c r="L143" s="52">
        <f t="shared" ref="L143:L144" si="98">M143+O143</f>
        <v>0</v>
      </c>
      <c r="M143" s="52">
        <f t="shared" ref="M143:O145" si="99">E143+I143</f>
        <v>0</v>
      </c>
      <c r="N143" s="52">
        <f t="shared" si="99"/>
        <v>0</v>
      </c>
      <c r="O143" s="52"/>
      <c r="P143" s="358"/>
    </row>
    <row r="144" spans="1:18" s="32" customFormat="1" ht="26.25" hidden="1" x14ac:dyDescent="0.25">
      <c r="A144" s="17"/>
      <c r="B144" s="109" t="s">
        <v>419</v>
      </c>
      <c r="C144" s="432"/>
      <c r="D144" s="113">
        <f>E144+G144</f>
        <v>0</v>
      </c>
      <c r="E144" s="113"/>
      <c r="F144" s="113"/>
      <c r="G144" s="182"/>
      <c r="H144" s="121">
        <f t="shared" si="55"/>
        <v>0</v>
      </c>
      <c r="I144" s="183"/>
      <c r="J144" s="121"/>
      <c r="K144" s="121"/>
      <c r="L144" s="115">
        <f t="shared" si="98"/>
        <v>0</v>
      </c>
      <c r="M144" s="115">
        <f t="shared" si="99"/>
        <v>0</v>
      </c>
      <c r="N144" s="115">
        <f t="shared" si="99"/>
        <v>0</v>
      </c>
      <c r="O144" s="115">
        <f t="shared" si="99"/>
        <v>0</v>
      </c>
      <c r="P144" s="358"/>
      <c r="Q144" s="369"/>
      <c r="R144" s="370"/>
    </row>
    <row r="145" spans="1:18" hidden="1" x14ac:dyDescent="0.25">
      <c r="A145" s="4" t="s">
        <v>98</v>
      </c>
      <c r="B145" s="15" t="s">
        <v>379</v>
      </c>
      <c r="C145" s="435" t="s">
        <v>50</v>
      </c>
      <c r="D145" s="371">
        <f>E145+G145</f>
        <v>0</v>
      </c>
      <c r="E145" s="113">
        <f>SUM(E147:E149)</f>
        <v>0</v>
      </c>
      <c r="F145" s="113">
        <f>SUM(F147:F149)</f>
        <v>0</v>
      </c>
      <c r="G145" s="113">
        <f t="shared" ref="G145" si="100">SUM(G148:G149)</f>
        <v>0</v>
      </c>
      <c r="H145" s="143">
        <f t="shared" si="55"/>
        <v>0</v>
      </c>
      <c r="I145" s="114">
        <f>SUM(I147:I148)</f>
        <v>0</v>
      </c>
      <c r="J145" s="114">
        <f t="shared" ref="J145:K145" si="101">SUM(J147:J148)</f>
        <v>0</v>
      </c>
      <c r="K145" s="114">
        <f t="shared" si="101"/>
        <v>0</v>
      </c>
      <c r="L145" s="115">
        <f>M145+O145</f>
        <v>0</v>
      </c>
      <c r="M145" s="115">
        <f t="shared" si="99"/>
        <v>0</v>
      </c>
      <c r="N145" s="115">
        <f t="shared" si="99"/>
        <v>0</v>
      </c>
      <c r="O145" s="115">
        <f t="shared" si="99"/>
        <v>0</v>
      </c>
      <c r="P145" s="358"/>
      <c r="Q145" s="90"/>
      <c r="R145" s="32"/>
    </row>
    <row r="146" spans="1:18" hidden="1" x14ac:dyDescent="0.25">
      <c r="A146" s="17"/>
      <c r="B146" s="249" t="s">
        <v>188</v>
      </c>
      <c r="C146" s="436"/>
      <c r="D146" s="372"/>
      <c r="E146" s="116"/>
      <c r="F146" s="224"/>
      <c r="G146" s="116"/>
      <c r="H146" s="183"/>
      <c r="I146" s="183"/>
      <c r="J146" s="121"/>
      <c r="K146" s="121"/>
      <c r="L146" s="122"/>
      <c r="M146" s="122"/>
      <c r="N146" s="122"/>
      <c r="O146" s="122"/>
      <c r="P146" s="358"/>
      <c r="Q146" s="90"/>
      <c r="R146" s="32"/>
    </row>
    <row r="147" spans="1:18" ht="26.25" hidden="1" x14ac:dyDescent="0.25">
      <c r="A147" s="17"/>
      <c r="B147" s="441" t="s">
        <v>329</v>
      </c>
      <c r="C147" s="436"/>
      <c r="D147" s="116">
        <f t="shared" ref="D147:D148" si="102">E147+G147</f>
        <v>0</v>
      </c>
      <c r="E147" s="116"/>
      <c r="F147" s="224"/>
      <c r="G147" s="116"/>
      <c r="H147" s="274">
        <f t="shared" ref="H147:H148" si="103">I147+K147</f>
        <v>0</v>
      </c>
      <c r="I147" s="51"/>
      <c r="J147" s="51"/>
      <c r="K147" s="51"/>
      <c r="L147" s="52">
        <f t="shared" ref="L147:L158" si="104">M147+O147</f>
        <v>0</v>
      </c>
      <c r="M147" s="52">
        <f t="shared" ref="M147:O159" si="105">E147+I147</f>
        <v>0</v>
      </c>
      <c r="N147" s="52">
        <f t="shared" si="105"/>
        <v>0</v>
      </c>
      <c r="O147" s="52"/>
      <c r="P147" s="358"/>
      <c r="Q147" s="90"/>
      <c r="R147" s="32"/>
    </row>
    <row r="148" spans="1:18" ht="26.25" hidden="1" x14ac:dyDescent="0.25">
      <c r="A148" s="17"/>
      <c r="B148" s="109" t="s">
        <v>426</v>
      </c>
      <c r="C148" s="438"/>
      <c r="D148" s="116">
        <f t="shared" si="102"/>
        <v>0</v>
      </c>
      <c r="E148" s="116"/>
      <c r="F148" s="116"/>
      <c r="G148" s="116"/>
      <c r="H148" s="274">
        <f t="shared" si="103"/>
        <v>0</v>
      </c>
      <c r="I148" s="51"/>
      <c r="J148" s="51"/>
      <c r="K148" s="51"/>
      <c r="L148" s="52">
        <f t="shared" si="104"/>
        <v>0</v>
      </c>
      <c r="M148" s="52">
        <f t="shared" si="105"/>
        <v>0</v>
      </c>
      <c r="N148" s="52">
        <f t="shared" si="105"/>
        <v>0</v>
      </c>
      <c r="O148" s="52"/>
      <c r="P148" s="358"/>
    </row>
    <row r="149" spans="1:18" ht="26.25" hidden="1" x14ac:dyDescent="0.25">
      <c r="A149" s="17"/>
      <c r="B149" s="109" t="s">
        <v>419</v>
      </c>
      <c r="C149" s="432"/>
      <c r="D149" s="113">
        <f>E149+G149</f>
        <v>0</v>
      </c>
      <c r="E149" s="113"/>
      <c r="F149" s="113"/>
      <c r="G149" s="182"/>
      <c r="H149" s="121">
        <f t="shared" si="55"/>
        <v>0</v>
      </c>
      <c r="I149" s="183"/>
      <c r="J149" s="121"/>
      <c r="K149" s="121"/>
      <c r="L149" s="122">
        <f t="shared" si="104"/>
        <v>0</v>
      </c>
      <c r="M149" s="122">
        <f t="shared" si="105"/>
        <v>0</v>
      </c>
      <c r="N149" s="122">
        <f t="shared" si="105"/>
        <v>0</v>
      </c>
      <c r="O149" s="122">
        <f t="shared" si="105"/>
        <v>0</v>
      </c>
      <c r="P149" s="358"/>
      <c r="Q149" s="90"/>
      <c r="R149" s="32"/>
    </row>
    <row r="150" spans="1:18" hidden="1" x14ac:dyDescent="0.25">
      <c r="A150" s="4" t="s">
        <v>99</v>
      </c>
      <c r="B150" s="27" t="s">
        <v>380</v>
      </c>
      <c r="C150" s="436" t="s">
        <v>50</v>
      </c>
      <c r="D150" s="371">
        <f>E150+G150</f>
        <v>0</v>
      </c>
      <c r="E150" s="113">
        <f>SUM(E152:E153)</f>
        <v>0</v>
      </c>
      <c r="F150" s="113">
        <f t="shared" ref="F150:G150" si="106">SUM(F152:F153)</f>
        <v>0</v>
      </c>
      <c r="G150" s="113">
        <f t="shared" si="106"/>
        <v>0</v>
      </c>
      <c r="H150" s="143">
        <f t="shared" si="55"/>
        <v>0</v>
      </c>
      <c r="I150" s="114">
        <f>SUM(I152:I153)</f>
        <v>0</v>
      </c>
      <c r="J150" s="114">
        <f t="shared" ref="J150:K150" si="107">SUM(J152:J153)</f>
        <v>0</v>
      </c>
      <c r="K150" s="114">
        <f t="shared" si="107"/>
        <v>0</v>
      </c>
      <c r="L150" s="115">
        <f>M150+O150</f>
        <v>0</v>
      </c>
      <c r="M150" s="115">
        <f t="shared" si="105"/>
        <v>0</v>
      </c>
      <c r="N150" s="115">
        <f t="shared" si="105"/>
        <v>0</v>
      </c>
      <c r="O150" s="115">
        <f t="shared" si="105"/>
        <v>0</v>
      </c>
      <c r="P150" s="358"/>
      <c r="Q150" s="90"/>
      <c r="R150" s="32"/>
    </row>
    <row r="151" spans="1:18" hidden="1" x14ac:dyDescent="0.25">
      <c r="A151" s="17"/>
      <c r="B151" s="249" t="s">
        <v>188</v>
      </c>
      <c r="C151" s="436"/>
      <c r="D151" s="372"/>
      <c r="E151" s="116"/>
      <c r="F151" s="224"/>
      <c r="G151" s="116"/>
      <c r="H151" s="183"/>
      <c r="I151" s="374"/>
      <c r="J151" s="121"/>
      <c r="K151" s="374"/>
      <c r="L151" s="122"/>
      <c r="M151" s="358"/>
      <c r="N151" s="122"/>
      <c r="O151" s="188"/>
      <c r="P151" s="358"/>
      <c r="Q151" s="90"/>
      <c r="R151" s="32"/>
    </row>
    <row r="152" spans="1:18" ht="26.25" hidden="1" x14ac:dyDescent="0.25">
      <c r="A152" s="17"/>
      <c r="B152" s="109" t="s">
        <v>426</v>
      </c>
      <c r="C152" s="438"/>
      <c r="D152" s="116">
        <f t="shared" ref="D152" si="108">E152+G152</f>
        <v>0</v>
      </c>
      <c r="E152" s="116"/>
      <c r="F152" s="116"/>
      <c r="G152" s="116"/>
      <c r="H152" s="274">
        <f t="shared" ref="H152" si="109">I152+K152</f>
        <v>0</v>
      </c>
      <c r="I152" s="51"/>
      <c r="J152" s="51"/>
      <c r="K152" s="51"/>
      <c r="L152" s="52">
        <f t="shared" ref="L152" si="110">M152+O152</f>
        <v>0</v>
      </c>
      <c r="M152" s="52">
        <f t="shared" ref="M152:N152" si="111">E152+I152</f>
        <v>0</v>
      </c>
      <c r="N152" s="52">
        <f t="shared" si="111"/>
        <v>0</v>
      </c>
      <c r="O152" s="52"/>
      <c r="P152" s="358"/>
    </row>
    <row r="153" spans="1:18" ht="26.25" hidden="1" x14ac:dyDescent="0.25">
      <c r="A153" s="97"/>
      <c r="B153" s="112" t="s">
        <v>419</v>
      </c>
      <c r="C153" s="437"/>
      <c r="D153" s="113">
        <f>E153+G153</f>
        <v>0</v>
      </c>
      <c r="E153" s="113"/>
      <c r="F153" s="113"/>
      <c r="G153" s="375"/>
      <c r="H153" s="117">
        <f t="shared" si="55"/>
        <v>0</v>
      </c>
      <c r="I153" s="211"/>
      <c r="J153" s="117"/>
      <c r="K153" s="211"/>
      <c r="L153" s="118">
        <f t="shared" si="104"/>
        <v>0</v>
      </c>
      <c r="M153" s="212">
        <f t="shared" si="105"/>
        <v>0</v>
      </c>
      <c r="N153" s="118">
        <f t="shared" si="105"/>
        <v>0</v>
      </c>
      <c r="O153" s="148">
        <f t="shared" si="105"/>
        <v>0</v>
      </c>
      <c r="P153" s="358"/>
      <c r="Q153" s="90"/>
      <c r="R153" s="32"/>
    </row>
    <row r="154" spans="1:18" hidden="1" x14ac:dyDescent="0.25">
      <c r="A154" s="4" t="s">
        <v>100</v>
      </c>
      <c r="B154" s="30" t="s">
        <v>362</v>
      </c>
      <c r="C154" s="435" t="s">
        <v>50</v>
      </c>
      <c r="D154" s="371">
        <f>E154+G154</f>
        <v>0</v>
      </c>
      <c r="E154" s="113">
        <f>SUM(E156:E158)</f>
        <v>0</v>
      </c>
      <c r="F154" s="113">
        <f>SUM(F156:F158)</f>
        <v>0</v>
      </c>
      <c r="G154" s="113">
        <f t="shared" ref="G154" si="112">SUM(G157:G158)</f>
        <v>0</v>
      </c>
      <c r="H154" s="143">
        <f t="shared" si="55"/>
        <v>0</v>
      </c>
      <c r="I154" s="114">
        <f>SUM(I156:I158)</f>
        <v>0</v>
      </c>
      <c r="J154" s="114">
        <f t="shared" ref="J154:K154" si="113">SUM(J156:J158)</f>
        <v>0</v>
      </c>
      <c r="K154" s="114">
        <f t="shared" si="113"/>
        <v>0</v>
      </c>
      <c r="L154" s="115">
        <f>M154+O154</f>
        <v>0</v>
      </c>
      <c r="M154" s="115">
        <f>E154+I154</f>
        <v>0</v>
      </c>
      <c r="N154" s="115">
        <f>F154+J154</f>
        <v>0</v>
      </c>
      <c r="O154" s="115">
        <f t="shared" si="105"/>
        <v>0</v>
      </c>
      <c r="P154" s="358"/>
      <c r="Q154" s="90"/>
      <c r="R154" s="32"/>
    </row>
    <row r="155" spans="1:18" hidden="1" x14ac:dyDescent="0.25">
      <c r="A155" s="17"/>
      <c r="B155" s="249" t="s">
        <v>188</v>
      </c>
      <c r="C155" s="436"/>
      <c r="D155" s="372"/>
      <c r="E155" s="116"/>
      <c r="F155" s="224"/>
      <c r="G155" s="116"/>
      <c r="H155" s="183"/>
      <c r="I155" s="374"/>
      <c r="J155" s="121"/>
      <c r="K155" s="374"/>
      <c r="L155" s="122"/>
      <c r="M155" s="358"/>
      <c r="N155" s="122"/>
      <c r="O155" s="188"/>
      <c r="P155" s="358"/>
      <c r="Q155" s="90"/>
      <c r="R155" s="32"/>
    </row>
    <row r="156" spans="1:18" ht="26.25" hidden="1" x14ac:dyDescent="0.25">
      <c r="A156" s="17"/>
      <c r="B156" s="441" t="s">
        <v>329</v>
      </c>
      <c r="C156" s="436"/>
      <c r="D156" s="116">
        <f t="shared" ref="D156:D157" si="114">E156+G156</f>
        <v>0</v>
      </c>
      <c r="E156" s="116"/>
      <c r="F156" s="224"/>
      <c r="G156" s="116"/>
      <c r="H156" s="274">
        <f t="shared" ref="H156:H157" si="115">I156+K156</f>
        <v>0</v>
      </c>
      <c r="I156" s="51"/>
      <c r="J156" s="51"/>
      <c r="K156" s="51"/>
      <c r="L156" s="52">
        <f t="shared" ref="L156:L157" si="116">M156+O156</f>
        <v>0</v>
      </c>
      <c r="M156" s="52">
        <f t="shared" ref="M156:N157" si="117">E156+I156</f>
        <v>0</v>
      </c>
      <c r="N156" s="52">
        <f t="shared" si="117"/>
        <v>0</v>
      </c>
      <c r="O156" s="52"/>
      <c r="P156" s="358"/>
      <c r="Q156" s="90"/>
      <c r="R156" s="32"/>
    </row>
    <row r="157" spans="1:18" ht="26.25" hidden="1" x14ac:dyDescent="0.25">
      <c r="A157" s="17"/>
      <c r="B157" s="109" t="s">
        <v>426</v>
      </c>
      <c r="C157" s="438"/>
      <c r="D157" s="116">
        <f t="shared" si="114"/>
        <v>0</v>
      </c>
      <c r="E157" s="116"/>
      <c r="F157" s="116"/>
      <c r="G157" s="116"/>
      <c r="H157" s="274">
        <f t="shared" si="115"/>
        <v>0</v>
      </c>
      <c r="I157" s="51"/>
      <c r="J157" s="51"/>
      <c r="K157" s="51"/>
      <c r="L157" s="52">
        <f t="shared" si="116"/>
        <v>0</v>
      </c>
      <c r="M157" s="52">
        <f t="shared" si="117"/>
        <v>0</v>
      </c>
      <c r="N157" s="52">
        <f t="shared" si="117"/>
        <v>0</v>
      </c>
      <c r="O157" s="52"/>
      <c r="P157" s="358"/>
    </row>
    <row r="158" spans="1:18" ht="26.25" hidden="1" x14ac:dyDescent="0.25">
      <c r="A158" s="17"/>
      <c r="B158" s="109" t="s">
        <v>419</v>
      </c>
      <c r="C158" s="437"/>
      <c r="D158" s="113">
        <f>E158+G158</f>
        <v>0</v>
      </c>
      <c r="E158" s="113"/>
      <c r="F158" s="113"/>
      <c r="G158" s="375"/>
      <c r="H158" s="117">
        <f t="shared" si="55"/>
        <v>0</v>
      </c>
      <c r="I158" s="211"/>
      <c r="J158" s="117"/>
      <c r="K158" s="211"/>
      <c r="L158" s="118">
        <f t="shared" si="104"/>
        <v>0</v>
      </c>
      <c r="M158" s="212">
        <f t="shared" si="105"/>
        <v>0</v>
      </c>
      <c r="N158" s="118">
        <f t="shared" si="105"/>
        <v>0</v>
      </c>
      <c r="O158" s="148">
        <f t="shared" si="105"/>
        <v>0</v>
      </c>
      <c r="P158" s="358"/>
      <c r="Q158" s="90"/>
      <c r="R158" s="32"/>
    </row>
    <row r="159" spans="1:18" hidden="1" x14ac:dyDescent="0.25">
      <c r="A159" s="4" t="s">
        <v>101</v>
      </c>
      <c r="B159" s="27" t="s">
        <v>45</v>
      </c>
      <c r="C159" s="517" t="s">
        <v>50</v>
      </c>
      <c r="D159" s="371">
        <f>E159+G159</f>
        <v>0</v>
      </c>
      <c r="E159" s="113">
        <f>SUM(E161:E162)</f>
        <v>0</v>
      </c>
      <c r="F159" s="113">
        <f t="shared" ref="F159:G159" si="118">SUM(F161:F162)</f>
        <v>0</v>
      </c>
      <c r="G159" s="113">
        <f t="shared" si="118"/>
        <v>0</v>
      </c>
      <c r="H159" s="143">
        <f t="shared" si="55"/>
        <v>0</v>
      </c>
      <c r="I159" s="114">
        <f>SUM(I161:I162)</f>
        <v>0</v>
      </c>
      <c r="J159" s="114">
        <f t="shared" ref="J159:K159" si="119">SUM(J161:J162)</f>
        <v>0</v>
      </c>
      <c r="K159" s="114">
        <f t="shared" si="119"/>
        <v>0</v>
      </c>
      <c r="L159" s="115">
        <f>M159+O159</f>
        <v>0</v>
      </c>
      <c r="M159" s="115">
        <f t="shared" si="105"/>
        <v>0</v>
      </c>
      <c r="N159" s="115">
        <f t="shared" si="105"/>
        <v>0</v>
      </c>
      <c r="O159" s="115">
        <f t="shared" si="105"/>
        <v>0</v>
      </c>
      <c r="P159" s="358"/>
      <c r="Q159" s="90"/>
      <c r="R159" s="32"/>
    </row>
    <row r="160" spans="1:18" hidden="1" x14ac:dyDescent="0.25">
      <c r="A160" s="17"/>
      <c r="B160" s="249" t="s">
        <v>188</v>
      </c>
      <c r="C160" s="518"/>
      <c r="D160" s="372"/>
      <c r="E160" s="116"/>
      <c r="F160" s="224"/>
      <c r="G160" s="116"/>
      <c r="H160" s="183"/>
      <c r="I160" s="183"/>
      <c r="J160" s="121"/>
      <c r="K160" s="121"/>
      <c r="L160" s="122"/>
      <c r="M160" s="122"/>
      <c r="N160" s="122"/>
      <c r="O160" s="122"/>
      <c r="P160" s="358"/>
      <c r="Q160" s="90"/>
      <c r="R160" s="32"/>
    </row>
    <row r="161" spans="1:18" ht="26.25" hidden="1" x14ac:dyDescent="0.25">
      <c r="A161" s="17"/>
      <c r="B161" s="109" t="s">
        <v>426</v>
      </c>
      <c r="C161" s="519"/>
      <c r="D161" s="116">
        <f t="shared" ref="D161" si="120">E161+G161</f>
        <v>0</v>
      </c>
      <c r="E161" s="116"/>
      <c r="F161" s="116"/>
      <c r="G161" s="116"/>
      <c r="H161" s="274">
        <f t="shared" ref="H161" si="121">I161+K161</f>
        <v>0</v>
      </c>
      <c r="I161" s="51"/>
      <c r="J161" s="51"/>
      <c r="K161" s="51"/>
      <c r="L161" s="52">
        <f t="shared" ref="L161:L162" si="122">M161+O161</f>
        <v>0</v>
      </c>
      <c r="M161" s="52">
        <f t="shared" ref="M161:O163" si="123">E161+I161</f>
        <v>0</v>
      </c>
      <c r="N161" s="52">
        <f t="shared" si="123"/>
        <v>0</v>
      </c>
      <c r="O161" s="52"/>
      <c r="P161" s="358"/>
    </row>
    <row r="162" spans="1:18" s="32" customFormat="1" ht="26.25" hidden="1" x14ac:dyDescent="0.25">
      <c r="A162" s="97"/>
      <c r="B162" s="112" t="s">
        <v>419</v>
      </c>
      <c r="C162" s="519"/>
      <c r="D162" s="113">
        <f>E162+G162</f>
        <v>0</v>
      </c>
      <c r="E162" s="113"/>
      <c r="F162" s="113"/>
      <c r="G162" s="182"/>
      <c r="H162" s="121">
        <f t="shared" si="55"/>
        <v>0</v>
      </c>
      <c r="I162" s="183"/>
      <c r="J162" s="121"/>
      <c r="K162" s="121"/>
      <c r="L162" s="115">
        <f t="shared" si="122"/>
        <v>0</v>
      </c>
      <c r="M162" s="115">
        <f t="shared" si="123"/>
        <v>0</v>
      </c>
      <c r="N162" s="115">
        <f t="shared" si="123"/>
        <v>0</v>
      </c>
      <c r="O162" s="115">
        <f t="shared" si="123"/>
        <v>0</v>
      </c>
      <c r="P162" s="358"/>
      <c r="Q162" s="369"/>
      <c r="R162" s="370"/>
    </row>
    <row r="163" spans="1:18" hidden="1" x14ac:dyDescent="0.25">
      <c r="A163" s="4" t="s">
        <v>102</v>
      </c>
      <c r="B163" s="24" t="s">
        <v>42</v>
      </c>
      <c r="C163" s="435" t="s">
        <v>50</v>
      </c>
      <c r="D163" s="371">
        <f>E163+G163</f>
        <v>0</v>
      </c>
      <c r="E163" s="113">
        <f>SUM(E165:E166)</f>
        <v>0</v>
      </c>
      <c r="F163" s="113">
        <f t="shared" ref="F163:G163" si="124">SUM(F165:F166)</f>
        <v>0</v>
      </c>
      <c r="G163" s="113">
        <f t="shared" si="124"/>
        <v>0</v>
      </c>
      <c r="H163" s="143">
        <f t="shared" si="55"/>
        <v>0</v>
      </c>
      <c r="I163" s="114">
        <f>SUM(I165:I166)</f>
        <v>0</v>
      </c>
      <c r="J163" s="114">
        <f t="shared" ref="J163:K163" si="125">SUM(J165:J166)</f>
        <v>0</v>
      </c>
      <c r="K163" s="114">
        <f t="shared" si="125"/>
        <v>0</v>
      </c>
      <c r="L163" s="115">
        <f>M163+O163</f>
        <v>0</v>
      </c>
      <c r="M163" s="115">
        <f t="shared" si="123"/>
        <v>0</v>
      </c>
      <c r="N163" s="115">
        <f t="shared" si="123"/>
        <v>0</v>
      </c>
      <c r="O163" s="115">
        <f t="shared" si="123"/>
        <v>0</v>
      </c>
      <c r="P163" s="358"/>
      <c r="Q163" s="90"/>
      <c r="R163" s="32"/>
    </row>
    <row r="164" spans="1:18" hidden="1" x14ac:dyDescent="0.25">
      <c r="A164" s="17"/>
      <c r="B164" s="249" t="s">
        <v>188</v>
      </c>
      <c r="C164" s="436"/>
      <c r="D164" s="372"/>
      <c r="E164" s="116"/>
      <c r="F164" s="224"/>
      <c r="G164" s="116"/>
      <c r="H164" s="183"/>
      <c r="I164" s="374"/>
      <c r="J164" s="121"/>
      <c r="K164" s="374"/>
      <c r="L164" s="122"/>
      <c r="M164" s="358"/>
      <c r="N164" s="122"/>
      <c r="O164" s="188"/>
      <c r="P164" s="358"/>
      <c r="Q164" s="90"/>
      <c r="R164" s="32"/>
    </row>
    <row r="165" spans="1:18" ht="26.25" hidden="1" x14ac:dyDescent="0.25">
      <c r="A165" s="17"/>
      <c r="B165" s="109" t="s">
        <v>426</v>
      </c>
      <c r="C165" s="438"/>
      <c r="D165" s="116">
        <f t="shared" ref="D165" si="126">E165+G165</f>
        <v>0</v>
      </c>
      <c r="E165" s="116"/>
      <c r="F165" s="116"/>
      <c r="G165" s="116"/>
      <c r="H165" s="274">
        <f t="shared" ref="H165" si="127">I165+K165</f>
        <v>0</v>
      </c>
      <c r="I165" s="51"/>
      <c r="J165" s="51"/>
      <c r="K165" s="51"/>
      <c r="L165" s="52">
        <f t="shared" ref="L165" si="128">M165+O165</f>
        <v>0</v>
      </c>
      <c r="M165" s="52">
        <f t="shared" ref="M165:O167" si="129">E165+I165</f>
        <v>0</v>
      </c>
      <c r="N165" s="52">
        <f t="shared" si="129"/>
        <v>0</v>
      </c>
      <c r="O165" s="52"/>
      <c r="P165" s="358"/>
    </row>
    <row r="166" spans="1:18" ht="26.25" hidden="1" x14ac:dyDescent="0.25">
      <c r="A166" s="17"/>
      <c r="B166" s="109" t="s">
        <v>419</v>
      </c>
      <c r="C166" s="437"/>
      <c r="D166" s="113">
        <f>E166+G166</f>
        <v>0</v>
      </c>
      <c r="E166" s="113"/>
      <c r="F166" s="113"/>
      <c r="G166" s="375"/>
      <c r="H166" s="117">
        <f t="shared" si="55"/>
        <v>0</v>
      </c>
      <c r="I166" s="211"/>
      <c r="J166" s="117"/>
      <c r="K166" s="211"/>
      <c r="L166" s="118">
        <f>M166+O166</f>
        <v>0</v>
      </c>
      <c r="M166" s="212">
        <f t="shared" si="129"/>
        <v>0</v>
      </c>
      <c r="N166" s="118">
        <f t="shared" si="129"/>
        <v>0</v>
      </c>
      <c r="O166" s="148">
        <f t="shared" si="129"/>
        <v>0</v>
      </c>
      <c r="P166" s="358"/>
      <c r="Q166" s="90"/>
      <c r="R166" s="32"/>
    </row>
    <row r="167" spans="1:18" hidden="1" x14ac:dyDescent="0.25">
      <c r="A167" s="4" t="s">
        <v>103</v>
      </c>
      <c r="B167" s="27" t="s">
        <v>44</v>
      </c>
      <c r="C167" s="517" t="s">
        <v>50</v>
      </c>
      <c r="D167" s="371">
        <f>E167+G167</f>
        <v>0</v>
      </c>
      <c r="E167" s="113">
        <f>SUM(E169:E170)</f>
        <v>0</v>
      </c>
      <c r="F167" s="113">
        <f t="shared" ref="F167:G167" si="130">SUM(F169:F170)</f>
        <v>0</v>
      </c>
      <c r="G167" s="113">
        <f t="shared" si="130"/>
        <v>0</v>
      </c>
      <c r="H167" s="143">
        <f t="shared" si="55"/>
        <v>0</v>
      </c>
      <c r="I167" s="114">
        <f>SUM(I169:I170)</f>
        <v>0</v>
      </c>
      <c r="J167" s="114">
        <f t="shared" ref="J167:K167" si="131">SUM(J169:J170)</f>
        <v>0</v>
      </c>
      <c r="K167" s="114">
        <f t="shared" si="131"/>
        <v>0</v>
      </c>
      <c r="L167" s="115">
        <f>M167+O167</f>
        <v>0</v>
      </c>
      <c r="M167" s="115">
        <f t="shared" si="129"/>
        <v>0</v>
      </c>
      <c r="N167" s="115">
        <f t="shared" si="129"/>
        <v>0</v>
      </c>
      <c r="O167" s="115">
        <f t="shared" si="129"/>
        <v>0</v>
      </c>
      <c r="P167" s="358"/>
      <c r="Q167" s="90"/>
      <c r="R167" s="32"/>
    </row>
    <row r="168" spans="1:18" hidden="1" x14ac:dyDescent="0.25">
      <c r="A168" s="17"/>
      <c r="B168" s="249" t="s">
        <v>188</v>
      </c>
      <c r="C168" s="518"/>
      <c r="D168" s="372"/>
      <c r="E168" s="116"/>
      <c r="F168" s="224"/>
      <c r="G168" s="116"/>
      <c r="H168" s="183"/>
      <c r="I168" s="183"/>
      <c r="J168" s="121"/>
      <c r="K168" s="121"/>
      <c r="L168" s="122"/>
      <c r="M168" s="122"/>
      <c r="N168" s="122"/>
      <c r="O168" s="122"/>
      <c r="P168" s="358"/>
      <c r="Q168" s="90"/>
      <c r="R168" s="32"/>
    </row>
    <row r="169" spans="1:18" ht="26.25" hidden="1" x14ac:dyDescent="0.25">
      <c r="A169" s="17"/>
      <c r="B169" s="109" t="s">
        <v>426</v>
      </c>
      <c r="C169" s="519"/>
      <c r="D169" s="116">
        <f t="shared" ref="D169" si="132">E169+G169</f>
        <v>0</v>
      </c>
      <c r="E169" s="116"/>
      <c r="F169" s="116"/>
      <c r="G169" s="116"/>
      <c r="H169" s="274">
        <f t="shared" ref="H169" si="133">I169+K169</f>
        <v>0</v>
      </c>
      <c r="I169" s="51"/>
      <c r="J169" s="51"/>
      <c r="K169" s="51"/>
      <c r="L169" s="52">
        <f t="shared" ref="L169:L170" si="134">M169+O169</f>
        <v>0</v>
      </c>
      <c r="M169" s="52">
        <f t="shared" ref="M169:O170" si="135">E169+I169</f>
        <v>0</v>
      </c>
      <c r="N169" s="52">
        <f t="shared" si="135"/>
        <v>0</v>
      </c>
      <c r="O169" s="52"/>
      <c r="P169" s="358"/>
    </row>
    <row r="170" spans="1:18" s="32" customFormat="1" ht="26.25" hidden="1" x14ac:dyDescent="0.25">
      <c r="A170" s="97"/>
      <c r="B170" s="109" t="s">
        <v>419</v>
      </c>
      <c r="C170" s="520"/>
      <c r="D170" s="113">
        <f>E170+G170</f>
        <v>0</v>
      </c>
      <c r="E170" s="113"/>
      <c r="F170" s="113"/>
      <c r="G170" s="182"/>
      <c r="H170" s="117">
        <f t="shared" si="55"/>
        <v>0</v>
      </c>
      <c r="I170" s="145"/>
      <c r="J170" s="117"/>
      <c r="K170" s="117"/>
      <c r="L170" s="115">
        <f t="shared" si="134"/>
        <v>0</v>
      </c>
      <c r="M170" s="115">
        <f t="shared" si="135"/>
        <v>0</v>
      </c>
      <c r="N170" s="115">
        <f t="shared" si="135"/>
        <v>0</v>
      </c>
      <c r="O170" s="115">
        <f t="shared" si="135"/>
        <v>0</v>
      </c>
      <c r="P170" s="358"/>
      <c r="Q170" s="369"/>
      <c r="R170" s="370"/>
    </row>
    <row r="171" spans="1:18" hidden="1" x14ac:dyDescent="0.25">
      <c r="A171" s="4" t="s">
        <v>104</v>
      </c>
      <c r="B171" s="27" t="s">
        <v>160</v>
      </c>
      <c r="C171" s="517" t="s">
        <v>50</v>
      </c>
      <c r="D171" s="371">
        <f>E171+G171</f>
        <v>0</v>
      </c>
      <c r="E171" s="113">
        <f>SUM(E173:E174)</f>
        <v>0</v>
      </c>
      <c r="F171" s="113">
        <f t="shared" ref="F171:G171" si="136">SUM(F173:F174)</f>
        <v>0</v>
      </c>
      <c r="G171" s="113">
        <f t="shared" si="136"/>
        <v>0</v>
      </c>
      <c r="H171" s="143">
        <f t="shared" si="55"/>
        <v>0</v>
      </c>
      <c r="I171" s="114">
        <f>SUM(I173:I174)</f>
        <v>0</v>
      </c>
      <c r="J171" s="114">
        <f t="shared" ref="J171:K171" si="137">SUM(J173:J174)</f>
        <v>0</v>
      </c>
      <c r="K171" s="114">
        <f t="shared" si="137"/>
        <v>0</v>
      </c>
      <c r="L171" s="115">
        <f>M171+O171</f>
        <v>0</v>
      </c>
      <c r="M171" s="115">
        <f>E171+I171</f>
        <v>0</v>
      </c>
      <c r="N171" s="115">
        <f>F171+J171</f>
        <v>0</v>
      </c>
      <c r="O171" s="115">
        <f>G171+K171</f>
        <v>0</v>
      </c>
      <c r="P171" s="358"/>
      <c r="Q171" s="90"/>
      <c r="R171" s="32"/>
    </row>
    <row r="172" spans="1:18" hidden="1" x14ac:dyDescent="0.25">
      <c r="A172" s="17"/>
      <c r="B172" s="249" t="s">
        <v>188</v>
      </c>
      <c r="C172" s="518"/>
      <c r="D172" s="372"/>
      <c r="E172" s="116"/>
      <c r="F172" s="224"/>
      <c r="G172" s="116"/>
      <c r="H172" s="183"/>
      <c r="I172" s="183"/>
      <c r="J172" s="121"/>
      <c r="K172" s="121"/>
      <c r="L172" s="122"/>
      <c r="M172" s="122"/>
      <c r="N172" s="122"/>
      <c r="O172" s="122"/>
      <c r="P172" s="358"/>
      <c r="Q172" s="90"/>
      <c r="R172" s="32"/>
    </row>
    <row r="173" spans="1:18" ht="26.25" hidden="1" x14ac:dyDescent="0.25">
      <c r="A173" s="17"/>
      <c r="B173" s="109" t="s">
        <v>426</v>
      </c>
      <c r="C173" s="519"/>
      <c r="D173" s="116">
        <f t="shared" ref="D173" si="138">E173+G173</f>
        <v>0</v>
      </c>
      <c r="E173" s="116"/>
      <c r="F173" s="116"/>
      <c r="G173" s="116"/>
      <c r="H173" s="274">
        <f t="shared" ref="H173:H221" si="139">I173+K173</f>
        <v>0</v>
      </c>
      <c r="I173" s="51"/>
      <c r="J173" s="51"/>
      <c r="K173" s="51"/>
      <c r="L173" s="52">
        <f t="shared" ref="L173:L174" si="140">M173+O173</f>
        <v>0</v>
      </c>
      <c r="M173" s="52">
        <f t="shared" ref="M173:O174" si="141">E173+I173</f>
        <v>0</v>
      </c>
      <c r="N173" s="52">
        <f t="shared" si="141"/>
        <v>0</v>
      </c>
      <c r="O173" s="52"/>
      <c r="P173" s="358"/>
    </row>
    <row r="174" spans="1:18" s="32" customFormat="1" ht="26.25" hidden="1" x14ac:dyDescent="0.25">
      <c r="A174" s="97"/>
      <c r="B174" s="109" t="s">
        <v>419</v>
      </c>
      <c r="C174" s="520"/>
      <c r="D174" s="113">
        <f>E174+G174</f>
        <v>0</v>
      </c>
      <c r="E174" s="113"/>
      <c r="F174" s="113"/>
      <c r="G174" s="182"/>
      <c r="H174" s="117">
        <f t="shared" si="139"/>
        <v>0</v>
      </c>
      <c r="I174" s="145"/>
      <c r="J174" s="117"/>
      <c r="K174" s="117"/>
      <c r="L174" s="115">
        <f t="shared" si="140"/>
        <v>0</v>
      </c>
      <c r="M174" s="115">
        <f t="shared" si="141"/>
        <v>0</v>
      </c>
      <c r="N174" s="115">
        <f t="shared" si="141"/>
        <v>0</v>
      </c>
      <c r="O174" s="115">
        <f t="shared" si="141"/>
        <v>0</v>
      </c>
      <c r="P174" s="358"/>
      <c r="Q174" s="369"/>
      <c r="R174" s="370"/>
    </row>
    <row r="175" spans="1:18" hidden="1" x14ac:dyDescent="0.25">
      <c r="A175" s="4" t="s">
        <v>105</v>
      </c>
      <c r="B175" s="27" t="s">
        <v>43</v>
      </c>
      <c r="C175" s="517" t="s">
        <v>50</v>
      </c>
      <c r="D175" s="371">
        <f>E175+G175</f>
        <v>0</v>
      </c>
      <c r="E175" s="113">
        <f>SUM(E177:E178)</f>
        <v>0</v>
      </c>
      <c r="F175" s="113">
        <f t="shared" ref="F175:G175" si="142">SUM(F177:F178)</f>
        <v>0</v>
      </c>
      <c r="G175" s="113">
        <f t="shared" si="142"/>
        <v>0</v>
      </c>
      <c r="H175" s="143">
        <f t="shared" si="139"/>
        <v>0</v>
      </c>
      <c r="I175" s="114">
        <f>SUM(I177:I178)</f>
        <v>0</v>
      </c>
      <c r="J175" s="114">
        <f t="shared" ref="J175:K175" si="143">SUM(J177:J178)</f>
        <v>0</v>
      </c>
      <c r="K175" s="114">
        <f t="shared" si="143"/>
        <v>0</v>
      </c>
      <c r="L175" s="115">
        <f>M175+O175</f>
        <v>0</v>
      </c>
      <c r="M175" s="115">
        <f>E175+I175</f>
        <v>0</v>
      </c>
      <c r="N175" s="115">
        <f>F175+J175</f>
        <v>0</v>
      </c>
      <c r="O175" s="115">
        <f>G175+K175</f>
        <v>0</v>
      </c>
      <c r="P175" s="358"/>
      <c r="Q175" s="90"/>
      <c r="R175" s="32"/>
    </row>
    <row r="176" spans="1:18" hidden="1" x14ac:dyDescent="0.25">
      <c r="A176" s="17"/>
      <c r="B176" s="249" t="s">
        <v>188</v>
      </c>
      <c r="C176" s="518"/>
      <c r="D176" s="372"/>
      <c r="E176" s="116"/>
      <c r="F176" s="224"/>
      <c r="G176" s="116"/>
      <c r="H176" s="183"/>
      <c r="I176" s="183"/>
      <c r="J176" s="121"/>
      <c r="K176" s="121"/>
      <c r="L176" s="122"/>
      <c r="M176" s="122"/>
      <c r="N176" s="122"/>
      <c r="O176" s="122"/>
      <c r="P176" s="358"/>
      <c r="Q176" s="90"/>
      <c r="R176" s="32"/>
    </row>
    <row r="177" spans="1:18" ht="26.25" hidden="1" x14ac:dyDescent="0.25">
      <c r="A177" s="17"/>
      <c r="B177" s="109" t="s">
        <v>426</v>
      </c>
      <c r="C177" s="519"/>
      <c r="D177" s="116">
        <f t="shared" ref="D177" si="144">E177+G177</f>
        <v>0</v>
      </c>
      <c r="E177" s="116"/>
      <c r="F177" s="116"/>
      <c r="G177" s="116"/>
      <c r="H177" s="274">
        <f t="shared" ref="H177" si="145">I177+K177</f>
        <v>0</v>
      </c>
      <c r="I177" s="51"/>
      <c r="J177" s="51"/>
      <c r="K177" s="51"/>
      <c r="L177" s="52">
        <f t="shared" ref="L177:L178" si="146">M177+O177</f>
        <v>0</v>
      </c>
      <c r="M177" s="52">
        <f t="shared" ref="M177:O178" si="147">E177+I177</f>
        <v>0</v>
      </c>
      <c r="N177" s="52">
        <f t="shared" si="147"/>
        <v>0</v>
      </c>
      <c r="O177" s="52"/>
      <c r="P177" s="358"/>
    </row>
    <row r="178" spans="1:18" s="32" customFormat="1" ht="26.25" hidden="1" x14ac:dyDescent="0.25">
      <c r="A178" s="97"/>
      <c r="B178" s="109" t="s">
        <v>419</v>
      </c>
      <c r="C178" s="520"/>
      <c r="D178" s="113">
        <f>E178+G178</f>
        <v>0</v>
      </c>
      <c r="E178" s="113"/>
      <c r="F178" s="113"/>
      <c r="G178" s="182"/>
      <c r="H178" s="117">
        <f t="shared" si="139"/>
        <v>0</v>
      </c>
      <c r="I178" s="145"/>
      <c r="J178" s="117"/>
      <c r="K178" s="117"/>
      <c r="L178" s="115">
        <f t="shared" si="146"/>
        <v>0</v>
      </c>
      <c r="M178" s="115">
        <f t="shared" si="147"/>
        <v>0</v>
      </c>
      <c r="N178" s="115">
        <f t="shared" si="147"/>
        <v>0</v>
      </c>
      <c r="O178" s="115">
        <f t="shared" si="147"/>
        <v>0</v>
      </c>
      <c r="P178" s="358"/>
      <c r="Q178" s="369"/>
      <c r="R178" s="370"/>
    </row>
    <row r="179" spans="1:18" hidden="1" x14ac:dyDescent="0.25">
      <c r="A179" s="4" t="s">
        <v>106</v>
      </c>
      <c r="B179" s="27" t="s">
        <v>46</v>
      </c>
      <c r="C179" s="517" t="s">
        <v>50</v>
      </c>
      <c r="D179" s="371">
        <f>E179+G179</f>
        <v>0</v>
      </c>
      <c r="E179" s="113">
        <f>SUM(E181:E183)</f>
        <v>0</v>
      </c>
      <c r="F179" s="113">
        <f t="shared" ref="F179:G179" si="148">SUM(F181:F183)</f>
        <v>0</v>
      </c>
      <c r="G179" s="113">
        <f t="shared" si="148"/>
        <v>0</v>
      </c>
      <c r="H179" s="143">
        <f t="shared" si="139"/>
        <v>0</v>
      </c>
      <c r="I179" s="114">
        <f>SUM(I181:I183)</f>
        <v>0</v>
      </c>
      <c r="J179" s="114">
        <f t="shared" ref="J179:K179" si="149">SUM(J181:J183)</f>
        <v>0</v>
      </c>
      <c r="K179" s="114">
        <f t="shared" si="149"/>
        <v>0</v>
      </c>
      <c r="L179" s="115">
        <f>M179+O179</f>
        <v>0</v>
      </c>
      <c r="M179" s="115">
        <f>E179+I179</f>
        <v>0</v>
      </c>
      <c r="N179" s="115">
        <f>F179+J179</f>
        <v>0</v>
      </c>
      <c r="O179" s="115">
        <f>G179+K179</f>
        <v>0</v>
      </c>
      <c r="P179" s="358"/>
      <c r="Q179" s="90"/>
      <c r="R179" s="32"/>
    </row>
    <row r="180" spans="1:18" hidden="1" x14ac:dyDescent="0.25">
      <c r="A180" s="17"/>
      <c r="B180" s="249" t="s">
        <v>188</v>
      </c>
      <c r="C180" s="518"/>
      <c r="D180" s="372"/>
      <c r="E180" s="116"/>
      <c r="F180" s="224"/>
      <c r="G180" s="116"/>
      <c r="H180" s="183"/>
      <c r="I180" s="183"/>
      <c r="J180" s="121"/>
      <c r="K180" s="121"/>
      <c r="L180" s="122"/>
      <c r="M180" s="122"/>
      <c r="N180" s="122"/>
      <c r="O180" s="122"/>
      <c r="P180" s="358"/>
      <c r="Q180" s="90"/>
      <c r="R180" s="32"/>
    </row>
    <row r="181" spans="1:18" ht="26.25" hidden="1" x14ac:dyDescent="0.25">
      <c r="A181" s="17"/>
      <c r="B181" s="441" t="s">
        <v>329</v>
      </c>
      <c r="C181" s="518"/>
      <c r="D181" s="116">
        <f t="shared" ref="D181:D182" si="150">E181+G181</f>
        <v>0</v>
      </c>
      <c r="E181" s="116"/>
      <c r="F181" s="224"/>
      <c r="G181" s="116"/>
      <c r="H181" s="274">
        <f t="shared" ref="H181:H182" si="151">I181+K181</f>
        <v>0</v>
      </c>
      <c r="I181" s="51"/>
      <c r="J181" s="51"/>
      <c r="K181" s="51"/>
      <c r="L181" s="52">
        <f t="shared" ref="L181:L183" si="152">M181+O181</f>
        <v>0</v>
      </c>
      <c r="M181" s="52">
        <f t="shared" ref="M181:O183" si="153">E181+I181</f>
        <v>0</v>
      </c>
      <c r="N181" s="52">
        <f t="shared" si="153"/>
        <v>0</v>
      </c>
      <c r="O181" s="52"/>
      <c r="P181" s="358"/>
      <c r="Q181" s="90"/>
      <c r="R181" s="32"/>
    </row>
    <row r="182" spans="1:18" ht="26.25" hidden="1" x14ac:dyDescent="0.25">
      <c r="A182" s="17"/>
      <c r="B182" s="109" t="s">
        <v>426</v>
      </c>
      <c r="C182" s="519"/>
      <c r="D182" s="116">
        <f t="shared" si="150"/>
        <v>0</v>
      </c>
      <c r="E182" s="116"/>
      <c r="F182" s="116"/>
      <c r="G182" s="116"/>
      <c r="H182" s="274">
        <f t="shared" si="151"/>
        <v>0</v>
      </c>
      <c r="I182" s="51"/>
      <c r="J182" s="51"/>
      <c r="K182" s="51"/>
      <c r="L182" s="52">
        <f t="shared" si="152"/>
        <v>0</v>
      </c>
      <c r="M182" s="52">
        <f t="shared" si="153"/>
        <v>0</v>
      </c>
      <c r="N182" s="52">
        <f t="shared" si="153"/>
        <v>0</v>
      </c>
      <c r="O182" s="52"/>
      <c r="P182" s="358"/>
    </row>
    <row r="183" spans="1:18" s="32" customFormat="1" ht="26.25" hidden="1" x14ac:dyDescent="0.25">
      <c r="A183" s="97"/>
      <c r="B183" s="109" t="s">
        <v>419</v>
      </c>
      <c r="C183" s="520"/>
      <c r="D183" s="113">
        <f>E183+G183</f>
        <v>0</v>
      </c>
      <c r="E183" s="113"/>
      <c r="F183" s="113"/>
      <c r="G183" s="182"/>
      <c r="H183" s="117">
        <f t="shared" si="139"/>
        <v>0</v>
      </c>
      <c r="I183" s="145"/>
      <c r="J183" s="117"/>
      <c r="K183" s="117"/>
      <c r="L183" s="115">
        <f t="shared" si="152"/>
        <v>0</v>
      </c>
      <c r="M183" s="115">
        <f t="shared" si="153"/>
        <v>0</v>
      </c>
      <c r="N183" s="115">
        <f t="shared" si="153"/>
        <v>0</v>
      </c>
      <c r="O183" s="115">
        <f t="shared" si="153"/>
        <v>0</v>
      </c>
      <c r="P183" s="358"/>
      <c r="Q183" s="369"/>
      <c r="R183" s="370"/>
    </row>
    <row r="184" spans="1:18" hidden="1" x14ac:dyDescent="0.25">
      <c r="A184" s="4" t="s">
        <v>107</v>
      </c>
      <c r="B184" s="27" t="s">
        <v>363</v>
      </c>
      <c r="C184" s="517" t="s">
        <v>50</v>
      </c>
      <c r="D184" s="371">
        <f>E184+G184</f>
        <v>0</v>
      </c>
      <c r="E184" s="113">
        <f>SUM(E186:E187)</f>
        <v>0</v>
      </c>
      <c r="F184" s="113">
        <f t="shared" ref="F184:G184" si="154">SUM(F186:F187)</f>
        <v>0</v>
      </c>
      <c r="G184" s="113">
        <f t="shared" si="154"/>
        <v>0</v>
      </c>
      <c r="H184" s="143">
        <f t="shared" si="139"/>
        <v>0</v>
      </c>
      <c r="I184" s="114">
        <f>SUM(I186:I187)</f>
        <v>0</v>
      </c>
      <c r="J184" s="114">
        <f t="shared" ref="J184:K184" si="155">SUM(J186:J187)</f>
        <v>0</v>
      </c>
      <c r="K184" s="114">
        <f t="shared" si="155"/>
        <v>0</v>
      </c>
      <c r="L184" s="115">
        <f>M184+O184</f>
        <v>0</v>
      </c>
      <c r="M184" s="115">
        <f>E184+I184</f>
        <v>0</v>
      </c>
      <c r="N184" s="115">
        <f>F184+J184</f>
        <v>0</v>
      </c>
      <c r="O184" s="115">
        <f>G184+K184</f>
        <v>0</v>
      </c>
      <c r="P184" s="358"/>
      <c r="Q184" s="90"/>
      <c r="R184" s="32"/>
    </row>
    <row r="185" spans="1:18" hidden="1" x14ac:dyDescent="0.25">
      <c r="A185" s="17"/>
      <c r="B185" s="249" t="s">
        <v>188</v>
      </c>
      <c r="C185" s="518"/>
      <c r="D185" s="372"/>
      <c r="E185" s="116"/>
      <c r="F185" s="224"/>
      <c r="G185" s="116"/>
      <c r="H185" s="183"/>
      <c r="I185" s="183"/>
      <c r="J185" s="121"/>
      <c r="K185" s="121"/>
      <c r="L185" s="122"/>
      <c r="M185" s="122"/>
      <c r="N185" s="122"/>
      <c r="O185" s="122"/>
      <c r="P185" s="358"/>
      <c r="Q185" s="90"/>
      <c r="R185" s="32"/>
    </row>
    <row r="186" spans="1:18" ht="26.25" hidden="1" x14ac:dyDescent="0.25">
      <c r="A186" s="17"/>
      <c r="B186" s="109" t="s">
        <v>426</v>
      </c>
      <c r="C186" s="519"/>
      <c r="D186" s="116">
        <f t="shared" ref="D186" si="156">E186+G186</f>
        <v>0</v>
      </c>
      <c r="E186" s="116"/>
      <c r="F186" s="116"/>
      <c r="G186" s="116"/>
      <c r="H186" s="274">
        <f t="shared" ref="H186" si="157">I186+K186</f>
        <v>0</v>
      </c>
      <c r="I186" s="51"/>
      <c r="J186" s="51"/>
      <c r="K186" s="51"/>
      <c r="L186" s="52">
        <f t="shared" ref="L186:L187" si="158">M186+O186</f>
        <v>0</v>
      </c>
      <c r="M186" s="52">
        <f t="shared" ref="M186:O187" si="159">E186+I186</f>
        <v>0</v>
      </c>
      <c r="N186" s="52">
        <f t="shared" si="159"/>
        <v>0</v>
      </c>
      <c r="O186" s="52"/>
      <c r="P186" s="358"/>
    </row>
    <row r="187" spans="1:18" s="32" customFormat="1" ht="26.25" hidden="1" x14ac:dyDescent="0.25">
      <c r="A187" s="97"/>
      <c r="B187" s="109" t="s">
        <v>419</v>
      </c>
      <c r="C187" s="520"/>
      <c r="D187" s="113">
        <f>E187+G187</f>
        <v>0</v>
      </c>
      <c r="E187" s="113"/>
      <c r="F187" s="113"/>
      <c r="G187" s="182"/>
      <c r="H187" s="117">
        <f t="shared" si="139"/>
        <v>0</v>
      </c>
      <c r="I187" s="145"/>
      <c r="J187" s="117"/>
      <c r="K187" s="117"/>
      <c r="L187" s="115">
        <f t="shared" si="158"/>
        <v>0</v>
      </c>
      <c r="M187" s="115">
        <f t="shared" si="159"/>
        <v>0</v>
      </c>
      <c r="N187" s="115">
        <f t="shared" si="159"/>
        <v>0</v>
      </c>
      <c r="O187" s="115">
        <f t="shared" si="159"/>
        <v>0</v>
      </c>
      <c r="P187" s="358"/>
      <c r="Q187" s="369"/>
      <c r="R187" s="370"/>
    </row>
    <row r="188" spans="1:18" hidden="1" x14ac:dyDescent="0.25">
      <c r="A188" s="4" t="s">
        <v>151</v>
      </c>
      <c r="B188" s="27" t="s">
        <v>41</v>
      </c>
      <c r="C188" s="517" t="s">
        <v>50</v>
      </c>
      <c r="D188" s="371">
        <f>E188+G188</f>
        <v>0</v>
      </c>
      <c r="E188" s="113">
        <f>SUM(E190:E191)</f>
        <v>0</v>
      </c>
      <c r="F188" s="113">
        <f t="shared" ref="F188:G188" si="160">SUM(F190:F191)</f>
        <v>0</v>
      </c>
      <c r="G188" s="113">
        <f t="shared" si="160"/>
        <v>0</v>
      </c>
      <c r="H188" s="143">
        <f t="shared" si="139"/>
        <v>0</v>
      </c>
      <c r="I188" s="114">
        <f>SUM(I190:I191)</f>
        <v>0</v>
      </c>
      <c r="J188" s="114">
        <f t="shared" ref="J188:K188" si="161">SUM(J190:J191)</f>
        <v>0</v>
      </c>
      <c r="K188" s="114">
        <f t="shared" si="161"/>
        <v>0</v>
      </c>
      <c r="L188" s="115">
        <f>M188+O188</f>
        <v>0</v>
      </c>
      <c r="M188" s="115">
        <f>E188+I188</f>
        <v>0</v>
      </c>
      <c r="N188" s="115">
        <f>F188+J188</f>
        <v>0</v>
      </c>
      <c r="O188" s="115">
        <f>G188+K188</f>
        <v>0</v>
      </c>
      <c r="P188" s="358"/>
      <c r="Q188" s="90"/>
      <c r="R188" s="32"/>
    </row>
    <row r="189" spans="1:18" hidden="1" x14ac:dyDescent="0.25">
      <c r="A189" s="17"/>
      <c r="B189" s="249" t="s">
        <v>188</v>
      </c>
      <c r="C189" s="518"/>
      <c r="D189" s="372"/>
      <c r="E189" s="116"/>
      <c r="F189" s="224"/>
      <c r="G189" s="116"/>
      <c r="H189" s="183"/>
      <c r="I189" s="183"/>
      <c r="J189" s="121"/>
      <c r="K189" s="121"/>
      <c r="L189" s="122"/>
      <c r="M189" s="122"/>
      <c r="N189" s="122"/>
      <c r="O189" s="122"/>
      <c r="P189" s="358"/>
      <c r="Q189" s="90"/>
      <c r="R189" s="32"/>
    </row>
    <row r="190" spans="1:18" ht="26.25" hidden="1" x14ac:dyDescent="0.25">
      <c r="A190" s="17"/>
      <c r="B190" s="109" t="s">
        <v>426</v>
      </c>
      <c r="C190" s="519"/>
      <c r="D190" s="116">
        <f t="shared" ref="D190" si="162">E190+G190</f>
        <v>0</v>
      </c>
      <c r="E190" s="116"/>
      <c r="F190" s="116"/>
      <c r="G190" s="116"/>
      <c r="H190" s="274">
        <f t="shared" ref="H190" si="163">I190+K190</f>
        <v>0</v>
      </c>
      <c r="I190" s="51"/>
      <c r="J190" s="51"/>
      <c r="K190" s="51"/>
      <c r="L190" s="52">
        <f t="shared" ref="L190:L191" si="164">M190+O190</f>
        <v>0</v>
      </c>
      <c r="M190" s="52">
        <f t="shared" ref="M190:O191" si="165">E190+I190</f>
        <v>0</v>
      </c>
      <c r="N190" s="52">
        <f t="shared" si="165"/>
        <v>0</v>
      </c>
      <c r="O190" s="52"/>
      <c r="P190" s="358"/>
    </row>
    <row r="191" spans="1:18" s="32" customFormat="1" ht="26.25" hidden="1" x14ac:dyDescent="0.25">
      <c r="A191" s="97"/>
      <c r="B191" s="109" t="s">
        <v>419</v>
      </c>
      <c r="C191" s="520"/>
      <c r="D191" s="113">
        <f>E191+G191</f>
        <v>0</v>
      </c>
      <c r="E191" s="113"/>
      <c r="F191" s="113"/>
      <c r="G191" s="182"/>
      <c r="H191" s="117">
        <f t="shared" si="139"/>
        <v>0</v>
      </c>
      <c r="I191" s="145"/>
      <c r="J191" s="117"/>
      <c r="K191" s="117"/>
      <c r="L191" s="115">
        <f t="shared" si="164"/>
        <v>0</v>
      </c>
      <c r="M191" s="115">
        <f t="shared" si="165"/>
        <v>0</v>
      </c>
      <c r="N191" s="115">
        <f t="shared" si="165"/>
        <v>0</v>
      </c>
      <c r="O191" s="115">
        <f t="shared" si="165"/>
        <v>0</v>
      </c>
      <c r="P191" s="358"/>
      <c r="Q191" s="369"/>
      <c r="R191" s="370"/>
    </row>
    <row r="192" spans="1:18" hidden="1" x14ac:dyDescent="0.25">
      <c r="A192" s="4" t="s">
        <v>152</v>
      </c>
      <c r="B192" s="27" t="s">
        <v>364</v>
      </c>
      <c r="C192" s="517" t="s">
        <v>50</v>
      </c>
      <c r="D192" s="371">
        <f>E192+G192</f>
        <v>0</v>
      </c>
      <c r="E192" s="113">
        <f>SUM(E194:E195)</f>
        <v>0</v>
      </c>
      <c r="F192" s="113">
        <f t="shared" ref="F192:G192" si="166">SUM(F194:F195)</f>
        <v>0</v>
      </c>
      <c r="G192" s="113">
        <f t="shared" si="166"/>
        <v>0</v>
      </c>
      <c r="H192" s="143">
        <f>I192+K192</f>
        <v>0</v>
      </c>
      <c r="I192" s="114">
        <f>SUM(I194:I195)</f>
        <v>0</v>
      </c>
      <c r="J192" s="114">
        <f t="shared" ref="J192:K192" si="167">SUM(J194:J195)</f>
        <v>0</v>
      </c>
      <c r="K192" s="114">
        <f t="shared" si="167"/>
        <v>0</v>
      </c>
      <c r="L192" s="115">
        <f>M192+O192</f>
        <v>0</v>
      </c>
      <c r="M192" s="115">
        <f>E192+I192</f>
        <v>0</v>
      </c>
      <c r="N192" s="115">
        <f>F192+J192</f>
        <v>0</v>
      </c>
      <c r="O192" s="115">
        <f>G192+K192</f>
        <v>0</v>
      </c>
      <c r="P192" s="358"/>
      <c r="Q192" s="90"/>
      <c r="R192" s="32"/>
    </row>
    <row r="193" spans="1:18" hidden="1" x14ac:dyDescent="0.25">
      <c r="A193" s="17"/>
      <c r="B193" s="249" t="s">
        <v>188</v>
      </c>
      <c r="C193" s="518"/>
      <c r="D193" s="372"/>
      <c r="E193" s="116"/>
      <c r="F193" s="224"/>
      <c r="G193" s="116"/>
      <c r="H193" s="183"/>
      <c r="I193" s="183"/>
      <c r="J193" s="121"/>
      <c r="K193" s="121"/>
      <c r="L193" s="122"/>
      <c r="M193" s="122"/>
      <c r="N193" s="122"/>
      <c r="O193" s="122"/>
      <c r="P193" s="358"/>
      <c r="Q193" s="90"/>
      <c r="R193" s="32"/>
    </row>
    <row r="194" spans="1:18" ht="26.25" hidden="1" x14ac:dyDescent="0.25">
      <c r="A194" s="17"/>
      <c r="B194" s="109" t="s">
        <v>426</v>
      </c>
      <c r="C194" s="519"/>
      <c r="D194" s="116">
        <f t="shared" ref="D194" si="168">E194+G194</f>
        <v>0</v>
      </c>
      <c r="E194" s="116"/>
      <c r="F194" s="116"/>
      <c r="G194" s="116"/>
      <c r="H194" s="274">
        <f t="shared" ref="H194" si="169">I194+K194</f>
        <v>0</v>
      </c>
      <c r="I194" s="51"/>
      <c r="J194" s="51"/>
      <c r="K194" s="51"/>
      <c r="L194" s="52">
        <f t="shared" ref="L194:L195" si="170">M194+O194</f>
        <v>0</v>
      </c>
      <c r="M194" s="52">
        <f t="shared" ref="M194:O195" si="171">E194+I194</f>
        <v>0</v>
      </c>
      <c r="N194" s="52">
        <f t="shared" si="171"/>
        <v>0</v>
      </c>
      <c r="O194" s="52"/>
      <c r="P194" s="358"/>
    </row>
    <row r="195" spans="1:18" s="32" customFormat="1" ht="26.25" hidden="1" x14ac:dyDescent="0.25">
      <c r="A195" s="97"/>
      <c r="B195" s="109" t="s">
        <v>419</v>
      </c>
      <c r="C195" s="520"/>
      <c r="D195" s="113">
        <f>E195+G195</f>
        <v>0</v>
      </c>
      <c r="E195" s="113"/>
      <c r="F195" s="113"/>
      <c r="G195" s="182"/>
      <c r="H195" s="117">
        <f>I195+K195</f>
        <v>0</v>
      </c>
      <c r="I195" s="145"/>
      <c r="J195" s="117"/>
      <c r="K195" s="117"/>
      <c r="L195" s="115">
        <f t="shared" si="170"/>
        <v>0</v>
      </c>
      <c r="M195" s="115">
        <f t="shared" si="171"/>
        <v>0</v>
      </c>
      <c r="N195" s="115">
        <f t="shared" si="171"/>
        <v>0</v>
      </c>
      <c r="O195" s="115">
        <f t="shared" si="171"/>
        <v>0</v>
      </c>
      <c r="P195" s="358"/>
      <c r="Q195" s="369"/>
      <c r="R195" s="370"/>
    </row>
    <row r="196" spans="1:18" hidden="1" x14ac:dyDescent="0.25">
      <c r="A196" s="4" t="s">
        <v>108</v>
      </c>
      <c r="B196" s="27" t="s">
        <v>40</v>
      </c>
      <c r="C196" s="517" t="s">
        <v>50</v>
      </c>
      <c r="D196" s="371">
        <f>E196+G196</f>
        <v>0</v>
      </c>
      <c r="E196" s="113">
        <f>SUM(E198:E199)</f>
        <v>0</v>
      </c>
      <c r="F196" s="113">
        <f t="shared" ref="F196:G196" si="172">SUM(F198:F199)</f>
        <v>0</v>
      </c>
      <c r="G196" s="113">
        <f t="shared" si="172"/>
        <v>0</v>
      </c>
      <c r="H196" s="143">
        <f t="shared" si="139"/>
        <v>0</v>
      </c>
      <c r="I196" s="114">
        <f>SUM(I198:I199)</f>
        <v>0</v>
      </c>
      <c r="J196" s="114">
        <f t="shared" ref="J196:K196" si="173">SUM(J198:J199)</f>
        <v>0</v>
      </c>
      <c r="K196" s="114">
        <f t="shared" si="173"/>
        <v>0</v>
      </c>
      <c r="L196" s="115">
        <f>M196+O196</f>
        <v>0</v>
      </c>
      <c r="M196" s="115">
        <f>E196+I196</f>
        <v>0</v>
      </c>
      <c r="N196" s="115">
        <f>F196+J196</f>
        <v>0</v>
      </c>
      <c r="O196" s="115">
        <f>G196+K196</f>
        <v>0</v>
      </c>
      <c r="P196" s="358"/>
      <c r="Q196" s="90"/>
      <c r="R196" s="32"/>
    </row>
    <row r="197" spans="1:18" hidden="1" x14ac:dyDescent="0.25">
      <c r="A197" s="17"/>
      <c r="B197" s="249" t="s">
        <v>188</v>
      </c>
      <c r="C197" s="518"/>
      <c r="D197" s="372"/>
      <c r="E197" s="116"/>
      <c r="F197" s="224"/>
      <c r="G197" s="116"/>
      <c r="H197" s="183"/>
      <c r="I197" s="183"/>
      <c r="J197" s="121"/>
      <c r="K197" s="121"/>
      <c r="L197" s="122"/>
      <c r="M197" s="122"/>
      <c r="N197" s="122"/>
      <c r="O197" s="122"/>
      <c r="P197" s="358"/>
      <c r="Q197" s="90"/>
      <c r="R197" s="32"/>
    </row>
    <row r="198" spans="1:18" ht="26.25" hidden="1" x14ac:dyDescent="0.25">
      <c r="A198" s="17"/>
      <c r="B198" s="109" t="s">
        <v>426</v>
      </c>
      <c r="C198" s="519"/>
      <c r="D198" s="116">
        <f t="shared" ref="D198" si="174">E198+G198</f>
        <v>0</v>
      </c>
      <c r="E198" s="116"/>
      <c r="F198" s="116"/>
      <c r="G198" s="116"/>
      <c r="H198" s="274">
        <f t="shared" ref="H198" si="175">I198+K198</f>
        <v>0</v>
      </c>
      <c r="I198" s="51"/>
      <c r="J198" s="51"/>
      <c r="K198" s="51"/>
      <c r="L198" s="52">
        <f t="shared" ref="L198:L199" si="176">M198+O198</f>
        <v>0</v>
      </c>
      <c r="M198" s="52">
        <f t="shared" ref="M198:O199" si="177">E198+I198</f>
        <v>0</v>
      </c>
      <c r="N198" s="52">
        <f t="shared" si="177"/>
        <v>0</v>
      </c>
      <c r="O198" s="52"/>
      <c r="P198" s="358"/>
    </row>
    <row r="199" spans="1:18" s="32" customFormat="1" ht="26.25" hidden="1" x14ac:dyDescent="0.25">
      <c r="A199" s="97"/>
      <c r="B199" s="109" t="s">
        <v>419</v>
      </c>
      <c r="C199" s="520"/>
      <c r="D199" s="113">
        <f>E199+G199</f>
        <v>0</v>
      </c>
      <c r="E199" s="113"/>
      <c r="F199" s="113"/>
      <c r="G199" s="182"/>
      <c r="H199" s="117">
        <f t="shared" si="139"/>
        <v>0</v>
      </c>
      <c r="I199" s="145"/>
      <c r="J199" s="117"/>
      <c r="K199" s="117"/>
      <c r="L199" s="115">
        <f t="shared" si="176"/>
        <v>0</v>
      </c>
      <c r="M199" s="115">
        <f t="shared" si="177"/>
        <v>0</v>
      </c>
      <c r="N199" s="115">
        <f t="shared" si="177"/>
        <v>0</v>
      </c>
      <c r="O199" s="115">
        <f t="shared" si="177"/>
        <v>0</v>
      </c>
      <c r="P199" s="358"/>
      <c r="Q199" s="369"/>
      <c r="R199" s="370"/>
    </row>
    <row r="200" spans="1:18" hidden="1" x14ac:dyDescent="0.25">
      <c r="A200" s="4" t="s">
        <v>153</v>
      </c>
      <c r="B200" s="27" t="s">
        <v>156</v>
      </c>
      <c r="C200" s="517" t="s">
        <v>50</v>
      </c>
      <c r="D200" s="371">
        <f>E200+G200</f>
        <v>0</v>
      </c>
      <c r="E200" s="113">
        <f>SUM(E202:E204)</f>
        <v>0</v>
      </c>
      <c r="F200" s="113">
        <f t="shared" ref="F200:G200" si="178">SUM(F202:F204)</f>
        <v>0</v>
      </c>
      <c r="G200" s="113">
        <f t="shared" si="178"/>
        <v>0</v>
      </c>
      <c r="H200" s="143">
        <f t="shared" si="139"/>
        <v>0</v>
      </c>
      <c r="I200" s="114">
        <f>SUM(I202:I204)</f>
        <v>0</v>
      </c>
      <c r="J200" s="114">
        <f t="shared" ref="J200:K200" si="179">SUM(J202:J204)</f>
        <v>0</v>
      </c>
      <c r="K200" s="114">
        <f t="shared" si="179"/>
        <v>0</v>
      </c>
      <c r="L200" s="115">
        <f>M200+O200</f>
        <v>0</v>
      </c>
      <c r="M200" s="115">
        <f>E200+I200</f>
        <v>0</v>
      </c>
      <c r="N200" s="115">
        <f>F200+J200</f>
        <v>0</v>
      </c>
      <c r="O200" s="115">
        <f t="shared" ref="O200" si="180">G200+K200+O202</f>
        <v>0</v>
      </c>
      <c r="P200" s="358"/>
      <c r="Q200" s="90"/>
      <c r="R200" s="32"/>
    </row>
    <row r="201" spans="1:18" hidden="1" x14ac:dyDescent="0.25">
      <c r="A201" s="17"/>
      <c r="B201" s="249" t="s">
        <v>188</v>
      </c>
      <c r="C201" s="518"/>
      <c r="D201" s="372"/>
      <c r="E201" s="116"/>
      <c r="F201" s="224"/>
      <c r="G201" s="116"/>
      <c r="H201" s="183"/>
      <c r="I201" s="183"/>
      <c r="J201" s="121"/>
      <c r="K201" s="121"/>
      <c r="L201" s="122"/>
      <c r="M201" s="122"/>
      <c r="N201" s="122"/>
      <c r="O201" s="122"/>
      <c r="P201" s="358"/>
      <c r="Q201" s="90"/>
      <c r="R201" s="32"/>
    </row>
    <row r="202" spans="1:18" ht="26.25" hidden="1" x14ac:dyDescent="0.25">
      <c r="A202" s="17"/>
      <c r="B202" s="441" t="s">
        <v>329</v>
      </c>
      <c r="C202" s="518"/>
      <c r="D202" s="116">
        <f t="shared" ref="D202:D203" si="181">E202+G202</f>
        <v>0</v>
      </c>
      <c r="E202" s="116"/>
      <c r="F202" s="224"/>
      <c r="G202" s="116"/>
      <c r="H202" s="274">
        <f t="shared" ref="H202:H203" si="182">I202+K202</f>
        <v>0</v>
      </c>
      <c r="I202" s="51"/>
      <c r="J202" s="51"/>
      <c r="K202" s="51"/>
      <c r="L202" s="52">
        <f t="shared" ref="L202:L204" si="183">M202+O202</f>
        <v>0</v>
      </c>
      <c r="M202" s="52">
        <f t="shared" ref="M202:O204" si="184">E202+I202</f>
        <v>0</v>
      </c>
      <c r="N202" s="52">
        <f t="shared" si="184"/>
        <v>0</v>
      </c>
      <c r="O202" s="52"/>
      <c r="P202" s="358"/>
      <c r="Q202" s="90"/>
      <c r="R202" s="32"/>
    </row>
    <row r="203" spans="1:18" ht="26.25" hidden="1" x14ac:dyDescent="0.25">
      <c r="A203" s="17"/>
      <c r="B203" s="109" t="s">
        <v>426</v>
      </c>
      <c r="C203" s="519"/>
      <c r="D203" s="116">
        <f t="shared" si="181"/>
        <v>0</v>
      </c>
      <c r="E203" s="116"/>
      <c r="F203" s="116"/>
      <c r="G203" s="116"/>
      <c r="H203" s="274">
        <f t="shared" si="182"/>
        <v>0</v>
      </c>
      <c r="I203" s="51"/>
      <c r="J203" s="51"/>
      <c r="K203" s="51"/>
      <c r="L203" s="52">
        <f t="shared" si="183"/>
        <v>0</v>
      </c>
      <c r="M203" s="52">
        <f t="shared" si="184"/>
        <v>0</v>
      </c>
      <c r="N203" s="52">
        <f t="shared" si="184"/>
        <v>0</v>
      </c>
      <c r="O203" s="52"/>
      <c r="P203" s="358"/>
    </row>
    <row r="204" spans="1:18" s="32" customFormat="1" ht="26.25" hidden="1" x14ac:dyDescent="0.25">
      <c r="A204" s="97"/>
      <c r="B204" s="109" t="s">
        <v>419</v>
      </c>
      <c r="C204" s="520"/>
      <c r="D204" s="113">
        <f>E204+G204</f>
        <v>0</v>
      </c>
      <c r="E204" s="113"/>
      <c r="F204" s="113"/>
      <c r="G204" s="182"/>
      <c r="H204" s="117">
        <f t="shared" si="139"/>
        <v>0</v>
      </c>
      <c r="I204" s="145"/>
      <c r="J204" s="117"/>
      <c r="K204" s="117"/>
      <c r="L204" s="115">
        <f t="shared" si="183"/>
        <v>0</v>
      </c>
      <c r="M204" s="115">
        <f t="shared" si="184"/>
        <v>0</v>
      </c>
      <c r="N204" s="115">
        <f t="shared" si="184"/>
        <v>0</v>
      </c>
      <c r="O204" s="115">
        <f t="shared" si="184"/>
        <v>0</v>
      </c>
      <c r="P204" s="358"/>
      <c r="Q204" s="369"/>
      <c r="R204" s="370"/>
    </row>
    <row r="205" spans="1:18" hidden="1" x14ac:dyDescent="0.25">
      <c r="A205" s="4" t="s">
        <v>154</v>
      </c>
      <c r="B205" s="27" t="s">
        <v>149</v>
      </c>
      <c r="C205" s="517" t="s">
        <v>50</v>
      </c>
      <c r="D205" s="371">
        <f>E205+G205</f>
        <v>0</v>
      </c>
      <c r="E205" s="113">
        <f>SUM(E207:E208)</f>
        <v>0</v>
      </c>
      <c r="F205" s="113">
        <f t="shared" ref="F205:G205" si="185">SUM(F207:F208)</f>
        <v>0</v>
      </c>
      <c r="G205" s="113">
        <f t="shared" si="185"/>
        <v>0</v>
      </c>
      <c r="H205" s="143">
        <f t="shared" si="139"/>
        <v>0</v>
      </c>
      <c r="I205" s="114">
        <f>SUM(I207:I208)</f>
        <v>0</v>
      </c>
      <c r="J205" s="114">
        <f t="shared" ref="J205:K205" si="186">SUM(J207:J208)</f>
        <v>0</v>
      </c>
      <c r="K205" s="114">
        <f t="shared" si="186"/>
        <v>0</v>
      </c>
      <c r="L205" s="115">
        <f>M205+O205</f>
        <v>0</v>
      </c>
      <c r="M205" s="115">
        <f>E205+I205</f>
        <v>0</v>
      </c>
      <c r="N205" s="115">
        <f>F205+J205</f>
        <v>0</v>
      </c>
      <c r="O205" s="115">
        <f>G205+K205</f>
        <v>0</v>
      </c>
      <c r="P205" s="358"/>
      <c r="Q205" s="90"/>
      <c r="R205" s="32"/>
    </row>
    <row r="206" spans="1:18" hidden="1" x14ac:dyDescent="0.25">
      <c r="A206" s="17"/>
      <c r="B206" s="249" t="s">
        <v>188</v>
      </c>
      <c r="C206" s="518"/>
      <c r="D206" s="372"/>
      <c r="E206" s="116"/>
      <c r="F206" s="116"/>
      <c r="G206" s="151"/>
      <c r="H206" s="183"/>
      <c r="I206" s="183"/>
      <c r="J206" s="121"/>
      <c r="K206" s="121"/>
      <c r="L206" s="122"/>
      <c r="M206" s="122"/>
      <c r="N206" s="122"/>
      <c r="O206" s="122"/>
      <c r="P206" s="358"/>
      <c r="Q206" s="90"/>
      <c r="R206" s="32"/>
    </row>
    <row r="207" spans="1:18" ht="26.25" hidden="1" x14ac:dyDescent="0.25">
      <c r="A207" s="17"/>
      <c r="B207" s="109" t="s">
        <v>426</v>
      </c>
      <c r="C207" s="519"/>
      <c r="D207" s="116">
        <f t="shared" ref="D207" si="187">E207+G207</f>
        <v>0</v>
      </c>
      <c r="E207" s="116"/>
      <c r="F207" s="116"/>
      <c r="G207" s="116"/>
      <c r="H207" s="274">
        <f t="shared" ref="H207" si="188">I207+K207</f>
        <v>0</v>
      </c>
      <c r="I207" s="51"/>
      <c r="J207" s="51"/>
      <c r="K207" s="51"/>
      <c r="L207" s="52">
        <f t="shared" ref="L207:L208" si="189">M207+O207</f>
        <v>0</v>
      </c>
      <c r="M207" s="52">
        <f t="shared" ref="M207:O208" si="190">E207+I207</f>
        <v>0</v>
      </c>
      <c r="N207" s="52">
        <f t="shared" si="190"/>
        <v>0</v>
      </c>
      <c r="O207" s="52"/>
      <c r="P207" s="358"/>
    </row>
    <row r="208" spans="1:18" s="32" customFormat="1" ht="26.25" hidden="1" x14ac:dyDescent="0.25">
      <c r="A208" s="97"/>
      <c r="B208" s="109" t="s">
        <v>419</v>
      </c>
      <c r="C208" s="520"/>
      <c r="D208" s="113">
        <f>E208+G208</f>
        <v>0</v>
      </c>
      <c r="E208" s="113"/>
      <c r="F208" s="113"/>
      <c r="G208" s="182"/>
      <c r="H208" s="117">
        <f t="shared" si="139"/>
        <v>0</v>
      </c>
      <c r="I208" s="145"/>
      <c r="J208" s="117"/>
      <c r="K208" s="117"/>
      <c r="L208" s="115">
        <f t="shared" si="189"/>
        <v>0</v>
      </c>
      <c r="M208" s="115">
        <f t="shared" si="190"/>
        <v>0</v>
      </c>
      <c r="N208" s="115">
        <f t="shared" si="190"/>
        <v>0</v>
      </c>
      <c r="O208" s="115">
        <f t="shared" si="190"/>
        <v>0</v>
      </c>
      <c r="P208" s="358"/>
      <c r="Q208" s="369"/>
      <c r="R208" s="370"/>
    </row>
    <row r="209" spans="1:18" hidden="1" x14ac:dyDescent="0.25">
      <c r="A209" s="4" t="s">
        <v>109</v>
      </c>
      <c r="B209" s="27" t="s">
        <v>34</v>
      </c>
      <c r="C209" s="517" t="s">
        <v>50</v>
      </c>
      <c r="D209" s="371">
        <f>E209+G209</f>
        <v>0</v>
      </c>
      <c r="E209" s="113">
        <f>SUM(E211:E212)</f>
        <v>0</v>
      </c>
      <c r="F209" s="113">
        <f t="shared" ref="F209:G209" si="191">SUM(F211:F212)</f>
        <v>0</v>
      </c>
      <c r="G209" s="113">
        <f t="shared" si="191"/>
        <v>0</v>
      </c>
      <c r="H209" s="143">
        <f t="shared" si="139"/>
        <v>0</v>
      </c>
      <c r="I209" s="114">
        <f>SUM(I211:I212)</f>
        <v>0</v>
      </c>
      <c r="J209" s="114">
        <f t="shared" ref="J209:K209" si="192">SUM(J211:J212)</f>
        <v>0</v>
      </c>
      <c r="K209" s="114">
        <f t="shared" si="192"/>
        <v>0</v>
      </c>
      <c r="L209" s="115">
        <f>M209+O209</f>
        <v>0</v>
      </c>
      <c r="M209" s="115">
        <f>E209+I209</f>
        <v>0</v>
      </c>
      <c r="N209" s="115">
        <f>F209+J209</f>
        <v>0</v>
      </c>
      <c r="O209" s="115">
        <f>G209+K209</f>
        <v>0</v>
      </c>
      <c r="P209" s="358"/>
      <c r="Q209" s="90"/>
      <c r="R209" s="32"/>
    </row>
    <row r="210" spans="1:18" hidden="1" x14ac:dyDescent="0.25">
      <c r="A210" s="17"/>
      <c r="B210" s="249" t="s">
        <v>188</v>
      </c>
      <c r="C210" s="518"/>
      <c r="D210" s="372"/>
      <c r="E210" s="116"/>
      <c r="F210" s="224"/>
      <c r="G210" s="116"/>
      <c r="H210" s="183"/>
      <c r="I210" s="183"/>
      <c r="J210" s="121"/>
      <c r="K210" s="121"/>
      <c r="L210" s="122"/>
      <c r="M210" s="122"/>
      <c r="N210" s="122"/>
      <c r="O210" s="122"/>
      <c r="P210" s="358"/>
      <c r="Q210" s="90"/>
      <c r="R210" s="32"/>
    </row>
    <row r="211" spans="1:18" ht="26.25" hidden="1" x14ac:dyDescent="0.25">
      <c r="A211" s="17"/>
      <c r="B211" s="109" t="s">
        <v>426</v>
      </c>
      <c r="C211" s="519"/>
      <c r="D211" s="116">
        <f t="shared" ref="D211" si="193">E211+G211</f>
        <v>0</v>
      </c>
      <c r="E211" s="116"/>
      <c r="F211" s="116"/>
      <c r="G211" s="116"/>
      <c r="H211" s="274">
        <f t="shared" ref="H211" si="194">I211+K211</f>
        <v>0</v>
      </c>
      <c r="I211" s="51"/>
      <c r="J211" s="51"/>
      <c r="K211" s="51"/>
      <c r="L211" s="52">
        <f t="shared" ref="L211:L212" si="195">M211+O211</f>
        <v>0</v>
      </c>
      <c r="M211" s="52">
        <f t="shared" ref="M211:O212" si="196">E211+I211</f>
        <v>0</v>
      </c>
      <c r="N211" s="52">
        <f t="shared" si="196"/>
        <v>0</v>
      </c>
      <c r="O211" s="52"/>
      <c r="P211" s="358"/>
    </row>
    <row r="212" spans="1:18" s="32" customFormat="1" ht="26.25" hidden="1" x14ac:dyDescent="0.25">
      <c r="A212" s="97"/>
      <c r="B212" s="109" t="s">
        <v>419</v>
      </c>
      <c r="C212" s="520"/>
      <c r="D212" s="113">
        <f>E212+G212</f>
        <v>0</v>
      </c>
      <c r="E212" s="113"/>
      <c r="F212" s="113"/>
      <c r="G212" s="182"/>
      <c r="H212" s="117">
        <f t="shared" si="139"/>
        <v>0</v>
      </c>
      <c r="I212" s="183"/>
      <c r="J212" s="121"/>
      <c r="K212" s="121"/>
      <c r="L212" s="115">
        <f t="shared" si="195"/>
        <v>0</v>
      </c>
      <c r="M212" s="115">
        <f t="shared" si="196"/>
        <v>0</v>
      </c>
      <c r="N212" s="115">
        <f t="shared" si="196"/>
        <v>0</v>
      </c>
      <c r="O212" s="115">
        <f t="shared" si="196"/>
        <v>0</v>
      </c>
      <c r="P212" s="358"/>
      <c r="Q212" s="369"/>
      <c r="R212" s="370"/>
    </row>
    <row r="213" spans="1:18" hidden="1" x14ac:dyDescent="0.25">
      <c r="A213" s="4" t="s">
        <v>110</v>
      </c>
      <c r="B213" s="27" t="s">
        <v>36</v>
      </c>
      <c r="C213" s="525" t="s">
        <v>50</v>
      </c>
      <c r="D213" s="371">
        <f>E213+G213</f>
        <v>0</v>
      </c>
      <c r="E213" s="113">
        <f>SUM(E215:E216)</f>
        <v>0</v>
      </c>
      <c r="F213" s="113">
        <f t="shared" ref="F213:G213" si="197">SUM(F215:F216)</f>
        <v>0</v>
      </c>
      <c r="G213" s="113">
        <f t="shared" si="197"/>
        <v>0</v>
      </c>
      <c r="H213" s="154">
        <f t="shared" si="139"/>
        <v>0</v>
      </c>
      <c r="I213" s="114">
        <f>SUM(I215:I216)</f>
        <v>0</v>
      </c>
      <c r="J213" s="114">
        <f t="shared" ref="J213:K213" si="198">SUM(J215:J216)</f>
        <v>0</v>
      </c>
      <c r="K213" s="114">
        <f t="shared" si="198"/>
        <v>0</v>
      </c>
      <c r="L213" s="147">
        <f>M213+O213</f>
        <v>0</v>
      </c>
      <c r="M213" s="115">
        <f>E213+I213</f>
        <v>0</v>
      </c>
      <c r="N213" s="115">
        <f>F213+J213</f>
        <v>0</v>
      </c>
      <c r="O213" s="115">
        <f>G213+K213</f>
        <v>0</v>
      </c>
      <c r="P213" s="358"/>
      <c r="Q213" s="90"/>
      <c r="R213" s="32"/>
    </row>
    <row r="214" spans="1:18" hidden="1" x14ac:dyDescent="0.25">
      <c r="A214" s="17"/>
      <c r="B214" s="249" t="s">
        <v>188</v>
      </c>
      <c r="C214" s="519"/>
      <c r="D214" s="372"/>
      <c r="E214" s="116"/>
      <c r="F214" s="224"/>
      <c r="G214" s="116"/>
      <c r="H214" s="374"/>
      <c r="I214" s="121"/>
      <c r="J214" s="374"/>
      <c r="K214" s="121"/>
      <c r="L214" s="188"/>
      <c r="M214" s="122"/>
      <c r="N214" s="122"/>
      <c r="O214" s="122"/>
      <c r="P214" s="358"/>
      <c r="Q214" s="90"/>
      <c r="R214" s="32"/>
    </row>
    <row r="215" spans="1:18" ht="26.25" hidden="1" x14ac:dyDescent="0.25">
      <c r="A215" s="17"/>
      <c r="B215" s="109" t="s">
        <v>426</v>
      </c>
      <c r="C215" s="519"/>
      <c r="D215" s="116">
        <f t="shared" ref="D215" si="199">E215+G215</f>
        <v>0</v>
      </c>
      <c r="E215" s="116"/>
      <c r="F215" s="116"/>
      <c r="G215" s="116"/>
      <c r="H215" s="274">
        <f t="shared" ref="H215" si="200">I215+K215</f>
        <v>0</v>
      </c>
      <c r="I215" s="51"/>
      <c r="J215" s="51"/>
      <c r="K215" s="51"/>
      <c r="L215" s="52">
        <f t="shared" ref="L215:L216" si="201">M215+O215</f>
        <v>0</v>
      </c>
      <c r="M215" s="52">
        <f t="shared" ref="M215:O216" si="202">E215+I215</f>
        <v>0</v>
      </c>
      <c r="N215" s="52">
        <f t="shared" si="202"/>
        <v>0</v>
      </c>
      <c r="O215" s="52"/>
      <c r="P215" s="358"/>
    </row>
    <row r="216" spans="1:18" s="32" customFormat="1" ht="26.25" hidden="1" x14ac:dyDescent="0.25">
      <c r="A216" s="97"/>
      <c r="B216" s="109" t="s">
        <v>419</v>
      </c>
      <c r="C216" s="520"/>
      <c r="D216" s="113">
        <f>E216+G216</f>
        <v>0</v>
      </c>
      <c r="E216" s="113"/>
      <c r="F216" s="113"/>
      <c r="G216" s="182"/>
      <c r="H216" s="228">
        <f t="shared" si="139"/>
        <v>0</v>
      </c>
      <c r="I216" s="117"/>
      <c r="J216" s="211"/>
      <c r="K216" s="117"/>
      <c r="L216" s="115">
        <f t="shared" si="201"/>
        <v>0</v>
      </c>
      <c r="M216" s="115">
        <f t="shared" si="202"/>
        <v>0</v>
      </c>
      <c r="N216" s="115">
        <f t="shared" si="202"/>
        <v>0</v>
      </c>
      <c r="O216" s="115">
        <f t="shared" si="202"/>
        <v>0</v>
      </c>
      <c r="P216" s="358"/>
      <c r="Q216" s="369"/>
      <c r="R216" s="370"/>
    </row>
    <row r="217" spans="1:18" hidden="1" x14ac:dyDescent="0.25">
      <c r="A217" s="4" t="s">
        <v>111</v>
      </c>
      <c r="B217" s="27" t="s">
        <v>38</v>
      </c>
      <c r="C217" s="517" t="s">
        <v>50</v>
      </c>
      <c r="D217" s="371">
        <f>E217+G217</f>
        <v>0</v>
      </c>
      <c r="E217" s="113">
        <f>SUM(E219:E220)</f>
        <v>0</v>
      </c>
      <c r="F217" s="113">
        <f t="shared" ref="F217:G217" si="203">SUM(F219:F220)</f>
        <v>0</v>
      </c>
      <c r="G217" s="113">
        <f t="shared" si="203"/>
        <v>0</v>
      </c>
      <c r="H217" s="143">
        <f t="shared" si="139"/>
        <v>0</v>
      </c>
      <c r="I217" s="114">
        <f>SUM(I219:I220)</f>
        <v>0</v>
      </c>
      <c r="J217" s="114">
        <f t="shared" ref="J217:K217" si="204">SUM(J219:J220)</f>
        <v>0</v>
      </c>
      <c r="K217" s="114">
        <f t="shared" si="204"/>
        <v>0</v>
      </c>
      <c r="L217" s="115">
        <f>M217+O217</f>
        <v>0</v>
      </c>
      <c r="M217" s="115">
        <f>E217+I217</f>
        <v>0</v>
      </c>
      <c r="N217" s="115">
        <f>F217+J217</f>
        <v>0</v>
      </c>
      <c r="O217" s="115">
        <f>G217+K217</f>
        <v>0</v>
      </c>
      <c r="P217" s="358"/>
      <c r="Q217" s="90"/>
      <c r="R217" s="32"/>
    </row>
    <row r="218" spans="1:18" hidden="1" x14ac:dyDescent="0.25">
      <c r="A218" s="17"/>
      <c r="B218" s="249" t="s">
        <v>188</v>
      </c>
      <c r="C218" s="518"/>
      <c r="D218" s="372"/>
      <c r="E218" s="116"/>
      <c r="F218" s="224"/>
      <c r="G218" s="116"/>
      <c r="H218" s="183"/>
      <c r="I218" s="183"/>
      <c r="J218" s="121"/>
      <c r="K218" s="121"/>
      <c r="L218" s="122"/>
      <c r="M218" s="122"/>
      <c r="N218" s="122"/>
      <c r="O218" s="122"/>
      <c r="P218" s="358"/>
      <c r="Q218" s="90"/>
      <c r="R218" s="32"/>
    </row>
    <row r="219" spans="1:18" ht="26.25" hidden="1" x14ac:dyDescent="0.25">
      <c r="A219" s="17"/>
      <c r="B219" s="109" t="s">
        <v>426</v>
      </c>
      <c r="C219" s="519"/>
      <c r="D219" s="116">
        <f t="shared" ref="D219" si="205">E219+G219</f>
        <v>0</v>
      </c>
      <c r="E219" s="116"/>
      <c r="F219" s="116"/>
      <c r="G219" s="116"/>
      <c r="H219" s="274">
        <f t="shared" ref="H219" si="206">I219+K219</f>
        <v>0</v>
      </c>
      <c r="I219" s="51"/>
      <c r="J219" s="51"/>
      <c r="K219" s="51"/>
      <c r="L219" s="52">
        <f t="shared" ref="L219:L220" si="207">M219+O219</f>
        <v>0</v>
      </c>
      <c r="M219" s="52">
        <f t="shared" ref="M219:O220" si="208">E219+I219</f>
        <v>0</v>
      </c>
      <c r="N219" s="52">
        <f t="shared" si="208"/>
        <v>0</v>
      </c>
      <c r="O219" s="52"/>
      <c r="P219" s="358"/>
    </row>
    <row r="220" spans="1:18" s="32" customFormat="1" ht="26.25" hidden="1" x14ac:dyDescent="0.25">
      <c r="A220" s="97"/>
      <c r="B220" s="109" t="s">
        <v>419</v>
      </c>
      <c r="C220" s="520"/>
      <c r="D220" s="113">
        <f>E220+G220</f>
        <v>0</v>
      </c>
      <c r="E220" s="113"/>
      <c r="F220" s="113"/>
      <c r="G220" s="182"/>
      <c r="H220" s="117">
        <f t="shared" si="139"/>
        <v>0</v>
      </c>
      <c r="I220" s="145"/>
      <c r="J220" s="117"/>
      <c r="K220" s="117"/>
      <c r="L220" s="115">
        <f t="shared" si="207"/>
        <v>0</v>
      </c>
      <c r="M220" s="115">
        <f t="shared" si="208"/>
        <v>0</v>
      </c>
      <c r="N220" s="115">
        <f t="shared" si="208"/>
        <v>0</v>
      </c>
      <c r="O220" s="115">
        <f t="shared" si="208"/>
        <v>0</v>
      </c>
      <c r="P220" s="358"/>
      <c r="Q220" s="369"/>
      <c r="R220" s="370"/>
    </row>
    <row r="221" spans="1:18" hidden="1" x14ac:dyDescent="0.25">
      <c r="A221" s="4" t="s">
        <v>112</v>
      </c>
      <c r="B221" s="27" t="s">
        <v>37</v>
      </c>
      <c r="C221" s="517" t="s">
        <v>50</v>
      </c>
      <c r="D221" s="371">
        <f>E221+G221</f>
        <v>0</v>
      </c>
      <c r="E221" s="113">
        <f>SUM(E223:E224)</f>
        <v>0</v>
      </c>
      <c r="F221" s="113">
        <f t="shared" ref="F221:G221" si="209">SUM(F223:F224)</f>
        <v>0</v>
      </c>
      <c r="G221" s="113">
        <f t="shared" si="209"/>
        <v>0</v>
      </c>
      <c r="H221" s="143">
        <f t="shared" si="139"/>
        <v>0</v>
      </c>
      <c r="I221" s="114">
        <f>SUM(I223:I224)</f>
        <v>0</v>
      </c>
      <c r="J221" s="114">
        <f t="shared" ref="J221:K221" si="210">SUM(J223:J224)</f>
        <v>0</v>
      </c>
      <c r="K221" s="114">
        <f t="shared" si="210"/>
        <v>0</v>
      </c>
      <c r="L221" s="115">
        <f>M221+O221</f>
        <v>0</v>
      </c>
      <c r="M221" s="115">
        <f>E221+I221</f>
        <v>0</v>
      </c>
      <c r="N221" s="115">
        <f>F221+J221</f>
        <v>0</v>
      </c>
      <c r="O221" s="115">
        <f>G221+K221</f>
        <v>0</v>
      </c>
      <c r="P221" s="358"/>
      <c r="Q221" s="90"/>
      <c r="R221" s="32"/>
    </row>
    <row r="222" spans="1:18" hidden="1" x14ac:dyDescent="0.25">
      <c r="A222" s="17"/>
      <c r="B222" s="249" t="s">
        <v>188</v>
      </c>
      <c r="C222" s="518"/>
      <c r="D222" s="372"/>
      <c r="E222" s="116"/>
      <c r="F222" s="224"/>
      <c r="G222" s="116"/>
      <c r="H222" s="183"/>
      <c r="I222" s="183"/>
      <c r="J222" s="121"/>
      <c r="K222" s="121"/>
      <c r="L222" s="122"/>
      <c r="M222" s="122"/>
      <c r="N222" s="122"/>
      <c r="O222" s="122"/>
      <c r="P222" s="358"/>
      <c r="Q222" s="90"/>
      <c r="R222" s="32"/>
    </row>
    <row r="223" spans="1:18" ht="26.25" hidden="1" x14ac:dyDescent="0.25">
      <c r="A223" s="17"/>
      <c r="B223" s="109" t="s">
        <v>426</v>
      </c>
      <c r="C223" s="519"/>
      <c r="D223" s="116">
        <f t="shared" ref="D223" si="211">E223+G223</f>
        <v>0</v>
      </c>
      <c r="E223" s="116"/>
      <c r="F223" s="116"/>
      <c r="G223" s="116"/>
      <c r="H223" s="274">
        <f t="shared" ref="H223:H255" si="212">I223+K223</f>
        <v>0</v>
      </c>
      <c r="I223" s="51"/>
      <c r="J223" s="51"/>
      <c r="K223" s="51"/>
      <c r="L223" s="52">
        <f t="shared" ref="L223:L224" si="213">M223+O223</f>
        <v>0</v>
      </c>
      <c r="M223" s="52">
        <f t="shared" ref="M223:O224" si="214">E223+I223</f>
        <v>0</v>
      </c>
      <c r="N223" s="52">
        <f t="shared" si="214"/>
        <v>0</v>
      </c>
      <c r="O223" s="52"/>
      <c r="P223" s="358"/>
    </row>
    <row r="224" spans="1:18" s="32" customFormat="1" ht="26.25" hidden="1" x14ac:dyDescent="0.25">
      <c r="A224" s="97"/>
      <c r="B224" s="109" t="s">
        <v>419</v>
      </c>
      <c r="C224" s="520"/>
      <c r="D224" s="113">
        <f>E224+G224</f>
        <v>0</v>
      </c>
      <c r="E224" s="113"/>
      <c r="F224" s="113"/>
      <c r="G224" s="182"/>
      <c r="H224" s="117">
        <f t="shared" si="212"/>
        <v>0</v>
      </c>
      <c r="I224" s="145"/>
      <c r="J224" s="117"/>
      <c r="K224" s="117"/>
      <c r="L224" s="115">
        <f t="shared" si="213"/>
        <v>0</v>
      </c>
      <c r="M224" s="115">
        <f t="shared" si="214"/>
        <v>0</v>
      </c>
      <c r="N224" s="115">
        <f t="shared" si="214"/>
        <v>0</v>
      </c>
      <c r="O224" s="115">
        <f t="shared" si="214"/>
        <v>0</v>
      </c>
      <c r="P224" s="358"/>
      <c r="Q224" s="369"/>
      <c r="R224" s="370"/>
    </row>
    <row r="225" spans="1:18" hidden="1" x14ac:dyDescent="0.25">
      <c r="A225" s="4" t="s">
        <v>113</v>
      </c>
      <c r="B225" s="27" t="s">
        <v>35</v>
      </c>
      <c r="C225" s="517" t="s">
        <v>50</v>
      </c>
      <c r="D225" s="142">
        <f>E225+G225</f>
        <v>0</v>
      </c>
      <c r="E225" s="113">
        <f>SUM(E227:E228)</f>
        <v>0</v>
      </c>
      <c r="F225" s="113">
        <f t="shared" ref="F225:G225" si="215">SUM(F227:F228)</f>
        <v>0</v>
      </c>
      <c r="G225" s="113">
        <f t="shared" si="215"/>
        <v>0</v>
      </c>
      <c r="H225" s="143">
        <f t="shared" si="212"/>
        <v>0</v>
      </c>
      <c r="I225" s="114">
        <f>SUM(I227:I228)</f>
        <v>0</v>
      </c>
      <c r="J225" s="114">
        <f t="shared" ref="J225:K225" si="216">SUM(J227:J228)</f>
        <v>0</v>
      </c>
      <c r="K225" s="114">
        <f t="shared" si="216"/>
        <v>0</v>
      </c>
      <c r="L225" s="115">
        <f>M225+O225</f>
        <v>0</v>
      </c>
      <c r="M225" s="115">
        <f>E225+I225</f>
        <v>0</v>
      </c>
      <c r="N225" s="115">
        <f>F225+J225</f>
        <v>0</v>
      </c>
      <c r="O225" s="115">
        <f>G225+K225</f>
        <v>0</v>
      </c>
      <c r="P225" s="358"/>
      <c r="Q225" s="90"/>
      <c r="R225" s="32"/>
    </row>
    <row r="226" spans="1:18" hidden="1" x14ac:dyDescent="0.25">
      <c r="A226" s="105"/>
      <c r="B226" s="249" t="s">
        <v>188</v>
      </c>
      <c r="C226" s="518"/>
      <c r="D226" s="144"/>
      <c r="E226" s="116"/>
      <c r="F226" s="224"/>
      <c r="G226" s="116"/>
      <c r="H226" s="183"/>
      <c r="I226" s="183"/>
      <c r="J226" s="121"/>
      <c r="K226" s="121"/>
      <c r="L226" s="122"/>
      <c r="M226" s="122"/>
      <c r="N226" s="122"/>
      <c r="O226" s="122"/>
      <c r="P226" s="358"/>
      <c r="Q226" s="90"/>
      <c r="R226" s="32"/>
    </row>
    <row r="227" spans="1:18" ht="26.25" hidden="1" x14ac:dyDescent="0.25">
      <c r="A227" s="17"/>
      <c r="B227" s="109" t="s">
        <v>426</v>
      </c>
      <c r="C227" s="519"/>
      <c r="D227" s="116">
        <f t="shared" ref="D227" si="217">E227+G227</f>
        <v>0</v>
      </c>
      <c r="E227" s="116"/>
      <c r="F227" s="116"/>
      <c r="G227" s="116"/>
      <c r="H227" s="274">
        <f t="shared" ref="H227" si="218">I227+K227</f>
        <v>0</v>
      </c>
      <c r="I227" s="51"/>
      <c r="J227" s="51"/>
      <c r="K227" s="51"/>
      <c r="L227" s="52">
        <f t="shared" ref="L227:L228" si="219">M227+O227</f>
        <v>0</v>
      </c>
      <c r="M227" s="52">
        <f t="shared" ref="M227:O228" si="220">E227+I227</f>
        <v>0</v>
      </c>
      <c r="N227" s="52">
        <f t="shared" si="220"/>
        <v>0</v>
      </c>
      <c r="O227" s="52"/>
      <c r="P227" s="358"/>
    </row>
    <row r="228" spans="1:18" s="32" customFormat="1" ht="26.25" hidden="1" x14ac:dyDescent="0.25">
      <c r="A228" s="105"/>
      <c r="B228" s="109" t="s">
        <v>419</v>
      </c>
      <c r="C228" s="520"/>
      <c r="D228" s="113">
        <f>E228+G228</f>
        <v>0</v>
      </c>
      <c r="E228" s="113"/>
      <c r="F228" s="113"/>
      <c r="G228" s="182"/>
      <c r="H228" s="117">
        <f t="shared" si="212"/>
        <v>0</v>
      </c>
      <c r="I228" s="145"/>
      <c r="J228" s="117"/>
      <c r="K228" s="117"/>
      <c r="L228" s="115">
        <f t="shared" si="219"/>
        <v>0</v>
      </c>
      <c r="M228" s="115">
        <f t="shared" si="220"/>
        <v>0</v>
      </c>
      <c r="N228" s="115">
        <f t="shared" si="220"/>
        <v>0</v>
      </c>
      <c r="O228" s="115">
        <f t="shared" si="220"/>
        <v>0</v>
      </c>
      <c r="P228" s="358"/>
      <c r="Q228" s="369"/>
      <c r="R228" s="370"/>
    </row>
    <row r="229" spans="1:18" hidden="1" x14ac:dyDescent="0.25">
      <c r="A229" s="4" t="s">
        <v>161</v>
      </c>
      <c r="B229" s="27" t="s">
        <v>360</v>
      </c>
      <c r="C229" s="517" t="s">
        <v>50</v>
      </c>
      <c r="D229" s="371">
        <f>E229+G229</f>
        <v>0</v>
      </c>
      <c r="E229" s="113">
        <f>SUM(E231:E232)</f>
        <v>0</v>
      </c>
      <c r="F229" s="113">
        <f t="shared" ref="F229:G229" si="221">SUM(F231:F232)</f>
        <v>0</v>
      </c>
      <c r="G229" s="113">
        <f t="shared" si="221"/>
        <v>0</v>
      </c>
      <c r="H229" s="143">
        <f t="shared" si="212"/>
        <v>0</v>
      </c>
      <c r="I229" s="114">
        <f>SUM(I231:I232)</f>
        <v>0</v>
      </c>
      <c r="J229" s="114">
        <f t="shared" ref="J229:K229" si="222">SUM(J231:J232)</f>
        <v>0</v>
      </c>
      <c r="K229" s="114">
        <f t="shared" si="222"/>
        <v>0</v>
      </c>
      <c r="L229" s="115">
        <f>M229+O229</f>
        <v>0</v>
      </c>
      <c r="M229" s="115">
        <f>E229+I229</f>
        <v>0</v>
      </c>
      <c r="N229" s="115">
        <f>F229+J229</f>
        <v>0</v>
      </c>
      <c r="O229" s="115">
        <f>G229+K229</f>
        <v>0</v>
      </c>
      <c r="P229" s="358"/>
      <c r="Q229" s="90"/>
      <c r="R229" s="32"/>
    </row>
    <row r="230" spans="1:18" hidden="1" x14ac:dyDescent="0.25">
      <c r="A230" s="17"/>
      <c r="B230" s="249" t="s">
        <v>188</v>
      </c>
      <c r="C230" s="518"/>
      <c r="D230" s="372"/>
      <c r="E230" s="116"/>
      <c r="F230" s="224"/>
      <c r="G230" s="116"/>
      <c r="H230" s="183"/>
      <c r="I230" s="183"/>
      <c r="J230" s="121"/>
      <c r="K230" s="121"/>
      <c r="L230" s="122"/>
      <c r="M230" s="122"/>
      <c r="N230" s="122"/>
      <c r="O230" s="122"/>
      <c r="P230" s="358"/>
      <c r="Q230" s="90"/>
      <c r="R230" s="32"/>
    </row>
    <row r="231" spans="1:18" ht="26.25" hidden="1" x14ac:dyDescent="0.25">
      <c r="A231" s="17"/>
      <c r="B231" s="109" t="s">
        <v>426</v>
      </c>
      <c r="C231" s="519"/>
      <c r="D231" s="116">
        <f t="shared" ref="D231" si="223">E231+G231</f>
        <v>0</v>
      </c>
      <c r="E231" s="116"/>
      <c r="F231" s="116"/>
      <c r="G231" s="116"/>
      <c r="H231" s="274">
        <f t="shared" ref="H231" si="224">I231+K231</f>
        <v>0</v>
      </c>
      <c r="I231" s="51"/>
      <c r="J231" s="51"/>
      <c r="K231" s="51"/>
      <c r="L231" s="52">
        <f t="shared" ref="L231:L232" si="225">M231+O231</f>
        <v>0</v>
      </c>
      <c r="M231" s="52">
        <f t="shared" ref="M231:O232" si="226">E231+I231</f>
        <v>0</v>
      </c>
      <c r="N231" s="52">
        <f t="shared" si="226"/>
        <v>0</v>
      </c>
      <c r="O231" s="52"/>
      <c r="P231" s="358"/>
    </row>
    <row r="232" spans="1:18" s="32" customFormat="1" ht="26.25" hidden="1" x14ac:dyDescent="0.25">
      <c r="A232" s="97"/>
      <c r="B232" s="109" t="s">
        <v>419</v>
      </c>
      <c r="C232" s="520"/>
      <c r="D232" s="113">
        <f>E232+G232</f>
        <v>0</v>
      </c>
      <c r="E232" s="113"/>
      <c r="F232" s="113"/>
      <c r="G232" s="182"/>
      <c r="H232" s="117">
        <f t="shared" si="212"/>
        <v>0</v>
      </c>
      <c r="I232" s="145"/>
      <c r="J232" s="117"/>
      <c r="K232" s="117"/>
      <c r="L232" s="115">
        <f t="shared" si="225"/>
        <v>0</v>
      </c>
      <c r="M232" s="115">
        <f t="shared" si="226"/>
        <v>0</v>
      </c>
      <c r="N232" s="115">
        <f t="shared" si="226"/>
        <v>0</v>
      </c>
      <c r="O232" s="115">
        <f t="shared" si="226"/>
        <v>0</v>
      </c>
      <c r="P232" s="358"/>
      <c r="Q232" s="369"/>
      <c r="R232" s="370"/>
    </row>
    <row r="233" spans="1:18" hidden="1" x14ac:dyDescent="0.25">
      <c r="A233" s="4" t="s">
        <v>114</v>
      </c>
      <c r="B233" s="15" t="s">
        <v>361</v>
      </c>
      <c r="C233" s="517" t="s">
        <v>50</v>
      </c>
      <c r="D233" s="371">
        <f>E233+G233</f>
        <v>0</v>
      </c>
      <c r="E233" s="113">
        <f>SUM(E235:E236)</f>
        <v>0</v>
      </c>
      <c r="F233" s="113">
        <f t="shared" ref="F233:G233" si="227">SUM(F235:F236)</f>
        <v>0</v>
      </c>
      <c r="G233" s="113">
        <f t="shared" si="227"/>
        <v>0</v>
      </c>
      <c r="H233" s="143">
        <f t="shared" si="212"/>
        <v>0</v>
      </c>
      <c r="I233" s="114">
        <f>SUM(I235:I236)</f>
        <v>0</v>
      </c>
      <c r="J233" s="114">
        <f t="shared" ref="J233:K233" si="228">SUM(J235:J236)</f>
        <v>0</v>
      </c>
      <c r="K233" s="114">
        <f t="shared" si="228"/>
        <v>0</v>
      </c>
      <c r="L233" s="115">
        <f>M233+O233</f>
        <v>0</v>
      </c>
      <c r="M233" s="115">
        <f>E233+I233</f>
        <v>0</v>
      </c>
      <c r="N233" s="115">
        <f>F233+J233</f>
        <v>0</v>
      </c>
      <c r="O233" s="115">
        <f>G233+K233</f>
        <v>0</v>
      </c>
      <c r="P233" s="358"/>
      <c r="Q233" s="90"/>
      <c r="R233" s="32"/>
    </row>
    <row r="234" spans="1:18" hidden="1" x14ac:dyDescent="0.25">
      <c r="A234" s="17"/>
      <c r="B234" s="249" t="s">
        <v>188</v>
      </c>
      <c r="C234" s="518"/>
      <c r="D234" s="372"/>
      <c r="E234" s="116"/>
      <c r="F234" s="224"/>
      <c r="G234" s="116"/>
      <c r="H234" s="183"/>
      <c r="I234" s="183"/>
      <c r="J234" s="121"/>
      <c r="K234" s="121"/>
      <c r="L234" s="122"/>
      <c r="M234" s="122"/>
      <c r="N234" s="122"/>
      <c r="O234" s="122"/>
      <c r="P234" s="358"/>
      <c r="Q234" s="90"/>
      <c r="R234" s="32"/>
    </row>
    <row r="235" spans="1:18" ht="26.25" hidden="1" x14ac:dyDescent="0.25">
      <c r="A235" s="17"/>
      <c r="B235" s="109" t="s">
        <v>426</v>
      </c>
      <c r="C235" s="519"/>
      <c r="D235" s="116">
        <f t="shared" ref="D235" si="229">E235+G235</f>
        <v>0</v>
      </c>
      <c r="E235" s="116"/>
      <c r="F235" s="116"/>
      <c r="G235" s="116"/>
      <c r="H235" s="274">
        <f t="shared" ref="H235" si="230">I235+K235</f>
        <v>0</v>
      </c>
      <c r="I235" s="51"/>
      <c r="J235" s="51"/>
      <c r="K235" s="51"/>
      <c r="L235" s="52">
        <f t="shared" ref="L235:L236" si="231">M235+O235</f>
        <v>0</v>
      </c>
      <c r="M235" s="52">
        <f t="shared" ref="M235:O236" si="232">E235+I235</f>
        <v>0</v>
      </c>
      <c r="N235" s="52">
        <f t="shared" si="232"/>
        <v>0</v>
      </c>
      <c r="O235" s="52"/>
      <c r="P235" s="358"/>
    </row>
    <row r="236" spans="1:18" s="32" customFormat="1" ht="26.25" hidden="1" x14ac:dyDescent="0.25">
      <c r="A236" s="97"/>
      <c r="B236" s="109" t="s">
        <v>419</v>
      </c>
      <c r="C236" s="520"/>
      <c r="D236" s="113">
        <f>E236+G236</f>
        <v>0</v>
      </c>
      <c r="E236" s="113"/>
      <c r="F236" s="113"/>
      <c r="G236" s="182"/>
      <c r="H236" s="117">
        <f t="shared" si="212"/>
        <v>0</v>
      </c>
      <c r="I236" s="145"/>
      <c r="J236" s="117"/>
      <c r="K236" s="117"/>
      <c r="L236" s="115">
        <f t="shared" si="231"/>
        <v>0</v>
      </c>
      <c r="M236" s="115">
        <f t="shared" si="232"/>
        <v>0</v>
      </c>
      <c r="N236" s="115">
        <f t="shared" si="232"/>
        <v>0</v>
      </c>
      <c r="O236" s="115">
        <f t="shared" si="232"/>
        <v>0</v>
      </c>
      <c r="P236" s="358"/>
      <c r="Q236" s="369"/>
      <c r="R236" s="370"/>
    </row>
    <row r="237" spans="1:18" x14ac:dyDescent="0.25">
      <c r="A237" s="4" t="s">
        <v>79</v>
      </c>
      <c r="B237" s="27" t="s">
        <v>48</v>
      </c>
      <c r="C237" s="517" t="s">
        <v>50</v>
      </c>
      <c r="D237" s="371">
        <f>E237+G237</f>
        <v>3</v>
      </c>
      <c r="E237" s="113">
        <v>3</v>
      </c>
      <c r="F237" s="153">
        <v>2.8</v>
      </c>
      <c r="G237" s="113"/>
      <c r="H237" s="143">
        <f t="shared" si="212"/>
        <v>0</v>
      </c>
      <c r="I237" s="143"/>
      <c r="J237" s="114">
        <v>0.1</v>
      </c>
      <c r="K237" s="114"/>
      <c r="L237" s="115">
        <f>M237+O237</f>
        <v>3</v>
      </c>
      <c r="M237" s="115">
        <f>E237+I237</f>
        <v>3</v>
      </c>
      <c r="N237" s="115">
        <f>F237+J237</f>
        <v>2.9</v>
      </c>
      <c r="O237" s="115">
        <f>G237+K237</f>
        <v>0</v>
      </c>
      <c r="P237" s="358"/>
      <c r="Q237" s="90"/>
      <c r="R237" s="32"/>
    </row>
    <row r="238" spans="1:18" s="32" customFormat="1" ht="39" x14ac:dyDescent="0.25">
      <c r="A238" s="17"/>
      <c r="B238" s="112" t="s">
        <v>471</v>
      </c>
      <c r="C238" s="521"/>
      <c r="D238" s="182"/>
      <c r="E238" s="120"/>
      <c r="F238" s="375"/>
      <c r="G238" s="120"/>
      <c r="H238" s="183">
        <f t="shared" si="212"/>
        <v>0</v>
      </c>
      <c r="I238" s="183"/>
      <c r="J238" s="121"/>
      <c r="K238" s="121"/>
      <c r="L238" s="122"/>
      <c r="M238" s="122"/>
      <c r="N238" s="122"/>
      <c r="O238" s="122"/>
      <c r="P238" s="358"/>
      <c r="Q238" s="369"/>
      <c r="R238" s="370"/>
    </row>
    <row r="239" spans="1:18" x14ac:dyDescent="0.25">
      <c r="A239" s="4" t="s">
        <v>80</v>
      </c>
      <c r="B239" s="1" t="s">
        <v>47</v>
      </c>
      <c r="C239" s="517" t="s">
        <v>50</v>
      </c>
      <c r="D239" s="108">
        <f>E239+G239</f>
        <v>29.6</v>
      </c>
      <c r="E239" s="113">
        <v>29.6</v>
      </c>
      <c r="F239" s="113">
        <v>29.1</v>
      </c>
      <c r="G239" s="113">
        <f t="shared" ref="G239" si="233">SUM(G241:G242)</f>
        <v>0</v>
      </c>
      <c r="H239" s="154">
        <f t="shared" si="212"/>
        <v>0</v>
      </c>
      <c r="I239" s="114"/>
      <c r="J239" s="154"/>
      <c r="K239" s="114">
        <f t="shared" ref="K239" si="234">SUM(K241:K242)</f>
        <v>0</v>
      </c>
      <c r="L239" s="115">
        <f>M239+O239</f>
        <v>29.6</v>
      </c>
      <c r="M239" s="155">
        <f>E239+I239</f>
        <v>29.6</v>
      </c>
      <c r="N239" s="115">
        <f>F239+J239</f>
        <v>29.1</v>
      </c>
      <c r="O239" s="115">
        <f>G239+K239</f>
        <v>0</v>
      </c>
      <c r="P239" s="358"/>
      <c r="Q239" s="90"/>
      <c r="R239" s="32"/>
    </row>
    <row r="240" spans="1:18" hidden="1" x14ac:dyDescent="0.25">
      <c r="A240" s="17"/>
      <c r="B240" s="249" t="s">
        <v>188</v>
      </c>
      <c r="C240" s="518"/>
      <c r="D240" s="103"/>
      <c r="E240" s="120"/>
      <c r="F240" s="120"/>
      <c r="G240" s="120"/>
      <c r="H240" s="374"/>
      <c r="I240" s="121"/>
      <c r="J240" s="374"/>
      <c r="K240" s="121"/>
      <c r="L240" s="122"/>
      <c r="M240" s="358"/>
      <c r="N240" s="122"/>
      <c r="O240" s="122"/>
      <c r="P240" s="358"/>
      <c r="Q240" s="90"/>
      <c r="R240" s="32"/>
    </row>
    <row r="241" spans="1:18" ht="26.25" hidden="1" x14ac:dyDescent="0.25">
      <c r="A241" s="17"/>
      <c r="B241" s="109" t="s">
        <v>426</v>
      </c>
      <c r="C241" s="518"/>
      <c r="D241" s="120">
        <f t="shared" ref="D241" si="235">E241+G241</f>
        <v>0</v>
      </c>
      <c r="E241" s="120"/>
      <c r="F241" s="120"/>
      <c r="G241" s="120"/>
      <c r="H241" s="367">
        <f t="shared" ref="H241" si="236">I241+K241</f>
        <v>0</v>
      </c>
      <c r="I241" s="121"/>
      <c r="J241" s="374"/>
      <c r="K241" s="121"/>
      <c r="L241" s="122">
        <f t="shared" ref="L241:L243" si="237">M241+O241</f>
        <v>0</v>
      </c>
      <c r="M241" s="358">
        <f t="shared" ref="M241:O243" si="238">E241+I241</f>
        <v>0</v>
      </c>
      <c r="N241" s="122">
        <f t="shared" si="238"/>
        <v>0</v>
      </c>
      <c r="O241" s="122"/>
      <c r="P241" s="358"/>
    </row>
    <row r="242" spans="1:18" s="32" customFormat="1" ht="39" x14ac:dyDescent="0.25">
      <c r="A242" s="17"/>
      <c r="B242" s="112" t="s">
        <v>471</v>
      </c>
      <c r="C242" s="521"/>
      <c r="D242" s="116">
        <f>E242+G242</f>
        <v>0</v>
      </c>
      <c r="E242" s="116"/>
      <c r="F242" s="116"/>
      <c r="G242" s="116"/>
      <c r="H242" s="211">
        <f t="shared" si="212"/>
        <v>0</v>
      </c>
      <c r="I242" s="117"/>
      <c r="J242" s="211"/>
      <c r="K242" s="117"/>
      <c r="L242" s="118">
        <f t="shared" si="237"/>
        <v>0</v>
      </c>
      <c r="M242" s="212">
        <f t="shared" si="238"/>
        <v>0</v>
      </c>
      <c r="N242" s="118">
        <f t="shared" si="238"/>
        <v>0</v>
      </c>
      <c r="O242" s="118">
        <f t="shared" si="238"/>
        <v>0</v>
      </c>
      <c r="P242" s="358"/>
      <c r="Q242" s="369"/>
      <c r="R242" s="370"/>
    </row>
    <row r="243" spans="1:18" x14ac:dyDescent="0.25">
      <c r="A243" s="4" t="s">
        <v>81</v>
      </c>
      <c r="B243" s="30" t="s">
        <v>63</v>
      </c>
      <c r="C243" s="517" t="s">
        <v>50</v>
      </c>
      <c r="D243" s="108">
        <f>E243+G243</f>
        <v>8.8000000000000007</v>
      </c>
      <c r="E243" s="113">
        <v>8.8000000000000007</v>
      </c>
      <c r="F243" s="113">
        <v>8.6</v>
      </c>
      <c r="G243" s="113">
        <f t="shared" ref="G243" si="239">SUM(G245:G246)</f>
        <v>0</v>
      </c>
      <c r="H243" s="154">
        <f t="shared" si="212"/>
        <v>0</v>
      </c>
      <c r="I243" s="114"/>
      <c r="J243" s="154">
        <v>0.1</v>
      </c>
      <c r="K243" s="114">
        <f t="shared" ref="K243" si="240">SUM(K245:K246)</f>
        <v>0</v>
      </c>
      <c r="L243" s="115">
        <f t="shared" si="237"/>
        <v>8.8000000000000007</v>
      </c>
      <c r="M243" s="155">
        <f t="shared" si="238"/>
        <v>8.8000000000000007</v>
      </c>
      <c r="N243" s="115">
        <f t="shared" si="238"/>
        <v>8.6999999999999993</v>
      </c>
      <c r="O243" s="115">
        <f t="shared" si="238"/>
        <v>0</v>
      </c>
      <c r="P243" s="358"/>
      <c r="Q243" s="90"/>
      <c r="R243" s="32"/>
    </row>
    <row r="244" spans="1:18" hidden="1" x14ac:dyDescent="0.25">
      <c r="A244" s="17"/>
      <c r="B244" s="249" t="s">
        <v>188</v>
      </c>
      <c r="C244" s="518"/>
      <c r="D244" s="103"/>
      <c r="E244" s="120"/>
      <c r="F244" s="120"/>
      <c r="G244" s="120"/>
      <c r="H244" s="374"/>
      <c r="I244" s="121"/>
      <c r="J244" s="374"/>
      <c r="K244" s="121"/>
      <c r="L244" s="122"/>
      <c r="M244" s="358"/>
      <c r="N244" s="122"/>
      <c r="O244" s="122"/>
      <c r="P244" s="358"/>
      <c r="Q244" s="90"/>
      <c r="R244" s="32"/>
    </row>
    <row r="245" spans="1:18" ht="26.25" hidden="1" x14ac:dyDescent="0.25">
      <c r="A245" s="17"/>
      <c r="B245" s="109" t="s">
        <v>426</v>
      </c>
      <c r="C245" s="518"/>
      <c r="D245" s="120">
        <f t="shared" ref="D245" si="241">E245+G245</f>
        <v>0</v>
      </c>
      <c r="E245" s="120"/>
      <c r="F245" s="120"/>
      <c r="G245" s="120"/>
      <c r="H245" s="367">
        <f t="shared" ref="H245" si="242">I245+K245</f>
        <v>0</v>
      </c>
      <c r="I245" s="121"/>
      <c r="J245" s="374"/>
      <c r="K245" s="121"/>
      <c r="L245" s="122">
        <f t="shared" ref="L245:L247" si="243">M245+O245</f>
        <v>0</v>
      </c>
      <c r="M245" s="358">
        <f t="shared" ref="M245:O247" si="244">E245+I245</f>
        <v>0</v>
      </c>
      <c r="N245" s="122">
        <f t="shared" si="244"/>
        <v>0</v>
      </c>
      <c r="O245" s="122"/>
      <c r="P245" s="358"/>
    </row>
    <row r="246" spans="1:18" s="32" customFormat="1" ht="39" x14ac:dyDescent="0.25">
      <c r="A246" s="97"/>
      <c r="B246" s="112" t="s">
        <v>471</v>
      </c>
      <c r="C246" s="521"/>
      <c r="D246" s="116">
        <f>E246+G246</f>
        <v>0</v>
      </c>
      <c r="E246" s="116"/>
      <c r="F246" s="116"/>
      <c r="G246" s="116"/>
      <c r="H246" s="211">
        <f t="shared" si="212"/>
        <v>0</v>
      </c>
      <c r="I246" s="117"/>
      <c r="J246" s="211"/>
      <c r="K246" s="117"/>
      <c r="L246" s="118">
        <f t="shared" si="243"/>
        <v>0</v>
      </c>
      <c r="M246" s="212">
        <f t="shared" si="244"/>
        <v>0</v>
      </c>
      <c r="N246" s="118">
        <f t="shared" si="244"/>
        <v>0</v>
      </c>
      <c r="O246" s="118">
        <f t="shared" si="244"/>
        <v>0</v>
      </c>
      <c r="P246" s="358"/>
      <c r="Q246" s="369"/>
      <c r="R246" s="370"/>
    </row>
    <row r="247" spans="1:18" hidden="1" x14ac:dyDescent="0.25">
      <c r="A247" s="4" t="s">
        <v>118</v>
      </c>
      <c r="B247" s="30" t="s">
        <v>49</v>
      </c>
      <c r="C247" s="519" t="s">
        <v>50</v>
      </c>
      <c r="D247" s="376">
        <f>E247+G247</f>
        <v>0</v>
      </c>
      <c r="E247" s="120"/>
      <c r="F247" s="245"/>
      <c r="G247" s="245">
        <f t="shared" ref="G247" si="245">SUM(G249:G250)</f>
        <v>0</v>
      </c>
      <c r="H247" s="183">
        <f t="shared" si="212"/>
        <v>0</v>
      </c>
      <c r="I247" s="121">
        <f>SUM(I249:I250)</f>
        <v>0</v>
      </c>
      <c r="J247" s="121">
        <f t="shared" ref="J247:K247" si="246">SUM(J249:J250)</f>
        <v>0</v>
      </c>
      <c r="K247" s="258">
        <f t="shared" si="246"/>
        <v>0</v>
      </c>
      <c r="L247" s="291">
        <f t="shared" si="243"/>
        <v>0</v>
      </c>
      <c r="M247" s="122">
        <f t="shared" si="244"/>
        <v>0</v>
      </c>
      <c r="N247" s="358">
        <f t="shared" si="244"/>
        <v>0</v>
      </c>
      <c r="O247" s="122">
        <f t="shared" si="244"/>
        <v>0</v>
      </c>
      <c r="P247" s="358"/>
      <c r="Q247" s="90"/>
      <c r="R247" s="32"/>
    </row>
    <row r="248" spans="1:18" hidden="1" x14ac:dyDescent="0.25">
      <c r="A248" s="17"/>
      <c r="B248" s="249" t="s">
        <v>188</v>
      </c>
      <c r="C248" s="519"/>
      <c r="D248" s="376"/>
      <c r="E248" s="120"/>
      <c r="F248" s="245"/>
      <c r="G248" s="151"/>
      <c r="H248" s="183"/>
      <c r="I248" s="183"/>
      <c r="J248" s="121"/>
      <c r="K248" s="258"/>
      <c r="L248" s="291"/>
      <c r="M248" s="122"/>
      <c r="N248" s="358"/>
      <c r="O248" s="122"/>
      <c r="P248" s="358"/>
      <c r="Q248" s="90"/>
      <c r="R248" s="32"/>
    </row>
    <row r="249" spans="1:18" ht="26.25" hidden="1" x14ac:dyDescent="0.25">
      <c r="A249" s="17"/>
      <c r="B249" s="109" t="s">
        <v>426</v>
      </c>
      <c r="C249" s="519"/>
      <c r="D249" s="182">
        <f t="shared" ref="D249" si="247">E249+G249</f>
        <v>0</v>
      </c>
      <c r="E249" s="120"/>
      <c r="F249" s="245"/>
      <c r="G249" s="151"/>
      <c r="H249" s="51"/>
      <c r="I249" s="51"/>
      <c r="J249" s="51"/>
      <c r="K249" s="289"/>
      <c r="L249" s="291">
        <f t="shared" ref="L249:L251" si="248">M249+O249</f>
        <v>0</v>
      </c>
      <c r="M249" s="122">
        <f t="shared" ref="M249:O251" si="249">E249+I249</f>
        <v>0</v>
      </c>
      <c r="N249" s="358">
        <f t="shared" si="249"/>
        <v>0</v>
      </c>
      <c r="O249" s="122"/>
      <c r="P249" s="358"/>
    </row>
    <row r="250" spans="1:18" s="32" customFormat="1" ht="26.25" hidden="1" x14ac:dyDescent="0.25">
      <c r="A250" s="97"/>
      <c r="B250" s="112" t="s">
        <v>419</v>
      </c>
      <c r="C250" s="520"/>
      <c r="D250" s="182">
        <f>E250+G250</f>
        <v>0</v>
      </c>
      <c r="E250" s="120"/>
      <c r="F250" s="245"/>
      <c r="G250" s="375"/>
      <c r="H250" s="121">
        <f t="shared" si="212"/>
        <v>0</v>
      </c>
      <c r="I250" s="183"/>
      <c r="J250" s="121"/>
      <c r="K250" s="258"/>
      <c r="L250" s="291">
        <f t="shared" si="248"/>
        <v>0</v>
      </c>
      <c r="M250" s="122">
        <f t="shared" si="249"/>
        <v>0</v>
      </c>
      <c r="N250" s="358">
        <f t="shared" si="249"/>
        <v>0</v>
      </c>
      <c r="O250" s="122">
        <f t="shared" si="249"/>
        <v>0</v>
      </c>
      <c r="P250" s="358"/>
      <c r="Q250" s="369"/>
      <c r="R250" s="370"/>
    </row>
    <row r="251" spans="1:18" s="32" customFormat="1" x14ac:dyDescent="0.25">
      <c r="A251" s="101" t="s">
        <v>82</v>
      </c>
      <c r="B251" s="24" t="s">
        <v>162</v>
      </c>
      <c r="C251" s="436" t="s">
        <v>50</v>
      </c>
      <c r="D251" s="108">
        <f>E251+G251</f>
        <v>429.3</v>
      </c>
      <c r="E251" s="375">
        <v>429.3</v>
      </c>
      <c r="F251" s="113">
        <v>353.6</v>
      </c>
      <c r="G251" s="375">
        <f t="shared" ref="G251" si="250">G254+G255+G253</f>
        <v>0</v>
      </c>
      <c r="H251" s="114">
        <f t="shared" si="212"/>
        <v>0</v>
      </c>
      <c r="I251" s="374">
        <f>I254+I255+I253</f>
        <v>0</v>
      </c>
      <c r="J251" s="114"/>
      <c r="K251" s="374">
        <f t="shared" ref="K251" si="251">K254+K255+K253</f>
        <v>0</v>
      </c>
      <c r="L251" s="115">
        <f t="shared" si="248"/>
        <v>429.3</v>
      </c>
      <c r="M251" s="358">
        <f>E251+I251</f>
        <v>429.3</v>
      </c>
      <c r="N251" s="115">
        <f t="shared" si="249"/>
        <v>353.6</v>
      </c>
      <c r="O251" s="115">
        <f t="shared" si="249"/>
        <v>0</v>
      </c>
      <c r="P251" s="358"/>
      <c r="Q251" s="1"/>
      <c r="R251" s="1"/>
    </row>
    <row r="252" spans="1:18" s="32" customFormat="1" hidden="1" x14ac:dyDescent="0.25">
      <c r="A252" s="105"/>
      <c r="B252" s="106" t="s">
        <v>188</v>
      </c>
      <c r="C252" s="436"/>
      <c r="D252" s="120"/>
      <c r="E252" s="375"/>
      <c r="F252" s="120"/>
      <c r="G252" s="375"/>
      <c r="H252" s="121"/>
      <c r="I252" s="374"/>
      <c r="J252" s="121"/>
      <c r="K252" s="374"/>
      <c r="L252" s="122"/>
      <c r="M252" s="358"/>
      <c r="N252" s="122"/>
      <c r="O252" s="122"/>
      <c r="P252" s="358"/>
      <c r="Q252" s="1"/>
      <c r="R252" s="1"/>
    </row>
    <row r="253" spans="1:18" s="32" customFormat="1" ht="26.25" hidden="1" x14ac:dyDescent="0.25">
      <c r="A253" s="105"/>
      <c r="B253" s="109" t="s">
        <v>426</v>
      </c>
      <c r="C253" s="436"/>
      <c r="D253" s="120">
        <f>E253+G253</f>
        <v>0</v>
      </c>
      <c r="E253" s="375"/>
      <c r="F253" s="120"/>
      <c r="G253" s="375"/>
      <c r="H253" s="121">
        <f t="shared" ref="H253" si="252">I253+K253</f>
        <v>0</v>
      </c>
      <c r="I253" s="374"/>
      <c r="J253" s="121"/>
      <c r="K253" s="374"/>
      <c r="L253" s="122">
        <f t="shared" ref="L253:L254" si="253">M253+O253</f>
        <v>0</v>
      </c>
      <c r="M253" s="358">
        <f t="shared" ref="M253:O255" si="254">E253+I253</f>
        <v>0</v>
      </c>
      <c r="N253" s="122">
        <f t="shared" si="254"/>
        <v>0</v>
      </c>
      <c r="O253" s="122"/>
      <c r="P253" s="358"/>
      <c r="Q253" s="1"/>
      <c r="R253" s="1"/>
    </row>
    <row r="254" spans="1:18" s="32" customFormat="1" ht="26.25" hidden="1" x14ac:dyDescent="0.25">
      <c r="A254" s="105"/>
      <c r="B254" s="441" t="s">
        <v>419</v>
      </c>
      <c r="C254" s="436"/>
      <c r="D254" s="120">
        <f>E254+G254</f>
        <v>0</v>
      </c>
      <c r="E254" s="375"/>
      <c r="F254" s="120"/>
      <c r="G254" s="375"/>
      <c r="H254" s="121">
        <f t="shared" si="212"/>
        <v>0</v>
      </c>
      <c r="I254" s="374"/>
      <c r="J254" s="121"/>
      <c r="K254" s="374"/>
      <c r="L254" s="122">
        <f t="shared" si="253"/>
        <v>0</v>
      </c>
      <c r="M254" s="358">
        <f t="shared" si="254"/>
        <v>0</v>
      </c>
      <c r="N254" s="122">
        <f t="shared" si="254"/>
        <v>0</v>
      </c>
      <c r="O254" s="122"/>
      <c r="P254" s="358"/>
      <c r="Q254" s="1"/>
      <c r="R254" s="1"/>
    </row>
    <row r="255" spans="1:18" ht="24" customHeight="1" x14ac:dyDescent="0.25">
      <c r="A255" s="111"/>
      <c r="B255" s="377" t="s">
        <v>448</v>
      </c>
      <c r="C255" s="437"/>
      <c r="D255" s="120">
        <f>E255+G255</f>
        <v>0</v>
      </c>
      <c r="E255" s="375"/>
      <c r="F255" s="120"/>
      <c r="G255" s="375"/>
      <c r="H255" s="121">
        <f t="shared" si="212"/>
        <v>0</v>
      </c>
      <c r="I255" s="374"/>
      <c r="J255" s="121"/>
      <c r="K255" s="374"/>
      <c r="L255" s="122">
        <f>M255+O255</f>
        <v>0</v>
      </c>
      <c r="M255" s="358">
        <f>E255+I255</f>
        <v>0</v>
      </c>
      <c r="N255" s="122">
        <f t="shared" si="254"/>
        <v>0</v>
      </c>
      <c r="O255" s="122">
        <f t="shared" si="254"/>
        <v>0</v>
      </c>
      <c r="P255" s="358"/>
    </row>
    <row r="256" spans="1:18" x14ac:dyDescent="0.25">
      <c r="A256" s="429" t="s">
        <v>83</v>
      </c>
      <c r="B256" s="69" t="s">
        <v>171</v>
      </c>
      <c r="C256" s="256"/>
      <c r="D256" s="19">
        <f t="shared" ref="D256:K256" si="255">D105+D114+D118+D123+D128+D132+D136+D141+D145+D150+D154+D159+D163+D167+D171+D175+D179+D188+D196+D200+D205+D209+D213+D217+D221+D225+D229+D233+D237+D239+D243+D247+D251+D184+D192</f>
        <v>1782.3</v>
      </c>
      <c r="E256" s="19">
        <f t="shared" si="255"/>
        <v>685.9</v>
      </c>
      <c r="F256" s="19">
        <f t="shared" si="255"/>
        <v>398.20000000000005</v>
      </c>
      <c r="G256" s="19">
        <f t="shared" si="255"/>
        <v>1096.4000000000001</v>
      </c>
      <c r="H256" s="19">
        <f t="shared" si="255"/>
        <v>-25.999999999999996</v>
      </c>
      <c r="I256" s="19">
        <f t="shared" si="255"/>
        <v>-39.699999999999996</v>
      </c>
      <c r="J256" s="19">
        <f t="shared" si="255"/>
        <v>-0.89999999999999991</v>
      </c>
      <c r="K256" s="19">
        <f t="shared" si="255"/>
        <v>13.7</v>
      </c>
      <c r="L256" s="19">
        <f t="shared" ref="L256" si="256">M256+O256</f>
        <v>1756.3000000000002</v>
      </c>
      <c r="M256" s="19">
        <f>M105+M114+M118+M123+M128+M132+M136+M141+M145+M150+M154+M159+M163+M167+M171+M175+M179+M188+M196+M200+M205+M209+M213+M217+M221+M225+M229+M233+M237+M239+M243+M247+M251+M184+M192</f>
        <v>646.20000000000005</v>
      </c>
      <c r="N256" s="19">
        <f>N105+N114+N118+N123+N128+N132+N136+N141+N145+N150+N154+N159+N163+N167+N171+N175+N179+N188+N196+N200+N205+N209+N213+N217+N221+N225+N229+N233+N237+N239+N243+N247+N251+N184+N192</f>
        <v>397.3</v>
      </c>
      <c r="O256" s="19">
        <f>O105+O114+O118+O123+O128+O132+O136+O141+O145+O150+O154+O159+O163+O167+O171+O175+O179+O188+O196+O200+O205+O209+O213+O217+O221+O225+O229+O233+O237+O239+O243+O247+O251+O184+O192</f>
        <v>1110.1000000000001</v>
      </c>
      <c r="P256" s="89"/>
    </row>
    <row r="257" spans="1:21" x14ac:dyDescent="0.25">
      <c r="A257" s="4"/>
      <c r="B257" s="470" t="s">
        <v>175</v>
      </c>
      <c r="C257" s="471"/>
      <c r="D257" s="471"/>
      <c r="E257" s="471"/>
      <c r="F257" s="471"/>
      <c r="G257" s="471"/>
      <c r="H257" s="471"/>
      <c r="I257" s="471"/>
      <c r="J257" s="471"/>
      <c r="K257" s="471"/>
      <c r="L257" s="471"/>
      <c r="M257" s="471"/>
      <c r="N257" s="471"/>
      <c r="O257" s="472"/>
      <c r="P257" s="357"/>
      <c r="Q257" s="90"/>
      <c r="R257" s="32"/>
    </row>
    <row r="258" spans="1:21" x14ac:dyDescent="0.25">
      <c r="A258" s="101" t="s">
        <v>84</v>
      </c>
      <c r="B258" s="30" t="s">
        <v>20</v>
      </c>
      <c r="C258" s="308" t="s">
        <v>25</v>
      </c>
      <c r="D258" s="150">
        <f t="shared" ref="D258" si="257">E258+G258</f>
        <v>0</v>
      </c>
      <c r="E258" s="113">
        <f>E260+E261</f>
        <v>0</v>
      </c>
      <c r="F258" s="113">
        <f t="shared" ref="F258:G258" si="258">F260+F261</f>
        <v>0</v>
      </c>
      <c r="G258" s="113">
        <f t="shared" si="258"/>
        <v>0</v>
      </c>
      <c r="H258" s="114">
        <f>I258+K258</f>
        <v>219.9</v>
      </c>
      <c r="I258" s="114">
        <f>I260+I261</f>
        <v>2.4</v>
      </c>
      <c r="J258" s="114">
        <f t="shared" ref="J258:K258" si="259">J260+J261</f>
        <v>0</v>
      </c>
      <c r="K258" s="114">
        <f t="shared" si="259"/>
        <v>217.5</v>
      </c>
      <c r="L258" s="115">
        <f>M258+O258</f>
        <v>219.9</v>
      </c>
      <c r="M258" s="115">
        <f>E258+I258</f>
        <v>2.4</v>
      </c>
      <c r="N258" s="115">
        <f>F258+J258</f>
        <v>0</v>
      </c>
      <c r="O258" s="115">
        <f>G258+K258</f>
        <v>217.5</v>
      </c>
      <c r="P258" s="358"/>
      <c r="Q258" s="90"/>
      <c r="R258" s="32"/>
    </row>
    <row r="259" spans="1:21" x14ac:dyDescent="0.25">
      <c r="A259" s="105"/>
      <c r="B259" s="106" t="s">
        <v>188</v>
      </c>
      <c r="C259" s="250"/>
      <c r="D259" s="245"/>
      <c r="E259" s="120"/>
      <c r="F259" s="120"/>
      <c r="G259" s="120"/>
      <c r="H259" s="121"/>
      <c r="I259" s="121"/>
      <c r="J259" s="121"/>
      <c r="K259" s="121"/>
      <c r="L259" s="122"/>
      <c r="M259" s="122"/>
      <c r="N259" s="122"/>
      <c r="O259" s="122"/>
      <c r="P259" s="358"/>
      <c r="Q259" s="90"/>
      <c r="R259" s="32"/>
    </row>
    <row r="260" spans="1:21" ht="26.25" x14ac:dyDescent="0.25">
      <c r="A260" s="105"/>
      <c r="B260" s="109" t="s">
        <v>384</v>
      </c>
      <c r="C260" s="309"/>
      <c r="D260" s="150">
        <f t="shared" ref="D260:D261" si="260">E260+G260</f>
        <v>0</v>
      </c>
      <c r="E260" s="50"/>
      <c r="F260" s="50"/>
      <c r="G260" s="50"/>
      <c r="H260" s="114">
        <f>I260+K260</f>
        <v>219.9</v>
      </c>
      <c r="I260" s="51">
        <v>2.4</v>
      </c>
      <c r="J260" s="51"/>
      <c r="K260" s="51">
        <v>217.5</v>
      </c>
      <c r="L260" s="115">
        <f>M260+O260</f>
        <v>219.9</v>
      </c>
      <c r="M260" s="115">
        <f t="shared" ref="M260:O261" si="261">E260+I260</f>
        <v>2.4</v>
      </c>
      <c r="N260" s="115">
        <f t="shared" si="261"/>
        <v>0</v>
      </c>
      <c r="O260" s="115">
        <f t="shared" si="261"/>
        <v>217.5</v>
      </c>
      <c r="P260" s="358"/>
      <c r="Q260" s="90"/>
      <c r="R260" s="32"/>
    </row>
    <row r="261" spans="1:21" ht="39" x14ac:dyDescent="0.25">
      <c r="A261" s="111"/>
      <c r="B261" s="307" t="s">
        <v>385</v>
      </c>
      <c r="C261" s="310"/>
      <c r="D261" s="248">
        <f t="shared" si="260"/>
        <v>0</v>
      </c>
      <c r="E261" s="50"/>
      <c r="F261" s="50"/>
      <c r="G261" s="50"/>
      <c r="H261" s="51">
        <f>I261+K261</f>
        <v>0</v>
      </c>
      <c r="I261" s="51"/>
      <c r="J261" s="51"/>
      <c r="K261" s="51"/>
      <c r="L261" s="52">
        <f>M261+O261</f>
        <v>0</v>
      </c>
      <c r="M261" s="52">
        <f t="shared" si="261"/>
        <v>0</v>
      </c>
      <c r="N261" s="52">
        <f t="shared" si="261"/>
        <v>0</v>
      </c>
      <c r="O261" s="52">
        <f t="shared" si="261"/>
        <v>0</v>
      </c>
      <c r="P261" s="358"/>
      <c r="Q261" s="90"/>
      <c r="R261" s="32"/>
    </row>
    <row r="262" spans="1:21" x14ac:dyDescent="0.25">
      <c r="A262" s="97" t="s">
        <v>85</v>
      </c>
      <c r="B262" s="69" t="s">
        <v>172</v>
      </c>
      <c r="C262" s="256"/>
      <c r="D262" s="68">
        <f>D258</f>
        <v>0</v>
      </c>
      <c r="E262" s="68">
        <f t="shared" ref="E262:O262" si="262">E258</f>
        <v>0</v>
      </c>
      <c r="F262" s="68">
        <f t="shared" si="262"/>
        <v>0</v>
      </c>
      <c r="G262" s="68">
        <f t="shared" si="262"/>
        <v>0</v>
      </c>
      <c r="H262" s="149">
        <f t="shared" si="262"/>
        <v>219.9</v>
      </c>
      <c r="I262" s="149">
        <f t="shared" si="262"/>
        <v>2.4</v>
      </c>
      <c r="J262" s="149">
        <f t="shared" si="262"/>
        <v>0</v>
      </c>
      <c r="K262" s="149">
        <f t="shared" si="262"/>
        <v>217.5</v>
      </c>
      <c r="L262" s="69">
        <f t="shared" si="262"/>
        <v>219.9</v>
      </c>
      <c r="M262" s="69">
        <f t="shared" si="262"/>
        <v>2.4</v>
      </c>
      <c r="N262" s="69">
        <f t="shared" si="262"/>
        <v>0</v>
      </c>
      <c r="O262" s="69">
        <f t="shared" si="262"/>
        <v>217.5</v>
      </c>
      <c r="P262" s="89"/>
      <c r="Q262" s="90"/>
    </row>
    <row r="263" spans="1:21" x14ac:dyDescent="0.25">
      <c r="A263" s="4" t="s">
        <v>86</v>
      </c>
      <c r="B263" s="526" t="s">
        <v>64</v>
      </c>
      <c r="C263" s="495"/>
      <c r="D263" s="495"/>
      <c r="E263" s="495"/>
      <c r="F263" s="495"/>
      <c r="G263" s="495"/>
      <c r="H263" s="495"/>
      <c r="I263" s="495"/>
      <c r="J263" s="495"/>
      <c r="K263" s="495"/>
      <c r="L263" s="495"/>
      <c r="M263" s="495"/>
      <c r="N263" s="495"/>
      <c r="O263" s="532"/>
      <c r="P263" s="357"/>
    </row>
    <row r="264" spans="1:21" x14ac:dyDescent="0.25">
      <c r="A264" s="4" t="s">
        <v>87</v>
      </c>
      <c r="B264" s="15" t="s">
        <v>20</v>
      </c>
      <c r="C264" s="431"/>
      <c r="D264" s="150">
        <f>SUM(D266:D269)</f>
        <v>403.3</v>
      </c>
      <c r="E264" s="113">
        <f t="shared" ref="E264:G264" si="263">SUM(E266:E269)</f>
        <v>2</v>
      </c>
      <c r="F264" s="113">
        <f t="shared" si="263"/>
        <v>1.9</v>
      </c>
      <c r="G264" s="113">
        <f t="shared" si="263"/>
        <v>401.3</v>
      </c>
      <c r="H264" s="114">
        <f>SUM(H266:H269)</f>
        <v>-261.60000000000002</v>
      </c>
      <c r="I264" s="114">
        <f t="shared" ref="I264:K264" si="264">SUM(I266:I269)</f>
        <v>39.700000000000003</v>
      </c>
      <c r="J264" s="114">
        <f t="shared" si="264"/>
        <v>-1.5</v>
      </c>
      <c r="K264" s="114">
        <f t="shared" si="264"/>
        <v>-301.3</v>
      </c>
      <c r="L264" s="290">
        <f>SUM(L266:L269)</f>
        <v>141.69999999999999</v>
      </c>
      <c r="M264" s="290">
        <f t="shared" ref="M264:U264" si="265">SUM(M266:M269)</f>
        <v>41.7</v>
      </c>
      <c r="N264" s="290">
        <f t="shared" si="265"/>
        <v>0.39999999999999991</v>
      </c>
      <c r="O264" s="290">
        <f t="shared" si="265"/>
        <v>100</v>
      </c>
      <c r="P264" s="290">
        <f t="shared" si="265"/>
        <v>0</v>
      </c>
      <c r="Q264" s="290">
        <f t="shared" si="265"/>
        <v>0</v>
      </c>
      <c r="R264" s="290">
        <f t="shared" si="265"/>
        <v>0</v>
      </c>
      <c r="S264" s="290">
        <f t="shared" si="265"/>
        <v>0</v>
      </c>
      <c r="T264" s="290">
        <f t="shared" si="265"/>
        <v>0</v>
      </c>
      <c r="U264" s="290">
        <f t="shared" si="265"/>
        <v>0</v>
      </c>
    </row>
    <row r="265" spans="1:21" x14ac:dyDescent="0.25">
      <c r="A265" s="17"/>
      <c r="B265" s="293" t="s">
        <v>188</v>
      </c>
      <c r="C265" s="432"/>
      <c r="D265" s="245">
        <f t="shared" ref="D265:D268" si="266">E265+G265</f>
        <v>0</v>
      </c>
      <c r="E265" s="120"/>
      <c r="F265" s="120"/>
      <c r="G265" s="120"/>
      <c r="H265" s="121">
        <f>I265+K265</f>
        <v>0</v>
      </c>
      <c r="I265" s="121"/>
      <c r="J265" s="121"/>
      <c r="K265" s="258"/>
      <c r="L265" s="291"/>
      <c r="M265" s="122"/>
      <c r="N265" s="358"/>
      <c r="O265" s="122"/>
      <c r="P265" s="358"/>
    </row>
    <row r="266" spans="1:21" ht="40.5" customHeight="1" x14ac:dyDescent="0.25">
      <c r="A266" s="17"/>
      <c r="B266" s="439" t="s">
        <v>431</v>
      </c>
      <c r="C266" s="295" t="s">
        <v>30</v>
      </c>
      <c r="D266" s="50">
        <f t="shared" si="266"/>
        <v>303.3</v>
      </c>
      <c r="E266" s="50">
        <v>2</v>
      </c>
      <c r="F266" s="50">
        <v>1.9</v>
      </c>
      <c r="G266" s="50">
        <v>301.3</v>
      </c>
      <c r="H266" s="51">
        <f>I266+K266</f>
        <v>-261.60000000000002</v>
      </c>
      <c r="I266" s="51">
        <v>39.700000000000003</v>
      </c>
      <c r="J266" s="51">
        <v>-1.5</v>
      </c>
      <c r="K266" s="289">
        <v>-301.3</v>
      </c>
      <c r="L266" s="378">
        <f t="shared" ref="L266:L321" si="267">M266+O266</f>
        <v>41.7</v>
      </c>
      <c r="M266" s="52">
        <f t="shared" ref="M266:O281" si="268">E266+I266</f>
        <v>41.7</v>
      </c>
      <c r="N266" s="379">
        <f t="shared" si="268"/>
        <v>0.39999999999999991</v>
      </c>
      <c r="O266" s="52">
        <f t="shared" si="268"/>
        <v>0</v>
      </c>
      <c r="P266" s="358"/>
    </row>
    <row r="267" spans="1:21" ht="26.25" hidden="1" x14ac:dyDescent="0.25">
      <c r="A267" s="17"/>
      <c r="B267" s="439" t="s">
        <v>384</v>
      </c>
      <c r="C267" s="295"/>
      <c r="D267" s="245">
        <f t="shared" si="266"/>
        <v>0</v>
      </c>
      <c r="E267" s="224"/>
      <c r="F267" s="116"/>
      <c r="G267" s="224"/>
      <c r="H267" s="117">
        <f t="shared" ref="H267:H322" si="269">I267+K267</f>
        <v>0</v>
      </c>
      <c r="I267" s="117"/>
      <c r="J267" s="117"/>
      <c r="K267" s="228"/>
      <c r="L267" s="291">
        <f t="shared" si="267"/>
        <v>0</v>
      </c>
      <c r="M267" s="118">
        <f t="shared" si="268"/>
        <v>0</v>
      </c>
      <c r="N267" s="358">
        <f t="shared" si="268"/>
        <v>0</v>
      </c>
      <c r="O267" s="118">
        <f t="shared" si="268"/>
        <v>0</v>
      </c>
      <c r="P267" s="358"/>
    </row>
    <row r="268" spans="1:21" ht="26.25" x14ac:dyDescent="0.25">
      <c r="A268" s="97"/>
      <c r="B268" s="439" t="s">
        <v>297</v>
      </c>
      <c r="C268" s="295" t="s">
        <v>30</v>
      </c>
      <c r="D268" s="248">
        <f t="shared" si="266"/>
        <v>100</v>
      </c>
      <c r="E268" s="306"/>
      <c r="F268" s="50"/>
      <c r="G268" s="248">
        <v>100</v>
      </c>
      <c r="H268" s="117">
        <f t="shared" si="269"/>
        <v>0</v>
      </c>
      <c r="I268" s="117"/>
      <c r="J268" s="117"/>
      <c r="K268" s="228"/>
      <c r="L268" s="291">
        <f t="shared" si="267"/>
        <v>100</v>
      </c>
      <c r="M268" s="118">
        <f t="shared" si="268"/>
        <v>0</v>
      </c>
      <c r="N268" s="358">
        <f t="shared" si="268"/>
        <v>0</v>
      </c>
      <c r="O268" s="118">
        <f t="shared" si="268"/>
        <v>100</v>
      </c>
      <c r="P268" s="358"/>
    </row>
    <row r="269" spans="1:21" hidden="1" x14ac:dyDescent="0.25">
      <c r="A269" s="105"/>
      <c r="B269" s="377"/>
      <c r="C269" s="432" t="s">
        <v>30</v>
      </c>
      <c r="D269" s="248"/>
      <c r="E269" s="153"/>
      <c r="F269" s="113"/>
      <c r="G269" s="153"/>
      <c r="H269" s="117">
        <f t="shared" si="269"/>
        <v>0</v>
      </c>
      <c r="I269" s="185"/>
      <c r="J269" s="121"/>
      <c r="K269" s="185"/>
      <c r="L269" s="291">
        <f t="shared" si="267"/>
        <v>0</v>
      </c>
      <c r="M269" s="118">
        <f t="shared" si="268"/>
        <v>0</v>
      </c>
      <c r="N269" s="358">
        <f t="shared" si="268"/>
        <v>0</v>
      </c>
      <c r="O269" s="118">
        <f t="shared" si="268"/>
        <v>0</v>
      </c>
      <c r="P269" s="358"/>
    </row>
    <row r="270" spans="1:21" hidden="1" x14ac:dyDescent="0.25">
      <c r="A270" s="17" t="s">
        <v>122</v>
      </c>
      <c r="B270" s="24" t="s">
        <v>7</v>
      </c>
      <c r="C270" s="436" t="s">
        <v>30</v>
      </c>
      <c r="D270" s="120">
        <f t="shared" ref="D270:D321" si="270">E270+G270</f>
        <v>0</v>
      </c>
      <c r="E270" s="153"/>
      <c r="F270" s="113"/>
      <c r="G270" s="153"/>
      <c r="H270" s="114">
        <f t="shared" si="269"/>
        <v>0</v>
      </c>
      <c r="I270" s="154"/>
      <c r="J270" s="114"/>
      <c r="K270" s="154">
        <f t="shared" ref="K270" si="271">K272+K273</f>
        <v>0</v>
      </c>
      <c r="L270" s="122">
        <f t="shared" si="267"/>
        <v>0</v>
      </c>
      <c r="M270" s="155">
        <f t="shared" si="268"/>
        <v>0</v>
      </c>
      <c r="N270" s="115">
        <f t="shared" si="268"/>
        <v>0</v>
      </c>
      <c r="O270" s="147">
        <f t="shared" si="268"/>
        <v>0</v>
      </c>
      <c r="P270" s="358"/>
      <c r="Q270" s="90"/>
      <c r="R270" s="32"/>
    </row>
    <row r="271" spans="1:21" hidden="1" x14ac:dyDescent="0.25">
      <c r="A271" s="17"/>
      <c r="B271" s="106" t="s">
        <v>188</v>
      </c>
      <c r="C271" s="436"/>
      <c r="D271" s="120"/>
      <c r="E271" s="375"/>
      <c r="F271" s="120"/>
      <c r="G271" s="375"/>
      <c r="H271" s="121"/>
      <c r="I271" s="374"/>
      <c r="J271" s="121"/>
      <c r="K271" s="374"/>
      <c r="L271" s="122"/>
      <c r="M271" s="358"/>
      <c r="N271" s="122"/>
      <c r="O271" s="188"/>
      <c r="P271" s="358"/>
      <c r="Q271" s="90"/>
      <c r="R271" s="32"/>
    </row>
    <row r="272" spans="1:21" ht="26.25" hidden="1" x14ac:dyDescent="0.25">
      <c r="A272" s="17"/>
      <c r="B272" s="109" t="s">
        <v>426</v>
      </c>
      <c r="C272" s="437"/>
      <c r="D272" s="116">
        <f t="shared" si="270"/>
        <v>0</v>
      </c>
      <c r="E272" s="224"/>
      <c r="F272" s="116"/>
      <c r="G272" s="224"/>
      <c r="H272" s="117">
        <f t="shared" si="269"/>
        <v>0</v>
      </c>
      <c r="I272" s="211"/>
      <c r="J272" s="117"/>
      <c r="K272" s="211"/>
      <c r="L272" s="118">
        <f t="shared" si="267"/>
        <v>0</v>
      </c>
      <c r="M272" s="212">
        <f t="shared" si="268"/>
        <v>0</v>
      </c>
      <c r="N272" s="118">
        <f t="shared" si="268"/>
        <v>0</v>
      </c>
      <c r="O272" s="148">
        <f t="shared" si="268"/>
        <v>0</v>
      </c>
      <c r="P272" s="358"/>
      <c r="Q272" s="90"/>
      <c r="R272" s="32"/>
    </row>
    <row r="273" spans="1:18" s="32" customFormat="1" ht="25.5" hidden="1" x14ac:dyDescent="0.25">
      <c r="A273" s="97"/>
      <c r="B273" s="226" t="s">
        <v>359</v>
      </c>
      <c r="C273" s="436"/>
      <c r="D273" s="120">
        <f t="shared" si="270"/>
        <v>0</v>
      </c>
      <c r="E273" s="375"/>
      <c r="F273" s="120"/>
      <c r="G273" s="375"/>
      <c r="H273" s="121">
        <f t="shared" si="269"/>
        <v>0</v>
      </c>
      <c r="I273" s="374"/>
      <c r="J273" s="121"/>
      <c r="K273" s="374"/>
      <c r="L273" s="122">
        <f t="shared" si="267"/>
        <v>0</v>
      </c>
      <c r="M273" s="358">
        <f t="shared" si="268"/>
        <v>0</v>
      </c>
      <c r="N273" s="122">
        <f t="shared" si="268"/>
        <v>0</v>
      </c>
      <c r="O273" s="188">
        <f t="shared" si="268"/>
        <v>0</v>
      </c>
      <c r="P273" s="358"/>
      <c r="Q273" s="369"/>
      <c r="R273" s="370"/>
    </row>
    <row r="274" spans="1:18" ht="17.25" hidden="1" customHeight="1" x14ac:dyDescent="0.25">
      <c r="A274" s="4" t="s">
        <v>123</v>
      </c>
      <c r="B274" s="30" t="s">
        <v>10</v>
      </c>
      <c r="C274" s="431" t="s">
        <v>30</v>
      </c>
      <c r="D274" s="153">
        <f t="shared" si="270"/>
        <v>0</v>
      </c>
      <c r="E274" s="113"/>
      <c r="F274" s="153"/>
      <c r="G274" s="113">
        <f>G276+G277</f>
        <v>0</v>
      </c>
      <c r="H274" s="154">
        <f t="shared" si="269"/>
        <v>0</v>
      </c>
      <c r="I274" s="114"/>
      <c r="J274" s="154"/>
      <c r="K274" s="227">
        <f>K276+K277</f>
        <v>0</v>
      </c>
      <c r="L274" s="290">
        <f t="shared" si="267"/>
        <v>0</v>
      </c>
      <c r="M274" s="115">
        <f t="shared" si="268"/>
        <v>0</v>
      </c>
      <c r="N274" s="155">
        <f t="shared" si="268"/>
        <v>0</v>
      </c>
      <c r="O274" s="115">
        <f t="shared" si="268"/>
        <v>0</v>
      </c>
      <c r="P274" s="358"/>
      <c r="Q274" s="90"/>
      <c r="R274" s="32"/>
    </row>
    <row r="275" spans="1:18" ht="17.25" hidden="1" customHeight="1" x14ac:dyDescent="0.25">
      <c r="A275" s="17"/>
      <c r="B275" s="106" t="s">
        <v>188</v>
      </c>
      <c r="C275" s="438"/>
      <c r="D275" s="375"/>
      <c r="E275" s="120"/>
      <c r="F275" s="375"/>
      <c r="G275" s="120"/>
      <c r="H275" s="374"/>
      <c r="I275" s="121"/>
      <c r="J275" s="374"/>
      <c r="K275" s="258"/>
      <c r="L275" s="291"/>
      <c r="M275" s="122"/>
      <c r="N275" s="358"/>
      <c r="O275" s="122"/>
      <c r="P275" s="358"/>
      <c r="Q275" s="90"/>
      <c r="R275" s="32"/>
    </row>
    <row r="276" spans="1:18" ht="26.25" hidden="1" x14ac:dyDescent="0.25">
      <c r="A276" s="17"/>
      <c r="B276" s="109" t="s">
        <v>426</v>
      </c>
      <c r="C276" s="432"/>
      <c r="D276" s="373">
        <f>E276+G276</f>
        <v>0</v>
      </c>
      <c r="E276" s="116"/>
      <c r="F276" s="224"/>
      <c r="G276" s="116"/>
      <c r="H276" s="211">
        <f t="shared" si="269"/>
        <v>0</v>
      </c>
      <c r="I276" s="117"/>
      <c r="J276" s="211"/>
      <c r="K276" s="228"/>
      <c r="L276" s="292">
        <f t="shared" si="267"/>
        <v>0</v>
      </c>
      <c r="M276" s="118">
        <f t="shared" si="268"/>
        <v>0</v>
      </c>
      <c r="N276" s="212">
        <f t="shared" si="268"/>
        <v>0</v>
      </c>
      <c r="O276" s="118">
        <f t="shared" si="268"/>
        <v>0</v>
      </c>
      <c r="P276" s="358"/>
      <c r="Q276" s="90"/>
      <c r="R276" s="32"/>
    </row>
    <row r="277" spans="1:18" s="32" customFormat="1" ht="25.5" hidden="1" x14ac:dyDescent="0.25">
      <c r="A277" s="97"/>
      <c r="B277" s="443" t="s">
        <v>359</v>
      </c>
      <c r="C277" s="380" t="s">
        <v>30</v>
      </c>
      <c r="D277" s="120">
        <f t="shared" si="270"/>
        <v>0</v>
      </c>
      <c r="E277" s="245"/>
      <c r="F277" s="120"/>
      <c r="G277" s="182"/>
      <c r="H277" s="121">
        <f t="shared" si="269"/>
        <v>0</v>
      </c>
      <c r="I277" s="183"/>
      <c r="J277" s="121"/>
      <c r="K277" s="258"/>
      <c r="L277" s="122">
        <f t="shared" si="267"/>
        <v>0</v>
      </c>
      <c r="M277" s="122">
        <f t="shared" si="268"/>
        <v>0</v>
      </c>
      <c r="N277" s="122">
        <f t="shared" si="268"/>
        <v>0</v>
      </c>
      <c r="O277" s="122">
        <f t="shared" si="268"/>
        <v>0</v>
      </c>
      <c r="P277" s="358"/>
      <c r="Q277" s="369"/>
      <c r="R277" s="370"/>
    </row>
    <row r="278" spans="1:18" hidden="1" x14ac:dyDescent="0.25">
      <c r="A278" s="4" t="s">
        <v>124</v>
      </c>
      <c r="B278" s="30" t="s">
        <v>11</v>
      </c>
      <c r="C278" s="435" t="s">
        <v>30</v>
      </c>
      <c r="D278" s="113">
        <f t="shared" si="270"/>
        <v>0</v>
      </c>
      <c r="E278" s="153"/>
      <c r="F278" s="113"/>
      <c r="G278" s="153">
        <f>G280+G281</f>
        <v>0</v>
      </c>
      <c r="H278" s="114">
        <f t="shared" si="269"/>
        <v>0</v>
      </c>
      <c r="I278" s="154"/>
      <c r="J278" s="114"/>
      <c r="K278" s="154">
        <f>K280+K281</f>
        <v>0</v>
      </c>
      <c r="L278" s="115">
        <f t="shared" si="267"/>
        <v>0</v>
      </c>
      <c r="M278" s="155">
        <f t="shared" si="268"/>
        <v>0</v>
      </c>
      <c r="N278" s="115">
        <f t="shared" si="268"/>
        <v>0</v>
      </c>
      <c r="O278" s="147">
        <f t="shared" si="268"/>
        <v>0</v>
      </c>
      <c r="P278" s="358"/>
      <c r="Q278" s="90"/>
      <c r="R278" s="32"/>
    </row>
    <row r="279" spans="1:18" hidden="1" x14ac:dyDescent="0.25">
      <c r="A279" s="17"/>
      <c r="B279" s="106" t="s">
        <v>188</v>
      </c>
      <c r="C279" s="436"/>
      <c r="D279" s="120"/>
      <c r="E279" s="375"/>
      <c r="F279" s="120"/>
      <c r="G279" s="375"/>
      <c r="H279" s="121"/>
      <c r="I279" s="374"/>
      <c r="J279" s="121"/>
      <c r="K279" s="374"/>
      <c r="L279" s="122"/>
      <c r="M279" s="358"/>
      <c r="N279" s="122"/>
      <c r="O279" s="188"/>
      <c r="P279" s="358"/>
      <c r="Q279" s="90"/>
      <c r="R279" s="32"/>
    </row>
    <row r="280" spans="1:18" ht="26.25" hidden="1" x14ac:dyDescent="0.25">
      <c r="A280" s="17"/>
      <c r="B280" s="109" t="s">
        <v>426</v>
      </c>
      <c r="C280" s="437"/>
      <c r="D280" s="6">
        <f>E280+G280</f>
        <v>0</v>
      </c>
      <c r="E280" s="224"/>
      <c r="F280" s="116"/>
      <c r="G280" s="224"/>
      <c r="H280" s="117">
        <f t="shared" si="269"/>
        <v>0</v>
      </c>
      <c r="I280" s="211"/>
      <c r="J280" s="117"/>
      <c r="K280" s="211"/>
      <c r="L280" s="118">
        <f t="shared" si="267"/>
        <v>0</v>
      </c>
      <c r="M280" s="212">
        <f t="shared" si="268"/>
        <v>0</v>
      </c>
      <c r="N280" s="118">
        <f t="shared" si="268"/>
        <v>0</v>
      </c>
      <c r="O280" s="148">
        <f t="shared" si="268"/>
        <v>0</v>
      </c>
      <c r="P280" s="358"/>
      <c r="Q280" s="90"/>
      <c r="R280" s="32"/>
    </row>
    <row r="281" spans="1:18" s="32" customFormat="1" ht="25.5" hidden="1" x14ac:dyDescent="0.25">
      <c r="A281" s="97"/>
      <c r="B281" s="443" t="s">
        <v>359</v>
      </c>
      <c r="C281" s="380" t="s">
        <v>30</v>
      </c>
      <c r="D281" s="120">
        <f t="shared" si="270"/>
        <v>0</v>
      </c>
      <c r="E281" s="245"/>
      <c r="F281" s="120"/>
      <c r="G281" s="182"/>
      <c r="H281" s="121">
        <f t="shared" si="269"/>
        <v>0</v>
      </c>
      <c r="I281" s="183"/>
      <c r="J281" s="121"/>
      <c r="K281" s="258"/>
      <c r="L281" s="122">
        <f t="shared" si="267"/>
        <v>0</v>
      </c>
      <c r="M281" s="122">
        <f t="shared" si="268"/>
        <v>0</v>
      </c>
      <c r="N281" s="122">
        <f t="shared" si="268"/>
        <v>0</v>
      </c>
      <c r="O281" s="122">
        <f t="shared" si="268"/>
        <v>0</v>
      </c>
      <c r="P281" s="358"/>
      <c r="Q281" s="369"/>
      <c r="R281" s="370"/>
    </row>
    <row r="282" spans="1:18" hidden="1" x14ac:dyDescent="0.25">
      <c r="A282" s="4" t="s">
        <v>125</v>
      </c>
      <c r="B282" s="30" t="s">
        <v>15</v>
      </c>
      <c r="C282" s="435" t="s">
        <v>30</v>
      </c>
      <c r="D282" s="113">
        <f t="shared" si="270"/>
        <v>0</v>
      </c>
      <c r="E282" s="153"/>
      <c r="F282" s="113"/>
      <c r="G282" s="153"/>
      <c r="H282" s="114">
        <f t="shared" si="269"/>
        <v>0</v>
      </c>
      <c r="I282" s="154"/>
      <c r="J282" s="114"/>
      <c r="K282" s="154">
        <f>K284+K285</f>
        <v>0</v>
      </c>
      <c r="L282" s="115">
        <f t="shared" si="267"/>
        <v>0</v>
      </c>
      <c r="M282" s="115">
        <f t="shared" ref="M282:O333" si="272">E282+I282</f>
        <v>0</v>
      </c>
      <c r="N282" s="155">
        <f t="shared" si="272"/>
        <v>0</v>
      </c>
      <c r="O282" s="115">
        <f t="shared" si="272"/>
        <v>0</v>
      </c>
      <c r="P282" s="358"/>
      <c r="Q282" s="90"/>
      <c r="R282" s="32"/>
    </row>
    <row r="283" spans="1:18" hidden="1" x14ac:dyDescent="0.25">
      <c r="A283" s="17"/>
      <c r="B283" s="106" t="s">
        <v>188</v>
      </c>
      <c r="C283" s="436"/>
      <c r="D283" s="120"/>
      <c r="E283" s="375"/>
      <c r="F283" s="120"/>
      <c r="G283" s="375"/>
      <c r="H283" s="121"/>
      <c r="I283" s="374"/>
      <c r="J283" s="121"/>
      <c r="K283" s="374"/>
      <c r="L283" s="122"/>
      <c r="M283" s="122"/>
      <c r="N283" s="358"/>
      <c r="O283" s="122"/>
      <c r="P283" s="358"/>
      <c r="Q283" s="90"/>
      <c r="R283" s="32"/>
    </row>
    <row r="284" spans="1:18" ht="26.25" hidden="1" x14ac:dyDescent="0.25">
      <c r="A284" s="17"/>
      <c r="B284" s="109" t="s">
        <v>426</v>
      </c>
      <c r="C284" s="437"/>
      <c r="D284" s="116">
        <f t="shared" si="270"/>
        <v>0</v>
      </c>
      <c r="E284" s="224"/>
      <c r="F284" s="116"/>
      <c r="G284" s="224"/>
      <c r="H284" s="117">
        <f t="shared" si="269"/>
        <v>0</v>
      </c>
      <c r="I284" s="211"/>
      <c r="J284" s="117"/>
      <c r="K284" s="211"/>
      <c r="L284" s="118">
        <f t="shared" si="267"/>
        <v>0</v>
      </c>
      <c r="M284" s="118">
        <f t="shared" si="272"/>
        <v>0</v>
      </c>
      <c r="N284" s="212">
        <f t="shared" si="272"/>
        <v>0</v>
      </c>
      <c r="O284" s="118">
        <f t="shared" si="272"/>
        <v>0</v>
      </c>
      <c r="P284" s="358"/>
      <c r="Q284" s="90"/>
      <c r="R284" s="32"/>
    </row>
    <row r="285" spans="1:18" s="32" customFormat="1" ht="25.5" hidden="1" x14ac:dyDescent="0.25">
      <c r="A285" s="97"/>
      <c r="B285" s="226" t="s">
        <v>359</v>
      </c>
      <c r="C285" s="436"/>
      <c r="D285" s="120">
        <f t="shared" si="270"/>
        <v>0</v>
      </c>
      <c r="E285" s="375"/>
      <c r="F285" s="120"/>
      <c r="G285" s="375"/>
      <c r="H285" s="121">
        <f t="shared" si="269"/>
        <v>0</v>
      </c>
      <c r="I285" s="374"/>
      <c r="J285" s="121"/>
      <c r="K285" s="374"/>
      <c r="L285" s="291">
        <f t="shared" si="267"/>
        <v>0</v>
      </c>
      <c r="M285" s="122">
        <f t="shared" si="272"/>
        <v>0</v>
      </c>
      <c r="N285" s="358">
        <f t="shared" si="272"/>
        <v>0</v>
      </c>
      <c r="O285" s="122">
        <f t="shared" si="272"/>
        <v>0</v>
      </c>
      <c r="P285" s="358"/>
      <c r="Q285" s="369"/>
      <c r="R285" s="370"/>
    </row>
    <row r="286" spans="1:18" s="32" customFormat="1" hidden="1" x14ac:dyDescent="0.25">
      <c r="A286" s="4" t="s">
        <v>126</v>
      </c>
      <c r="B286" s="30" t="s">
        <v>16</v>
      </c>
      <c r="C286" s="435" t="s">
        <v>30</v>
      </c>
      <c r="D286" s="113">
        <f t="shared" si="270"/>
        <v>0</v>
      </c>
      <c r="E286" s="375"/>
      <c r="F286" s="120"/>
      <c r="G286" s="375"/>
      <c r="H286" s="114">
        <f t="shared" si="269"/>
        <v>0</v>
      </c>
      <c r="I286" s="374"/>
      <c r="J286" s="121"/>
      <c r="K286" s="374"/>
      <c r="L286" s="115">
        <f t="shared" si="267"/>
        <v>0</v>
      </c>
      <c r="M286" s="115">
        <f t="shared" si="272"/>
        <v>0</v>
      </c>
      <c r="N286" s="155">
        <f t="shared" si="272"/>
        <v>0</v>
      </c>
      <c r="O286" s="115">
        <f t="shared" si="272"/>
        <v>0</v>
      </c>
      <c r="P286" s="358"/>
      <c r="Q286" s="369"/>
      <c r="R286" s="370"/>
    </row>
    <row r="287" spans="1:18" s="32" customFormat="1" ht="26.25" hidden="1" x14ac:dyDescent="0.25">
      <c r="A287" s="97"/>
      <c r="B287" s="109" t="s">
        <v>426</v>
      </c>
      <c r="C287" s="436"/>
      <c r="D287" s="120"/>
      <c r="E287" s="375"/>
      <c r="F287" s="120"/>
      <c r="G287" s="375"/>
      <c r="H287" s="121"/>
      <c r="I287" s="374"/>
      <c r="J287" s="121"/>
      <c r="K287" s="374"/>
      <c r="L287" s="118"/>
      <c r="M287" s="118"/>
      <c r="N287" s="118"/>
      <c r="O287" s="118"/>
      <c r="P287" s="358"/>
      <c r="Q287" s="369"/>
      <c r="R287" s="370"/>
    </row>
    <row r="288" spans="1:18" hidden="1" x14ac:dyDescent="0.25">
      <c r="A288" s="4" t="s">
        <v>127</v>
      </c>
      <c r="B288" s="30" t="s">
        <v>27</v>
      </c>
      <c r="C288" s="435" t="s">
        <v>30</v>
      </c>
      <c r="D288" s="113">
        <f t="shared" si="270"/>
        <v>0</v>
      </c>
      <c r="E288" s="153"/>
      <c r="F288" s="113"/>
      <c r="G288" s="153">
        <f>G290+G291</f>
        <v>0</v>
      </c>
      <c r="H288" s="114">
        <f t="shared" si="269"/>
        <v>0</v>
      </c>
      <c r="I288" s="154"/>
      <c r="J288" s="114"/>
      <c r="K288" s="154">
        <f>K290+K291</f>
        <v>0</v>
      </c>
      <c r="L288" s="115">
        <f t="shared" si="267"/>
        <v>0</v>
      </c>
      <c r="M288" s="155">
        <f t="shared" si="272"/>
        <v>0</v>
      </c>
      <c r="N288" s="115">
        <f t="shared" si="272"/>
        <v>0</v>
      </c>
      <c r="O288" s="147">
        <f t="shared" si="272"/>
        <v>0</v>
      </c>
      <c r="P288" s="358"/>
      <c r="Q288" s="90"/>
      <c r="R288" s="32"/>
    </row>
    <row r="289" spans="1:18" hidden="1" x14ac:dyDescent="0.25">
      <c r="A289" s="17"/>
      <c r="B289" s="106" t="s">
        <v>188</v>
      </c>
      <c r="C289" s="436"/>
      <c r="D289" s="120"/>
      <c r="E289" s="375"/>
      <c r="F289" s="120"/>
      <c r="G289" s="375"/>
      <c r="H289" s="121"/>
      <c r="I289" s="374"/>
      <c r="J289" s="121"/>
      <c r="K289" s="374"/>
      <c r="L289" s="122"/>
      <c r="M289" s="358"/>
      <c r="N289" s="122"/>
      <c r="O289" s="188"/>
      <c r="P289" s="358"/>
      <c r="Q289" s="90"/>
      <c r="R289" s="32"/>
    </row>
    <row r="290" spans="1:18" ht="26.25" hidden="1" x14ac:dyDescent="0.25">
      <c r="A290" s="17"/>
      <c r="B290" s="109" t="s">
        <v>426</v>
      </c>
      <c r="C290" s="437"/>
      <c r="D290" s="6">
        <f>E290+G290</f>
        <v>0</v>
      </c>
      <c r="E290" s="224"/>
      <c r="F290" s="116"/>
      <c r="G290" s="224"/>
      <c r="H290" s="117">
        <f t="shared" si="269"/>
        <v>0</v>
      </c>
      <c r="I290" s="211"/>
      <c r="J290" s="117"/>
      <c r="K290" s="211"/>
      <c r="L290" s="118">
        <f t="shared" si="267"/>
        <v>0</v>
      </c>
      <c r="M290" s="212">
        <f t="shared" si="272"/>
        <v>0</v>
      </c>
      <c r="N290" s="118">
        <f t="shared" si="272"/>
        <v>0</v>
      </c>
      <c r="O290" s="148">
        <f t="shared" si="272"/>
        <v>0</v>
      </c>
      <c r="P290" s="358"/>
      <c r="Q290" s="90"/>
      <c r="R290" s="32"/>
    </row>
    <row r="291" spans="1:18" s="32" customFormat="1" ht="25.5" hidden="1" x14ac:dyDescent="0.25">
      <c r="A291" s="97"/>
      <c r="B291" s="443" t="s">
        <v>359</v>
      </c>
      <c r="C291" s="380" t="s">
        <v>30</v>
      </c>
      <c r="D291" s="120">
        <f t="shared" si="270"/>
        <v>0</v>
      </c>
      <c r="E291" s="245"/>
      <c r="F291" s="120"/>
      <c r="G291" s="182"/>
      <c r="H291" s="121">
        <f t="shared" si="269"/>
        <v>0</v>
      </c>
      <c r="I291" s="183"/>
      <c r="J291" s="121"/>
      <c r="K291" s="258"/>
      <c r="L291" s="122">
        <f t="shared" si="267"/>
        <v>0</v>
      </c>
      <c r="M291" s="122">
        <f t="shared" si="272"/>
        <v>0</v>
      </c>
      <c r="N291" s="122">
        <f t="shared" si="272"/>
        <v>0</v>
      </c>
      <c r="O291" s="122">
        <f t="shared" si="272"/>
        <v>0</v>
      </c>
      <c r="P291" s="358"/>
      <c r="Q291" s="369"/>
      <c r="R291" s="370"/>
    </row>
    <row r="292" spans="1:18" hidden="1" x14ac:dyDescent="0.25">
      <c r="A292" s="4" t="s">
        <v>128</v>
      </c>
      <c r="B292" s="30" t="s">
        <v>56</v>
      </c>
      <c r="C292" s="431" t="s">
        <v>30</v>
      </c>
      <c r="D292" s="113">
        <f t="shared" si="270"/>
        <v>0</v>
      </c>
      <c r="E292" s="375"/>
      <c r="F292" s="113"/>
      <c r="G292" s="375">
        <f>G294+G295</f>
        <v>0</v>
      </c>
      <c r="H292" s="114">
        <f t="shared" si="269"/>
        <v>0</v>
      </c>
      <c r="I292" s="114"/>
      <c r="J292" s="374"/>
      <c r="K292" s="227">
        <f>K294+K295</f>
        <v>0</v>
      </c>
      <c r="L292" s="291">
        <f t="shared" si="267"/>
        <v>0</v>
      </c>
      <c r="M292" s="115">
        <f t="shared" si="272"/>
        <v>0</v>
      </c>
      <c r="N292" s="358">
        <f t="shared" si="272"/>
        <v>0</v>
      </c>
      <c r="O292" s="115">
        <f t="shared" si="272"/>
        <v>0</v>
      </c>
      <c r="P292" s="358"/>
      <c r="Q292" s="90"/>
      <c r="R292" s="32"/>
    </row>
    <row r="293" spans="1:18" hidden="1" x14ac:dyDescent="0.25">
      <c r="A293" s="17"/>
      <c r="B293" s="106" t="s">
        <v>188</v>
      </c>
      <c r="C293" s="438"/>
      <c r="D293" s="120"/>
      <c r="E293" s="375"/>
      <c r="F293" s="120"/>
      <c r="G293" s="375"/>
      <c r="H293" s="121"/>
      <c r="I293" s="121"/>
      <c r="J293" s="374"/>
      <c r="K293" s="258"/>
      <c r="L293" s="291"/>
      <c r="M293" s="122"/>
      <c r="N293" s="358"/>
      <c r="O293" s="122"/>
      <c r="P293" s="358"/>
      <c r="Q293" s="90"/>
      <c r="R293" s="32"/>
    </row>
    <row r="294" spans="1:18" ht="26.25" hidden="1" x14ac:dyDescent="0.25">
      <c r="A294" s="17"/>
      <c r="B294" s="109" t="s">
        <v>426</v>
      </c>
      <c r="C294" s="432"/>
      <c r="D294" s="6">
        <f>E294+G294</f>
        <v>0</v>
      </c>
      <c r="E294" s="375"/>
      <c r="F294" s="116"/>
      <c r="G294" s="375"/>
      <c r="H294" s="117">
        <f t="shared" si="269"/>
        <v>0</v>
      </c>
      <c r="I294" s="117"/>
      <c r="J294" s="374"/>
      <c r="K294" s="228"/>
      <c r="L294" s="291">
        <f t="shared" si="267"/>
        <v>0</v>
      </c>
      <c r="M294" s="118">
        <f t="shared" si="272"/>
        <v>0</v>
      </c>
      <c r="N294" s="358">
        <f t="shared" si="272"/>
        <v>0</v>
      </c>
      <c r="O294" s="118">
        <f t="shared" si="272"/>
        <v>0</v>
      </c>
      <c r="P294" s="358"/>
      <c r="Q294" s="90"/>
      <c r="R294" s="32"/>
    </row>
    <row r="295" spans="1:18" s="32" customFormat="1" ht="25.5" hidden="1" x14ac:dyDescent="0.25">
      <c r="A295" s="97"/>
      <c r="B295" s="443" t="s">
        <v>359</v>
      </c>
      <c r="C295" s="380" t="s">
        <v>30</v>
      </c>
      <c r="D295" s="120">
        <f t="shared" si="270"/>
        <v>0</v>
      </c>
      <c r="E295" s="245"/>
      <c r="F295" s="120"/>
      <c r="G295" s="182"/>
      <c r="H295" s="121">
        <f t="shared" si="269"/>
        <v>0</v>
      </c>
      <c r="I295" s="183"/>
      <c r="J295" s="121"/>
      <c r="K295" s="258"/>
      <c r="L295" s="122">
        <f t="shared" si="267"/>
        <v>0</v>
      </c>
      <c r="M295" s="122">
        <f t="shared" si="272"/>
        <v>0</v>
      </c>
      <c r="N295" s="122">
        <f t="shared" si="272"/>
        <v>0</v>
      </c>
      <c r="O295" s="122">
        <f t="shared" si="272"/>
        <v>0</v>
      </c>
      <c r="P295" s="358"/>
      <c r="Q295" s="369"/>
      <c r="R295" s="370"/>
    </row>
    <row r="296" spans="1:18" hidden="1" x14ac:dyDescent="0.25">
      <c r="A296" s="4" t="s">
        <v>129</v>
      </c>
      <c r="B296" s="30" t="s">
        <v>57</v>
      </c>
      <c r="C296" s="431" t="s">
        <v>30</v>
      </c>
      <c r="D296" s="153">
        <f t="shared" si="270"/>
        <v>0</v>
      </c>
      <c r="E296" s="113"/>
      <c r="F296" s="153"/>
      <c r="G296" s="113">
        <f>G298+G299</f>
        <v>0</v>
      </c>
      <c r="H296" s="154">
        <f t="shared" si="269"/>
        <v>0</v>
      </c>
      <c r="I296" s="114"/>
      <c r="J296" s="154"/>
      <c r="K296" s="227">
        <f>K298+K299</f>
        <v>0</v>
      </c>
      <c r="L296" s="290">
        <f t="shared" si="267"/>
        <v>0</v>
      </c>
      <c r="M296" s="115">
        <f t="shared" si="272"/>
        <v>0</v>
      </c>
      <c r="N296" s="155">
        <f t="shared" si="272"/>
        <v>0</v>
      </c>
      <c r="O296" s="115">
        <f t="shared" si="272"/>
        <v>0</v>
      </c>
      <c r="P296" s="358"/>
      <c r="Q296" s="90"/>
      <c r="R296" s="32"/>
    </row>
    <row r="297" spans="1:18" hidden="1" x14ac:dyDescent="0.25">
      <c r="A297" s="17"/>
      <c r="B297" s="106" t="s">
        <v>188</v>
      </c>
      <c r="C297" s="438"/>
      <c r="D297" s="375"/>
      <c r="E297" s="120"/>
      <c r="F297" s="375"/>
      <c r="G297" s="120"/>
      <c r="H297" s="374"/>
      <c r="I297" s="121"/>
      <c r="J297" s="374"/>
      <c r="K297" s="258"/>
      <c r="L297" s="291"/>
      <c r="M297" s="122"/>
      <c r="N297" s="358"/>
      <c r="O297" s="122"/>
      <c r="P297" s="358"/>
      <c r="Q297" s="90"/>
      <c r="R297" s="32"/>
    </row>
    <row r="298" spans="1:18" ht="26.25" hidden="1" x14ac:dyDescent="0.25">
      <c r="A298" s="17"/>
      <c r="B298" s="109" t="s">
        <v>426</v>
      </c>
      <c r="C298" s="432"/>
      <c r="D298" s="373">
        <f>E298+G298</f>
        <v>0</v>
      </c>
      <c r="E298" s="116"/>
      <c r="F298" s="224"/>
      <c r="G298" s="116"/>
      <c r="H298" s="211">
        <f t="shared" si="269"/>
        <v>0</v>
      </c>
      <c r="I298" s="117"/>
      <c r="J298" s="211"/>
      <c r="K298" s="228"/>
      <c r="L298" s="292">
        <f t="shared" si="267"/>
        <v>0</v>
      </c>
      <c r="M298" s="118">
        <f t="shared" si="272"/>
        <v>0</v>
      </c>
      <c r="N298" s="212">
        <f t="shared" si="272"/>
        <v>0</v>
      </c>
      <c r="O298" s="118">
        <f t="shared" si="272"/>
        <v>0</v>
      </c>
      <c r="P298" s="358"/>
      <c r="Q298" s="90"/>
      <c r="R298" s="32"/>
    </row>
    <row r="299" spans="1:18" s="32" customFormat="1" ht="25.5" hidden="1" x14ac:dyDescent="0.25">
      <c r="A299" s="97"/>
      <c r="B299" s="226" t="s">
        <v>359</v>
      </c>
      <c r="C299" s="438" t="s">
        <v>30</v>
      </c>
      <c r="D299" s="375">
        <f t="shared" si="270"/>
        <v>0</v>
      </c>
      <c r="E299" s="120"/>
      <c r="F299" s="375"/>
      <c r="G299" s="120"/>
      <c r="H299" s="374">
        <f t="shared" si="269"/>
        <v>0</v>
      </c>
      <c r="I299" s="121"/>
      <c r="J299" s="374"/>
      <c r="K299" s="258"/>
      <c r="L299" s="291">
        <f t="shared" si="267"/>
        <v>0</v>
      </c>
      <c r="M299" s="122">
        <f t="shared" si="272"/>
        <v>0</v>
      </c>
      <c r="N299" s="358">
        <f t="shared" si="272"/>
        <v>0</v>
      </c>
      <c r="O299" s="122">
        <f t="shared" si="272"/>
        <v>0</v>
      </c>
      <c r="P299" s="358"/>
      <c r="Q299" s="369"/>
      <c r="R299" s="370"/>
    </row>
    <row r="300" spans="1:18" hidden="1" x14ac:dyDescent="0.25">
      <c r="A300" s="4" t="s">
        <v>130</v>
      </c>
      <c r="B300" s="30" t="s">
        <v>365</v>
      </c>
      <c r="C300" s="438" t="s">
        <v>30</v>
      </c>
      <c r="D300" s="375">
        <f t="shared" si="270"/>
        <v>0</v>
      </c>
      <c r="E300" s="120"/>
      <c r="F300" s="375"/>
      <c r="G300" s="120">
        <f>G302+G303</f>
        <v>0</v>
      </c>
      <c r="H300" s="374">
        <f t="shared" si="269"/>
        <v>0</v>
      </c>
      <c r="I300" s="121"/>
      <c r="J300" s="374"/>
      <c r="K300" s="258">
        <f>K302+K303</f>
        <v>0</v>
      </c>
      <c r="L300" s="291">
        <f t="shared" si="267"/>
        <v>0</v>
      </c>
      <c r="M300" s="122">
        <f t="shared" si="272"/>
        <v>0</v>
      </c>
      <c r="N300" s="358">
        <f t="shared" si="272"/>
        <v>0</v>
      </c>
      <c r="O300" s="122">
        <f t="shared" si="272"/>
        <v>0</v>
      </c>
      <c r="P300" s="358"/>
      <c r="Q300" s="90"/>
      <c r="R300" s="32"/>
    </row>
    <row r="301" spans="1:18" hidden="1" x14ac:dyDescent="0.25">
      <c r="A301" s="17"/>
      <c r="B301" s="106" t="s">
        <v>188</v>
      </c>
      <c r="C301" s="438"/>
      <c r="D301" s="375"/>
      <c r="E301" s="120"/>
      <c r="F301" s="375"/>
      <c r="G301" s="120"/>
      <c r="H301" s="374"/>
      <c r="I301" s="121"/>
      <c r="J301" s="374"/>
      <c r="K301" s="258"/>
      <c r="L301" s="291"/>
      <c r="M301" s="122"/>
      <c r="N301" s="358"/>
      <c r="O301" s="122"/>
      <c r="P301" s="358"/>
      <c r="Q301" s="90"/>
      <c r="R301" s="32"/>
    </row>
    <row r="302" spans="1:18" ht="26.25" hidden="1" x14ac:dyDescent="0.25">
      <c r="A302" s="17"/>
      <c r="B302" s="109" t="s">
        <v>426</v>
      </c>
      <c r="C302" s="438"/>
      <c r="D302" s="60">
        <f>E302+G302</f>
        <v>0</v>
      </c>
      <c r="E302" s="120"/>
      <c r="F302" s="375"/>
      <c r="G302" s="120"/>
      <c r="H302" s="374">
        <f t="shared" si="269"/>
        <v>0</v>
      </c>
      <c r="I302" s="121"/>
      <c r="J302" s="374"/>
      <c r="K302" s="258"/>
      <c r="L302" s="291">
        <f t="shared" si="267"/>
        <v>0</v>
      </c>
      <c r="M302" s="122">
        <f t="shared" si="272"/>
        <v>0</v>
      </c>
      <c r="N302" s="358">
        <f t="shared" si="272"/>
        <v>0</v>
      </c>
      <c r="O302" s="122">
        <f t="shared" si="272"/>
        <v>0</v>
      </c>
      <c r="P302" s="358"/>
      <c r="Q302" s="90"/>
      <c r="R302" s="32"/>
    </row>
    <row r="303" spans="1:18" s="32" customFormat="1" ht="25.5" hidden="1" x14ac:dyDescent="0.25">
      <c r="A303" s="97"/>
      <c r="B303" s="226" t="s">
        <v>359</v>
      </c>
      <c r="C303" s="438" t="s">
        <v>30</v>
      </c>
      <c r="D303" s="375">
        <f t="shared" si="270"/>
        <v>0</v>
      </c>
      <c r="E303" s="120"/>
      <c r="F303" s="375"/>
      <c r="G303" s="120"/>
      <c r="H303" s="374">
        <f t="shared" si="269"/>
        <v>0</v>
      </c>
      <c r="I303" s="121"/>
      <c r="J303" s="374"/>
      <c r="K303" s="258"/>
      <c r="L303" s="291">
        <f t="shared" si="267"/>
        <v>0</v>
      </c>
      <c r="M303" s="122">
        <f t="shared" si="272"/>
        <v>0</v>
      </c>
      <c r="N303" s="358">
        <f t="shared" si="272"/>
        <v>0</v>
      </c>
      <c r="O303" s="122">
        <f t="shared" si="272"/>
        <v>0</v>
      </c>
      <c r="P303" s="358"/>
      <c r="Q303" s="369"/>
      <c r="R303" s="370"/>
    </row>
    <row r="304" spans="1:18" s="32" customFormat="1" ht="25.5" hidden="1" x14ac:dyDescent="0.25">
      <c r="A304" s="97"/>
      <c r="B304" s="226" t="s">
        <v>359</v>
      </c>
      <c r="C304" s="438" t="s">
        <v>30</v>
      </c>
      <c r="D304" s="375">
        <f t="shared" si="270"/>
        <v>0</v>
      </c>
      <c r="E304" s="120"/>
      <c r="F304" s="375"/>
      <c r="G304" s="120"/>
      <c r="H304" s="374">
        <f t="shared" si="269"/>
        <v>0</v>
      </c>
      <c r="I304" s="121"/>
      <c r="J304" s="374"/>
      <c r="K304" s="258"/>
      <c r="L304" s="291">
        <f t="shared" si="267"/>
        <v>0</v>
      </c>
      <c r="M304" s="122">
        <f t="shared" si="272"/>
        <v>0</v>
      </c>
      <c r="N304" s="358">
        <f t="shared" si="272"/>
        <v>0</v>
      </c>
      <c r="O304" s="122">
        <f t="shared" si="272"/>
        <v>0</v>
      </c>
      <c r="P304" s="358"/>
      <c r="Q304" s="369"/>
      <c r="R304" s="370"/>
    </row>
    <row r="305" spans="1:18" hidden="1" x14ac:dyDescent="0.25">
      <c r="A305" s="4" t="s">
        <v>131</v>
      </c>
      <c r="B305" s="30" t="s">
        <v>65</v>
      </c>
      <c r="C305" s="438" t="s">
        <v>30</v>
      </c>
      <c r="D305" s="375">
        <f t="shared" si="270"/>
        <v>0</v>
      </c>
      <c r="E305" s="120"/>
      <c r="F305" s="375"/>
      <c r="G305" s="120">
        <f>G307+G308</f>
        <v>0</v>
      </c>
      <c r="H305" s="374">
        <f t="shared" si="269"/>
        <v>0</v>
      </c>
      <c r="I305" s="121"/>
      <c r="J305" s="374"/>
      <c r="K305" s="258">
        <f>K307+K308</f>
        <v>0</v>
      </c>
      <c r="L305" s="291">
        <f t="shared" si="267"/>
        <v>0</v>
      </c>
      <c r="M305" s="122">
        <f t="shared" si="272"/>
        <v>0</v>
      </c>
      <c r="N305" s="358">
        <f t="shared" si="272"/>
        <v>0</v>
      </c>
      <c r="O305" s="122">
        <f t="shared" si="272"/>
        <v>0</v>
      </c>
      <c r="P305" s="358"/>
      <c r="Q305" s="90"/>
      <c r="R305" s="32"/>
    </row>
    <row r="306" spans="1:18" hidden="1" x14ac:dyDescent="0.25">
      <c r="A306" s="17"/>
      <c r="B306" s="106" t="s">
        <v>188</v>
      </c>
      <c r="C306" s="438"/>
      <c r="D306" s="375"/>
      <c r="E306" s="120"/>
      <c r="F306" s="375"/>
      <c r="G306" s="120"/>
      <c r="H306" s="374"/>
      <c r="I306" s="121"/>
      <c r="J306" s="374"/>
      <c r="K306" s="258"/>
      <c r="L306" s="291"/>
      <c r="M306" s="122"/>
      <c r="N306" s="358"/>
      <c r="O306" s="122"/>
      <c r="P306" s="358"/>
      <c r="Q306" s="90"/>
      <c r="R306" s="32"/>
    </row>
    <row r="307" spans="1:18" ht="26.25" hidden="1" x14ac:dyDescent="0.25">
      <c r="A307" s="17"/>
      <c r="B307" s="109" t="s">
        <v>426</v>
      </c>
      <c r="C307" s="438"/>
      <c r="D307" s="60">
        <f>E307+G307</f>
        <v>0</v>
      </c>
      <c r="E307" s="120"/>
      <c r="F307" s="375"/>
      <c r="G307" s="120"/>
      <c r="H307" s="374">
        <f t="shared" si="269"/>
        <v>0</v>
      </c>
      <c r="I307" s="121"/>
      <c r="J307" s="374"/>
      <c r="K307" s="258"/>
      <c r="L307" s="291">
        <f t="shared" si="267"/>
        <v>0</v>
      </c>
      <c r="M307" s="122">
        <f t="shared" si="272"/>
        <v>0</v>
      </c>
      <c r="N307" s="358">
        <f t="shared" si="272"/>
        <v>0</v>
      </c>
      <c r="O307" s="122">
        <f t="shared" si="272"/>
        <v>0</v>
      </c>
      <c r="P307" s="358"/>
      <c r="Q307" s="90"/>
      <c r="R307" s="32"/>
    </row>
    <row r="308" spans="1:18" s="32" customFormat="1" ht="25.5" hidden="1" x14ac:dyDescent="0.25">
      <c r="A308" s="97"/>
      <c r="B308" s="226" t="s">
        <v>359</v>
      </c>
      <c r="C308" s="438" t="s">
        <v>30</v>
      </c>
      <c r="D308" s="375">
        <f t="shared" si="270"/>
        <v>0</v>
      </c>
      <c r="E308" s="120"/>
      <c r="F308" s="375"/>
      <c r="G308" s="120"/>
      <c r="H308" s="374">
        <f t="shared" si="269"/>
        <v>0</v>
      </c>
      <c r="I308" s="121"/>
      <c r="J308" s="374"/>
      <c r="K308" s="258"/>
      <c r="L308" s="291">
        <f t="shared" si="267"/>
        <v>0</v>
      </c>
      <c r="M308" s="122">
        <f t="shared" si="272"/>
        <v>0</v>
      </c>
      <c r="N308" s="358">
        <f t="shared" si="272"/>
        <v>0</v>
      </c>
      <c r="O308" s="122">
        <f t="shared" si="272"/>
        <v>0</v>
      </c>
      <c r="P308" s="358"/>
      <c r="Q308" s="369"/>
      <c r="R308" s="370"/>
    </row>
    <row r="309" spans="1:18" hidden="1" x14ac:dyDescent="0.25">
      <c r="A309" s="4" t="s">
        <v>132</v>
      </c>
      <c r="B309" s="30" t="s">
        <v>150</v>
      </c>
      <c r="C309" s="431" t="s">
        <v>30</v>
      </c>
      <c r="D309" s="153">
        <f t="shared" si="270"/>
        <v>0</v>
      </c>
      <c r="E309" s="113"/>
      <c r="F309" s="153"/>
      <c r="G309" s="113">
        <f>G311+G312</f>
        <v>0</v>
      </c>
      <c r="H309" s="154">
        <f t="shared" si="269"/>
        <v>0</v>
      </c>
      <c r="I309" s="114"/>
      <c r="J309" s="154"/>
      <c r="K309" s="227">
        <f>K311+K312</f>
        <v>0</v>
      </c>
      <c r="L309" s="290">
        <f t="shared" si="267"/>
        <v>0</v>
      </c>
      <c r="M309" s="115">
        <f t="shared" si="272"/>
        <v>0</v>
      </c>
      <c r="N309" s="155">
        <f t="shared" si="272"/>
        <v>0</v>
      </c>
      <c r="O309" s="115">
        <f t="shared" si="272"/>
        <v>0</v>
      </c>
      <c r="P309" s="358"/>
      <c r="Q309" s="90"/>
      <c r="R309" s="32"/>
    </row>
    <row r="310" spans="1:18" hidden="1" x14ac:dyDescent="0.25">
      <c r="A310" s="17"/>
      <c r="B310" s="106" t="s">
        <v>188</v>
      </c>
      <c r="C310" s="438"/>
      <c r="D310" s="375"/>
      <c r="E310" s="120"/>
      <c r="F310" s="375"/>
      <c r="G310" s="120"/>
      <c r="H310" s="374"/>
      <c r="I310" s="121"/>
      <c r="J310" s="374"/>
      <c r="K310" s="258"/>
      <c r="L310" s="291"/>
      <c r="M310" s="122"/>
      <c r="N310" s="358"/>
      <c r="O310" s="122"/>
      <c r="P310" s="358"/>
      <c r="Q310" s="90"/>
      <c r="R310" s="32"/>
    </row>
    <row r="311" spans="1:18" ht="26.25" hidden="1" x14ac:dyDescent="0.25">
      <c r="A311" s="17"/>
      <c r="B311" s="109" t="s">
        <v>426</v>
      </c>
      <c r="C311" s="432"/>
      <c r="D311" s="373">
        <f>E311+G311</f>
        <v>0</v>
      </c>
      <c r="E311" s="116"/>
      <c r="F311" s="224"/>
      <c r="G311" s="116"/>
      <c r="H311" s="211">
        <f t="shared" si="269"/>
        <v>0</v>
      </c>
      <c r="I311" s="117"/>
      <c r="J311" s="211"/>
      <c r="K311" s="228"/>
      <c r="L311" s="292">
        <f t="shared" si="267"/>
        <v>0</v>
      </c>
      <c r="M311" s="118">
        <f t="shared" si="272"/>
        <v>0</v>
      </c>
      <c r="N311" s="212">
        <f t="shared" si="272"/>
        <v>0</v>
      </c>
      <c r="O311" s="118">
        <f t="shared" si="272"/>
        <v>0</v>
      </c>
      <c r="P311" s="358"/>
      <c r="Q311" s="90"/>
      <c r="R311" s="32"/>
    </row>
    <row r="312" spans="1:18" s="32" customFormat="1" ht="25.5" hidden="1" x14ac:dyDescent="0.25">
      <c r="A312" s="97"/>
      <c r="B312" s="226" t="s">
        <v>359</v>
      </c>
      <c r="C312" s="438" t="s">
        <v>30</v>
      </c>
      <c r="D312" s="375">
        <f t="shared" si="270"/>
        <v>0</v>
      </c>
      <c r="E312" s="120"/>
      <c r="F312" s="375"/>
      <c r="G312" s="120"/>
      <c r="H312" s="374">
        <f t="shared" si="269"/>
        <v>0</v>
      </c>
      <c r="I312" s="121"/>
      <c r="J312" s="374"/>
      <c r="K312" s="258"/>
      <c r="L312" s="291">
        <f t="shared" si="267"/>
        <v>0</v>
      </c>
      <c r="M312" s="122">
        <f t="shared" si="272"/>
        <v>0</v>
      </c>
      <c r="N312" s="358">
        <f t="shared" si="272"/>
        <v>0</v>
      </c>
      <c r="O312" s="122">
        <f t="shared" si="272"/>
        <v>0</v>
      </c>
      <c r="P312" s="358"/>
      <c r="Q312" s="369"/>
      <c r="R312" s="370"/>
    </row>
    <row r="313" spans="1:18" hidden="1" x14ac:dyDescent="0.25">
      <c r="A313" s="4" t="s">
        <v>133</v>
      </c>
      <c r="B313" s="30" t="s">
        <v>28</v>
      </c>
      <c r="C313" s="438" t="s">
        <v>30</v>
      </c>
      <c r="D313" s="375">
        <f t="shared" si="270"/>
        <v>0</v>
      </c>
      <c r="E313" s="120"/>
      <c r="F313" s="375"/>
      <c r="G313" s="120">
        <f>G315+G316</f>
        <v>0</v>
      </c>
      <c r="H313" s="374">
        <f t="shared" si="269"/>
        <v>0</v>
      </c>
      <c r="I313" s="121"/>
      <c r="J313" s="374"/>
      <c r="K313" s="258">
        <f>K315+K316</f>
        <v>0</v>
      </c>
      <c r="L313" s="291">
        <f t="shared" si="267"/>
        <v>0</v>
      </c>
      <c r="M313" s="122">
        <f t="shared" si="272"/>
        <v>0</v>
      </c>
      <c r="N313" s="358">
        <f t="shared" si="272"/>
        <v>0</v>
      </c>
      <c r="O313" s="122">
        <f t="shared" si="272"/>
        <v>0</v>
      </c>
      <c r="P313" s="358"/>
      <c r="Q313" s="90"/>
      <c r="R313" s="32"/>
    </row>
    <row r="314" spans="1:18" hidden="1" x14ac:dyDescent="0.25">
      <c r="A314" s="17"/>
      <c r="B314" s="106" t="s">
        <v>188</v>
      </c>
      <c r="C314" s="438"/>
      <c r="D314" s="375"/>
      <c r="E314" s="120"/>
      <c r="F314" s="375"/>
      <c r="G314" s="120"/>
      <c r="H314" s="374"/>
      <c r="I314" s="121"/>
      <c r="J314" s="374"/>
      <c r="K314" s="258"/>
      <c r="L314" s="291"/>
      <c r="M314" s="122"/>
      <c r="N314" s="358"/>
      <c r="O314" s="122"/>
      <c r="P314" s="358"/>
      <c r="Q314" s="90"/>
      <c r="R314" s="32"/>
    </row>
    <row r="315" spans="1:18" ht="26.25" hidden="1" x14ac:dyDescent="0.25">
      <c r="A315" s="17"/>
      <c r="B315" s="109" t="s">
        <v>426</v>
      </c>
      <c r="C315" s="438"/>
      <c r="D315" s="60">
        <f>E315+G315</f>
        <v>0</v>
      </c>
      <c r="E315" s="120"/>
      <c r="F315" s="375"/>
      <c r="G315" s="120"/>
      <c r="H315" s="374">
        <f t="shared" si="269"/>
        <v>0</v>
      </c>
      <c r="I315" s="121"/>
      <c r="J315" s="374"/>
      <c r="K315" s="258"/>
      <c r="L315" s="291">
        <f t="shared" si="267"/>
        <v>0</v>
      </c>
      <c r="M315" s="122">
        <f t="shared" si="272"/>
        <v>0</v>
      </c>
      <c r="N315" s="358">
        <f t="shared" si="272"/>
        <v>0</v>
      </c>
      <c r="O315" s="122">
        <f t="shared" si="272"/>
        <v>0</v>
      </c>
      <c r="P315" s="358"/>
      <c r="Q315" s="90"/>
      <c r="R315" s="32"/>
    </row>
    <row r="316" spans="1:18" s="32" customFormat="1" ht="25.5" hidden="1" x14ac:dyDescent="0.25">
      <c r="A316" s="97"/>
      <c r="B316" s="226" t="s">
        <v>359</v>
      </c>
      <c r="C316" s="438" t="s">
        <v>30</v>
      </c>
      <c r="D316" s="375">
        <f t="shared" si="270"/>
        <v>0</v>
      </c>
      <c r="E316" s="120"/>
      <c r="F316" s="375"/>
      <c r="G316" s="120"/>
      <c r="H316" s="374">
        <f t="shared" si="269"/>
        <v>0</v>
      </c>
      <c r="I316" s="121"/>
      <c r="J316" s="374"/>
      <c r="K316" s="258"/>
      <c r="L316" s="291">
        <f t="shared" si="267"/>
        <v>0</v>
      </c>
      <c r="M316" s="122">
        <f t="shared" si="272"/>
        <v>0</v>
      </c>
      <c r="N316" s="358">
        <f t="shared" si="272"/>
        <v>0</v>
      </c>
      <c r="O316" s="122">
        <f t="shared" si="272"/>
        <v>0</v>
      </c>
      <c r="P316" s="358"/>
      <c r="Q316" s="369"/>
      <c r="R316" s="370"/>
    </row>
    <row r="317" spans="1:18" hidden="1" x14ac:dyDescent="0.25">
      <c r="A317" s="4" t="s">
        <v>134</v>
      </c>
      <c r="B317" s="30" t="s">
        <v>29</v>
      </c>
      <c r="C317" s="431" t="s">
        <v>30</v>
      </c>
      <c r="D317" s="153">
        <f t="shared" si="270"/>
        <v>0</v>
      </c>
      <c r="E317" s="113"/>
      <c r="F317" s="153"/>
      <c r="G317" s="113">
        <f>G319+G320</f>
        <v>0</v>
      </c>
      <c r="H317" s="154">
        <f t="shared" si="269"/>
        <v>0</v>
      </c>
      <c r="I317" s="114"/>
      <c r="J317" s="154"/>
      <c r="K317" s="227">
        <f>K319+K320</f>
        <v>0</v>
      </c>
      <c r="L317" s="290">
        <f t="shared" si="267"/>
        <v>0</v>
      </c>
      <c r="M317" s="115">
        <f t="shared" si="272"/>
        <v>0</v>
      </c>
      <c r="N317" s="155">
        <f t="shared" si="272"/>
        <v>0</v>
      </c>
      <c r="O317" s="115">
        <f t="shared" si="272"/>
        <v>0</v>
      </c>
      <c r="P317" s="358"/>
      <c r="Q317" s="90"/>
      <c r="R317" s="32"/>
    </row>
    <row r="318" spans="1:18" hidden="1" x14ac:dyDescent="0.25">
      <c r="A318" s="17"/>
      <c r="B318" s="106" t="s">
        <v>188</v>
      </c>
      <c r="C318" s="438"/>
      <c r="D318" s="375"/>
      <c r="E318" s="120"/>
      <c r="F318" s="375"/>
      <c r="G318" s="120"/>
      <c r="H318" s="374"/>
      <c r="I318" s="121"/>
      <c r="J318" s="374"/>
      <c r="K318" s="258"/>
      <c r="L318" s="291"/>
      <c r="M318" s="122"/>
      <c r="N318" s="358"/>
      <c r="O318" s="122"/>
      <c r="P318" s="358"/>
      <c r="Q318" s="90"/>
      <c r="R318" s="32"/>
    </row>
    <row r="319" spans="1:18" ht="26.25" hidden="1" x14ac:dyDescent="0.25">
      <c r="A319" s="17"/>
      <c r="B319" s="109" t="s">
        <v>426</v>
      </c>
      <c r="C319" s="432"/>
      <c r="D319" s="373">
        <f>E319+G319</f>
        <v>0</v>
      </c>
      <c r="E319" s="116"/>
      <c r="F319" s="224"/>
      <c r="G319" s="116"/>
      <c r="H319" s="211">
        <f t="shared" si="269"/>
        <v>0</v>
      </c>
      <c r="I319" s="117"/>
      <c r="J319" s="211"/>
      <c r="K319" s="228"/>
      <c r="L319" s="292">
        <f t="shared" si="267"/>
        <v>0</v>
      </c>
      <c r="M319" s="118">
        <f t="shared" si="272"/>
        <v>0</v>
      </c>
      <c r="N319" s="212">
        <f t="shared" si="272"/>
        <v>0</v>
      </c>
      <c r="O319" s="118">
        <f t="shared" si="272"/>
        <v>0</v>
      </c>
      <c r="P319" s="358"/>
      <c r="Q319" s="90"/>
      <c r="R319" s="32"/>
    </row>
    <row r="320" spans="1:18" s="32" customFormat="1" ht="25.5" hidden="1" x14ac:dyDescent="0.25">
      <c r="A320" s="97"/>
      <c r="B320" s="443" t="s">
        <v>359</v>
      </c>
      <c r="C320" s="381" t="s">
        <v>30</v>
      </c>
      <c r="D320" s="120">
        <f t="shared" si="270"/>
        <v>0</v>
      </c>
      <c r="E320" s="245"/>
      <c r="F320" s="120"/>
      <c r="G320" s="182"/>
      <c r="H320" s="117">
        <f t="shared" si="269"/>
        <v>0</v>
      </c>
      <c r="I320" s="117"/>
      <c r="J320" s="117"/>
      <c r="K320" s="228"/>
      <c r="L320" s="118">
        <f t="shared" si="267"/>
        <v>0</v>
      </c>
      <c r="M320" s="118">
        <f t="shared" si="272"/>
        <v>0</v>
      </c>
      <c r="N320" s="118">
        <f t="shared" si="272"/>
        <v>0</v>
      </c>
      <c r="O320" s="118">
        <f t="shared" si="272"/>
        <v>0</v>
      </c>
      <c r="P320" s="358"/>
      <c r="Q320" s="369"/>
      <c r="R320" s="370"/>
    </row>
    <row r="321" spans="1:18" hidden="1" x14ac:dyDescent="0.25">
      <c r="A321" s="4" t="s">
        <v>135</v>
      </c>
      <c r="B321" s="27" t="s">
        <v>62</v>
      </c>
      <c r="C321" s="525" t="s">
        <v>30</v>
      </c>
      <c r="D321" s="113">
        <f t="shared" si="270"/>
        <v>0</v>
      </c>
      <c r="E321" s="150"/>
      <c r="F321" s="113"/>
      <c r="G321" s="142"/>
      <c r="H321" s="114">
        <f t="shared" si="269"/>
        <v>0</v>
      </c>
      <c r="I321" s="143"/>
      <c r="J321" s="114"/>
      <c r="K321" s="227"/>
      <c r="L321" s="115">
        <f t="shared" si="267"/>
        <v>0</v>
      </c>
      <c r="M321" s="115">
        <f t="shared" si="272"/>
        <v>0</v>
      </c>
      <c r="N321" s="115">
        <f t="shared" si="272"/>
        <v>0</v>
      </c>
      <c r="O321" s="115">
        <f t="shared" si="272"/>
        <v>0</v>
      </c>
      <c r="P321" s="358"/>
      <c r="Q321" s="90"/>
      <c r="R321" s="32"/>
    </row>
    <row r="322" spans="1:18" ht="26.25" hidden="1" x14ac:dyDescent="0.25">
      <c r="A322" s="97"/>
      <c r="B322" s="109" t="s">
        <v>426</v>
      </c>
      <c r="C322" s="520"/>
      <c r="D322" s="116" t="s">
        <v>167</v>
      </c>
      <c r="E322" s="151"/>
      <c r="F322" s="116"/>
      <c r="G322" s="144"/>
      <c r="H322" s="117">
        <f t="shared" si="269"/>
        <v>0</v>
      </c>
      <c r="I322" s="145"/>
      <c r="J322" s="117"/>
      <c r="K322" s="228"/>
      <c r="L322" s="118"/>
      <c r="M322" s="118"/>
      <c r="N322" s="118"/>
      <c r="O322" s="118"/>
      <c r="P322" s="358"/>
      <c r="Q322" s="90"/>
      <c r="R322" s="32"/>
    </row>
    <row r="323" spans="1:18" x14ac:dyDescent="0.25">
      <c r="A323" s="287" t="s">
        <v>88</v>
      </c>
      <c r="B323" s="19" t="s">
        <v>173</v>
      </c>
      <c r="C323" s="152"/>
      <c r="D323" s="19">
        <f t="shared" ref="D323:O323" si="273">D264+D270+D274+D278+D282+D286+D288+D292+D296+D300+D305+D309+D313+D317+D321</f>
        <v>403.3</v>
      </c>
      <c r="E323" s="19">
        <f t="shared" si="273"/>
        <v>2</v>
      </c>
      <c r="F323" s="19">
        <f t="shared" si="273"/>
        <v>1.9</v>
      </c>
      <c r="G323" s="19">
        <f t="shared" si="273"/>
        <v>401.3</v>
      </c>
      <c r="H323" s="19">
        <f t="shared" si="273"/>
        <v>-261.60000000000002</v>
      </c>
      <c r="I323" s="19">
        <f t="shared" si="273"/>
        <v>39.700000000000003</v>
      </c>
      <c r="J323" s="19">
        <f t="shared" si="273"/>
        <v>-1.5</v>
      </c>
      <c r="K323" s="332">
        <f t="shared" si="273"/>
        <v>-301.3</v>
      </c>
      <c r="L323" s="19">
        <f t="shared" si="273"/>
        <v>141.69999999999999</v>
      </c>
      <c r="M323" s="19">
        <f t="shared" si="273"/>
        <v>41.7</v>
      </c>
      <c r="N323" s="19">
        <f t="shared" si="273"/>
        <v>0.39999999999999991</v>
      </c>
      <c r="O323" s="19">
        <f t="shared" si="273"/>
        <v>100</v>
      </c>
      <c r="P323" s="89"/>
    </row>
    <row r="324" spans="1:18" ht="15.95" customHeight="1" x14ac:dyDescent="0.25">
      <c r="A324" s="17" t="s">
        <v>89</v>
      </c>
      <c r="B324" s="470" t="s">
        <v>66</v>
      </c>
      <c r="C324" s="495"/>
      <c r="D324" s="495"/>
      <c r="E324" s="495"/>
      <c r="F324" s="495"/>
      <c r="G324" s="495"/>
      <c r="H324" s="495"/>
      <c r="I324" s="495"/>
      <c r="J324" s="495"/>
      <c r="K324" s="495"/>
      <c r="L324" s="495"/>
      <c r="M324" s="495"/>
      <c r="N324" s="495"/>
      <c r="O324" s="532"/>
      <c r="P324" s="357"/>
    </row>
    <row r="325" spans="1:18" ht="15.75" customHeight="1" x14ac:dyDescent="0.25">
      <c r="A325" s="4" t="s">
        <v>90</v>
      </c>
      <c r="B325" s="15" t="s">
        <v>20</v>
      </c>
      <c r="C325" s="382" t="s">
        <v>24</v>
      </c>
      <c r="D325" s="113">
        <f>E325+G325</f>
        <v>36.5</v>
      </c>
      <c r="E325" s="113">
        <f>E328+E329</f>
        <v>1.1000000000000001</v>
      </c>
      <c r="F325" s="113">
        <f t="shared" ref="F325:G325" si="274">F328+F329</f>
        <v>1</v>
      </c>
      <c r="G325" s="113">
        <f t="shared" si="274"/>
        <v>35.4</v>
      </c>
      <c r="H325" s="117">
        <f>I325+K325</f>
        <v>191.3</v>
      </c>
      <c r="I325" s="117">
        <f>I328+I329</f>
        <v>2.4</v>
      </c>
      <c r="J325" s="117">
        <f t="shared" ref="J325:K325" si="275">J328+J329</f>
        <v>-1</v>
      </c>
      <c r="K325" s="228">
        <f t="shared" si="275"/>
        <v>188.9</v>
      </c>
      <c r="L325" s="115">
        <f>M325+O325</f>
        <v>227.8</v>
      </c>
      <c r="M325" s="155">
        <f t="shared" ref="M325:O330" si="276">E325+I325</f>
        <v>3.5</v>
      </c>
      <c r="N325" s="115">
        <f t="shared" si="276"/>
        <v>0</v>
      </c>
      <c r="O325" s="147">
        <f t="shared" si="276"/>
        <v>224.3</v>
      </c>
      <c r="P325" s="358"/>
    </row>
    <row r="326" spans="1:18" ht="19.5" customHeight="1" x14ac:dyDescent="0.25">
      <c r="A326" s="17"/>
      <c r="B326" s="293" t="s">
        <v>188</v>
      </c>
      <c r="C326" s="383"/>
      <c r="D326" s="120"/>
      <c r="E326" s="120"/>
      <c r="F326" s="120"/>
      <c r="G326" s="184"/>
      <c r="H326" s="121"/>
      <c r="I326" s="185"/>
      <c r="J326" s="121"/>
      <c r="K326" s="185"/>
      <c r="L326" s="122"/>
      <c r="M326" s="186"/>
      <c r="N326" s="122"/>
      <c r="O326" s="188"/>
      <c r="P326" s="358"/>
    </row>
    <row r="327" spans="1:18" ht="39" hidden="1" customHeight="1" x14ac:dyDescent="0.25">
      <c r="A327" s="17"/>
      <c r="B327" s="439" t="s">
        <v>366</v>
      </c>
      <c r="C327" s="383" t="s">
        <v>24</v>
      </c>
      <c r="D327" s="120">
        <f>E327+G327</f>
        <v>0</v>
      </c>
      <c r="E327" s="120"/>
      <c r="F327" s="120"/>
      <c r="G327" s="184"/>
      <c r="H327" s="121">
        <f>I327+K327</f>
        <v>0</v>
      </c>
      <c r="I327" s="185"/>
      <c r="J327" s="121"/>
      <c r="K327" s="185"/>
      <c r="L327" s="122">
        <f>M327+O327</f>
        <v>0</v>
      </c>
      <c r="M327" s="186">
        <f t="shared" si="276"/>
        <v>0</v>
      </c>
      <c r="N327" s="122">
        <f t="shared" si="276"/>
        <v>0</v>
      </c>
      <c r="O327" s="188">
        <f t="shared" si="276"/>
        <v>0</v>
      </c>
      <c r="P327" s="358"/>
    </row>
    <row r="328" spans="1:18" ht="26.25" x14ac:dyDescent="0.25">
      <c r="A328" s="97"/>
      <c r="B328" s="384" t="s">
        <v>384</v>
      </c>
      <c r="C328" s="385"/>
      <c r="D328" s="120">
        <f>E328+G328</f>
        <v>0</v>
      </c>
      <c r="E328" s="120"/>
      <c r="F328" s="120"/>
      <c r="G328" s="184"/>
      <c r="H328" s="121">
        <f>I328+K328</f>
        <v>227.8</v>
      </c>
      <c r="I328" s="185">
        <v>3.5</v>
      </c>
      <c r="J328" s="121"/>
      <c r="K328" s="185">
        <v>224.3</v>
      </c>
      <c r="L328" s="122">
        <f>M328+O328</f>
        <v>227.8</v>
      </c>
      <c r="M328" s="186">
        <f t="shared" si="276"/>
        <v>3.5</v>
      </c>
      <c r="N328" s="122">
        <f t="shared" si="276"/>
        <v>0</v>
      </c>
      <c r="O328" s="188">
        <f t="shared" si="276"/>
        <v>224.3</v>
      </c>
      <c r="P328" s="358"/>
    </row>
    <row r="329" spans="1:18" ht="37.5" customHeight="1" x14ac:dyDescent="0.25">
      <c r="A329" s="97"/>
      <c r="B329" s="365" t="s">
        <v>431</v>
      </c>
      <c r="C329" s="386"/>
      <c r="D329" s="113">
        <f>E329+G329</f>
        <v>36.5</v>
      </c>
      <c r="E329" s="116">
        <v>1.1000000000000001</v>
      </c>
      <c r="F329" s="116">
        <v>1</v>
      </c>
      <c r="G329" s="224">
        <v>35.4</v>
      </c>
      <c r="H329" s="117">
        <f>I329+K329</f>
        <v>-36.5</v>
      </c>
      <c r="I329" s="211">
        <v>-1.1000000000000001</v>
      </c>
      <c r="J329" s="117">
        <v>-1</v>
      </c>
      <c r="K329" s="211">
        <v>-35.4</v>
      </c>
      <c r="L329" s="122">
        <f>M329+O329</f>
        <v>0</v>
      </c>
      <c r="M329" s="212">
        <f>E329+I329</f>
        <v>0</v>
      </c>
      <c r="N329" s="118">
        <f t="shared" si="276"/>
        <v>0</v>
      </c>
      <c r="O329" s="148">
        <f t="shared" si="276"/>
        <v>0</v>
      </c>
      <c r="P329" s="358"/>
    </row>
    <row r="330" spans="1:18" s="32" customFormat="1" hidden="1" x14ac:dyDescent="0.25">
      <c r="A330" s="4" t="s">
        <v>159</v>
      </c>
      <c r="B330" s="24" t="s">
        <v>51</v>
      </c>
      <c r="C330" s="513" t="s">
        <v>24</v>
      </c>
      <c r="D330" s="103">
        <f>E330+G330</f>
        <v>0</v>
      </c>
      <c r="E330" s="375"/>
      <c r="F330" s="120"/>
      <c r="G330" s="375"/>
      <c r="H330" s="121">
        <f>I330+K330</f>
        <v>0</v>
      </c>
      <c r="I330" s="374"/>
      <c r="J330" s="121"/>
      <c r="K330" s="374"/>
      <c r="L330" s="122">
        <f>M330+O330</f>
        <v>0</v>
      </c>
      <c r="M330" s="358">
        <f t="shared" si="276"/>
        <v>0</v>
      </c>
      <c r="N330" s="122">
        <f t="shared" si="276"/>
        <v>0</v>
      </c>
      <c r="O330" s="188">
        <f t="shared" si="276"/>
        <v>0</v>
      </c>
      <c r="P330" s="358"/>
      <c r="Q330" s="1"/>
      <c r="R330" s="1"/>
    </row>
    <row r="331" spans="1:18" s="32" customFormat="1" ht="26.25" hidden="1" x14ac:dyDescent="0.25">
      <c r="A331" s="97"/>
      <c r="B331" s="109" t="s">
        <v>426</v>
      </c>
      <c r="C331" s="513"/>
      <c r="D331" s="120"/>
      <c r="E331" s="120"/>
      <c r="F331" s="120"/>
      <c r="G331" s="375"/>
      <c r="H331" s="121"/>
      <c r="I331" s="374"/>
      <c r="J331" s="121"/>
      <c r="K331" s="374"/>
      <c r="L331" s="122"/>
      <c r="M331" s="358"/>
      <c r="N331" s="122"/>
      <c r="O331" s="188"/>
      <c r="P331" s="358"/>
      <c r="Q331" s="1"/>
      <c r="R331" s="1"/>
    </row>
    <row r="332" spans="1:18" s="32" customFormat="1" x14ac:dyDescent="0.25">
      <c r="A332" s="4" t="s">
        <v>91</v>
      </c>
      <c r="B332" s="27" t="s">
        <v>52</v>
      </c>
      <c r="C332" s="535" t="s">
        <v>24</v>
      </c>
      <c r="D332" s="113">
        <f>E332+G332</f>
        <v>0</v>
      </c>
      <c r="E332" s="113">
        <f>E334+E335</f>
        <v>0</v>
      </c>
      <c r="F332" s="113">
        <f t="shared" ref="F332:O332" si="277">F334+F335</f>
        <v>0</v>
      </c>
      <c r="G332" s="142">
        <f t="shared" si="277"/>
        <v>0</v>
      </c>
      <c r="H332" s="114">
        <f t="shared" si="277"/>
        <v>83.7</v>
      </c>
      <c r="I332" s="143">
        <f t="shared" si="277"/>
        <v>83.7</v>
      </c>
      <c r="J332" s="114">
        <f t="shared" si="277"/>
        <v>81.900000000000006</v>
      </c>
      <c r="K332" s="114">
        <f t="shared" si="277"/>
        <v>0</v>
      </c>
      <c r="L332" s="115">
        <f t="shared" si="277"/>
        <v>83.7</v>
      </c>
      <c r="M332" s="115">
        <f t="shared" si="277"/>
        <v>83.7</v>
      </c>
      <c r="N332" s="115">
        <f t="shared" si="277"/>
        <v>81.900000000000006</v>
      </c>
      <c r="O332" s="115">
        <f t="shared" si="277"/>
        <v>0</v>
      </c>
      <c r="P332" s="358"/>
      <c r="Q332" s="1"/>
      <c r="R332" s="1"/>
    </row>
    <row r="333" spans="1:18" s="32" customFormat="1" ht="15" customHeight="1" x14ac:dyDescent="0.25">
      <c r="A333" s="17"/>
      <c r="B333" s="106" t="s">
        <v>188</v>
      </c>
      <c r="C333" s="536"/>
      <c r="D333" s="120"/>
      <c r="E333" s="120"/>
      <c r="F333" s="120"/>
      <c r="G333" s="182"/>
      <c r="H333" s="117"/>
      <c r="I333" s="183"/>
      <c r="J333" s="121"/>
      <c r="K333" s="121"/>
      <c r="L333" s="122"/>
      <c r="M333" s="122"/>
      <c r="N333" s="122"/>
      <c r="O333" s="122"/>
      <c r="P333" s="358"/>
      <c r="Q333" s="1"/>
      <c r="R333" s="1"/>
    </row>
    <row r="334" spans="1:18" s="32" customFormat="1" ht="26.25" hidden="1" x14ac:dyDescent="0.25">
      <c r="A334" s="17"/>
      <c r="B334" s="109" t="s">
        <v>426</v>
      </c>
      <c r="C334" s="536"/>
      <c r="D334" s="50">
        <f>E334+G334</f>
        <v>0</v>
      </c>
      <c r="E334" s="50"/>
      <c r="F334" s="50"/>
      <c r="G334" s="50"/>
      <c r="H334" s="51">
        <f>I334+K334</f>
        <v>0</v>
      </c>
      <c r="I334" s="51"/>
      <c r="J334" s="51"/>
      <c r="K334" s="51"/>
      <c r="L334" s="52">
        <f>M334+O334</f>
        <v>0</v>
      </c>
      <c r="M334" s="52">
        <f t="shared" ref="M334:O340" si="278">E334+I334</f>
        <v>0</v>
      </c>
      <c r="N334" s="52">
        <f t="shared" si="278"/>
        <v>0</v>
      </c>
      <c r="O334" s="52">
        <f t="shared" si="278"/>
        <v>0</v>
      </c>
      <c r="P334" s="358"/>
      <c r="Q334" s="1"/>
      <c r="R334" s="1"/>
    </row>
    <row r="335" spans="1:18" s="32" customFormat="1" ht="26.25" x14ac:dyDescent="0.25">
      <c r="A335" s="97"/>
      <c r="B335" s="251" t="s">
        <v>384</v>
      </c>
      <c r="C335" s="513"/>
      <c r="D335" s="103">
        <f>E335+G335</f>
        <v>0</v>
      </c>
      <c r="E335" s="120"/>
      <c r="F335" s="120"/>
      <c r="G335" s="120"/>
      <c r="H335" s="121">
        <f>I335+K335</f>
        <v>83.7</v>
      </c>
      <c r="I335" s="121">
        <v>83.7</v>
      </c>
      <c r="J335" s="121">
        <v>81.900000000000006</v>
      </c>
      <c r="K335" s="121"/>
      <c r="L335" s="122">
        <f>M335+O335</f>
        <v>83.7</v>
      </c>
      <c r="M335" s="122">
        <f t="shared" si="278"/>
        <v>83.7</v>
      </c>
      <c r="N335" s="122">
        <f t="shared" si="278"/>
        <v>81.900000000000006</v>
      </c>
      <c r="O335" s="122">
        <f t="shared" si="278"/>
        <v>0</v>
      </c>
      <c r="P335" s="358"/>
      <c r="Q335" s="1"/>
      <c r="R335" s="1"/>
    </row>
    <row r="336" spans="1:18" s="32" customFormat="1" x14ac:dyDescent="0.25">
      <c r="A336" s="101" t="s">
        <v>92</v>
      </c>
      <c r="B336" s="30" t="s">
        <v>67</v>
      </c>
      <c r="C336" s="433" t="s">
        <v>24</v>
      </c>
      <c r="D336" s="113">
        <f>E336+G336</f>
        <v>32</v>
      </c>
      <c r="E336" s="375">
        <v>32</v>
      </c>
      <c r="F336" s="113">
        <v>29</v>
      </c>
      <c r="G336" s="375">
        <f t="shared" ref="G336" si="279">SUM(G338:G340)</f>
        <v>0</v>
      </c>
      <c r="H336" s="114">
        <f>I336+K336</f>
        <v>0</v>
      </c>
      <c r="I336" s="374">
        <f>SUM(I338:I340)</f>
        <v>0</v>
      </c>
      <c r="J336" s="114"/>
      <c r="K336" s="374">
        <f t="shared" ref="K336" si="280">SUM(K338:K340)</f>
        <v>0</v>
      </c>
      <c r="L336" s="115">
        <f>M336+O336</f>
        <v>32</v>
      </c>
      <c r="M336" s="115">
        <f t="shared" si="278"/>
        <v>32</v>
      </c>
      <c r="N336" s="358">
        <f t="shared" si="278"/>
        <v>29</v>
      </c>
      <c r="O336" s="115">
        <f t="shared" si="278"/>
        <v>0</v>
      </c>
      <c r="P336" s="358"/>
      <c r="Q336" s="1"/>
      <c r="R336" s="1"/>
    </row>
    <row r="337" spans="1:21" s="32" customFormat="1" hidden="1" x14ac:dyDescent="0.25">
      <c r="A337" s="105"/>
      <c r="B337" s="106" t="s">
        <v>188</v>
      </c>
      <c r="C337" s="434"/>
      <c r="D337" s="120"/>
      <c r="E337" s="375"/>
      <c r="F337" s="120"/>
      <c r="G337" s="375"/>
      <c r="H337" s="121"/>
      <c r="I337" s="374"/>
      <c r="J337" s="121"/>
      <c r="K337" s="374"/>
      <c r="L337" s="122"/>
      <c r="M337" s="122"/>
      <c r="N337" s="188"/>
      <c r="O337" s="122"/>
      <c r="P337" s="358"/>
      <c r="Q337" s="1"/>
      <c r="R337" s="1"/>
    </row>
    <row r="338" spans="1:21" s="32" customFormat="1" ht="26.25" hidden="1" x14ac:dyDescent="0.25">
      <c r="A338" s="105"/>
      <c r="B338" s="109" t="s">
        <v>426</v>
      </c>
      <c r="C338" s="434"/>
      <c r="D338" s="120">
        <f>E338+G338</f>
        <v>0</v>
      </c>
      <c r="E338" s="60"/>
      <c r="F338" s="103"/>
      <c r="G338" s="60"/>
      <c r="H338" s="121">
        <f>I338+K338</f>
        <v>0</v>
      </c>
      <c r="I338" s="374"/>
      <c r="J338" s="121"/>
      <c r="K338" s="374"/>
      <c r="L338" s="122">
        <f>M338+O338</f>
        <v>0</v>
      </c>
      <c r="M338" s="122">
        <f>E338+I338</f>
        <v>0</v>
      </c>
      <c r="N338" s="188">
        <f t="shared" ref="N338:O338" si="281">F338+J338</f>
        <v>0</v>
      </c>
      <c r="O338" s="122">
        <f t="shared" si="281"/>
        <v>0</v>
      </c>
      <c r="P338" s="358"/>
      <c r="Q338" s="1"/>
      <c r="R338" s="1"/>
    </row>
    <row r="339" spans="1:21" s="32" customFormat="1" ht="25.5" hidden="1" x14ac:dyDescent="0.25">
      <c r="A339" s="105"/>
      <c r="B339" s="187" t="s">
        <v>359</v>
      </c>
      <c r="C339" s="434" t="s">
        <v>24</v>
      </c>
      <c r="D339" s="120">
        <f>E339+G339</f>
        <v>0</v>
      </c>
      <c r="E339" s="375"/>
      <c r="F339" s="120"/>
      <c r="G339" s="375"/>
      <c r="H339" s="121">
        <f>I339+K339</f>
        <v>0</v>
      </c>
      <c r="I339" s="374"/>
      <c r="J339" s="121"/>
      <c r="K339" s="374"/>
      <c r="L339" s="122">
        <f>M339+O339</f>
        <v>0</v>
      </c>
      <c r="M339" s="122">
        <f t="shared" si="278"/>
        <v>0</v>
      </c>
      <c r="N339" s="188">
        <f t="shared" si="278"/>
        <v>0</v>
      </c>
      <c r="O339" s="122">
        <f t="shared" si="278"/>
        <v>0</v>
      </c>
      <c r="P339" s="358"/>
      <c r="Q339" s="1"/>
      <c r="R339" s="1"/>
    </row>
    <row r="340" spans="1:21" s="32" customFormat="1" ht="26.25" x14ac:dyDescent="0.25">
      <c r="A340" s="111"/>
      <c r="B340" s="377" t="s">
        <v>330</v>
      </c>
      <c r="C340" s="333"/>
      <c r="D340" s="116">
        <f>E340+G340</f>
        <v>0</v>
      </c>
      <c r="E340" s="224"/>
      <c r="F340" s="116"/>
      <c r="G340" s="224"/>
      <c r="H340" s="117">
        <f>I340+K340</f>
        <v>0</v>
      </c>
      <c r="I340" s="211"/>
      <c r="J340" s="117"/>
      <c r="K340" s="211"/>
      <c r="L340" s="118">
        <f>M340+O340</f>
        <v>0</v>
      </c>
      <c r="M340" s="118">
        <f>E340+I340</f>
        <v>0</v>
      </c>
      <c r="N340" s="148">
        <f t="shared" si="278"/>
        <v>0</v>
      </c>
      <c r="O340" s="118">
        <f t="shared" si="278"/>
        <v>0</v>
      </c>
      <c r="P340" s="358"/>
      <c r="Q340" s="1"/>
      <c r="R340" s="1"/>
    </row>
    <row r="341" spans="1:21" ht="15.75" customHeight="1" x14ac:dyDescent="0.25">
      <c r="A341" s="287" t="s">
        <v>93</v>
      </c>
      <c r="B341" s="66" t="s">
        <v>174</v>
      </c>
      <c r="C341" s="311"/>
      <c r="D341" s="19">
        <f>D336+D325+D330+D332</f>
        <v>68.5</v>
      </c>
      <c r="E341" s="19">
        <f>E336+E325+E330+E332</f>
        <v>33.1</v>
      </c>
      <c r="F341" s="19">
        <f t="shared" ref="F341:O341" si="282">F336+F325+F330+F332</f>
        <v>30</v>
      </c>
      <c r="G341" s="19">
        <f t="shared" si="282"/>
        <v>35.4</v>
      </c>
      <c r="H341" s="19">
        <f t="shared" si="282"/>
        <v>275</v>
      </c>
      <c r="I341" s="19">
        <f t="shared" si="282"/>
        <v>86.100000000000009</v>
      </c>
      <c r="J341" s="19">
        <f t="shared" si="282"/>
        <v>80.900000000000006</v>
      </c>
      <c r="K341" s="19">
        <f t="shared" si="282"/>
        <v>188.9</v>
      </c>
      <c r="L341" s="19">
        <f t="shared" si="282"/>
        <v>343.5</v>
      </c>
      <c r="M341" s="19">
        <f t="shared" si="282"/>
        <v>119.2</v>
      </c>
      <c r="N341" s="19">
        <f t="shared" si="282"/>
        <v>110.9</v>
      </c>
      <c r="O341" s="19">
        <f t="shared" si="282"/>
        <v>224.3</v>
      </c>
      <c r="P341" s="89"/>
    </row>
    <row r="342" spans="1:21" x14ac:dyDescent="0.25">
      <c r="A342" s="428" t="s">
        <v>94</v>
      </c>
      <c r="B342" s="387" t="s">
        <v>166</v>
      </c>
      <c r="C342" s="260"/>
      <c r="D342" s="25">
        <f>D345+D346+D347+D348+D350+D349+D351+D352+D353+D354+D355+D358+D359+D344+D356+D357</f>
        <v>5509.0999999999995</v>
      </c>
      <c r="E342" s="25">
        <f t="shared" ref="E342:O342" si="283">E345+E346+E347+E348+E350+E349+E351+E352+E353+E354+E355+E358+E359+E344+E356+E357</f>
        <v>1621.6000000000001</v>
      </c>
      <c r="F342" s="25">
        <f t="shared" si="283"/>
        <v>451.5</v>
      </c>
      <c r="G342" s="25">
        <f t="shared" si="283"/>
        <v>3887.5</v>
      </c>
      <c r="H342" s="25">
        <f t="shared" si="283"/>
        <v>2514.8000000000002</v>
      </c>
      <c r="I342" s="25">
        <f t="shared" si="283"/>
        <v>105.9</v>
      </c>
      <c r="J342" s="25">
        <f t="shared" si="283"/>
        <v>87.4</v>
      </c>
      <c r="K342" s="25">
        <f t="shared" si="283"/>
        <v>2408.9000000000005</v>
      </c>
      <c r="L342" s="25">
        <f t="shared" si="283"/>
        <v>8023.8999999999987</v>
      </c>
      <c r="M342" s="25">
        <f t="shared" si="283"/>
        <v>1727.5</v>
      </c>
      <c r="N342" s="25">
        <f t="shared" si="283"/>
        <v>538.9</v>
      </c>
      <c r="O342" s="25">
        <f t="shared" si="283"/>
        <v>6296.4</v>
      </c>
      <c r="P342" s="89">
        <f t="shared" ref="P342:U342" si="284">P345+P346+P347+P348+P350+P349+P351+P352+P353+P354+P355+P358+P359</f>
        <v>0</v>
      </c>
      <c r="Q342" s="89">
        <f t="shared" si="284"/>
        <v>0</v>
      </c>
      <c r="R342" s="89">
        <f t="shared" si="284"/>
        <v>0</v>
      </c>
      <c r="S342" s="89">
        <f t="shared" si="284"/>
        <v>0</v>
      </c>
      <c r="T342" s="89">
        <f t="shared" si="284"/>
        <v>0</v>
      </c>
      <c r="U342" s="89">
        <f t="shared" si="284"/>
        <v>0</v>
      </c>
    </row>
    <row r="343" spans="1:21" x14ac:dyDescent="0.25">
      <c r="A343" s="388"/>
      <c r="B343" s="389" t="s">
        <v>196</v>
      </c>
      <c r="C343" s="312"/>
      <c r="D343" s="222"/>
      <c r="E343" s="156"/>
      <c r="F343" s="156"/>
      <c r="G343" s="156"/>
      <c r="H343" s="157"/>
      <c r="I343" s="157"/>
      <c r="J343" s="157"/>
      <c r="K343" s="157"/>
      <c r="L343" s="317"/>
      <c r="M343" s="317"/>
      <c r="N343" s="317"/>
      <c r="O343" s="317"/>
      <c r="P343" s="390"/>
      <c r="Q343" s="32"/>
      <c r="R343" s="32"/>
    </row>
    <row r="344" spans="1:21" ht="26.25" hidden="1" x14ac:dyDescent="0.25">
      <c r="A344" s="388"/>
      <c r="B344" s="391" t="s">
        <v>329</v>
      </c>
      <c r="C344" s="312"/>
      <c r="D344" s="223">
        <f t="shared" ref="D344" si="285">E344+G344</f>
        <v>0</v>
      </c>
      <c r="E344" s="158">
        <f>E108+E120+E125+E138+E147+E156+E181+E202</f>
        <v>0</v>
      </c>
      <c r="F344" s="158">
        <f>F108+F120+F125+F138+F147+F156+F181+F202</f>
        <v>0</v>
      </c>
      <c r="G344" s="158"/>
      <c r="H344" s="159">
        <f t="shared" ref="H344:H345" si="286">I344+K344</f>
        <v>0</v>
      </c>
      <c r="I344" s="157">
        <f>I108+I120+I125+I138+I147+I156+I181+I202</f>
        <v>0</v>
      </c>
      <c r="J344" s="157">
        <f>J108+J120+J125+J138+J147+J156+J181+J202</f>
        <v>0</v>
      </c>
      <c r="K344" s="157"/>
      <c r="L344" s="317">
        <f>M344</f>
        <v>0</v>
      </c>
      <c r="M344" s="317">
        <f>M108+M120+M125+M138+M147+M181+M202+M156</f>
        <v>0</v>
      </c>
      <c r="N344" s="317">
        <f>N108+N120+N125+N138+N147+N181+N202+N156</f>
        <v>0</v>
      </c>
      <c r="O344" s="317"/>
      <c r="P344" s="390"/>
      <c r="Q344" s="32"/>
      <c r="R344" s="32"/>
    </row>
    <row r="345" spans="1:21" ht="25.5" x14ac:dyDescent="0.25">
      <c r="A345" s="388"/>
      <c r="B345" s="392" t="s">
        <v>297</v>
      </c>
      <c r="C345" s="312"/>
      <c r="D345" s="223">
        <f>E345+G345</f>
        <v>1180</v>
      </c>
      <c r="E345" s="158">
        <f>E28+E96+E110+E268</f>
        <v>0</v>
      </c>
      <c r="F345" s="158">
        <f>F28+F96+F110+F268</f>
        <v>0</v>
      </c>
      <c r="G345" s="158">
        <f>G28+G96+G110+G268</f>
        <v>1180</v>
      </c>
      <c r="H345" s="159">
        <f t="shared" si="286"/>
        <v>-161</v>
      </c>
      <c r="I345" s="157">
        <f>I28+I96+I110+I268</f>
        <v>0</v>
      </c>
      <c r="J345" s="157">
        <f>J28+J96+J110+J268</f>
        <v>0</v>
      </c>
      <c r="K345" s="157">
        <f>K28+K96+K110+K268</f>
        <v>-161</v>
      </c>
      <c r="L345" s="318">
        <f t="shared" ref="L345" si="287">M345+O345</f>
        <v>1019</v>
      </c>
      <c r="M345" s="318">
        <f>M28+M96+M110+M268</f>
        <v>0</v>
      </c>
      <c r="N345" s="318">
        <f>N28+N96+N110+N268</f>
        <v>0</v>
      </c>
      <c r="O345" s="318">
        <f>O28+O96+O110+O268</f>
        <v>1019</v>
      </c>
    </row>
    <row r="346" spans="1:21" ht="38.25" customHeight="1" x14ac:dyDescent="0.25">
      <c r="A346" s="388"/>
      <c r="B346" s="392" t="s">
        <v>296</v>
      </c>
      <c r="C346" s="312"/>
      <c r="D346" s="223">
        <f t="shared" ref="D346:O346" si="288">D82+D83+D32</f>
        <v>2666.6</v>
      </c>
      <c r="E346" s="158">
        <f t="shared" si="288"/>
        <v>878.4</v>
      </c>
      <c r="F346" s="158">
        <f t="shared" si="288"/>
        <v>0</v>
      </c>
      <c r="G346" s="158">
        <f t="shared" si="288"/>
        <v>1788.2</v>
      </c>
      <c r="H346" s="159">
        <f t="shared" si="288"/>
        <v>0</v>
      </c>
      <c r="I346" s="159">
        <f t="shared" si="288"/>
        <v>0</v>
      </c>
      <c r="J346" s="159">
        <f t="shared" si="288"/>
        <v>0</v>
      </c>
      <c r="K346" s="159">
        <f t="shared" si="288"/>
        <v>0</v>
      </c>
      <c r="L346" s="317">
        <f t="shared" si="288"/>
        <v>2666.6</v>
      </c>
      <c r="M346" s="317">
        <f t="shared" si="288"/>
        <v>878.4</v>
      </c>
      <c r="N346" s="317">
        <f t="shared" si="288"/>
        <v>0</v>
      </c>
      <c r="O346" s="317">
        <f t="shared" si="288"/>
        <v>1788.2</v>
      </c>
      <c r="P346" s="90"/>
    </row>
    <row r="347" spans="1:21" ht="37.5" customHeight="1" x14ac:dyDescent="0.25">
      <c r="A347" s="388"/>
      <c r="B347" s="391" t="s">
        <v>431</v>
      </c>
      <c r="C347" s="312"/>
      <c r="D347" s="223">
        <f>E347+G347</f>
        <v>908</v>
      </c>
      <c r="E347" s="158">
        <f>E84+E85+E86+E266+E329</f>
        <v>5.0999999999999996</v>
      </c>
      <c r="F347" s="158">
        <f t="shared" ref="F347:G347" si="289">F84+F85+F86+F266+F329</f>
        <v>4.4000000000000004</v>
      </c>
      <c r="G347" s="158">
        <f t="shared" si="289"/>
        <v>902.9</v>
      </c>
      <c r="H347" s="159">
        <f t="shared" ref="H347" si="290">I347+K347</f>
        <v>-516.4</v>
      </c>
      <c r="I347" s="159">
        <f t="shared" ref="I347:S347" si="291">I84+I85+I86+I266+I329</f>
        <v>37.4</v>
      </c>
      <c r="J347" s="159">
        <f t="shared" si="291"/>
        <v>-3.4</v>
      </c>
      <c r="K347" s="159">
        <f t="shared" si="291"/>
        <v>-553.79999999999995</v>
      </c>
      <c r="L347" s="317">
        <f t="shared" ref="L347" si="292">M347+O347</f>
        <v>391.6</v>
      </c>
      <c r="M347" s="317">
        <f t="shared" ref="M347" si="293">M84+M85+M86+M266+M329</f>
        <v>42.5</v>
      </c>
      <c r="N347" s="317">
        <f t="shared" si="291"/>
        <v>1</v>
      </c>
      <c r="O347" s="317">
        <f t="shared" si="291"/>
        <v>349.1</v>
      </c>
      <c r="P347" s="223">
        <f t="shared" ref="P347" si="294">Q347+S347</f>
        <v>0</v>
      </c>
      <c r="Q347" s="223">
        <f t="shared" ref="Q347" si="295">Q84+Q85+Q86+Q266+Q329</f>
        <v>0</v>
      </c>
      <c r="R347" s="223">
        <f t="shared" si="291"/>
        <v>0</v>
      </c>
      <c r="S347" s="223">
        <f t="shared" si="291"/>
        <v>0</v>
      </c>
      <c r="T347" s="223">
        <f t="shared" ref="T347" si="296">U347+W347</f>
        <v>0</v>
      </c>
      <c r="U347" s="223">
        <f t="shared" ref="U347" si="297">U84+U85+U86+U266+U329</f>
        <v>0</v>
      </c>
    </row>
    <row r="348" spans="1:21" ht="23.25" customHeight="1" x14ac:dyDescent="0.25">
      <c r="A348" s="388"/>
      <c r="B348" s="391" t="s">
        <v>448</v>
      </c>
      <c r="C348" s="312"/>
      <c r="D348" s="223">
        <f>E348+G348</f>
        <v>429.3</v>
      </c>
      <c r="E348" s="223">
        <f>E251</f>
        <v>429.3</v>
      </c>
      <c r="F348" s="223">
        <f>F251</f>
        <v>353.6</v>
      </c>
      <c r="G348" s="223">
        <f>G251</f>
        <v>0</v>
      </c>
      <c r="H348" s="159">
        <f>I348+K348</f>
        <v>0</v>
      </c>
      <c r="I348" s="159">
        <f>I251</f>
        <v>0</v>
      </c>
      <c r="J348" s="159">
        <f>J251</f>
        <v>0</v>
      </c>
      <c r="K348" s="159">
        <f>K251</f>
        <v>0</v>
      </c>
      <c r="L348" s="318">
        <f>M348+O348</f>
        <v>429.3</v>
      </c>
      <c r="M348" s="318">
        <f>M251</f>
        <v>429.3</v>
      </c>
      <c r="N348" s="318">
        <f>N251</f>
        <v>353.6</v>
      </c>
      <c r="O348" s="318">
        <f>O251</f>
        <v>0</v>
      </c>
      <c r="P348" s="90"/>
      <c r="Q348" s="90"/>
      <c r="R348" s="90"/>
    </row>
    <row r="349" spans="1:21" ht="26.25" hidden="1" x14ac:dyDescent="0.25">
      <c r="A349" s="388"/>
      <c r="B349" s="391" t="s">
        <v>329</v>
      </c>
      <c r="C349" s="312"/>
      <c r="D349" s="214">
        <f t="shared" ref="D349:D359" si="298">E349+G349</f>
        <v>0</v>
      </c>
      <c r="E349" s="158"/>
      <c r="F349" s="158"/>
      <c r="G349" s="158"/>
      <c r="H349" s="229">
        <f t="shared" ref="H349:H356" si="299">I349+K349</f>
        <v>0</v>
      </c>
      <c r="I349" s="159"/>
      <c r="J349" s="159"/>
      <c r="K349" s="159"/>
      <c r="L349" s="318">
        <f t="shared" ref="L349:L356" si="300">M349+O349</f>
        <v>0</v>
      </c>
      <c r="M349" s="318"/>
      <c r="N349" s="318"/>
      <c r="O349" s="318"/>
      <c r="P349" s="90"/>
    </row>
    <row r="350" spans="1:21" ht="26.25" x14ac:dyDescent="0.25">
      <c r="A350" s="388"/>
      <c r="B350" s="391" t="s">
        <v>330</v>
      </c>
      <c r="C350" s="312"/>
      <c r="D350" s="214">
        <f t="shared" si="298"/>
        <v>32</v>
      </c>
      <c r="E350" s="223">
        <f>E336</f>
        <v>32</v>
      </c>
      <c r="F350" s="223">
        <f>F336</f>
        <v>29</v>
      </c>
      <c r="G350" s="223">
        <f>G336</f>
        <v>0</v>
      </c>
      <c r="H350" s="229">
        <f t="shared" si="299"/>
        <v>0</v>
      </c>
      <c r="I350" s="159">
        <f>I336</f>
        <v>0</v>
      </c>
      <c r="J350" s="159">
        <f>J336</f>
        <v>0</v>
      </c>
      <c r="K350" s="159">
        <f>K336</f>
        <v>0</v>
      </c>
      <c r="L350" s="318">
        <f t="shared" si="300"/>
        <v>32</v>
      </c>
      <c r="M350" s="318">
        <f>M336</f>
        <v>32</v>
      </c>
      <c r="N350" s="318">
        <f>N336</f>
        <v>29</v>
      </c>
      <c r="O350" s="318">
        <f>O336</f>
        <v>0</v>
      </c>
      <c r="P350" s="90"/>
      <c r="Q350" s="90"/>
      <c r="R350" s="90"/>
    </row>
    <row r="351" spans="1:21" ht="39" x14ac:dyDescent="0.25">
      <c r="A351" s="388"/>
      <c r="B351" s="391" t="s">
        <v>471</v>
      </c>
      <c r="C351" s="312"/>
      <c r="D351" s="214">
        <f t="shared" si="298"/>
        <v>41.400000000000006</v>
      </c>
      <c r="E351" s="223">
        <f>E109+E117+E122+E127+E131+E135+E140+E144+E149+E153+E158+E162+E166+E170+E174+E178+E183+E187+E191+E195+E199+E204+E208+E212+E216+E220+E224+E228+E232+E236+E237+E239+E243+E247+E254</f>
        <v>41.400000000000006</v>
      </c>
      <c r="F351" s="223">
        <f>F109+F117+F122+F127+F131+F135+F140+F144+F149+F153+F158+F162+F166+F170+F174+F178+F183+F187+F191+F195+F199+F204+F208+F212+F216+F220+F224+F228+F232+F236+F237+F239+F243+F247+F254</f>
        <v>40.5</v>
      </c>
      <c r="G351" s="223">
        <f>G109+G117+G122+G127+G131+G135+G140+G144+G149+G153+G158+G162+G166+G170+G174+G178+G183+G187+G191+G195+G199+G204+G208+G212+G216+G220+G224+G228+G232+G236+G237+G239+G243+G247+G254</f>
        <v>0</v>
      </c>
      <c r="H351" s="229">
        <f t="shared" si="299"/>
        <v>0</v>
      </c>
      <c r="I351" s="159">
        <f>I109+I117+I122+I127+I131+I135+I140+I144+I149+I153+I158+I162+I166+I170+I174+I178+I183+I187+I191+I195+I199+I204+I208+I212+I216+I220+I224+I228+I232+I236+I237+I239+I243+I247+I254</f>
        <v>0</v>
      </c>
      <c r="J351" s="159">
        <f>J109+J117+J122+J127+J131+J135+J140+J144+J149+J153+J158+J162+J166+J170+J174+J178+J183+J187+J191+J195+J199+J204+J208+J212+J216+J220+J224+J228+J232+J236+J237+J239+J243+J247+J254</f>
        <v>0.2</v>
      </c>
      <c r="K351" s="159">
        <f>K109+K117+K122+K127+K131+K135+K140+K144+K149+K153+K158+K162+K166+K170+K174+K178+K183+K187+K191+K195+K199+K204+K208+K212+K216+K220+K224+K228+K232+K236+K237+K239+K243+K247+K254</f>
        <v>0</v>
      </c>
      <c r="L351" s="318">
        <f t="shared" si="300"/>
        <v>41.400000000000006</v>
      </c>
      <c r="M351" s="318">
        <f>M109+M117+M122+M127+M131+M135+M140+M144+M149+M153+M158+M162+M166+M170+M174+M178+M183+M187+M191+M195+M199+M204+M208+M212+M216+M220+M224+M228+M232+M236+M237+M239+M243+M247+M254</f>
        <v>41.400000000000006</v>
      </c>
      <c r="N351" s="318">
        <f>N109+N117+N122+N127+N131+N135+N140+N144+N149+N153+N158+N162+N166+N170+N174+N178+N183+N187+N191+N195+N199+N204+N208+N212+N216+N220+N224+N228+N232+N236+N237+N239+N243+N247+N254</f>
        <v>40.700000000000003</v>
      </c>
      <c r="O351" s="318">
        <f>O109+O117+O122+O127+O131+O135+O140+O144+O149+O153+O158+O162+O166+O170+O174+O178+O183+O187+O191+O195+O199+O204+O208+O212+O216+O220+O224+O228+O232+O236+O237+O239+O243+O247+O254</f>
        <v>0</v>
      </c>
      <c r="P351" s="90"/>
      <c r="Q351" s="90"/>
      <c r="R351" s="90"/>
    </row>
    <row r="352" spans="1:21" ht="26.25" hidden="1" x14ac:dyDescent="0.25">
      <c r="A352" s="388"/>
      <c r="B352" s="391" t="s">
        <v>426</v>
      </c>
      <c r="C352" s="312"/>
      <c r="D352" s="214">
        <f t="shared" si="298"/>
        <v>0</v>
      </c>
      <c r="E352" s="223">
        <f>E29+E33+E37+E41+E46+E50+E54+E58+E62+E66+E70+E74+E99+E116+E121+E126+E130+E134+E139+E143+E148+E152+E157+E161+E165+E169+E173+E177+E182+E186+E190+E194+E198+E203+E207+E211+E215+E219+E223+E227+E231+E235+E241+E245+E253+E270+E274+E278+E282+E288+E286+E292+E296+E300+E305+E309+E313+E317+E321+E330+E334+E338</f>
        <v>0</v>
      </c>
      <c r="F352" s="223">
        <f t="shared" ref="F352:G352" si="301">F29+F33+F37+F41+F46+F50+F54+F58+F62+F66+F70+F74+F99+F116+F121+F126+F130+F134+F139+F143+F148+F152+F157+F161+F165+F169+F173+F177+F182+F186+F190+F194+F198+F203+F207+F211+F215+F219+F223+F227+F231+F235+F241+F245+F253+F270+F274+F278+F282+F288+F286+F292+F296+F300+F305+F309+F313+F317+F321+F330+F334+F338</f>
        <v>0</v>
      </c>
      <c r="G352" s="223">
        <f t="shared" si="301"/>
        <v>0</v>
      </c>
      <c r="H352" s="229">
        <f t="shared" si="299"/>
        <v>0</v>
      </c>
      <c r="I352" s="159">
        <f t="shared" ref="I352:O352" si="302">I29+I33+I37+I41+I46+I50+I54+I58+I62+I66+I70+I74+I99+I116+I121+I126+I130+I134+I139+I143+I148+I152+I157+I161+I165+I169+I173+I177+I182+I186+I190+I194+I198+I203+I207+I211+I215+I219+I223+I227+I231+I235+I241+I245+I253+I270+I274+I278+I282+I288+I286+I292+I296+I300+I305+I309+I313+I317+I321+I330+I334+I338</f>
        <v>0</v>
      </c>
      <c r="J352" s="159">
        <f t="shared" si="302"/>
        <v>0</v>
      </c>
      <c r="K352" s="159">
        <f t="shared" si="302"/>
        <v>0</v>
      </c>
      <c r="L352" s="318">
        <f t="shared" si="300"/>
        <v>0</v>
      </c>
      <c r="M352" s="318">
        <f t="shared" ref="M352" si="303">M29+M33+M37+M41+M46+M50+M54+M58+M62+M66+M70+M74+M99+M116+M121+M126+M130+M134+M139+M143+M148+M152+M157+M161+M165+M169+M173+M177+M182+M186+M190+M194+M198+M203+M207+M211+M215+M219+M223+M227+M231+M235+M241+M245+M253+M270+M274+M278+M282+M288+M286+M292+M296+M300+M305+M309+M313+M317+M321+M330+M334+M338</f>
        <v>0</v>
      </c>
      <c r="N352" s="318">
        <f t="shared" si="302"/>
        <v>0</v>
      </c>
      <c r="O352" s="318">
        <f t="shared" si="302"/>
        <v>0</v>
      </c>
      <c r="P352" s="90"/>
      <c r="Q352" s="90"/>
      <c r="R352" s="90"/>
    </row>
    <row r="353" spans="1:21" ht="37.5" hidden="1" customHeight="1" x14ac:dyDescent="0.25">
      <c r="A353" s="388"/>
      <c r="B353" s="391" t="s">
        <v>366</v>
      </c>
      <c r="C353" s="312"/>
      <c r="D353" s="214">
        <f t="shared" si="298"/>
        <v>0</v>
      </c>
      <c r="E353" s="223">
        <f>E327</f>
        <v>0</v>
      </c>
      <c r="F353" s="223">
        <f>F327</f>
        <v>0</v>
      </c>
      <c r="G353" s="223">
        <f>G327</f>
        <v>0</v>
      </c>
      <c r="H353" s="229">
        <f t="shared" si="299"/>
        <v>0</v>
      </c>
      <c r="I353" s="229">
        <f>I327</f>
        <v>0</v>
      </c>
      <c r="J353" s="229">
        <f>J327</f>
        <v>0</v>
      </c>
      <c r="K353" s="229">
        <f>K327</f>
        <v>0</v>
      </c>
      <c r="L353" s="318">
        <f t="shared" si="300"/>
        <v>0</v>
      </c>
      <c r="M353" s="318">
        <f>M327</f>
        <v>0</v>
      </c>
      <c r="N353" s="318">
        <f>N327</f>
        <v>0</v>
      </c>
      <c r="O353" s="318">
        <f>O327</f>
        <v>0</v>
      </c>
    </row>
    <row r="354" spans="1:21" ht="19.5" hidden="1" customHeight="1" x14ac:dyDescent="0.25">
      <c r="A354" s="388"/>
      <c r="B354" s="391" t="s">
        <v>402</v>
      </c>
      <c r="C354" s="312"/>
      <c r="D354" s="214">
        <f t="shared" si="298"/>
        <v>0</v>
      </c>
      <c r="E354" s="223">
        <f>E113</f>
        <v>0</v>
      </c>
      <c r="F354" s="223">
        <f>F113</f>
        <v>0</v>
      </c>
      <c r="G354" s="223">
        <f>G113</f>
        <v>0</v>
      </c>
      <c r="H354" s="229">
        <f t="shared" si="299"/>
        <v>0</v>
      </c>
      <c r="I354" s="229">
        <f>I113</f>
        <v>0</v>
      </c>
      <c r="J354" s="229">
        <f>J113</f>
        <v>0</v>
      </c>
      <c r="K354" s="229">
        <f>K113</f>
        <v>0</v>
      </c>
      <c r="L354" s="318">
        <f t="shared" si="300"/>
        <v>0</v>
      </c>
      <c r="M354" s="318">
        <f>M113</f>
        <v>0</v>
      </c>
      <c r="N354" s="318">
        <f>N113</f>
        <v>0</v>
      </c>
      <c r="O354" s="318">
        <f>O113</f>
        <v>0</v>
      </c>
    </row>
    <row r="355" spans="1:21" ht="26.25" x14ac:dyDescent="0.25">
      <c r="A355" s="388"/>
      <c r="B355" s="391" t="s">
        <v>499</v>
      </c>
      <c r="C355" s="312"/>
      <c r="D355" s="214">
        <f t="shared" si="298"/>
        <v>20.2</v>
      </c>
      <c r="E355" s="223">
        <f>E31</f>
        <v>20.2</v>
      </c>
      <c r="F355" s="223">
        <f>F31</f>
        <v>19.899999999999999</v>
      </c>
      <c r="G355" s="223">
        <f>G31</f>
        <v>0</v>
      </c>
      <c r="H355" s="229">
        <f t="shared" si="299"/>
        <v>0</v>
      </c>
      <c r="I355" s="229">
        <f>I31</f>
        <v>0</v>
      </c>
      <c r="J355" s="229">
        <f>J31</f>
        <v>0</v>
      </c>
      <c r="K355" s="229">
        <f>K31</f>
        <v>0</v>
      </c>
      <c r="L355" s="318">
        <f t="shared" si="300"/>
        <v>20.2</v>
      </c>
      <c r="M355" s="318">
        <f>M31</f>
        <v>20.2</v>
      </c>
      <c r="N355" s="318">
        <f>N31</f>
        <v>19.899999999999999</v>
      </c>
      <c r="O355" s="318">
        <f>O31</f>
        <v>0</v>
      </c>
    </row>
    <row r="356" spans="1:21" ht="38.25" x14ac:dyDescent="0.25">
      <c r="A356" s="388"/>
      <c r="B356" s="392" t="s">
        <v>385</v>
      </c>
      <c r="C356" s="312"/>
      <c r="D356" s="214">
        <f t="shared" si="298"/>
        <v>0</v>
      </c>
      <c r="E356" s="223">
        <f>E91+E98+E112</f>
        <v>0</v>
      </c>
      <c r="F356" s="223">
        <f t="shared" ref="F356:G356" si="304">F91+F98+F112</f>
        <v>0</v>
      </c>
      <c r="G356" s="223">
        <f t="shared" si="304"/>
        <v>0</v>
      </c>
      <c r="H356" s="229">
        <f t="shared" si="299"/>
        <v>37.9</v>
      </c>
      <c r="I356" s="229">
        <f>I91+I98+I112</f>
        <v>0.6</v>
      </c>
      <c r="J356" s="229">
        <f t="shared" ref="J356:K356" si="305">J91+J98+J112</f>
        <v>0.5</v>
      </c>
      <c r="K356" s="229">
        <f t="shared" si="305"/>
        <v>37.299999999999997</v>
      </c>
      <c r="L356" s="318">
        <f t="shared" si="300"/>
        <v>37.9</v>
      </c>
      <c r="M356" s="318">
        <f>M91+M98+M112</f>
        <v>0.6</v>
      </c>
      <c r="N356" s="318">
        <f t="shared" ref="N356:O356" si="306">N91+N98+N112</f>
        <v>0.5</v>
      </c>
      <c r="O356" s="318">
        <f t="shared" si="306"/>
        <v>37.299999999999997</v>
      </c>
    </row>
    <row r="357" spans="1:21" ht="25.5" hidden="1" x14ac:dyDescent="0.25">
      <c r="A357" s="388"/>
      <c r="B357" s="392" t="s">
        <v>436</v>
      </c>
      <c r="C357" s="312"/>
      <c r="D357" s="214">
        <f t="shared" si="298"/>
        <v>0</v>
      </c>
      <c r="E357" s="223">
        <f t="shared" ref="E357:O357" si="307">E87</f>
        <v>0</v>
      </c>
      <c r="F357" s="223">
        <f t="shared" si="307"/>
        <v>0</v>
      </c>
      <c r="G357" s="223">
        <f t="shared" si="307"/>
        <v>0</v>
      </c>
      <c r="H357" s="229">
        <f t="shared" si="307"/>
        <v>0</v>
      </c>
      <c r="I357" s="229">
        <f t="shared" si="307"/>
        <v>0</v>
      </c>
      <c r="J357" s="229">
        <f t="shared" si="307"/>
        <v>0</v>
      </c>
      <c r="K357" s="229">
        <f t="shared" si="307"/>
        <v>0</v>
      </c>
      <c r="L357" s="318">
        <f t="shared" si="307"/>
        <v>0</v>
      </c>
      <c r="M357" s="318">
        <f t="shared" si="307"/>
        <v>0</v>
      </c>
      <c r="N357" s="318">
        <f t="shared" si="307"/>
        <v>0</v>
      </c>
      <c r="O357" s="318">
        <f t="shared" si="307"/>
        <v>0</v>
      </c>
    </row>
    <row r="358" spans="1:21" ht="26.25" x14ac:dyDescent="0.25">
      <c r="A358" s="388"/>
      <c r="B358" s="391" t="s">
        <v>384</v>
      </c>
      <c r="C358" s="312"/>
      <c r="D358" s="214">
        <f>E358+G358</f>
        <v>215.2</v>
      </c>
      <c r="E358" s="223">
        <f>E30+E111+E97+E89+E90+E260+E267+E335+E328</f>
        <v>215.2</v>
      </c>
      <c r="F358" s="223">
        <f t="shared" ref="F358:G358" si="308">F30+F111+F97+F89+F90+F260+F267+F335+F328</f>
        <v>4.0999999999999996</v>
      </c>
      <c r="G358" s="223">
        <f t="shared" si="308"/>
        <v>0</v>
      </c>
      <c r="H358" s="229">
        <f t="shared" ref="H358:H359" si="309">I358+K358</f>
        <v>3154.3</v>
      </c>
      <c r="I358" s="229">
        <f>I30+I111+I97+I88+I89+I90+I260+I267+I335+I328</f>
        <v>67.900000000000006</v>
      </c>
      <c r="J358" s="229">
        <f t="shared" ref="J358:O358" si="310">J30+J111+J97+J88+J89+J90+J260+J267+J335+J328</f>
        <v>90.100000000000009</v>
      </c>
      <c r="K358" s="229">
        <f t="shared" si="310"/>
        <v>3086.4</v>
      </c>
      <c r="L358" s="318">
        <f t="shared" si="310"/>
        <v>3369.5</v>
      </c>
      <c r="M358" s="318">
        <f t="shared" si="310"/>
        <v>283.09999999999997</v>
      </c>
      <c r="N358" s="318">
        <f t="shared" si="310"/>
        <v>94.2</v>
      </c>
      <c r="O358" s="318">
        <f t="shared" si="310"/>
        <v>3086.4</v>
      </c>
    </row>
    <row r="359" spans="1:21" ht="27" customHeight="1" x14ac:dyDescent="0.25">
      <c r="A359" s="393"/>
      <c r="B359" s="394" t="s">
        <v>506</v>
      </c>
      <c r="C359" s="261"/>
      <c r="D359" s="214">
        <f t="shared" si="298"/>
        <v>16.399999999999999</v>
      </c>
      <c r="E359" s="223">
        <f>E107</f>
        <v>0</v>
      </c>
      <c r="F359" s="223">
        <f>F107</f>
        <v>0</v>
      </c>
      <c r="G359" s="223">
        <f>G107</f>
        <v>16.399999999999999</v>
      </c>
      <c r="H359" s="229">
        <f t="shared" si="309"/>
        <v>0</v>
      </c>
      <c r="I359" s="229">
        <f>I107</f>
        <v>0</v>
      </c>
      <c r="J359" s="229">
        <f>J107</f>
        <v>0</v>
      </c>
      <c r="K359" s="229">
        <f>K107</f>
        <v>0</v>
      </c>
      <c r="L359" s="318">
        <f t="shared" ref="L359" si="311">M359+O359</f>
        <v>16.399999999999999</v>
      </c>
      <c r="M359" s="318">
        <f>M107</f>
        <v>0</v>
      </c>
      <c r="N359" s="318">
        <f>N107</f>
        <v>0</v>
      </c>
      <c r="O359" s="318">
        <f>O107</f>
        <v>16.399999999999999</v>
      </c>
      <c r="P359" s="217">
        <f t="shared" ref="P359" si="312">Q359+S359</f>
        <v>0</v>
      </c>
      <c r="Q359" s="316">
        <f>Q107</f>
        <v>0</v>
      </c>
      <c r="R359" s="316">
        <f>R107</f>
        <v>0</v>
      </c>
      <c r="S359" s="316">
        <f>S107</f>
        <v>0</v>
      </c>
      <c r="T359" s="217">
        <f t="shared" ref="T359" si="313">U359+W359</f>
        <v>0</v>
      </c>
      <c r="U359" s="316">
        <f t="shared" ref="U359" si="314">U107</f>
        <v>0</v>
      </c>
    </row>
    <row r="360" spans="1:21" x14ac:dyDescent="0.25">
      <c r="A360" s="351"/>
      <c r="B360" s="86"/>
      <c r="C360" s="160"/>
      <c r="D360" s="86"/>
      <c r="E360" s="86"/>
      <c r="F360" s="161"/>
      <c r="G360" s="161"/>
      <c r="H360" s="161"/>
      <c r="I360" s="161"/>
      <c r="J360" s="161"/>
      <c r="K360" s="86"/>
      <c r="L360" s="161"/>
      <c r="M360" s="161"/>
      <c r="N360" s="161"/>
      <c r="O360" s="15"/>
      <c r="R360" s="53" t="s">
        <v>285</v>
      </c>
      <c r="S360" s="54">
        <f>SUMIF(C25:C340,1,L25:L340)</f>
        <v>0</v>
      </c>
    </row>
    <row r="361" spans="1:21" x14ac:dyDescent="0.25">
      <c r="C361" s="162"/>
      <c r="D361" s="1">
        <v>5509.1</v>
      </c>
      <c r="E361" s="1">
        <v>1621.6</v>
      </c>
      <c r="F361" s="1">
        <v>451.5</v>
      </c>
      <c r="G361" s="1">
        <v>3887.5</v>
      </c>
      <c r="R361" s="53" t="s">
        <v>286</v>
      </c>
      <c r="S361" s="54">
        <f>SUMIF(C25:C340,2,L25:L340)</f>
        <v>0</v>
      </c>
    </row>
    <row r="362" spans="1:21" x14ac:dyDescent="0.25">
      <c r="C362" s="162"/>
      <c r="R362" s="53" t="s">
        <v>287</v>
      </c>
      <c r="S362" s="54">
        <f>SUMIF(C25:C340,3,L25:L340)</f>
        <v>0</v>
      </c>
    </row>
    <row r="363" spans="1:21" x14ac:dyDescent="0.25">
      <c r="C363" s="162"/>
      <c r="R363" s="53" t="s">
        <v>386</v>
      </c>
      <c r="S363" s="54">
        <f>SUMIF(C25:C340,4,L25:L340)</f>
        <v>3947</v>
      </c>
    </row>
    <row r="364" spans="1:21" x14ac:dyDescent="0.25">
      <c r="C364" s="162"/>
      <c r="R364" s="53" t="s">
        <v>291</v>
      </c>
      <c r="S364" s="54">
        <f>SUMIF(C25:C340,5,L25:L340)</f>
        <v>364</v>
      </c>
    </row>
    <row r="365" spans="1:21" x14ac:dyDescent="0.25">
      <c r="C365" s="162"/>
      <c r="R365" s="53" t="s">
        <v>289</v>
      </c>
      <c r="S365" s="54">
        <f>SUMIF(C25:C340,6,L25:L340)</f>
        <v>221.8</v>
      </c>
    </row>
    <row r="366" spans="1:21" x14ac:dyDescent="0.25">
      <c r="C366" s="162"/>
      <c r="R366" s="53" t="s">
        <v>290</v>
      </c>
      <c r="S366" s="54">
        <f>SUMIF(C25:C340,7,L25:L340)</f>
        <v>1229.4000000000001</v>
      </c>
    </row>
    <row r="367" spans="1:21" x14ac:dyDescent="0.25">
      <c r="C367" s="162"/>
      <c r="R367" s="53" t="s">
        <v>292</v>
      </c>
      <c r="S367" s="54">
        <f>SUMIF(C25:C340,8,L25:L340)</f>
        <v>141.69999999999999</v>
      </c>
    </row>
    <row r="368" spans="1:21" x14ac:dyDescent="0.25">
      <c r="C368" s="162"/>
      <c r="R368" s="53" t="s">
        <v>293</v>
      </c>
      <c r="S368" s="54">
        <f>SUMIF(C25:C340,9,L25:L340)</f>
        <v>1776.4999999999998</v>
      </c>
    </row>
    <row r="369" spans="3:19" x14ac:dyDescent="0.25">
      <c r="C369" s="162"/>
      <c r="R369" s="53" t="s">
        <v>294</v>
      </c>
      <c r="S369" s="54">
        <f>SUMIF(C25:C340,10,L25:L340)</f>
        <v>343.5</v>
      </c>
    </row>
    <row r="370" spans="3:19" x14ac:dyDescent="0.25">
      <c r="C370" s="162"/>
      <c r="R370" s="53"/>
      <c r="S370" s="54"/>
    </row>
    <row r="371" spans="3:19" x14ac:dyDescent="0.25">
      <c r="C371" s="162"/>
      <c r="R371" s="58" t="s">
        <v>166</v>
      </c>
      <c r="S371" s="59">
        <f>SUM(S360:S369)</f>
        <v>8023.9000000000005</v>
      </c>
    </row>
    <row r="372" spans="3:19" x14ac:dyDescent="0.25">
      <c r="C372" s="162"/>
      <c r="R372" s="90"/>
      <c r="S372" s="32">
        <f>L342-S371</f>
        <v>0</v>
      </c>
    </row>
    <row r="373" spans="3:19" x14ac:dyDescent="0.25">
      <c r="C373" s="162"/>
    </row>
    <row r="374" spans="3:19" x14ac:dyDescent="0.25">
      <c r="C374" s="162"/>
    </row>
    <row r="375" spans="3:19" x14ac:dyDescent="0.25">
      <c r="C375" s="162"/>
    </row>
    <row r="376" spans="3:19" x14ac:dyDescent="0.25">
      <c r="C376" s="162"/>
    </row>
    <row r="377" spans="3:19" x14ac:dyDescent="0.25">
      <c r="C377" s="162"/>
    </row>
    <row r="378" spans="3:19" x14ac:dyDescent="0.25">
      <c r="C378" s="162"/>
    </row>
    <row r="379" spans="3:19" x14ac:dyDescent="0.25">
      <c r="C379" s="162"/>
    </row>
    <row r="380" spans="3:19" x14ac:dyDescent="0.25">
      <c r="C380" s="162"/>
    </row>
    <row r="381" spans="3:19" x14ac:dyDescent="0.25">
      <c r="C381" s="162"/>
    </row>
    <row r="382" spans="3:19" x14ac:dyDescent="0.25">
      <c r="C382" s="162"/>
    </row>
    <row r="383" spans="3:19" x14ac:dyDescent="0.25">
      <c r="C383" s="162"/>
    </row>
    <row r="384" spans="3:19" x14ac:dyDescent="0.25">
      <c r="C384" s="162"/>
    </row>
    <row r="385" spans="3:3" x14ac:dyDescent="0.25">
      <c r="C385" s="162"/>
    </row>
    <row r="386" spans="3:3" x14ac:dyDescent="0.25">
      <c r="C386" s="162"/>
    </row>
    <row r="387" spans="3:3" x14ac:dyDescent="0.25">
      <c r="C387" s="162"/>
    </row>
    <row r="388" spans="3:3" x14ac:dyDescent="0.25">
      <c r="C388" s="162"/>
    </row>
    <row r="389" spans="3:3" x14ac:dyDescent="0.25">
      <c r="C389" s="162"/>
    </row>
    <row r="390" spans="3:3" x14ac:dyDescent="0.25">
      <c r="C390" s="162"/>
    </row>
    <row r="391" spans="3:3" x14ac:dyDescent="0.25">
      <c r="C391" s="162"/>
    </row>
    <row r="392" spans="3:3" x14ac:dyDescent="0.25">
      <c r="C392" s="162"/>
    </row>
    <row r="393" spans="3:3" x14ac:dyDescent="0.25">
      <c r="C393" s="162"/>
    </row>
    <row r="394" spans="3:3" x14ac:dyDescent="0.25">
      <c r="C394" s="162"/>
    </row>
    <row r="395" spans="3:3" x14ac:dyDescent="0.25">
      <c r="C395" s="162"/>
    </row>
    <row r="396" spans="3:3" x14ac:dyDescent="0.25">
      <c r="C396" s="162"/>
    </row>
    <row r="397" spans="3:3" x14ac:dyDescent="0.25">
      <c r="C397" s="162"/>
    </row>
    <row r="398" spans="3:3" x14ac:dyDescent="0.25">
      <c r="C398" s="162"/>
    </row>
    <row r="399" spans="3:3" x14ac:dyDescent="0.25">
      <c r="C399" s="162"/>
    </row>
    <row r="400" spans="3:3" x14ac:dyDescent="0.25">
      <c r="C400" s="162"/>
    </row>
    <row r="401" spans="3:3" x14ac:dyDescent="0.25">
      <c r="C401" s="162"/>
    </row>
    <row r="402" spans="3:3" x14ac:dyDescent="0.25">
      <c r="C402" s="162"/>
    </row>
    <row r="403" spans="3:3" x14ac:dyDescent="0.25">
      <c r="C403" s="162"/>
    </row>
    <row r="404" spans="3:3" x14ac:dyDescent="0.25">
      <c r="C404" s="162"/>
    </row>
    <row r="405" spans="3:3" x14ac:dyDescent="0.25">
      <c r="C405" s="162"/>
    </row>
    <row r="406" spans="3:3" x14ac:dyDescent="0.25">
      <c r="C406" s="162"/>
    </row>
    <row r="407" spans="3:3" x14ac:dyDescent="0.25">
      <c r="C407" s="162"/>
    </row>
    <row r="408" spans="3:3" x14ac:dyDescent="0.25">
      <c r="C408" s="162"/>
    </row>
    <row r="409" spans="3:3" x14ac:dyDescent="0.25">
      <c r="C409" s="162"/>
    </row>
    <row r="410" spans="3:3" x14ac:dyDescent="0.25">
      <c r="C410" s="162"/>
    </row>
    <row r="411" spans="3:3" x14ac:dyDescent="0.25">
      <c r="C411" s="162"/>
    </row>
    <row r="412" spans="3:3" x14ac:dyDescent="0.25">
      <c r="C412" s="162"/>
    </row>
    <row r="413" spans="3:3" x14ac:dyDescent="0.25">
      <c r="C413" s="162"/>
    </row>
    <row r="414" spans="3:3" x14ac:dyDescent="0.25">
      <c r="C414" s="162"/>
    </row>
    <row r="415" spans="3:3" x14ac:dyDescent="0.25">
      <c r="C415" s="162"/>
    </row>
    <row r="416" spans="3:3" x14ac:dyDescent="0.25">
      <c r="C416" s="162"/>
    </row>
    <row r="417" spans="3:3" x14ac:dyDescent="0.25">
      <c r="C417" s="162"/>
    </row>
    <row r="418" spans="3:3" x14ac:dyDescent="0.25">
      <c r="C418" s="162"/>
    </row>
    <row r="419" spans="3:3" x14ac:dyDescent="0.25">
      <c r="C419" s="162"/>
    </row>
    <row r="420" spans="3:3" x14ac:dyDescent="0.25">
      <c r="C420" s="162"/>
    </row>
    <row r="421" spans="3:3" x14ac:dyDescent="0.25">
      <c r="C421" s="162"/>
    </row>
    <row r="422" spans="3:3" x14ac:dyDescent="0.25">
      <c r="C422" s="162"/>
    </row>
    <row r="423" spans="3:3" x14ac:dyDescent="0.25">
      <c r="C423" s="162"/>
    </row>
    <row r="424" spans="3:3" x14ac:dyDescent="0.25">
      <c r="C424" s="162"/>
    </row>
    <row r="425" spans="3:3" x14ac:dyDescent="0.25">
      <c r="C425" s="162"/>
    </row>
    <row r="426" spans="3:3" x14ac:dyDescent="0.25">
      <c r="C426" s="162"/>
    </row>
    <row r="427" spans="3:3" x14ac:dyDescent="0.25">
      <c r="C427" s="162"/>
    </row>
    <row r="428" spans="3:3" x14ac:dyDescent="0.25">
      <c r="C428" s="162"/>
    </row>
    <row r="429" spans="3:3" x14ac:dyDescent="0.25">
      <c r="C429" s="162"/>
    </row>
    <row r="430" spans="3:3" x14ac:dyDescent="0.25">
      <c r="C430" s="162"/>
    </row>
    <row r="431" spans="3:3" x14ac:dyDescent="0.25">
      <c r="C431" s="162"/>
    </row>
    <row r="432" spans="3:3" x14ac:dyDescent="0.25">
      <c r="C432" s="162"/>
    </row>
    <row r="433" spans="3:3" x14ac:dyDescent="0.25">
      <c r="C433" s="162"/>
    </row>
    <row r="434" spans="3:3" x14ac:dyDescent="0.25">
      <c r="C434" s="162"/>
    </row>
    <row r="435" spans="3:3" x14ac:dyDescent="0.25">
      <c r="C435" s="162"/>
    </row>
    <row r="436" spans="3:3" x14ac:dyDescent="0.25">
      <c r="C436" s="162"/>
    </row>
    <row r="437" spans="3:3" x14ac:dyDescent="0.25">
      <c r="C437" s="162"/>
    </row>
    <row r="438" spans="3:3" x14ac:dyDescent="0.25">
      <c r="C438" s="162"/>
    </row>
    <row r="439" spans="3:3" x14ac:dyDescent="0.25">
      <c r="C439" s="162"/>
    </row>
    <row r="440" spans="3:3" x14ac:dyDescent="0.25">
      <c r="C440" s="162"/>
    </row>
    <row r="441" spans="3:3" x14ac:dyDescent="0.25">
      <c r="C441" s="162"/>
    </row>
    <row r="442" spans="3:3" x14ac:dyDescent="0.25">
      <c r="C442" s="162"/>
    </row>
    <row r="443" spans="3:3" x14ac:dyDescent="0.25">
      <c r="C443" s="162"/>
    </row>
    <row r="444" spans="3:3" x14ac:dyDescent="0.25">
      <c r="C444" s="162"/>
    </row>
    <row r="445" spans="3:3" x14ac:dyDescent="0.25">
      <c r="C445" s="162"/>
    </row>
    <row r="446" spans="3:3" x14ac:dyDescent="0.25">
      <c r="C446" s="162"/>
    </row>
    <row r="447" spans="3:3" x14ac:dyDescent="0.25">
      <c r="C447" s="162"/>
    </row>
    <row r="448" spans="3:3" x14ac:dyDescent="0.25">
      <c r="C448" s="162"/>
    </row>
    <row r="449" spans="3:3" x14ac:dyDescent="0.25">
      <c r="C449" s="162"/>
    </row>
    <row r="450" spans="3:3" x14ac:dyDescent="0.25">
      <c r="C450" s="162"/>
    </row>
    <row r="451" spans="3:3" x14ac:dyDescent="0.25">
      <c r="C451" s="162"/>
    </row>
    <row r="452" spans="3:3" x14ac:dyDescent="0.25">
      <c r="C452" s="162"/>
    </row>
    <row r="453" spans="3:3" x14ac:dyDescent="0.25">
      <c r="C453" s="162"/>
    </row>
    <row r="454" spans="3:3" x14ac:dyDescent="0.25">
      <c r="C454" s="162"/>
    </row>
    <row r="455" spans="3:3" x14ac:dyDescent="0.25">
      <c r="C455" s="162"/>
    </row>
    <row r="456" spans="3:3" x14ac:dyDescent="0.25">
      <c r="C456" s="162"/>
    </row>
    <row r="457" spans="3:3" x14ac:dyDescent="0.25">
      <c r="C457" s="162"/>
    </row>
    <row r="458" spans="3:3" x14ac:dyDescent="0.25">
      <c r="C458" s="162"/>
    </row>
    <row r="459" spans="3:3" x14ac:dyDescent="0.25">
      <c r="C459" s="162"/>
    </row>
    <row r="460" spans="3:3" x14ac:dyDescent="0.25">
      <c r="C460" s="162"/>
    </row>
    <row r="461" spans="3:3" x14ac:dyDescent="0.25">
      <c r="C461" s="162"/>
    </row>
    <row r="462" spans="3:3" x14ac:dyDescent="0.25">
      <c r="C462" s="162"/>
    </row>
    <row r="463" spans="3:3" x14ac:dyDescent="0.25">
      <c r="C463" s="162"/>
    </row>
    <row r="464" spans="3:3" x14ac:dyDescent="0.25">
      <c r="C464" s="162"/>
    </row>
    <row r="465" spans="3:3" x14ac:dyDescent="0.25">
      <c r="C465" s="162"/>
    </row>
    <row r="466" spans="3:3" x14ac:dyDescent="0.25">
      <c r="C466" s="162"/>
    </row>
    <row r="467" spans="3:3" x14ac:dyDescent="0.25">
      <c r="C467" s="162"/>
    </row>
    <row r="468" spans="3:3" x14ac:dyDescent="0.25">
      <c r="C468" s="162"/>
    </row>
    <row r="469" spans="3:3" x14ac:dyDescent="0.25">
      <c r="C469" s="162"/>
    </row>
    <row r="470" spans="3:3" x14ac:dyDescent="0.25">
      <c r="C470" s="162"/>
    </row>
    <row r="471" spans="3:3" x14ac:dyDescent="0.25">
      <c r="C471" s="162"/>
    </row>
    <row r="472" spans="3:3" x14ac:dyDescent="0.25">
      <c r="C472" s="162"/>
    </row>
    <row r="473" spans="3:3" x14ac:dyDescent="0.25">
      <c r="C473" s="162"/>
    </row>
    <row r="474" spans="3:3" x14ac:dyDescent="0.25">
      <c r="C474" s="162"/>
    </row>
    <row r="475" spans="3:3" x14ac:dyDescent="0.25">
      <c r="C475" s="162"/>
    </row>
    <row r="476" spans="3:3" x14ac:dyDescent="0.25">
      <c r="C476" s="162"/>
    </row>
    <row r="477" spans="3:3" x14ac:dyDescent="0.25">
      <c r="C477" s="162"/>
    </row>
    <row r="478" spans="3:3" x14ac:dyDescent="0.25">
      <c r="C478" s="162"/>
    </row>
    <row r="479" spans="3:3" x14ac:dyDescent="0.25">
      <c r="C479" s="162"/>
    </row>
    <row r="480" spans="3:3" x14ac:dyDescent="0.25">
      <c r="C480" s="162"/>
    </row>
    <row r="481" spans="3:3" x14ac:dyDescent="0.25">
      <c r="C481" s="162"/>
    </row>
    <row r="482" spans="3:3" x14ac:dyDescent="0.25">
      <c r="C482" s="162"/>
    </row>
    <row r="483" spans="3:3" x14ac:dyDescent="0.25">
      <c r="C483" s="162"/>
    </row>
    <row r="484" spans="3:3" x14ac:dyDescent="0.25">
      <c r="C484" s="162"/>
    </row>
    <row r="485" spans="3:3" x14ac:dyDescent="0.25">
      <c r="C485" s="162"/>
    </row>
    <row r="486" spans="3:3" x14ac:dyDescent="0.25">
      <c r="C486" s="162"/>
    </row>
    <row r="487" spans="3:3" x14ac:dyDescent="0.25">
      <c r="C487" s="162"/>
    </row>
    <row r="488" spans="3:3" x14ac:dyDescent="0.25">
      <c r="C488" s="162"/>
    </row>
    <row r="489" spans="3:3" x14ac:dyDescent="0.25">
      <c r="C489" s="162"/>
    </row>
    <row r="490" spans="3:3" x14ac:dyDescent="0.25">
      <c r="C490" s="162"/>
    </row>
    <row r="491" spans="3:3" x14ac:dyDescent="0.25">
      <c r="C491" s="162"/>
    </row>
    <row r="492" spans="3:3" x14ac:dyDescent="0.25">
      <c r="C492" s="162"/>
    </row>
    <row r="493" spans="3:3" x14ac:dyDescent="0.25">
      <c r="C493" s="162"/>
    </row>
    <row r="494" spans="3:3" x14ac:dyDescent="0.25">
      <c r="C494" s="162"/>
    </row>
    <row r="495" spans="3:3" x14ac:dyDescent="0.25">
      <c r="C495" s="162"/>
    </row>
    <row r="496" spans="3:3" x14ac:dyDescent="0.25">
      <c r="C496" s="162"/>
    </row>
    <row r="497" spans="3:3" x14ac:dyDescent="0.25">
      <c r="C497" s="162"/>
    </row>
    <row r="498" spans="3:3" x14ac:dyDescent="0.25">
      <c r="C498" s="162"/>
    </row>
    <row r="499" spans="3:3" x14ac:dyDescent="0.25">
      <c r="C499" s="162"/>
    </row>
    <row r="500" spans="3:3" x14ac:dyDescent="0.25">
      <c r="C500" s="162"/>
    </row>
    <row r="501" spans="3:3" x14ac:dyDescent="0.25">
      <c r="C501" s="162"/>
    </row>
    <row r="502" spans="3:3" x14ac:dyDescent="0.25">
      <c r="C502" s="162"/>
    </row>
    <row r="503" spans="3:3" x14ac:dyDescent="0.25">
      <c r="C503" s="162"/>
    </row>
    <row r="504" spans="3:3" x14ac:dyDescent="0.25">
      <c r="C504" s="162"/>
    </row>
    <row r="505" spans="3:3" x14ac:dyDescent="0.25">
      <c r="C505" s="162"/>
    </row>
    <row r="506" spans="3:3" x14ac:dyDescent="0.25">
      <c r="C506" s="162"/>
    </row>
    <row r="507" spans="3:3" x14ac:dyDescent="0.25">
      <c r="C507" s="162"/>
    </row>
    <row r="508" spans="3:3" x14ac:dyDescent="0.25">
      <c r="C508" s="162"/>
    </row>
    <row r="509" spans="3:3" x14ac:dyDescent="0.25">
      <c r="C509" s="162"/>
    </row>
    <row r="510" spans="3:3" x14ac:dyDescent="0.25">
      <c r="C510" s="162"/>
    </row>
    <row r="511" spans="3:3" x14ac:dyDescent="0.25">
      <c r="C511" s="162"/>
    </row>
    <row r="512" spans="3:3" x14ac:dyDescent="0.25">
      <c r="C512" s="162"/>
    </row>
    <row r="513" spans="3:3" x14ac:dyDescent="0.25">
      <c r="C513" s="162"/>
    </row>
    <row r="514" spans="3:3" x14ac:dyDescent="0.25">
      <c r="C514" s="162"/>
    </row>
    <row r="515" spans="3:3" x14ac:dyDescent="0.25">
      <c r="C515" s="162"/>
    </row>
    <row r="516" spans="3:3" x14ac:dyDescent="0.25">
      <c r="C516" s="162"/>
    </row>
    <row r="517" spans="3:3" x14ac:dyDescent="0.25">
      <c r="C517" s="162"/>
    </row>
    <row r="518" spans="3:3" x14ac:dyDescent="0.25">
      <c r="C518" s="162"/>
    </row>
    <row r="519" spans="3:3" x14ac:dyDescent="0.25">
      <c r="C519" s="162"/>
    </row>
    <row r="520" spans="3:3" x14ac:dyDescent="0.25">
      <c r="C520" s="162"/>
    </row>
    <row r="521" spans="3:3" x14ac:dyDescent="0.25">
      <c r="C521" s="162"/>
    </row>
    <row r="522" spans="3:3" x14ac:dyDescent="0.25">
      <c r="C522" s="162"/>
    </row>
    <row r="523" spans="3:3" x14ac:dyDescent="0.25">
      <c r="C523" s="162"/>
    </row>
    <row r="524" spans="3:3" x14ac:dyDescent="0.25">
      <c r="C524" s="162"/>
    </row>
    <row r="525" spans="3:3" x14ac:dyDescent="0.25">
      <c r="C525" s="162"/>
    </row>
    <row r="526" spans="3:3" x14ac:dyDescent="0.25">
      <c r="C526" s="162"/>
    </row>
    <row r="527" spans="3:3" x14ac:dyDescent="0.25">
      <c r="C527" s="162"/>
    </row>
    <row r="528" spans="3:3" x14ac:dyDescent="0.25">
      <c r="C528" s="162"/>
    </row>
    <row r="529" spans="3:3" x14ac:dyDescent="0.25">
      <c r="C529" s="162"/>
    </row>
    <row r="530" spans="3:3" x14ac:dyDescent="0.25">
      <c r="C530" s="162"/>
    </row>
    <row r="531" spans="3:3" x14ac:dyDescent="0.25">
      <c r="C531" s="162"/>
    </row>
    <row r="532" spans="3:3" x14ac:dyDescent="0.25">
      <c r="C532" s="162"/>
    </row>
    <row r="533" spans="3:3" x14ac:dyDescent="0.25">
      <c r="C533" s="162"/>
    </row>
    <row r="534" spans="3:3" x14ac:dyDescent="0.25">
      <c r="C534" s="162"/>
    </row>
    <row r="535" spans="3:3" x14ac:dyDescent="0.25">
      <c r="C535" s="162"/>
    </row>
    <row r="536" spans="3:3" x14ac:dyDescent="0.25">
      <c r="C536" s="162"/>
    </row>
    <row r="537" spans="3:3" x14ac:dyDescent="0.25">
      <c r="C537" s="162"/>
    </row>
    <row r="538" spans="3:3" x14ac:dyDescent="0.25">
      <c r="C538" s="162"/>
    </row>
    <row r="539" spans="3:3" x14ac:dyDescent="0.25">
      <c r="C539" s="162"/>
    </row>
    <row r="540" spans="3:3" x14ac:dyDescent="0.25">
      <c r="C540" s="162"/>
    </row>
    <row r="541" spans="3:3" x14ac:dyDescent="0.25">
      <c r="C541" s="162"/>
    </row>
    <row r="542" spans="3:3" x14ac:dyDescent="0.25">
      <c r="C542" s="162"/>
    </row>
    <row r="543" spans="3:3" x14ac:dyDescent="0.25">
      <c r="C543" s="162"/>
    </row>
    <row r="544" spans="3:3" x14ac:dyDescent="0.25">
      <c r="C544" s="162"/>
    </row>
    <row r="545" spans="3:3" x14ac:dyDescent="0.25">
      <c r="C545" s="162"/>
    </row>
    <row r="546" spans="3:3" x14ac:dyDescent="0.25">
      <c r="C546" s="162"/>
    </row>
    <row r="547" spans="3:3" x14ac:dyDescent="0.25">
      <c r="C547" s="162"/>
    </row>
    <row r="548" spans="3:3" x14ac:dyDescent="0.25">
      <c r="C548" s="162"/>
    </row>
    <row r="549" spans="3:3" x14ac:dyDescent="0.25">
      <c r="C549" s="162"/>
    </row>
    <row r="550" spans="3:3" x14ac:dyDescent="0.25">
      <c r="C550" s="162"/>
    </row>
    <row r="551" spans="3:3" x14ac:dyDescent="0.25">
      <c r="C551" s="162"/>
    </row>
    <row r="552" spans="3:3" x14ac:dyDescent="0.25">
      <c r="C552" s="162"/>
    </row>
    <row r="553" spans="3:3" x14ac:dyDescent="0.25">
      <c r="C553" s="162"/>
    </row>
    <row r="554" spans="3:3" x14ac:dyDescent="0.25">
      <c r="C554" s="162"/>
    </row>
    <row r="555" spans="3:3" x14ac:dyDescent="0.25">
      <c r="C555" s="162"/>
    </row>
    <row r="556" spans="3:3" x14ac:dyDescent="0.25">
      <c r="C556" s="162"/>
    </row>
    <row r="557" spans="3:3" x14ac:dyDescent="0.25">
      <c r="C557" s="162"/>
    </row>
    <row r="558" spans="3:3" x14ac:dyDescent="0.25">
      <c r="C558" s="162"/>
    </row>
    <row r="559" spans="3:3" x14ac:dyDescent="0.25">
      <c r="C559" s="162"/>
    </row>
    <row r="560" spans="3:3" x14ac:dyDescent="0.25">
      <c r="C560" s="162"/>
    </row>
    <row r="561" spans="3:3" x14ac:dyDescent="0.25">
      <c r="C561" s="162"/>
    </row>
    <row r="562" spans="3:3" x14ac:dyDescent="0.25">
      <c r="C562" s="162"/>
    </row>
    <row r="563" spans="3:3" x14ac:dyDescent="0.25">
      <c r="C563" s="162"/>
    </row>
    <row r="564" spans="3:3" x14ac:dyDescent="0.25">
      <c r="C564" s="162"/>
    </row>
    <row r="565" spans="3:3" x14ac:dyDescent="0.25">
      <c r="C565" s="162"/>
    </row>
    <row r="566" spans="3:3" x14ac:dyDescent="0.25">
      <c r="C566" s="162"/>
    </row>
    <row r="567" spans="3:3" x14ac:dyDescent="0.25">
      <c r="C567" s="162"/>
    </row>
    <row r="568" spans="3:3" x14ac:dyDescent="0.25">
      <c r="C568" s="162"/>
    </row>
    <row r="569" spans="3:3" x14ac:dyDescent="0.25">
      <c r="C569" s="162"/>
    </row>
    <row r="570" spans="3:3" x14ac:dyDescent="0.25">
      <c r="C570" s="162"/>
    </row>
    <row r="571" spans="3:3" x14ac:dyDescent="0.25">
      <c r="C571" s="162"/>
    </row>
    <row r="572" spans="3:3" x14ac:dyDescent="0.25">
      <c r="C572" s="162"/>
    </row>
    <row r="573" spans="3:3" x14ac:dyDescent="0.25">
      <c r="C573" s="162"/>
    </row>
    <row r="574" spans="3:3" x14ac:dyDescent="0.25">
      <c r="C574" s="162"/>
    </row>
    <row r="575" spans="3:3" x14ac:dyDescent="0.25">
      <c r="C575" s="162"/>
    </row>
    <row r="576" spans="3:3" x14ac:dyDescent="0.25">
      <c r="C576" s="162"/>
    </row>
    <row r="577" spans="3:3" x14ac:dyDescent="0.25">
      <c r="C577" s="162"/>
    </row>
    <row r="578" spans="3:3" x14ac:dyDescent="0.25">
      <c r="C578" s="162"/>
    </row>
    <row r="579" spans="3:3" x14ac:dyDescent="0.25">
      <c r="C579" s="162"/>
    </row>
    <row r="580" spans="3:3" x14ac:dyDescent="0.25">
      <c r="C580" s="162"/>
    </row>
    <row r="581" spans="3:3" x14ac:dyDescent="0.25">
      <c r="C581" s="162"/>
    </row>
    <row r="582" spans="3:3" x14ac:dyDescent="0.25">
      <c r="C582" s="162"/>
    </row>
    <row r="583" spans="3:3" x14ac:dyDescent="0.25">
      <c r="C583" s="162"/>
    </row>
    <row r="584" spans="3:3" x14ac:dyDescent="0.25">
      <c r="C584" s="162"/>
    </row>
    <row r="585" spans="3:3" x14ac:dyDescent="0.25">
      <c r="C585" s="162"/>
    </row>
    <row r="586" spans="3:3" x14ac:dyDescent="0.25">
      <c r="C586" s="162"/>
    </row>
    <row r="587" spans="3:3" x14ac:dyDescent="0.25">
      <c r="C587" s="162"/>
    </row>
    <row r="588" spans="3:3" x14ac:dyDescent="0.25">
      <c r="C588" s="162"/>
    </row>
    <row r="589" spans="3:3" x14ac:dyDescent="0.25">
      <c r="C589" s="162"/>
    </row>
    <row r="590" spans="3:3" x14ac:dyDescent="0.25">
      <c r="C590" s="162"/>
    </row>
    <row r="591" spans="3:3" x14ac:dyDescent="0.25">
      <c r="C591" s="162"/>
    </row>
    <row r="592" spans="3:3" x14ac:dyDescent="0.25">
      <c r="C592" s="162"/>
    </row>
    <row r="593" spans="3:3" x14ac:dyDescent="0.25">
      <c r="C593" s="162"/>
    </row>
    <row r="594" spans="3:3" x14ac:dyDescent="0.25">
      <c r="C594" s="162"/>
    </row>
    <row r="595" spans="3:3" x14ac:dyDescent="0.25">
      <c r="C595" s="162"/>
    </row>
    <row r="596" spans="3:3" x14ac:dyDescent="0.25">
      <c r="C596" s="162"/>
    </row>
    <row r="597" spans="3:3" x14ac:dyDescent="0.25">
      <c r="C597" s="162"/>
    </row>
    <row r="598" spans="3:3" x14ac:dyDescent="0.25">
      <c r="C598" s="162"/>
    </row>
    <row r="599" spans="3:3" x14ac:dyDescent="0.25">
      <c r="C599" s="162"/>
    </row>
    <row r="600" spans="3:3" x14ac:dyDescent="0.25">
      <c r="C600" s="162"/>
    </row>
    <row r="601" spans="3:3" x14ac:dyDescent="0.25">
      <c r="C601" s="162"/>
    </row>
    <row r="602" spans="3:3" x14ac:dyDescent="0.25">
      <c r="C602" s="162"/>
    </row>
    <row r="603" spans="3:3" x14ac:dyDescent="0.25">
      <c r="C603" s="162"/>
    </row>
    <row r="604" spans="3:3" x14ac:dyDescent="0.25">
      <c r="C604" s="162"/>
    </row>
    <row r="605" spans="3:3" x14ac:dyDescent="0.25">
      <c r="C605" s="162"/>
    </row>
    <row r="606" spans="3:3" x14ac:dyDescent="0.25">
      <c r="C606" s="162"/>
    </row>
    <row r="607" spans="3:3" x14ac:dyDescent="0.25">
      <c r="C607" s="162"/>
    </row>
    <row r="608" spans="3:3" x14ac:dyDescent="0.25">
      <c r="C608" s="162"/>
    </row>
    <row r="609" spans="3:3" x14ac:dyDescent="0.25">
      <c r="C609" s="162"/>
    </row>
    <row r="610" spans="3:3" x14ac:dyDescent="0.25">
      <c r="C610" s="162"/>
    </row>
    <row r="611" spans="3:3" x14ac:dyDescent="0.25">
      <c r="C611" s="162"/>
    </row>
    <row r="612" spans="3:3" x14ac:dyDescent="0.25">
      <c r="C612" s="162"/>
    </row>
    <row r="613" spans="3:3" x14ac:dyDescent="0.25">
      <c r="C613" s="162"/>
    </row>
    <row r="614" spans="3:3" x14ac:dyDescent="0.25">
      <c r="C614" s="162"/>
    </row>
    <row r="615" spans="3:3" x14ac:dyDescent="0.25">
      <c r="C615" s="162"/>
    </row>
    <row r="616" spans="3:3" x14ac:dyDescent="0.25">
      <c r="C616" s="162"/>
    </row>
    <row r="617" spans="3:3" x14ac:dyDescent="0.25">
      <c r="C617" s="162"/>
    </row>
    <row r="618" spans="3:3" x14ac:dyDescent="0.25">
      <c r="C618" s="162"/>
    </row>
    <row r="619" spans="3:3" x14ac:dyDescent="0.25">
      <c r="C619" s="162"/>
    </row>
    <row r="620" spans="3:3" x14ac:dyDescent="0.25">
      <c r="C620" s="162"/>
    </row>
    <row r="621" spans="3:3" x14ac:dyDescent="0.25">
      <c r="C621" s="162"/>
    </row>
    <row r="622" spans="3:3" x14ac:dyDescent="0.25">
      <c r="C622" s="162"/>
    </row>
    <row r="623" spans="3:3" x14ac:dyDescent="0.25">
      <c r="C623" s="162"/>
    </row>
    <row r="624" spans="3:3" x14ac:dyDescent="0.25">
      <c r="C624" s="162"/>
    </row>
    <row r="625" spans="3:3" x14ac:dyDescent="0.25">
      <c r="C625" s="162"/>
    </row>
    <row r="626" spans="3:3" x14ac:dyDescent="0.25">
      <c r="C626" s="162"/>
    </row>
    <row r="627" spans="3:3" x14ac:dyDescent="0.25">
      <c r="C627" s="162"/>
    </row>
    <row r="628" spans="3:3" x14ac:dyDescent="0.25">
      <c r="C628" s="162"/>
    </row>
    <row r="629" spans="3:3" x14ac:dyDescent="0.25">
      <c r="C629" s="162"/>
    </row>
    <row r="630" spans="3:3" x14ac:dyDescent="0.25">
      <c r="C630" s="162"/>
    </row>
    <row r="631" spans="3:3" x14ac:dyDescent="0.25">
      <c r="C631" s="162"/>
    </row>
    <row r="632" spans="3:3" x14ac:dyDescent="0.25">
      <c r="C632" s="162"/>
    </row>
    <row r="633" spans="3:3" x14ac:dyDescent="0.25">
      <c r="C633" s="162"/>
    </row>
    <row r="634" spans="3:3" x14ac:dyDescent="0.25">
      <c r="C634" s="162"/>
    </row>
    <row r="635" spans="3:3" x14ac:dyDescent="0.25">
      <c r="C635" s="162"/>
    </row>
    <row r="636" spans="3:3" x14ac:dyDescent="0.25">
      <c r="C636" s="162"/>
    </row>
    <row r="637" spans="3:3" x14ac:dyDescent="0.25">
      <c r="C637" s="162"/>
    </row>
    <row r="638" spans="3:3" x14ac:dyDescent="0.25">
      <c r="C638" s="162"/>
    </row>
    <row r="639" spans="3:3" x14ac:dyDescent="0.25">
      <c r="C639" s="162"/>
    </row>
    <row r="640" spans="3:3" x14ac:dyDescent="0.25">
      <c r="C640" s="162"/>
    </row>
    <row r="641" spans="3:3" x14ac:dyDescent="0.25">
      <c r="C641" s="162"/>
    </row>
    <row r="642" spans="3:3" x14ac:dyDescent="0.25">
      <c r="C642" s="162"/>
    </row>
    <row r="643" spans="3:3" x14ac:dyDescent="0.25">
      <c r="C643" s="162"/>
    </row>
    <row r="644" spans="3:3" x14ac:dyDescent="0.25">
      <c r="C644" s="162"/>
    </row>
    <row r="645" spans="3:3" x14ac:dyDescent="0.25">
      <c r="C645" s="162"/>
    </row>
    <row r="646" spans="3:3" x14ac:dyDescent="0.25">
      <c r="C646" s="162"/>
    </row>
    <row r="647" spans="3:3" x14ac:dyDescent="0.25">
      <c r="C647" s="162"/>
    </row>
    <row r="648" spans="3:3" x14ac:dyDescent="0.25">
      <c r="C648" s="162"/>
    </row>
    <row r="649" spans="3:3" x14ac:dyDescent="0.25">
      <c r="C649" s="162"/>
    </row>
    <row r="650" spans="3:3" x14ac:dyDescent="0.25">
      <c r="C650" s="162"/>
    </row>
    <row r="651" spans="3:3" x14ac:dyDescent="0.25">
      <c r="C651" s="162"/>
    </row>
    <row r="652" spans="3:3" x14ac:dyDescent="0.25">
      <c r="C652" s="162"/>
    </row>
    <row r="653" spans="3:3" x14ac:dyDescent="0.25">
      <c r="C653" s="162"/>
    </row>
    <row r="654" spans="3:3" x14ac:dyDescent="0.25">
      <c r="C654" s="162"/>
    </row>
    <row r="655" spans="3:3" x14ac:dyDescent="0.25">
      <c r="C655" s="162"/>
    </row>
    <row r="656" spans="3:3" x14ac:dyDescent="0.25">
      <c r="C656" s="162"/>
    </row>
    <row r="657" spans="3:3" x14ac:dyDescent="0.25">
      <c r="C657" s="162"/>
    </row>
    <row r="658" spans="3:3" x14ac:dyDescent="0.25">
      <c r="C658" s="162"/>
    </row>
    <row r="659" spans="3:3" x14ac:dyDescent="0.25">
      <c r="C659" s="162"/>
    </row>
    <row r="660" spans="3:3" x14ac:dyDescent="0.25">
      <c r="C660" s="162"/>
    </row>
    <row r="661" spans="3:3" x14ac:dyDescent="0.25">
      <c r="C661" s="162"/>
    </row>
    <row r="662" spans="3:3" x14ac:dyDescent="0.25">
      <c r="C662" s="162"/>
    </row>
    <row r="663" spans="3:3" x14ac:dyDescent="0.25">
      <c r="C663" s="162"/>
    </row>
    <row r="664" spans="3:3" x14ac:dyDescent="0.25">
      <c r="C664" s="162"/>
    </row>
    <row r="665" spans="3:3" x14ac:dyDescent="0.25">
      <c r="C665" s="162"/>
    </row>
    <row r="666" spans="3:3" x14ac:dyDescent="0.25">
      <c r="C666" s="162"/>
    </row>
    <row r="667" spans="3:3" x14ac:dyDescent="0.25">
      <c r="C667" s="162"/>
    </row>
    <row r="668" spans="3:3" x14ac:dyDescent="0.25">
      <c r="C668" s="162"/>
    </row>
    <row r="669" spans="3:3" x14ac:dyDescent="0.25">
      <c r="C669" s="162"/>
    </row>
    <row r="670" spans="3:3" x14ac:dyDescent="0.25">
      <c r="C670" s="162"/>
    </row>
    <row r="671" spans="3:3" x14ac:dyDescent="0.25">
      <c r="C671" s="162"/>
    </row>
    <row r="672" spans="3:3" x14ac:dyDescent="0.25">
      <c r="C672" s="162"/>
    </row>
    <row r="673" spans="3:3" x14ac:dyDescent="0.25">
      <c r="C673" s="162"/>
    </row>
    <row r="674" spans="3:3" x14ac:dyDescent="0.25">
      <c r="C674" s="162"/>
    </row>
    <row r="675" spans="3:3" x14ac:dyDescent="0.25">
      <c r="C675" s="162"/>
    </row>
    <row r="676" spans="3:3" x14ac:dyDescent="0.25">
      <c r="C676" s="162"/>
    </row>
    <row r="677" spans="3:3" x14ac:dyDescent="0.25">
      <c r="C677" s="162"/>
    </row>
    <row r="678" spans="3:3" x14ac:dyDescent="0.25">
      <c r="C678" s="162"/>
    </row>
    <row r="679" spans="3:3" x14ac:dyDescent="0.25">
      <c r="C679" s="162"/>
    </row>
    <row r="680" spans="3:3" x14ac:dyDescent="0.25">
      <c r="C680" s="162"/>
    </row>
    <row r="681" spans="3:3" x14ac:dyDescent="0.25">
      <c r="C681" s="162"/>
    </row>
    <row r="682" spans="3:3" x14ac:dyDescent="0.25">
      <c r="C682" s="162"/>
    </row>
    <row r="683" spans="3:3" x14ac:dyDescent="0.25">
      <c r="C683" s="162"/>
    </row>
    <row r="684" spans="3:3" x14ac:dyDescent="0.25">
      <c r="C684" s="162"/>
    </row>
    <row r="685" spans="3:3" x14ac:dyDescent="0.25">
      <c r="C685" s="162"/>
    </row>
    <row r="686" spans="3:3" x14ac:dyDescent="0.25">
      <c r="C686" s="162"/>
    </row>
    <row r="687" spans="3:3" x14ac:dyDescent="0.25">
      <c r="C687" s="162"/>
    </row>
    <row r="688" spans="3:3" x14ac:dyDescent="0.25">
      <c r="C688" s="162"/>
    </row>
    <row r="689" spans="3:3" x14ac:dyDescent="0.25">
      <c r="C689" s="162"/>
    </row>
    <row r="690" spans="3:3" x14ac:dyDescent="0.25">
      <c r="C690" s="162"/>
    </row>
    <row r="691" spans="3:3" x14ac:dyDescent="0.25">
      <c r="C691" s="162"/>
    </row>
    <row r="692" spans="3:3" x14ac:dyDescent="0.25">
      <c r="C692" s="162"/>
    </row>
    <row r="693" spans="3:3" x14ac:dyDescent="0.25">
      <c r="C693" s="162"/>
    </row>
    <row r="694" spans="3:3" x14ac:dyDescent="0.25">
      <c r="C694" s="162"/>
    </row>
    <row r="695" spans="3:3" x14ac:dyDescent="0.25">
      <c r="C695" s="162"/>
    </row>
    <row r="696" spans="3:3" x14ac:dyDescent="0.25">
      <c r="C696" s="162"/>
    </row>
    <row r="697" spans="3:3" x14ac:dyDescent="0.25">
      <c r="C697" s="162"/>
    </row>
    <row r="698" spans="3:3" x14ac:dyDescent="0.25">
      <c r="C698" s="162"/>
    </row>
    <row r="699" spans="3:3" x14ac:dyDescent="0.25">
      <c r="C699" s="162"/>
    </row>
    <row r="700" spans="3:3" x14ac:dyDescent="0.25">
      <c r="C700" s="162"/>
    </row>
    <row r="701" spans="3:3" x14ac:dyDescent="0.25">
      <c r="C701" s="162"/>
    </row>
    <row r="702" spans="3:3" x14ac:dyDescent="0.25">
      <c r="C702" s="162"/>
    </row>
    <row r="703" spans="3:3" x14ac:dyDescent="0.25">
      <c r="C703" s="162"/>
    </row>
    <row r="704" spans="3:3" x14ac:dyDescent="0.25">
      <c r="C704" s="162"/>
    </row>
    <row r="705" spans="3:3" x14ac:dyDescent="0.25">
      <c r="C705" s="162"/>
    </row>
    <row r="706" spans="3:3" x14ac:dyDescent="0.25">
      <c r="C706" s="162"/>
    </row>
    <row r="707" spans="3:3" x14ac:dyDescent="0.25">
      <c r="C707" s="162"/>
    </row>
    <row r="708" spans="3:3" x14ac:dyDescent="0.25">
      <c r="C708" s="162"/>
    </row>
    <row r="709" spans="3:3" x14ac:dyDescent="0.25">
      <c r="C709" s="162"/>
    </row>
    <row r="710" spans="3:3" x14ac:dyDescent="0.25">
      <c r="C710" s="162"/>
    </row>
    <row r="711" spans="3:3" x14ac:dyDescent="0.25">
      <c r="C711" s="162"/>
    </row>
    <row r="712" spans="3:3" x14ac:dyDescent="0.25">
      <c r="C712" s="162"/>
    </row>
    <row r="713" spans="3:3" x14ac:dyDescent="0.25">
      <c r="C713" s="162"/>
    </row>
    <row r="714" spans="3:3" x14ac:dyDescent="0.25">
      <c r="C714" s="162"/>
    </row>
    <row r="715" spans="3:3" x14ac:dyDescent="0.25">
      <c r="C715" s="162"/>
    </row>
    <row r="716" spans="3:3" x14ac:dyDescent="0.25">
      <c r="C716" s="162"/>
    </row>
    <row r="717" spans="3:3" x14ac:dyDescent="0.25">
      <c r="C717" s="162"/>
    </row>
    <row r="718" spans="3:3" x14ac:dyDescent="0.25">
      <c r="C718" s="162"/>
    </row>
    <row r="719" spans="3:3" x14ac:dyDescent="0.25">
      <c r="C719" s="162"/>
    </row>
    <row r="720" spans="3:3" x14ac:dyDescent="0.25">
      <c r="C720" s="162"/>
    </row>
    <row r="721" spans="3:3" x14ac:dyDescent="0.25">
      <c r="C721" s="162"/>
    </row>
    <row r="722" spans="3:3" x14ac:dyDescent="0.25">
      <c r="C722" s="162"/>
    </row>
    <row r="723" spans="3:3" x14ac:dyDescent="0.25">
      <c r="C723" s="162"/>
    </row>
    <row r="724" spans="3:3" x14ac:dyDescent="0.25">
      <c r="C724" s="162"/>
    </row>
    <row r="725" spans="3:3" x14ac:dyDescent="0.25">
      <c r="C725" s="162"/>
    </row>
    <row r="726" spans="3:3" x14ac:dyDescent="0.25">
      <c r="C726" s="162"/>
    </row>
    <row r="727" spans="3:3" x14ac:dyDescent="0.25">
      <c r="C727" s="162"/>
    </row>
    <row r="728" spans="3:3" x14ac:dyDescent="0.25">
      <c r="C728" s="162"/>
    </row>
    <row r="729" spans="3:3" x14ac:dyDescent="0.25">
      <c r="C729" s="162"/>
    </row>
    <row r="730" spans="3:3" x14ac:dyDescent="0.25">
      <c r="C730" s="162"/>
    </row>
    <row r="731" spans="3:3" x14ac:dyDescent="0.25">
      <c r="C731" s="162"/>
    </row>
    <row r="732" spans="3:3" x14ac:dyDescent="0.25">
      <c r="C732" s="162"/>
    </row>
    <row r="733" spans="3:3" x14ac:dyDescent="0.25">
      <c r="C733" s="162"/>
    </row>
    <row r="734" spans="3:3" x14ac:dyDescent="0.25">
      <c r="C734" s="162"/>
    </row>
    <row r="735" spans="3:3" x14ac:dyDescent="0.25">
      <c r="C735" s="162"/>
    </row>
    <row r="736" spans="3:3" x14ac:dyDescent="0.25">
      <c r="C736" s="162"/>
    </row>
    <row r="737" spans="3:3" x14ac:dyDescent="0.25">
      <c r="C737" s="162"/>
    </row>
    <row r="738" spans="3:3" x14ac:dyDescent="0.25">
      <c r="C738" s="162"/>
    </row>
    <row r="739" spans="3:3" x14ac:dyDescent="0.25">
      <c r="C739" s="162"/>
    </row>
    <row r="740" spans="3:3" x14ac:dyDescent="0.25">
      <c r="C740" s="162"/>
    </row>
    <row r="741" spans="3:3" x14ac:dyDescent="0.25">
      <c r="C741" s="162"/>
    </row>
    <row r="742" spans="3:3" x14ac:dyDescent="0.25">
      <c r="C742" s="162"/>
    </row>
    <row r="743" spans="3:3" x14ac:dyDescent="0.25">
      <c r="C743" s="162"/>
    </row>
    <row r="744" spans="3:3" x14ac:dyDescent="0.25">
      <c r="C744" s="162"/>
    </row>
    <row r="745" spans="3:3" x14ac:dyDescent="0.25">
      <c r="C745" s="162"/>
    </row>
    <row r="746" spans="3:3" x14ac:dyDescent="0.25">
      <c r="C746" s="162"/>
    </row>
    <row r="747" spans="3:3" x14ac:dyDescent="0.25">
      <c r="C747" s="162"/>
    </row>
    <row r="748" spans="3:3" x14ac:dyDescent="0.25">
      <c r="C748" s="162"/>
    </row>
    <row r="749" spans="3:3" x14ac:dyDescent="0.25">
      <c r="C749" s="162"/>
    </row>
    <row r="750" spans="3:3" x14ac:dyDescent="0.25">
      <c r="C750" s="162"/>
    </row>
    <row r="751" spans="3:3" x14ac:dyDescent="0.25">
      <c r="C751" s="162"/>
    </row>
    <row r="752" spans="3:3" x14ac:dyDescent="0.25">
      <c r="C752" s="162"/>
    </row>
    <row r="753" spans="3:3" x14ac:dyDescent="0.25">
      <c r="C753" s="162"/>
    </row>
    <row r="754" spans="3:3" x14ac:dyDescent="0.25">
      <c r="C754" s="162"/>
    </row>
    <row r="755" spans="3:3" x14ac:dyDescent="0.25">
      <c r="C755" s="162"/>
    </row>
    <row r="756" spans="3:3" x14ac:dyDescent="0.25">
      <c r="C756" s="162"/>
    </row>
    <row r="757" spans="3:3" x14ac:dyDescent="0.25">
      <c r="C757" s="162"/>
    </row>
    <row r="758" spans="3:3" x14ac:dyDescent="0.25">
      <c r="C758" s="162"/>
    </row>
    <row r="759" spans="3:3" x14ac:dyDescent="0.25">
      <c r="C759" s="162"/>
    </row>
    <row r="760" spans="3:3" x14ac:dyDescent="0.25">
      <c r="C760" s="162"/>
    </row>
    <row r="761" spans="3:3" x14ac:dyDescent="0.25">
      <c r="C761" s="162"/>
    </row>
    <row r="762" spans="3:3" x14ac:dyDescent="0.25">
      <c r="C762" s="162"/>
    </row>
    <row r="763" spans="3:3" x14ac:dyDescent="0.25">
      <c r="C763" s="162"/>
    </row>
    <row r="764" spans="3:3" x14ac:dyDescent="0.25">
      <c r="C764" s="162"/>
    </row>
    <row r="765" spans="3:3" x14ac:dyDescent="0.25">
      <c r="C765" s="162"/>
    </row>
    <row r="766" spans="3:3" x14ac:dyDescent="0.25">
      <c r="C766" s="162"/>
    </row>
    <row r="767" spans="3:3" x14ac:dyDescent="0.25">
      <c r="C767" s="162"/>
    </row>
    <row r="768" spans="3:3" x14ac:dyDescent="0.25">
      <c r="C768" s="162"/>
    </row>
    <row r="769" spans="3:3" x14ac:dyDescent="0.25">
      <c r="C769" s="162"/>
    </row>
    <row r="770" spans="3:3" x14ac:dyDescent="0.25">
      <c r="C770" s="162"/>
    </row>
    <row r="771" spans="3:3" x14ac:dyDescent="0.25">
      <c r="C771" s="162"/>
    </row>
    <row r="772" spans="3:3" x14ac:dyDescent="0.25">
      <c r="C772" s="162"/>
    </row>
    <row r="773" spans="3:3" x14ac:dyDescent="0.25">
      <c r="C773" s="162"/>
    </row>
    <row r="774" spans="3:3" x14ac:dyDescent="0.25">
      <c r="C774" s="162"/>
    </row>
    <row r="775" spans="3:3" x14ac:dyDescent="0.25">
      <c r="C775" s="162"/>
    </row>
    <row r="776" spans="3:3" x14ac:dyDescent="0.25">
      <c r="C776" s="162"/>
    </row>
    <row r="777" spans="3:3" x14ac:dyDescent="0.25">
      <c r="C777" s="162"/>
    </row>
    <row r="778" spans="3:3" x14ac:dyDescent="0.25">
      <c r="C778" s="162"/>
    </row>
    <row r="779" spans="3:3" x14ac:dyDescent="0.25">
      <c r="C779" s="162"/>
    </row>
    <row r="780" spans="3:3" x14ac:dyDescent="0.25">
      <c r="C780" s="162"/>
    </row>
    <row r="781" spans="3:3" x14ac:dyDescent="0.25">
      <c r="C781" s="162"/>
    </row>
    <row r="782" spans="3:3" x14ac:dyDescent="0.25">
      <c r="C782" s="162"/>
    </row>
    <row r="783" spans="3:3" x14ac:dyDescent="0.25">
      <c r="C783" s="162"/>
    </row>
    <row r="784" spans="3:3" x14ac:dyDescent="0.25">
      <c r="C784" s="162"/>
    </row>
    <row r="785" spans="3:3" x14ac:dyDescent="0.25">
      <c r="C785" s="162"/>
    </row>
    <row r="786" spans="3:3" x14ac:dyDescent="0.25">
      <c r="C786" s="162"/>
    </row>
    <row r="787" spans="3:3" x14ac:dyDescent="0.25">
      <c r="C787" s="162"/>
    </row>
    <row r="788" spans="3:3" x14ac:dyDescent="0.25">
      <c r="C788" s="162"/>
    </row>
    <row r="789" spans="3:3" x14ac:dyDescent="0.25">
      <c r="C789" s="162"/>
    </row>
    <row r="790" spans="3:3" x14ac:dyDescent="0.25">
      <c r="C790" s="162"/>
    </row>
  </sheetData>
  <mergeCells count="80">
    <mergeCell ref="C330:C331"/>
    <mergeCell ref="C332:C335"/>
    <mergeCell ref="C221:C224"/>
    <mergeCell ref="C225:C228"/>
    <mergeCell ref="C229:C232"/>
    <mergeCell ref="C233:C236"/>
    <mergeCell ref="C237:C238"/>
    <mergeCell ref="C200:C204"/>
    <mergeCell ref="C205:C208"/>
    <mergeCell ref="C209:C212"/>
    <mergeCell ref="C213:C216"/>
    <mergeCell ref="C217:C220"/>
    <mergeCell ref="B93:O93"/>
    <mergeCell ref="B104:O104"/>
    <mergeCell ref="C159:C162"/>
    <mergeCell ref="C167:C170"/>
    <mergeCell ref="C171:C174"/>
    <mergeCell ref="C239:C242"/>
    <mergeCell ref="C243:C246"/>
    <mergeCell ref="C247:C250"/>
    <mergeCell ref="B257:O257"/>
    <mergeCell ref="B263:O263"/>
    <mergeCell ref="C321:C322"/>
    <mergeCell ref="B324:O324"/>
    <mergeCell ref="C175:C178"/>
    <mergeCell ref="C179:C183"/>
    <mergeCell ref="C184:C187"/>
    <mergeCell ref="C188:C191"/>
    <mergeCell ref="C192:C195"/>
    <mergeCell ref="C196:C199"/>
    <mergeCell ref="B79:O79"/>
    <mergeCell ref="B82:B83"/>
    <mergeCell ref="B84:B86"/>
    <mergeCell ref="B88:B90"/>
    <mergeCell ref="B8:N8"/>
    <mergeCell ref="B5:O5"/>
    <mergeCell ref="B6:N6"/>
    <mergeCell ref="B1:O1"/>
    <mergeCell ref="B2:O2"/>
    <mergeCell ref="B3:O3"/>
    <mergeCell ref="B4:O4"/>
    <mergeCell ref="B7:O7"/>
    <mergeCell ref="A20:O20"/>
    <mergeCell ref="B9:O9"/>
    <mergeCell ref="B10:N10"/>
    <mergeCell ref="B11:O11"/>
    <mergeCell ref="B12:N12"/>
    <mergeCell ref="B13:O13"/>
    <mergeCell ref="B14:N14"/>
    <mergeCell ref="B15:O15"/>
    <mergeCell ref="B16:N16"/>
    <mergeCell ref="B17:O17"/>
    <mergeCell ref="B18:N18"/>
    <mergeCell ref="H22:H24"/>
    <mergeCell ref="D22:D24"/>
    <mergeCell ref="L22:L24"/>
    <mergeCell ref="K23:K24"/>
    <mergeCell ref="E23:F23"/>
    <mergeCell ref="A22:A24"/>
    <mergeCell ref="B22:B24"/>
    <mergeCell ref="B25:O25"/>
    <mergeCell ref="I22:K22"/>
    <mergeCell ref="M22:O22"/>
    <mergeCell ref="I23:J23"/>
    <mergeCell ref="G23:G24"/>
    <mergeCell ref="C22:C24"/>
    <mergeCell ref="O23:O24"/>
    <mergeCell ref="E22:G22"/>
    <mergeCell ref="M23:N23"/>
    <mergeCell ref="B34:B35"/>
    <mergeCell ref="B38:B40"/>
    <mergeCell ref="B42:B45"/>
    <mergeCell ref="B47:B49"/>
    <mergeCell ref="B51:B53"/>
    <mergeCell ref="B55:B57"/>
    <mergeCell ref="B59:B61"/>
    <mergeCell ref="B63:B65"/>
    <mergeCell ref="B67:B69"/>
    <mergeCell ref="B71:B73"/>
    <mergeCell ref="B75:B77"/>
  </mergeCells>
  <pageMargins left="1.1811023622047245" right="0.19685039370078741" top="0.78740157480314965" bottom="0.78740157480314965" header="0.31496062992125984" footer="0.31496062992125984"/>
  <pageSetup paperSize="9" scale="9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5"/>
  <sheetViews>
    <sheetView showZeros="0" workbookViewId="0">
      <selection sqref="A1:XFD1048576"/>
    </sheetView>
  </sheetViews>
  <sheetFormatPr defaultRowHeight="15" x14ac:dyDescent="0.25"/>
  <cols>
    <col min="1" max="1" width="5" style="1" customWidth="1"/>
    <col min="2" max="2" width="39.140625" style="1" customWidth="1"/>
    <col min="3" max="3" width="6.7109375" style="2" customWidth="1"/>
    <col min="4" max="11" width="10" style="1" hidden="1" customWidth="1"/>
    <col min="12" max="15" width="10" style="1" customWidth="1"/>
    <col min="16" max="17" width="9.140625" style="1" hidden="1" customWidth="1"/>
    <col min="18" max="16384" width="9.140625" style="1"/>
  </cols>
  <sheetData>
    <row r="1" spans="1:17" x14ac:dyDescent="0.25">
      <c r="B1" s="400"/>
      <c r="C1" s="538" t="s">
        <v>307</v>
      </c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</row>
    <row r="2" spans="1:17" x14ac:dyDescent="0.25">
      <c r="B2" s="400"/>
      <c r="C2" s="538" t="s">
        <v>472</v>
      </c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</row>
    <row r="3" spans="1:17" x14ac:dyDescent="0.25">
      <c r="B3" s="400"/>
      <c r="C3" s="538" t="s">
        <v>484</v>
      </c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</row>
    <row r="4" spans="1:17" x14ac:dyDescent="0.25">
      <c r="B4" s="400"/>
      <c r="C4" s="538" t="s">
        <v>323</v>
      </c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</row>
    <row r="5" spans="1:17" x14ac:dyDescent="0.25">
      <c r="B5" s="400"/>
      <c r="C5" s="409" t="s">
        <v>529</v>
      </c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</row>
    <row r="6" spans="1:17" x14ac:dyDescent="0.25">
      <c r="B6" s="400"/>
      <c r="C6" s="409" t="s">
        <v>526</v>
      </c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</row>
    <row r="7" spans="1:17" hidden="1" x14ac:dyDescent="0.25">
      <c r="B7" s="400"/>
      <c r="C7" s="409" t="s">
        <v>494</v>
      </c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</row>
    <row r="8" spans="1:17" hidden="1" x14ac:dyDescent="0.25">
      <c r="B8" s="400"/>
      <c r="C8" s="409" t="s">
        <v>440</v>
      </c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</row>
    <row r="9" spans="1:17" hidden="1" x14ac:dyDescent="0.25">
      <c r="B9" s="400"/>
      <c r="C9" s="409" t="s">
        <v>494</v>
      </c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</row>
    <row r="10" spans="1:17" ht="15" hidden="1" customHeight="1" x14ac:dyDescent="0.25">
      <c r="B10" s="400"/>
      <c r="C10" s="409" t="s">
        <v>440</v>
      </c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</row>
    <row r="11" spans="1:17" x14ac:dyDescent="0.25">
      <c r="C11" s="82"/>
      <c r="D11" s="83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3"/>
    </row>
    <row r="12" spans="1:17" ht="30.75" customHeight="1" x14ac:dyDescent="0.25">
      <c r="A12" s="453" t="s">
        <v>466</v>
      </c>
      <c r="B12" s="453"/>
      <c r="C12" s="453"/>
      <c r="D12" s="453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</row>
    <row r="13" spans="1:17" ht="17.25" customHeight="1" x14ac:dyDescent="0.25">
      <c r="A13" s="402"/>
      <c r="B13" s="402"/>
      <c r="C13" s="40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3" t="s">
        <v>375</v>
      </c>
    </row>
    <row r="14" spans="1:17" x14ac:dyDescent="0.25">
      <c r="A14" s="537" t="s">
        <v>5</v>
      </c>
      <c r="B14" s="456" t="s">
        <v>304</v>
      </c>
      <c r="C14" s="456" t="s">
        <v>53</v>
      </c>
      <c r="D14" s="480" t="s">
        <v>315</v>
      </c>
      <c r="E14" s="490" t="s">
        <v>188</v>
      </c>
      <c r="F14" s="490"/>
      <c r="G14" s="490"/>
      <c r="H14" s="457" t="s">
        <v>317</v>
      </c>
      <c r="I14" s="489" t="s">
        <v>188</v>
      </c>
      <c r="J14" s="489"/>
      <c r="K14" s="489"/>
      <c r="L14" s="473" t="s">
        <v>0</v>
      </c>
      <c r="M14" s="473" t="s">
        <v>188</v>
      </c>
      <c r="N14" s="473"/>
      <c r="O14" s="473"/>
    </row>
    <row r="15" spans="1:17" x14ac:dyDescent="0.25">
      <c r="A15" s="537"/>
      <c r="B15" s="456"/>
      <c r="C15" s="456"/>
      <c r="D15" s="480"/>
      <c r="E15" s="490" t="s">
        <v>1</v>
      </c>
      <c r="F15" s="490"/>
      <c r="G15" s="480" t="s">
        <v>2</v>
      </c>
      <c r="H15" s="457"/>
      <c r="I15" s="489" t="s">
        <v>1</v>
      </c>
      <c r="J15" s="489"/>
      <c r="K15" s="457" t="s">
        <v>2</v>
      </c>
      <c r="L15" s="473"/>
      <c r="M15" s="473" t="s">
        <v>1</v>
      </c>
      <c r="N15" s="473"/>
      <c r="O15" s="456" t="s">
        <v>2</v>
      </c>
      <c r="Q15" s="84"/>
    </row>
    <row r="16" spans="1:17" ht="29.25" customHeight="1" x14ac:dyDescent="0.25">
      <c r="A16" s="537"/>
      <c r="B16" s="456"/>
      <c r="C16" s="456"/>
      <c r="D16" s="480"/>
      <c r="E16" s="408" t="s">
        <v>3</v>
      </c>
      <c r="F16" s="406" t="s">
        <v>4</v>
      </c>
      <c r="G16" s="480"/>
      <c r="H16" s="457"/>
      <c r="I16" s="407" t="s">
        <v>3</v>
      </c>
      <c r="J16" s="404" t="s">
        <v>4</v>
      </c>
      <c r="K16" s="457"/>
      <c r="L16" s="473"/>
      <c r="M16" s="405" t="s">
        <v>3</v>
      </c>
      <c r="N16" s="403" t="s">
        <v>4</v>
      </c>
      <c r="O16" s="456"/>
      <c r="P16" s="53" t="s">
        <v>285</v>
      </c>
      <c r="Q16" s="54"/>
    </row>
    <row r="17" spans="1:17" ht="15.95" customHeight="1" x14ac:dyDescent="0.25">
      <c r="A17" s="11" t="s">
        <v>69</v>
      </c>
      <c r="B17" s="470" t="s">
        <v>58</v>
      </c>
      <c r="C17" s="471"/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2"/>
      <c r="P17" s="53" t="s">
        <v>286</v>
      </c>
      <c r="Q17" s="54"/>
    </row>
    <row r="18" spans="1:17" ht="15" customHeight="1" x14ac:dyDescent="0.25">
      <c r="A18" s="11" t="s">
        <v>176</v>
      </c>
      <c r="B18" s="10" t="s">
        <v>20</v>
      </c>
      <c r="C18" s="13" t="s">
        <v>31</v>
      </c>
      <c r="D18" s="14">
        <f>E18+G18</f>
        <v>125.3</v>
      </c>
      <c r="E18" s="14">
        <v>92.5</v>
      </c>
      <c r="F18" s="14"/>
      <c r="G18" s="14">
        <v>32.799999999999997</v>
      </c>
      <c r="H18" s="8">
        <f>I18+K18</f>
        <v>3.8</v>
      </c>
      <c r="I18" s="8">
        <v>3.8</v>
      </c>
      <c r="J18" s="8"/>
      <c r="K18" s="8"/>
      <c r="L18" s="10">
        <f>M18+O18</f>
        <v>129.1</v>
      </c>
      <c r="M18" s="10">
        <f>E18+I18</f>
        <v>96.3</v>
      </c>
      <c r="N18" s="10">
        <f>F18+J18</f>
        <v>0</v>
      </c>
      <c r="O18" s="10">
        <f>G18+K18</f>
        <v>32.799999999999997</v>
      </c>
      <c r="P18" s="53" t="s">
        <v>287</v>
      </c>
      <c r="Q18" s="54"/>
    </row>
    <row r="19" spans="1:17" ht="15.95" customHeight="1" x14ac:dyDescent="0.25">
      <c r="A19" s="18" t="s">
        <v>70</v>
      </c>
      <c r="B19" s="19" t="s">
        <v>169</v>
      </c>
      <c r="C19" s="26"/>
      <c r="D19" s="21">
        <f>D18</f>
        <v>125.3</v>
      </c>
      <c r="E19" s="21">
        <f>E18</f>
        <v>92.5</v>
      </c>
      <c r="F19" s="21">
        <f>F18</f>
        <v>0</v>
      </c>
      <c r="G19" s="21">
        <f>G18</f>
        <v>32.799999999999997</v>
      </c>
      <c r="H19" s="22">
        <f t="shared" ref="H19:O19" si="0">H18</f>
        <v>3.8</v>
      </c>
      <c r="I19" s="22">
        <f t="shared" si="0"/>
        <v>3.8</v>
      </c>
      <c r="J19" s="22">
        <f t="shared" si="0"/>
        <v>0</v>
      </c>
      <c r="K19" s="22">
        <f t="shared" si="0"/>
        <v>0</v>
      </c>
      <c r="L19" s="19">
        <f t="shared" si="0"/>
        <v>129.1</v>
      </c>
      <c r="M19" s="19">
        <f t="shared" si="0"/>
        <v>96.3</v>
      </c>
      <c r="N19" s="19">
        <f t="shared" si="0"/>
        <v>0</v>
      </c>
      <c r="O19" s="19">
        <f t="shared" si="0"/>
        <v>32.799999999999997</v>
      </c>
      <c r="P19" s="53" t="s">
        <v>288</v>
      </c>
      <c r="Q19" s="54"/>
    </row>
    <row r="20" spans="1:17" ht="15.95" customHeight="1" x14ac:dyDescent="0.25">
      <c r="A20" s="11" t="s">
        <v>71</v>
      </c>
      <c r="B20" s="470" t="s">
        <v>61</v>
      </c>
      <c r="C20" s="471"/>
      <c r="D20" s="471"/>
      <c r="E20" s="471"/>
      <c r="F20" s="471"/>
      <c r="G20" s="471"/>
      <c r="H20" s="471"/>
      <c r="I20" s="471"/>
      <c r="J20" s="471"/>
      <c r="K20" s="471"/>
      <c r="L20" s="471"/>
      <c r="M20" s="471"/>
      <c r="N20" s="471"/>
      <c r="O20" s="472"/>
      <c r="P20" s="53" t="s">
        <v>291</v>
      </c>
      <c r="Q20" s="54">
        <f>L18</f>
        <v>129.1</v>
      </c>
    </row>
    <row r="21" spans="1:17" ht="15" customHeight="1" x14ac:dyDescent="0.25">
      <c r="A21" s="11" t="s">
        <v>72</v>
      </c>
      <c r="B21" s="10" t="s">
        <v>20</v>
      </c>
      <c r="C21" s="13" t="s">
        <v>32</v>
      </c>
      <c r="D21" s="14">
        <f>E21+G21</f>
        <v>30.7</v>
      </c>
      <c r="E21" s="14">
        <v>30.7</v>
      </c>
      <c r="F21" s="14"/>
      <c r="G21" s="14"/>
      <c r="H21" s="8">
        <f>I21+K21</f>
        <v>0</v>
      </c>
      <c r="I21" s="8"/>
      <c r="J21" s="8"/>
      <c r="K21" s="8"/>
      <c r="L21" s="10">
        <f>M21+O21</f>
        <v>30.7</v>
      </c>
      <c r="M21" s="10">
        <f>E21+I21</f>
        <v>30.7</v>
      </c>
      <c r="N21" s="10">
        <f>F21+J21</f>
        <v>0</v>
      </c>
      <c r="O21" s="10">
        <f>G21+K21</f>
        <v>0</v>
      </c>
      <c r="P21" s="53" t="s">
        <v>289</v>
      </c>
      <c r="Q21" s="54">
        <f>SUM(I26:I36)</f>
        <v>0</v>
      </c>
    </row>
    <row r="22" spans="1:17" ht="15.95" customHeight="1" x14ac:dyDescent="0.25">
      <c r="A22" s="18" t="s">
        <v>73</v>
      </c>
      <c r="B22" s="19" t="s">
        <v>170</v>
      </c>
      <c r="C22" s="26"/>
      <c r="D22" s="21">
        <f>D21</f>
        <v>30.7</v>
      </c>
      <c r="E22" s="21">
        <f>E21</f>
        <v>30.7</v>
      </c>
      <c r="F22" s="21">
        <f>F21</f>
        <v>0</v>
      </c>
      <c r="G22" s="21">
        <f>G21</f>
        <v>0</v>
      </c>
      <c r="H22" s="22">
        <f t="shared" ref="H22:O22" si="1">H21</f>
        <v>0</v>
      </c>
      <c r="I22" s="22">
        <f t="shared" si="1"/>
        <v>0</v>
      </c>
      <c r="J22" s="22">
        <f t="shared" si="1"/>
        <v>0</v>
      </c>
      <c r="K22" s="22">
        <f t="shared" si="1"/>
        <v>0</v>
      </c>
      <c r="L22" s="19">
        <f t="shared" si="1"/>
        <v>30.7</v>
      </c>
      <c r="M22" s="19">
        <f t="shared" si="1"/>
        <v>30.7</v>
      </c>
      <c r="N22" s="19">
        <f t="shared" si="1"/>
        <v>0</v>
      </c>
      <c r="O22" s="19">
        <f t="shared" si="1"/>
        <v>0</v>
      </c>
      <c r="P22" s="53" t="s">
        <v>290</v>
      </c>
      <c r="Q22" s="54">
        <f>L21</f>
        <v>30.7</v>
      </c>
    </row>
    <row r="23" spans="1:17" ht="15.95" customHeight="1" x14ac:dyDescent="0.25">
      <c r="A23" s="85" t="s">
        <v>74</v>
      </c>
      <c r="B23" s="99" t="s">
        <v>166</v>
      </c>
      <c r="C23" s="100"/>
      <c r="D23" s="38">
        <f>D19+D22</f>
        <v>156</v>
      </c>
      <c r="E23" s="38">
        <f>E19+E22</f>
        <v>123.2</v>
      </c>
      <c r="F23" s="38">
        <f>F19+F22</f>
        <v>0</v>
      </c>
      <c r="G23" s="38">
        <f>G19+G22</f>
        <v>32.799999999999997</v>
      </c>
      <c r="H23" s="39">
        <f t="shared" ref="H23:O23" si="2">H19+H22</f>
        <v>3.8</v>
      </c>
      <c r="I23" s="39">
        <f t="shared" si="2"/>
        <v>3.8</v>
      </c>
      <c r="J23" s="39">
        <f t="shared" si="2"/>
        <v>0</v>
      </c>
      <c r="K23" s="39">
        <f t="shared" si="2"/>
        <v>0</v>
      </c>
      <c r="L23" s="40">
        <f t="shared" si="2"/>
        <v>159.79999999999998</v>
      </c>
      <c r="M23" s="40">
        <f t="shared" si="2"/>
        <v>127</v>
      </c>
      <c r="N23" s="40">
        <f t="shared" si="2"/>
        <v>0</v>
      </c>
      <c r="O23" s="40">
        <f t="shared" si="2"/>
        <v>32.799999999999997</v>
      </c>
      <c r="P23" s="53" t="s">
        <v>292</v>
      </c>
      <c r="Q23" s="54">
        <f>SUM(I72:I85)</f>
        <v>0</v>
      </c>
    </row>
    <row r="24" spans="1:17" ht="15" customHeight="1" x14ac:dyDescent="0.25">
      <c r="A24" s="351" t="s">
        <v>167</v>
      </c>
      <c r="B24" s="86"/>
      <c r="C24" s="87"/>
      <c r="D24" s="86"/>
      <c r="E24" s="86"/>
      <c r="F24" s="81"/>
      <c r="G24" s="81"/>
      <c r="H24" s="81"/>
      <c r="I24" s="81"/>
      <c r="J24" s="81"/>
      <c r="K24" s="81"/>
      <c r="L24" s="81"/>
      <c r="M24" s="81"/>
      <c r="N24" s="81"/>
      <c r="P24" s="53" t="s">
        <v>293</v>
      </c>
      <c r="Q24" s="54">
        <f>SUM(I43:I69)</f>
        <v>0</v>
      </c>
    </row>
    <row r="25" spans="1:17" x14ac:dyDescent="0.25">
      <c r="A25" s="351"/>
      <c r="C25" s="348"/>
      <c r="F25" s="3"/>
      <c r="P25" s="53" t="s">
        <v>294</v>
      </c>
      <c r="Q25" s="54">
        <f>SUM(I88:I91)</f>
        <v>0</v>
      </c>
    </row>
    <row r="26" spans="1:17" x14ac:dyDescent="0.25">
      <c r="C26" s="43"/>
      <c r="D26" s="1">
        <v>156</v>
      </c>
      <c r="E26" s="1">
        <v>123.2</v>
      </c>
      <c r="G26" s="1">
        <v>32.799999999999997</v>
      </c>
      <c r="P26" s="58" t="s">
        <v>166</v>
      </c>
      <c r="Q26" s="59">
        <f>SUM(Q16:Q25)</f>
        <v>159.79999999999998</v>
      </c>
    </row>
    <row r="27" spans="1:17" x14ac:dyDescent="0.25">
      <c r="C27" s="43"/>
      <c r="J27" s="1" t="s">
        <v>381</v>
      </c>
      <c r="P27" s="60"/>
      <c r="Q27" s="60"/>
    </row>
    <row r="28" spans="1:17" x14ac:dyDescent="0.25">
      <c r="C28" s="43"/>
      <c r="P28" s="60"/>
      <c r="Q28" s="60">
        <f>Q26-L23</f>
        <v>0</v>
      </c>
    </row>
    <row r="29" spans="1:17" x14ac:dyDescent="0.25">
      <c r="C29" s="43"/>
    </row>
    <row r="30" spans="1:17" x14ac:dyDescent="0.25">
      <c r="C30" s="43"/>
      <c r="Q30" s="1">
        <f>L23-Q26</f>
        <v>0</v>
      </c>
    </row>
    <row r="31" spans="1:17" x14ac:dyDescent="0.25">
      <c r="C31" s="43"/>
      <c r="G31" s="1" t="s">
        <v>167</v>
      </c>
    </row>
    <row r="32" spans="1:17" x14ac:dyDescent="0.25">
      <c r="C32" s="43"/>
    </row>
    <row r="33" spans="3:3" x14ac:dyDescent="0.25">
      <c r="C33" s="43"/>
    </row>
    <row r="34" spans="3:3" x14ac:dyDescent="0.25">
      <c r="C34" s="43"/>
    </row>
    <row r="35" spans="3:3" x14ac:dyDescent="0.25">
      <c r="C35" s="43"/>
    </row>
    <row r="36" spans="3:3" x14ac:dyDescent="0.25">
      <c r="C36" s="43"/>
    </row>
    <row r="37" spans="3:3" x14ac:dyDescent="0.25">
      <c r="C37" s="43"/>
    </row>
    <row r="38" spans="3:3" x14ac:dyDescent="0.25">
      <c r="C38" s="43"/>
    </row>
    <row r="39" spans="3:3" x14ac:dyDescent="0.25">
      <c r="C39" s="43"/>
    </row>
    <row r="40" spans="3:3" x14ac:dyDescent="0.25">
      <c r="C40" s="43"/>
    </row>
    <row r="41" spans="3:3" x14ac:dyDescent="0.25">
      <c r="C41" s="43"/>
    </row>
    <row r="42" spans="3:3" x14ac:dyDescent="0.25">
      <c r="C42" s="43"/>
    </row>
    <row r="43" spans="3:3" x14ac:dyDescent="0.25">
      <c r="C43" s="43"/>
    </row>
    <row r="44" spans="3:3" x14ac:dyDescent="0.25">
      <c r="C44" s="43"/>
    </row>
    <row r="45" spans="3:3" x14ac:dyDescent="0.25">
      <c r="C45" s="43"/>
    </row>
    <row r="46" spans="3:3" x14ac:dyDescent="0.25">
      <c r="C46" s="43"/>
    </row>
    <row r="47" spans="3:3" x14ac:dyDescent="0.25">
      <c r="C47" s="43"/>
    </row>
    <row r="48" spans="3:3" x14ac:dyDescent="0.25">
      <c r="C48" s="43"/>
    </row>
    <row r="49" spans="3:3" x14ac:dyDescent="0.25">
      <c r="C49" s="43"/>
    </row>
    <row r="50" spans="3:3" x14ac:dyDescent="0.25">
      <c r="C50" s="43"/>
    </row>
    <row r="51" spans="3:3" x14ac:dyDescent="0.25">
      <c r="C51" s="43"/>
    </row>
    <row r="52" spans="3:3" x14ac:dyDescent="0.25">
      <c r="C52" s="43"/>
    </row>
    <row r="53" spans="3:3" x14ac:dyDescent="0.25">
      <c r="C53" s="43"/>
    </row>
    <row r="54" spans="3:3" x14ac:dyDescent="0.25">
      <c r="C54" s="43"/>
    </row>
    <row r="55" spans="3:3" x14ac:dyDescent="0.25">
      <c r="C55" s="43"/>
    </row>
    <row r="56" spans="3:3" x14ac:dyDescent="0.25">
      <c r="C56" s="43"/>
    </row>
    <row r="57" spans="3:3" x14ac:dyDescent="0.25">
      <c r="C57" s="43"/>
    </row>
    <row r="58" spans="3:3" x14ac:dyDescent="0.25">
      <c r="C58" s="43"/>
    </row>
    <row r="59" spans="3:3" x14ac:dyDescent="0.25">
      <c r="C59" s="43"/>
    </row>
    <row r="60" spans="3:3" x14ac:dyDescent="0.25">
      <c r="C60" s="43"/>
    </row>
    <row r="61" spans="3:3" x14ac:dyDescent="0.25">
      <c r="C61" s="43"/>
    </row>
    <row r="62" spans="3:3" x14ac:dyDescent="0.25">
      <c r="C62" s="43"/>
    </row>
    <row r="63" spans="3:3" x14ac:dyDescent="0.25">
      <c r="C63" s="43"/>
    </row>
    <row r="64" spans="3:3" x14ac:dyDescent="0.25">
      <c r="C64" s="43"/>
    </row>
    <row r="65" spans="3:3" x14ac:dyDescent="0.25">
      <c r="C65" s="43"/>
    </row>
    <row r="66" spans="3:3" x14ac:dyDescent="0.25">
      <c r="C66" s="43"/>
    </row>
    <row r="67" spans="3:3" x14ac:dyDescent="0.25">
      <c r="C67" s="43"/>
    </row>
    <row r="68" spans="3:3" x14ac:dyDescent="0.25">
      <c r="C68" s="43"/>
    </row>
    <row r="69" spans="3:3" x14ac:dyDescent="0.25">
      <c r="C69" s="43"/>
    </row>
    <row r="70" spans="3:3" x14ac:dyDescent="0.25">
      <c r="C70" s="43"/>
    </row>
    <row r="71" spans="3:3" x14ac:dyDescent="0.25">
      <c r="C71" s="43"/>
    </row>
    <row r="72" spans="3:3" x14ac:dyDescent="0.25">
      <c r="C72" s="43"/>
    </row>
    <row r="73" spans="3:3" x14ac:dyDescent="0.25">
      <c r="C73" s="43"/>
    </row>
    <row r="74" spans="3:3" x14ac:dyDescent="0.25">
      <c r="C74" s="43"/>
    </row>
    <row r="75" spans="3:3" x14ac:dyDescent="0.25">
      <c r="C75" s="43"/>
    </row>
    <row r="76" spans="3:3" x14ac:dyDescent="0.25">
      <c r="C76" s="43"/>
    </row>
    <row r="77" spans="3:3" x14ac:dyDescent="0.25">
      <c r="C77" s="43"/>
    </row>
    <row r="78" spans="3:3" x14ac:dyDescent="0.25">
      <c r="C78" s="43"/>
    </row>
    <row r="79" spans="3:3" x14ac:dyDescent="0.25">
      <c r="C79" s="43"/>
    </row>
    <row r="80" spans="3:3" x14ac:dyDescent="0.25">
      <c r="C80" s="43"/>
    </row>
    <row r="81" spans="3:3" x14ac:dyDescent="0.25">
      <c r="C81" s="43"/>
    </row>
    <row r="82" spans="3:3" x14ac:dyDescent="0.25">
      <c r="C82" s="43"/>
    </row>
    <row r="83" spans="3:3" x14ac:dyDescent="0.25">
      <c r="C83" s="43"/>
    </row>
    <row r="84" spans="3:3" x14ac:dyDescent="0.25">
      <c r="C84" s="43"/>
    </row>
    <row r="85" spans="3:3" x14ac:dyDescent="0.25">
      <c r="C85" s="43"/>
    </row>
    <row r="86" spans="3:3" x14ac:dyDescent="0.25">
      <c r="C86" s="43"/>
    </row>
    <row r="87" spans="3:3" x14ac:dyDescent="0.25">
      <c r="C87" s="43"/>
    </row>
    <row r="88" spans="3:3" x14ac:dyDescent="0.25">
      <c r="C88" s="43"/>
    </row>
    <row r="89" spans="3:3" x14ac:dyDescent="0.25">
      <c r="C89" s="43"/>
    </row>
    <row r="90" spans="3:3" x14ac:dyDescent="0.25">
      <c r="C90" s="43"/>
    </row>
    <row r="91" spans="3:3" x14ac:dyDescent="0.25">
      <c r="C91" s="43"/>
    </row>
    <row r="92" spans="3:3" x14ac:dyDescent="0.25">
      <c r="C92" s="43"/>
    </row>
    <row r="93" spans="3:3" x14ac:dyDescent="0.25">
      <c r="C93" s="43"/>
    </row>
    <row r="94" spans="3:3" x14ac:dyDescent="0.25">
      <c r="C94" s="43"/>
    </row>
    <row r="95" spans="3:3" x14ac:dyDescent="0.25">
      <c r="C95" s="43"/>
    </row>
    <row r="96" spans="3:3" x14ac:dyDescent="0.25">
      <c r="C96" s="43"/>
    </row>
    <row r="97" spans="3:3" x14ac:dyDescent="0.25">
      <c r="C97" s="43"/>
    </row>
    <row r="98" spans="3:3" x14ac:dyDescent="0.25">
      <c r="C98" s="43"/>
    </row>
    <row r="99" spans="3:3" x14ac:dyDescent="0.25">
      <c r="C99" s="43"/>
    </row>
    <row r="100" spans="3:3" x14ac:dyDescent="0.25">
      <c r="C100" s="43"/>
    </row>
    <row r="101" spans="3:3" x14ac:dyDescent="0.25">
      <c r="C101" s="43"/>
    </row>
    <row r="102" spans="3:3" x14ac:dyDescent="0.25">
      <c r="C102" s="43"/>
    </row>
    <row r="103" spans="3:3" x14ac:dyDescent="0.25">
      <c r="C103" s="43"/>
    </row>
    <row r="104" spans="3:3" x14ac:dyDescent="0.25">
      <c r="C104" s="43"/>
    </row>
    <row r="105" spans="3:3" x14ac:dyDescent="0.25">
      <c r="C105" s="43"/>
    </row>
    <row r="106" spans="3:3" x14ac:dyDescent="0.25">
      <c r="C106" s="43"/>
    </row>
    <row r="107" spans="3:3" x14ac:dyDescent="0.25">
      <c r="C107" s="43"/>
    </row>
    <row r="108" spans="3:3" x14ac:dyDescent="0.25">
      <c r="C108" s="43"/>
    </row>
    <row r="109" spans="3:3" x14ac:dyDescent="0.25">
      <c r="C109" s="43"/>
    </row>
    <row r="110" spans="3:3" x14ac:dyDescent="0.25">
      <c r="C110" s="43"/>
    </row>
    <row r="111" spans="3:3" x14ac:dyDescent="0.25">
      <c r="C111" s="43"/>
    </row>
    <row r="112" spans="3:3" x14ac:dyDescent="0.25">
      <c r="C112" s="43"/>
    </row>
    <row r="113" spans="3:3" x14ac:dyDescent="0.25">
      <c r="C113" s="43"/>
    </row>
    <row r="114" spans="3:3" x14ac:dyDescent="0.25">
      <c r="C114" s="43"/>
    </row>
    <row r="115" spans="3:3" x14ac:dyDescent="0.25">
      <c r="C115" s="43"/>
    </row>
    <row r="116" spans="3:3" x14ac:dyDescent="0.25">
      <c r="C116" s="43"/>
    </row>
    <row r="117" spans="3:3" x14ac:dyDescent="0.25">
      <c r="C117" s="43"/>
    </row>
    <row r="118" spans="3:3" x14ac:dyDescent="0.25">
      <c r="C118" s="43"/>
    </row>
    <row r="119" spans="3:3" x14ac:dyDescent="0.25">
      <c r="C119" s="43"/>
    </row>
    <row r="120" spans="3:3" x14ac:dyDescent="0.25">
      <c r="C120" s="43"/>
    </row>
    <row r="121" spans="3:3" x14ac:dyDescent="0.25">
      <c r="C121" s="43"/>
    </row>
    <row r="122" spans="3:3" x14ac:dyDescent="0.25">
      <c r="C122" s="43"/>
    </row>
    <row r="123" spans="3:3" x14ac:dyDescent="0.25">
      <c r="C123" s="43"/>
    </row>
    <row r="124" spans="3:3" x14ac:dyDescent="0.25">
      <c r="C124" s="43"/>
    </row>
    <row r="125" spans="3:3" x14ac:dyDescent="0.25">
      <c r="C125" s="43"/>
    </row>
    <row r="126" spans="3:3" x14ac:dyDescent="0.25">
      <c r="C126" s="43"/>
    </row>
    <row r="127" spans="3:3" x14ac:dyDescent="0.25">
      <c r="C127" s="43"/>
    </row>
    <row r="128" spans="3:3" x14ac:dyDescent="0.25">
      <c r="C128" s="43"/>
    </row>
    <row r="129" spans="3:3" x14ac:dyDescent="0.25">
      <c r="C129" s="43"/>
    </row>
    <row r="130" spans="3:3" x14ac:dyDescent="0.25">
      <c r="C130" s="43"/>
    </row>
    <row r="131" spans="3:3" x14ac:dyDescent="0.25">
      <c r="C131" s="43"/>
    </row>
    <row r="132" spans="3:3" x14ac:dyDescent="0.25">
      <c r="C132" s="43"/>
    </row>
    <row r="133" spans="3:3" x14ac:dyDescent="0.25">
      <c r="C133" s="43"/>
    </row>
    <row r="134" spans="3:3" x14ac:dyDescent="0.25">
      <c r="C134" s="43"/>
    </row>
    <row r="135" spans="3:3" x14ac:dyDescent="0.25">
      <c r="C135" s="43"/>
    </row>
    <row r="136" spans="3:3" x14ac:dyDescent="0.25">
      <c r="C136" s="43"/>
    </row>
    <row r="137" spans="3:3" x14ac:dyDescent="0.25">
      <c r="C137" s="43"/>
    </row>
    <row r="138" spans="3:3" x14ac:dyDescent="0.25">
      <c r="C138" s="43"/>
    </row>
    <row r="139" spans="3:3" x14ac:dyDescent="0.25">
      <c r="C139" s="43"/>
    </row>
    <row r="140" spans="3:3" x14ac:dyDescent="0.25">
      <c r="C140" s="43"/>
    </row>
    <row r="141" spans="3:3" x14ac:dyDescent="0.25">
      <c r="C141" s="43"/>
    </row>
    <row r="142" spans="3:3" x14ac:dyDescent="0.25">
      <c r="C142" s="43"/>
    </row>
    <row r="143" spans="3:3" x14ac:dyDescent="0.25">
      <c r="C143" s="43"/>
    </row>
    <row r="144" spans="3:3" x14ac:dyDescent="0.25">
      <c r="C144" s="43"/>
    </row>
    <row r="145" spans="3:3" x14ac:dyDescent="0.25">
      <c r="C145" s="43"/>
    </row>
    <row r="146" spans="3:3" x14ac:dyDescent="0.25">
      <c r="C146" s="43"/>
    </row>
    <row r="147" spans="3:3" x14ac:dyDescent="0.25">
      <c r="C147" s="43"/>
    </row>
    <row r="148" spans="3:3" x14ac:dyDescent="0.25">
      <c r="C148" s="43"/>
    </row>
    <row r="149" spans="3:3" x14ac:dyDescent="0.25">
      <c r="C149" s="43"/>
    </row>
    <row r="150" spans="3:3" x14ac:dyDescent="0.25">
      <c r="C150" s="43"/>
    </row>
    <row r="151" spans="3:3" x14ac:dyDescent="0.25">
      <c r="C151" s="43"/>
    </row>
    <row r="152" spans="3:3" x14ac:dyDescent="0.25">
      <c r="C152" s="43"/>
    </row>
    <row r="153" spans="3:3" x14ac:dyDescent="0.25">
      <c r="C153" s="43"/>
    </row>
    <row r="154" spans="3:3" x14ac:dyDescent="0.25">
      <c r="C154" s="43"/>
    </row>
    <row r="155" spans="3:3" x14ac:dyDescent="0.25">
      <c r="C155" s="43"/>
    </row>
    <row r="156" spans="3:3" x14ac:dyDescent="0.25">
      <c r="C156" s="43"/>
    </row>
    <row r="157" spans="3:3" x14ac:dyDescent="0.25">
      <c r="C157" s="43"/>
    </row>
    <row r="158" spans="3:3" x14ac:dyDescent="0.25">
      <c r="C158" s="43"/>
    </row>
    <row r="159" spans="3:3" x14ac:dyDescent="0.25">
      <c r="C159" s="43"/>
    </row>
    <row r="160" spans="3:3" x14ac:dyDescent="0.25">
      <c r="C160" s="43"/>
    </row>
    <row r="161" spans="3:3" x14ac:dyDescent="0.25">
      <c r="C161" s="43"/>
    </row>
    <row r="162" spans="3:3" x14ac:dyDescent="0.25">
      <c r="C162" s="43"/>
    </row>
    <row r="163" spans="3:3" x14ac:dyDescent="0.25">
      <c r="C163" s="43"/>
    </row>
    <row r="164" spans="3:3" x14ac:dyDescent="0.25">
      <c r="C164" s="43"/>
    </row>
    <row r="165" spans="3:3" x14ac:dyDescent="0.25">
      <c r="C165" s="43"/>
    </row>
    <row r="166" spans="3:3" x14ac:dyDescent="0.25">
      <c r="C166" s="43"/>
    </row>
    <row r="167" spans="3:3" x14ac:dyDescent="0.25">
      <c r="C167" s="43"/>
    </row>
    <row r="168" spans="3:3" x14ac:dyDescent="0.25">
      <c r="C168" s="43"/>
    </row>
    <row r="169" spans="3:3" x14ac:dyDescent="0.25">
      <c r="C169" s="43"/>
    </row>
    <row r="170" spans="3:3" x14ac:dyDescent="0.25">
      <c r="C170" s="43"/>
    </row>
    <row r="171" spans="3:3" x14ac:dyDescent="0.25">
      <c r="C171" s="43"/>
    </row>
    <row r="172" spans="3:3" x14ac:dyDescent="0.25">
      <c r="C172" s="43"/>
    </row>
    <row r="173" spans="3:3" x14ac:dyDescent="0.25">
      <c r="C173" s="43"/>
    </row>
    <row r="174" spans="3:3" x14ac:dyDescent="0.25">
      <c r="C174" s="43"/>
    </row>
    <row r="175" spans="3:3" x14ac:dyDescent="0.25">
      <c r="C175" s="43"/>
    </row>
    <row r="176" spans="3:3" x14ac:dyDescent="0.25">
      <c r="C176" s="43"/>
    </row>
    <row r="177" spans="3:3" x14ac:dyDescent="0.25">
      <c r="C177" s="43"/>
    </row>
    <row r="178" spans="3:3" x14ac:dyDescent="0.25">
      <c r="C178" s="43"/>
    </row>
    <row r="179" spans="3:3" x14ac:dyDescent="0.25">
      <c r="C179" s="43"/>
    </row>
    <row r="180" spans="3:3" x14ac:dyDescent="0.25">
      <c r="C180" s="43"/>
    </row>
    <row r="181" spans="3:3" x14ac:dyDescent="0.25">
      <c r="C181" s="43"/>
    </row>
    <row r="182" spans="3:3" x14ac:dyDescent="0.25">
      <c r="C182" s="43"/>
    </row>
    <row r="183" spans="3:3" x14ac:dyDescent="0.25">
      <c r="C183" s="43"/>
    </row>
    <row r="184" spans="3:3" x14ac:dyDescent="0.25">
      <c r="C184" s="43"/>
    </row>
    <row r="185" spans="3:3" x14ac:dyDescent="0.25">
      <c r="C185" s="43"/>
    </row>
    <row r="186" spans="3:3" x14ac:dyDescent="0.25">
      <c r="C186" s="43"/>
    </row>
    <row r="187" spans="3:3" x14ac:dyDescent="0.25">
      <c r="C187" s="43"/>
    </row>
    <row r="188" spans="3:3" x14ac:dyDescent="0.25">
      <c r="C188" s="43"/>
    </row>
    <row r="189" spans="3:3" x14ac:dyDescent="0.25">
      <c r="C189" s="43"/>
    </row>
    <row r="190" spans="3:3" x14ac:dyDescent="0.25">
      <c r="C190" s="43"/>
    </row>
    <row r="191" spans="3:3" x14ac:dyDescent="0.25">
      <c r="C191" s="43"/>
    </row>
    <row r="192" spans="3:3" x14ac:dyDescent="0.25">
      <c r="C192" s="43"/>
    </row>
    <row r="193" spans="3:3" x14ac:dyDescent="0.25">
      <c r="C193" s="43"/>
    </row>
    <row r="194" spans="3:3" x14ac:dyDescent="0.25">
      <c r="C194" s="43"/>
    </row>
    <row r="195" spans="3:3" x14ac:dyDescent="0.25">
      <c r="C195" s="43"/>
    </row>
    <row r="196" spans="3:3" x14ac:dyDescent="0.25">
      <c r="C196" s="43"/>
    </row>
    <row r="197" spans="3:3" x14ac:dyDescent="0.25">
      <c r="C197" s="43"/>
    </row>
    <row r="198" spans="3:3" x14ac:dyDescent="0.25">
      <c r="C198" s="43"/>
    </row>
    <row r="199" spans="3:3" x14ac:dyDescent="0.25">
      <c r="C199" s="43"/>
    </row>
    <row r="200" spans="3:3" x14ac:dyDescent="0.25">
      <c r="C200" s="43"/>
    </row>
    <row r="201" spans="3:3" x14ac:dyDescent="0.25">
      <c r="C201" s="43"/>
    </row>
    <row r="202" spans="3:3" x14ac:dyDescent="0.25">
      <c r="C202" s="43"/>
    </row>
    <row r="203" spans="3:3" x14ac:dyDescent="0.25">
      <c r="C203" s="43"/>
    </row>
    <row r="204" spans="3:3" x14ac:dyDescent="0.25">
      <c r="C204" s="43"/>
    </row>
    <row r="205" spans="3:3" x14ac:dyDescent="0.25">
      <c r="C205" s="43"/>
    </row>
    <row r="206" spans="3:3" x14ac:dyDescent="0.25">
      <c r="C206" s="43"/>
    </row>
    <row r="207" spans="3:3" x14ac:dyDescent="0.25">
      <c r="C207" s="43"/>
    </row>
    <row r="208" spans="3:3" x14ac:dyDescent="0.25">
      <c r="C208" s="43"/>
    </row>
    <row r="209" spans="3:3" x14ac:dyDescent="0.25">
      <c r="C209" s="43"/>
    </row>
    <row r="210" spans="3:3" x14ac:dyDescent="0.25">
      <c r="C210" s="43"/>
    </row>
    <row r="211" spans="3:3" x14ac:dyDescent="0.25">
      <c r="C211" s="43"/>
    </row>
    <row r="212" spans="3:3" x14ac:dyDescent="0.25">
      <c r="C212" s="43"/>
    </row>
    <row r="213" spans="3:3" x14ac:dyDescent="0.25">
      <c r="C213" s="43"/>
    </row>
    <row r="214" spans="3:3" x14ac:dyDescent="0.25">
      <c r="C214" s="43"/>
    </row>
    <row r="215" spans="3:3" x14ac:dyDescent="0.25">
      <c r="C215" s="43"/>
    </row>
    <row r="216" spans="3:3" x14ac:dyDescent="0.25">
      <c r="C216" s="43"/>
    </row>
    <row r="217" spans="3:3" x14ac:dyDescent="0.25">
      <c r="C217" s="43"/>
    </row>
    <row r="218" spans="3:3" x14ac:dyDescent="0.25">
      <c r="C218" s="43"/>
    </row>
    <row r="219" spans="3:3" x14ac:dyDescent="0.25">
      <c r="C219" s="43"/>
    </row>
    <row r="220" spans="3:3" x14ac:dyDescent="0.25">
      <c r="C220" s="43"/>
    </row>
    <row r="221" spans="3:3" x14ac:dyDescent="0.25">
      <c r="C221" s="43"/>
    </row>
    <row r="222" spans="3:3" x14ac:dyDescent="0.25">
      <c r="C222" s="43"/>
    </row>
    <row r="223" spans="3:3" x14ac:dyDescent="0.25">
      <c r="C223" s="43"/>
    </row>
    <row r="224" spans="3:3" x14ac:dyDescent="0.25">
      <c r="C224" s="43"/>
    </row>
    <row r="225" spans="3:3" x14ac:dyDescent="0.25">
      <c r="C225" s="43"/>
    </row>
    <row r="226" spans="3:3" x14ac:dyDescent="0.25">
      <c r="C226" s="43"/>
    </row>
    <row r="227" spans="3:3" x14ac:dyDescent="0.25">
      <c r="C227" s="43"/>
    </row>
    <row r="228" spans="3:3" x14ac:dyDescent="0.25">
      <c r="C228" s="43"/>
    </row>
    <row r="229" spans="3:3" x14ac:dyDescent="0.25">
      <c r="C229" s="43"/>
    </row>
    <row r="230" spans="3:3" x14ac:dyDescent="0.25">
      <c r="C230" s="43"/>
    </row>
    <row r="231" spans="3:3" x14ac:dyDescent="0.25">
      <c r="C231" s="43"/>
    </row>
    <row r="232" spans="3:3" x14ac:dyDescent="0.25">
      <c r="C232" s="43"/>
    </row>
    <row r="233" spans="3:3" x14ac:dyDescent="0.25">
      <c r="C233" s="43"/>
    </row>
    <row r="234" spans="3:3" x14ac:dyDescent="0.25">
      <c r="C234" s="43"/>
    </row>
    <row r="235" spans="3:3" x14ac:dyDescent="0.25">
      <c r="C235" s="43"/>
    </row>
    <row r="236" spans="3:3" x14ac:dyDescent="0.25">
      <c r="C236" s="43"/>
    </row>
    <row r="237" spans="3:3" x14ac:dyDescent="0.25">
      <c r="C237" s="43"/>
    </row>
    <row r="238" spans="3:3" x14ac:dyDescent="0.25">
      <c r="C238" s="43"/>
    </row>
    <row r="239" spans="3:3" x14ac:dyDescent="0.25">
      <c r="C239" s="43"/>
    </row>
    <row r="240" spans="3:3" x14ac:dyDescent="0.25">
      <c r="C240" s="43"/>
    </row>
    <row r="241" spans="3:3" x14ac:dyDescent="0.25">
      <c r="C241" s="43"/>
    </row>
    <row r="242" spans="3:3" x14ac:dyDescent="0.25">
      <c r="C242" s="43"/>
    </row>
    <row r="243" spans="3:3" x14ac:dyDescent="0.25">
      <c r="C243" s="43"/>
    </row>
    <row r="244" spans="3:3" x14ac:dyDescent="0.25">
      <c r="C244" s="43"/>
    </row>
    <row r="245" spans="3:3" x14ac:dyDescent="0.25">
      <c r="C245" s="43"/>
    </row>
    <row r="246" spans="3:3" x14ac:dyDescent="0.25">
      <c r="C246" s="43"/>
    </row>
    <row r="247" spans="3:3" x14ac:dyDescent="0.25">
      <c r="C247" s="43"/>
    </row>
    <row r="248" spans="3:3" x14ac:dyDescent="0.25">
      <c r="C248" s="43"/>
    </row>
    <row r="249" spans="3:3" x14ac:dyDescent="0.25">
      <c r="C249" s="43"/>
    </row>
    <row r="250" spans="3:3" x14ac:dyDescent="0.25">
      <c r="C250" s="43"/>
    </row>
    <row r="251" spans="3:3" x14ac:dyDescent="0.25">
      <c r="C251" s="43"/>
    </row>
    <row r="252" spans="3:3" x14ac:dyDescent="0.25">
      <c r="C252" s="43"/>
    </row>
    <row r="253" spans="3:3" x14ac:dyDescent="0.25">
      <c r="C253" s="43"/>
    </row>
    <row r="254" spans="3:3" x14ac:dyDescent="0.25">
      <c r="C254" s="43"/>
    </row>
    <row r="255" spans="3:3" x14ac:dyDescent="0.25">
      <c r="C255" s="43"/>
    </row>
    <row r="256" spans="3:3" x14ac:dyDescent="0.25">
      <c r="C256" s="43"/>
    </row>
    <row r="257" spans="3:3" x14ac:dyDescent="0.25">
      <c r="C257" s="43"/>
    </row>
    <row r="258" spans="3:3" x14ac:dyDescent="0.25">
      <c r="C258" s="43"/>
    </row>
    <row r="259" spans="3:3" x14ac:dyDescent="0.25">
      <c r="C259" s="43"/>
    </row>
    <row r="260" spans="3:3" x14ac:dyDescent="0.25">
      <c r="C260" s="43"/>
    </row>
    <row r="261" spans="3:3" x14ac:dyDescent="0.25">
      <c r="C261" s="43"/>
    </row>
    <row r="262" spans="3:3" x14ac:dyDescent="0.25">
      <c r="C262" s="43"/>
    </row>
    <row r="263" spans="3:3" x14ac:dyDescent="0.25">
      <c r="C263" s="43"/>
    </row>
    <row r="264" spans="3:3" x14ac:dyDescent="0.25">
      <c r="C264" s="43"/>
    </row>
    <row r="265" spans="3:3" x14ac:dyDescent="0.25">
      <c r="C265" s="43"/>
    </row>
    <row r="266" spans="3:3" x14ac:dyDescent="0.25">
      <c r="C266" s="43"/>
    </row>
    <row r="267" spans="3:3" x14ac:dyDescent="0.25">
      <c r="C267" s="43"/>
    </row>
    <row r="268" spans="3:3" x14ac:dyDescent="0.25">
      <c r="C268" s="43"/>
    </row>
    <row r="269" spans="3:3" x14ac:dyDescent="0.25">
      <c r="C269" s="43"/>
    </row>
    <row r="270" spans="3:3" x14ac:dyDescent="0.25">
      <c r="C270" s="43"/>
    </row>
    <row r="271" spans="3:3" x14ac:dyDescent="0.25">
      <c r="C271" s="43"/>
    </row>
    <row r="272" spans="3:3" x14ac:dyDescent="0.25">
      <c r="C272" s="43"/>
    </row>
    <row r="273" spans="3:3" x14ac:dyDescent="0.25">
      <c r="C273" s="43"/>
    </row>
    <row r="274" spans="3:3" x14ac:dyDescent="0.25">
      <c r="C274" s="43"/>
    </row>
    <row r="275" spans="3:3" x14ac:dyDescent="0.25">
      <c r="C275" s="43"/>
    </row>
    <row r="276" spans="3:3" x14ac:dyDescent="0.25">
      <c r="C276" s="43"/>
    </row>
    <row r="277" spans="3:3" x14ac:dyDescent="0.25">
      <c r="C277" s="43"/>
    </row>
    <row r="278" spans="3:3" x14ac:dyDescent="0.25">
      <c r="C278" s="43"/>
    </row>
    <row r="279" spans="3:3" x14ac:dyDescent="0.25">
      <c r="C279" s="43"/>
    </row>
    <row r="280" spans="3:3" x14ac:dyDescent="0.25">
      <c r="C280" s="43"/>
    </row>
    <row r="281" spans="3:3" x14ac:dyDescent="0.25">
      <c r="C281" s="43"/>
    </row>
    <row r="282" spans="3:3" x14ac:dyDescent="0.25">
      <c r="C282" s="43"/>
    </row>
    <row r="283" spans="3:3" x14ac:dyDescent="0.25">
      <c r="C283" s="43"/>
    </row>
    <row r="284" spans="3:3" x14ac:dyDescent="0.25">
      <c r="C284" s="43"/>
    </row>
    <row r="285" spans="3:3" x14ac:dyDescent="0.25">
      <c r="C285" s="43"/>
    </row>
    <row r="286" spans="3:3" x14ac:dyDescent="0.25">
      <c r="C286" s="43"/>
    </row>
    <row r="287" spans="3:3" x14ac:dyDescent="0.25">
      <c r="C287" s="43"/>
    </row>
    <row r="288" spans="3:3" x14ac:dyDescent="0.25">
      <c r="C288" s="43"/>
    </row>
    <row r="289" spans="3:3" x14ac:dyDescent="0.25">
      <c r="C289" s="43"/>
    </row>
    <row r="290" spans="3:3" x14ac:dyDescent="0.25">
      <c r="C290" s="43"/>
    </row>
    <row r="291" spans="3:3" x14ac:dyDescent="0.25">
      <c r="C291" s="43"/>
    </row>
    <row r="292" spans="3:3" x14ac:dyDescent="0.25">
      <c r="C292" s="43"/>
    </row>
    <row r="293" spans="3:3" x14ac:dyDescent="0.25">
      <c r="C293" s="43"/>
    </row>
    <row r="294" spans="3:3" x14ac:dyDescent="0.25">
      <c r="C294" s="43"/>
    </row>
    <row r="295" spans="3:3" x14ac:dyDescent="0.25">
      <c r="C295" s="43"/>
    </row>
    <row r="296" spans="3:3" x14ac:dyDescent="0.25">
      <c r="C296" s="43"/>
    </row>
    <row r="297" spans="3:3" x14ac:dyDescent="0.25">
      <c r="C297" s="43"/>
    </row>
    <row r="298" spans="3:3" x14ac:dyDescent="0.25">
      <c r="C298" s="43"/>
    </row>
    <row r="299" spans="3:3" x14ac:dyDescent="0.25">
      <c r="C299" s="43"/>
    </row>
    <row r="300" spans="3:3" x14ac:dyDescent="0.25">
      <c r="C300" s="43"/>
    </row>
    <row r="301" spans="3:3" x14ac:dyDescent="0.25">
      <c r="C301" s="43"/>
    </row>
    <row r="302" spans="3:3" x14ac:dyDescent="0.25">
      <c r="C302" s="43"/>
    </row>
    <row r="303" spans="3:3" x14ac:dyDescent="0.25">
      <c r="C303" s="43"/>
    </row>
    <row r="304" spans="3:3" x14ac:dyDescent="0.25">
      <c r="C304" s="43"/>
    </row>
    <row r="305" spans="3:3" x14ac:dyDescent="0.25">
      <c r="C305" s="43"/>
    </row>
    <row r="306" spans="3:3" x14ac:dyDescent="0.25">
      <c r="C306" s="43"/>
    </row>
    <row r="307" spans="3:3" x14ac:dyDescent="0.25">
      <c r="C307" s="43"/>
    </row>
    <row r="308" spans="3:3" x14ac:dyDescent="0.25">
      <c r="C308" s="43"/>
    </row>
    <row r="309" spans="3:3" x14ac:dyDescent="0.25">
      <c r="C309" s="43"/>
    </row>
    <row r="310" spans="3:3" x14ac:dyDescent="0.25">
      <c r="C310" s="43"/>
    </row>
    <row r="311" spans="3:3" x14ac:dyDescent="0.25">
      <c r="C311" s="43"/>
    </row>
    <row r="312" spans="3:3" x14ac:dyDescent="0.25">
      <c r="C312" s="43"/>
    </row>
    <row r="313" spans="3:3" x14ac:dyDescent="0.25">
      <c r="C313" s="43"/>
    </row>
    <row r="314" spans="3:3" x14ac:dyDescent="0.25">
      <c r="C314" s="43"/>
    </row>
    <row r="315" spans="3:3" x14ac:dyDescent="0.25">
      <c r="C315" s="43"/>
    </row>
    <row r="316" spans="3:3" x14ac:dyDescent="0.25">
      <c r="C316" s="43"/>
    </row>
    <row r="317" spans="3:3" x14ac:dyDescent="0.25">
      <c r="C317" s="43"/>
    </row>
    <row r="318" spans="3:3" x14ac:dyDescent="0.25">
      <c r="C318" s="43"/>
    </row>
    <row r="319" spans="3:3" x14ac:dyDescent="0.25">
      <c r="C319" s="43"/>
    </row>
    <row r="320" spans="3:3" x14ac:dyDescent="0.25">
      <c r="C320" s="43"/>
    </row>
    <row r="321" spans="3:3" x14ac:dyDescent="0.25">
      <c r="C321" s="43"/>
    </row>
    <row r="322" spans="3:3" x14ac:dyDescent="0.25">
      <c r="C322" s="43"/>
    </row>
    <row r="323" spans="3:3" x14ac:dyDescent="0.25">
      <c r="C323" s="43"/>
    </row>
    <row r="324" spans="3:3" x14ac:dyDescent="0.25">
      <c r="C324" s="43"/>
    </row>
    <row r="325" spans="3:3" x14ac:dyDescent="0.25">
      <c r="C325" s="43"/>
    </row>
    <row r="326" spans="3:3" x14ac:dyDescent="0.25">
      <c r="C326" s="43"/>
    </row>
    <row r="327" spans="3:3" x14ac:dyDescent="0.25">
      <c r="C327" s="43"/>
    </row>
    <row r="328" spans="3:3" x14ac:dyDescent="0.25">
      <c r="C328" s="43"/>
    </row>
    <row r="329" spans="3:3" x14ac:dyDescent="0.25">
      <c r="C329" s="43"/>
    </row>
    <row r="330" spans="3:3" x14ac:dyDescent="0.25">
      <c r="C330" s="43"/>
    </row>
    <row r="331" spans="3:3" x14ac:dyDescent="0.25">
      <c r="C331" s="43"/>
    </row>
    <row r="332" spans="3:3" x14ac:dyDescent="0.25">
      <c r="C332" s="43"/>
    </row>
    <row r="333" spans="3:3" x14ac:dyDescent="0.25">
      <c r="C333" s="43"/>
    </row>
    <row r="334" spans="3:3" x14ac:dyDescent="0.25">
      <c r="C334" s="43"/>
    </row>
    <row r="335" spans="3:3" x14ac:dyDescent="0.25">
      <c r="C335" s="43"/>
    </row>
    <row r="336" spans="3:3" x14ac:dyDescent="0.25">
      <c r="C336" s="43"/>
    </row>
    <row r="337" spans="3:3" x14ac:dyDescent="0.25">
      <c r="C337" s="43"/>
    </row>
    <row r="338" spans="3:3" x14ac:dyDescent="0.25">
      <c r="C338" s="43"/>
    </row>
    <row r="339" spans="3:3" x14ac:dyDescent="0.25">
      <c r="C339" s="43"/>
    </row>
    <row r="340" spans="3:3" x14ac:dyDescent="0.25">
      <c r="C340" s="43"/>
    </row>
    <row r="341" spans="3:3" x14ac:dyDescent="0.25">
      <c r="C341" s="43"/>
    </row>
    <row r="342" spans="3:3" x14ac:dyDescent="0.25">
      <c r="C342" s="43"/>
    </row>
    <row r="343" spans="3:3" x14ac:dyDescent="0.25">
      <c r="C343" s="43"/>
    </row>
    <row r="344" spans="3:3" x14ac:dyDescent="0.25">
      <c r="C344" s="43"/>
    </row>
    <row r="345" spans="3:3" x14ac:dyDescent="0.25">
      <c r="C345" s="43"/>
    </row>
    <row r="346" spans="3:3" x14ac:dyDescent="0.25">
      <c r="C346" s="43"/>
    </row>
    <row r="347" spans="3:3" x14ac:dyDescent="0.25">
      <c r="C347" s="43"/>
    </row>
    <row r="348" spans="3:3" x14ac:dyDescent="0.25">
      <c r="C348" s="43"/>
    </row>
    <row r="349" spans="3:3" x14ac:dyDescent="0.25">
      <c r="C349" s="43"/>
    </row>
    <row r="350" spans="3:3" x14ac:dyDescent="0.25">
      <c r="C350" s="43"/>
    </row>
    <row r="351" spans="3:3" x14ac:dyDescent="0.25">
      <c r="C351" s="43"/>
    </row>
    <row r="352" spans="3:3" x14ac:dyDescent="0.25">
      <c r="C352" s="43"/>
    </row>
    <row r="353" spans="3:3" x14ac:dyDescent="0.25">
      <c r="C353" s="43"/>
    </row>
    <row r="354" spans="3:3" x14ac:dyDescent="0.25">
      <c r="C354" s="43"/>
    </row>
    <row r="355" spans="3:3" x14ac:dyDescent="0.25">
      <c r="C355" s="43"/>
    </row>
    <row r="356" spans="3:3" x14ac:dyDescent="0.25">
      <c r="C356" s="43"/>
    </row>
    <row r="357" spans="3:3" x14ac:dyDescent="0.25">
      <c r="C357" s="43"/>
    </row>
    <row r="358" spans="3:3" x14ac:dyDescent="0.25">
      <c r="C358" s="43"/>
    </row>
    <row r="359" spans="3:3" x14ac:dyDescent="0.25">
      <c r="C359" s="43"/>
    </row>
    <row r="360" spans="3:3" x14ac:dyDescent="0.25">
      <c r="C360" s="43"/>
    </row>
    <row r="361" spans="3:3" x14ac:dyDescent="0.25">
      <c r="C361" s="43"/>
    </row>
    <row r="362" spans="3:3" x14ac:dyDescent="0.25">
      <c r="C362" s="43"/>
    </row>
    <row r="363" spans="3:3" x14ac:dyDescent="0.25">
      <c r="C363" s="43"/>
    </row>
    <row r="364" spans="3:3" x14ac:dyDescent="0.25">
      <c r="C364" s="43"/>
    </row>
    <row r="365" spans="3:3" x14ac:dyDescent="0.25">
      <c r="C365" s="43"/>
    </row>
    <row r="366" spans="3:3" x14ac:dyDescent="0.25">
      <c r="C366" s="43"/>
    </row>
    <row r="367" spans="3:3" x14ac:dyDescent="0.25">
      <c r="C367" s="43"/>
    </row>
    <row r="368" spans="3:3" x14ac:dyDescent="0.25">
      <c r="C368" s="43"/>
    </row>
    <row r="369" spans="3:3" x14ac:dyDescent="0.25">
      <c r="C369" s="43"/>
    </row>
    <row r="370" spans="3:3" x14ac:dyDescent="0.25">
      <c r="C370" s="43"/>
    </row>
    <row r="371" spans="3:3" x14ac:dyDescent="0.25">
      <c r="C371" s="43"/>
    </row>
    <row r="372" spans="3:3" x14ac:dyDescent="0.25">
      <c r="C372" s="43"/>
    </row>
    <row r="373" spans="3:3" x14ac:dyDescent="0.25">
      <c r="C373" s="43"/>
    </row>
    <row r="374" spans="3:3" x14ac:dyDescent="0.25">
      <c r="C374" s="43"/>
    </row>
    <row r="375" spans="3:3" x14ac:dyDescent="0.25">
      <c r="C375" s="43"/>
    </row>
    <row r="376" spans="3:3" x14ac:dyDescent="0.25">
      <c r="C376" s="43"/>
    </row>
    <row r="377" spans="3:3" x14ac:dyDescent="0.25">
      <c r="C377" s="43"/>
    </row>
    <row r="378" spans="3:3" x14ac:dyDescent="0.25">
      <c r="C378" s="43"/>
    </row>
    <row r="379" spans="3:3" x14ac:dyDescent="0.25">
      <c r="C379" s="43"/>
    </row>
    <row r="380" spans="3:3" x14ac:dyDescent="0.25">
      <c r="C380" s="43"/>
    </row>
    <row r="381" spans="3:3" x14ac:dyDescent="0.25">
      <c r="C381" s="43"/>
    </row>
    <row r="382" spans="3:3" x14ac:dyDescent="0.25">
      <c r="C382" s="43"/>
    </row>
    <row r="383" spans="3:3" x14ac:dyDescent="0.25">
      <c r="C383" s="43"/>
    </row>
    <row r="384" spans="3:3" x14ac:dyDescent="0.25">
      <c r="C384" s="43"/>
    </row>
    <row r="385" spans="3:3" x14ac:dyDescent="0.25">
      <c r="C385" s="43"/>
    </row>
    <row r="386" spans="3:3" x14ac:dyDescent="0.25">
      <c r="C386" s="43"/>
    </row>
    <row r="387" spans="3:3" x14ac:dyDescent="0.25">
      <c r="C387" s="43"/>
    </row>
    <row r="388" spans="3:3" x14ac:dyDescent="0.25">
      <c r="C388" s="43"/>
    </row>
    <row r="389" spans="3:3" x14ac:dyDescent="0.25">
      <c r="C389" s="43"/>
    </row>
    <row r="390" spans="3:3" x14ac:dyDescent="0.25">
      <c r="C390" s="43"/>
    </row>
    <row r="391" spans="3:3" x14ac:dyDescent="0.25">
      <c r="C391" s="43"/>
    </row>
    <row r="392" spans="3:3" x14ac:dyDescent="0.25">
      <c r="C392" s="43"/>
    </row>
    <row r="393" spans="3:3" x14ac:dyDescent="0.25">
      <c r="C393" s="43"/>
    </row>
    <row r="394" spans="3:3" x14ac:dyDescent="0.25">
      <c r="C394" s="43"/>
    </row>
    <row r="395" spans="3:3" x14ac:dyDescent="0.25">
      <c r="C395" s="43"/>
    </row>
    <row r="396" spans="3:3" x14ac:dyDescent="0.25">
      <c r="C396" s="43"/>
    </row>
    <row r="397" spans="3:3" x14ac:dyDescent="0.25">
      <c r="C397" s="43"/>
    </row>
    <row r="398" spans="3:3" x14ac:dyDescent="0.25">
      <c r="C398" s="43"/>
    </row>
    <row r="399" spans="3:3" x14ac:dyDescent="0.25">
      <c r="C399" s="43"/>
    </row>
    <row r="400" spans="3:3" x14ac:dyDescent="0.25">
      <c r="C400" s="43"/>
    </row>
    <row r="401" spans="3:3" x14ac:dyDescent="0.25">
      <c r="C401" s="43"/>
    </row>
    <row r="402" spans="3:3" x14ac:dyDescent="0.25">
      <c r="C402" s="43"/>
    </row>
    <row r="403" spans="3:3" x14ac:dyDescent="0.25">
      <c r="C403" s="43"/>
    </row>
    <row r="404" spans="3:3" x14ac:dyDescent="0.25">
      <c r="C404" s="43"/>
    </row>
    <row r="405" spans="3:3" x14ac:dyDescent="0.25">
      <c r="C405" s="43"/>
    </row>
    <row r="406" spans="3:3" x14ac:dyDescent="0.25">
      <c r="C406" s="43"/>
    </row>
    <row r="407" spans="3:3" x14ac:dyDescent="0.25">
      <c r="C407" s="43"/>
    </row>
    <row r="408" spans="3:3" x14ac:dyDescent="0.25">
      <c r="C408" s="43"/>
    </row>
    <row r="409" spans="3:3" x14ac:dyDescent="0.25">
      <c r="C409" s="43"/>
    </row>
    <row r="410" spans="3:3" x14ac:dyDescent="0.25">
      <c r="C410" s="43"/>
    </row>
    <row r="411" spans="3:3" x14ac:dyDescent="0.25">
      <c r="C411" s="43"/>
    </row>
    <row r="412" spans="3:3" x14ac:dyDescent="0.25">
      <c r="C412" s="43"/>
    </row>
    <row r="413" spans="3:3" x14ac:dyDescent="0.25">
      <c r="C413" s="43"/>
    </row>
    <row r="414" spans="3:3" x14ac:dyDescent="0.25">
      <c r="C414" s="43"/>
    </row>
    <row r="415" spans="3:3" x14ac:dyDescent="0.25">
      <c r="C415" s="43"/>
    </row>
    <row r="416" spans="3:3" x14ac:dyDescent="0.25">
      <c r="C416" s="43"/>
    </row>
    <row r="417" spans="3:3" x14ac:dyDescent="0.25">
      <c r="C417" s="43"/>
    </row>
    <row r="418" spans="3:3" x14ac:dyDescent="0.25">
      <c r="C418" s="43"/>
    </row>
    <row r="419" spans="3:3" x14ac:dyDescent="0.25">
      <c r="C419" s="43"/>
    </row>
    <row r="420" spans="3:3" x14ac:dyDescent="0.25">
      <c r="C420" s="43"/>
    </row>
    <row r="421" spans="3:3" x14ac:dyDescent="0.25">
      <c r="C421" s="43"/>
    </row>
    <row r="422" spans="3:3" x14ac:dyDescent="0.25">
      <c r="C422" s="43"/>
    </row>
    <row r="423" spans="3:3" x14ac:dyDescent="0.25">
      <c r="C423" s="43"/>
    </row>
    <row r="424" spans="3:3" x14ac:dyDescent="0.25">
      <c r="C424" s="43"/>
    </row>
    <row r="425" spans="3:3" x14ac:dyDescent="0.25">
      <c r="C425" s="43"/>
    </row>
    <row r="426" spans="3:3" x14ac:dyDescent="0.25">
      <c r="C426" s="43"/>
    </row>
    <row r="427" spans="3:3" x14ac:dyDescent="0.25">
      <c r="C427" s="43"/>
    </row>
    <row r="428" spans="3:3" x14ac:dyDescent="0.25">
      <c r="C428" s="43"/>
    </row>
    <row r="429" spans="3:3" x14ac:dyDescent="0.25">
      <c r="C429" s="43"/>
    </row>
    <row r="430" spans="3:3" x14ac:dyDescent="0.25">
      <c r="C430" s="43"/>
    </row>
    <row r="431" spans="3:3" x14ac:dyDescent="0.25">
      <c r="C431" s="43"/>
    </row>
    <row r="432" spans="3:3" x14ac:dyDescent="0.25">
      <c r="C432" s="43"/>
    </row>
    <row r="433" spans="3:3" x14ac:dyDescent="0.25">
      <c r="C433" s="43"/>
    </row>
    <row r="434" spans="3:3" x14ac:dyDescent="0.25">
      <c r="C434" s="43"/>
    </row>
    <row r="435" spans="3:3" x14ac:dyDescent="0.25">
      <c r="C435" s="43"/>
    </row>
    <row r="436" spans="3:3" x14ac:dyDescent="0.25">
      <c r="C436" s="43"/>
    </row>
    <row r="437" spans="3:3" x14ac:dyDescent="0.25">
      <c r="C437" s="43"/>
    </row>
    <row r="438" spans="3:3" x14ac:dyDescent="0.25">
      <c r="C438" s="43"/>
    </row>
    <row r="439" spans="3:3" x14ac:dyDescent="0.25">
      <c r="C439" s="43"/>
    </row>
    <row r="440" spans="3:3" x14ac:dyDescent="0.25">
      <c r="C440" s="43"/>
    </row>
    <row r="441" spans="3:3" x14ac:dyDescent="0.25">
      <c r="C441" s="43"/>
    </row>
    <row r="442" spans="3:3" x14ac:dyDescent="0.25">
      <c r="C442" s="43"/>
    </row>
    <row r="443" spans="3:3" x14ac:dyDescent="0.25">
      <c r="C443" s="43"/>
    </row>
    <row r="444" spans="3:3" x14ac:dyDescent="0.25">
      <c r="C444" s="43"/>
    </row>
    <row r="445" spans="3:3" x14ac:dyDescent="0.25">
      <c r="C445" s="43"/>
    </row>
    <row r="446" spans="3:3" x14ac:dyDescent="0.25">
      <c r="C446" s="43"/>
    </row>
    <row r="447" spans="3:3" x14ac:dyDescent="0.25">
      <c r="C447" s="43"/>
    </row>
    <row r="448" spans="3:3" x14ac:dyDescent="0.25">
      <c r="C448" s="43"/>
    </row>
    <row r="449" spans="3:3" x14ac:dyDescent="0.25">
      <c r="C449" s="43"/>
    </row>
    <row r="450" spans="3:3" x14ac:dyDescent="0.25">
      <c r="C450" s="43"/>
    </row>
    <row r="451" spans="3:3" x14ac:dyDescent="0.25">
      <c r="C451" s="43"/>
    </row>
    <row r="452" spans="3:3" x14ac:dyDescent="0.25">
      <c r="C452" s="43"/>
    </row>
    <row r="453" spans="3:3" x14ac:dyDescent="0.25">
      <c r="C453" s="43"/>
    </row>
    <row r="454" spans="3:3" x14ac:dyDescent="0.25">
      <c r="C454" s="43"/>
    </row>
    <row r="455" spans="3:3" x14ac:dyDescent="0.25">
      <c r="C455" s="43"/>
    </row>
    <row r="456" spans="3:3" x14ac:dyDescent="0.25">
      <c r="C456" s="43"/>
    </row>
    <row r="457" spans="3:3" x14ac:dyDescent="0.25">
      <c r="C457" s="43"/>
    </row>
    <row r="458" spans="3:3" x14ac:dyDescent="0.25">
      <c r="C458" s="43"/>
    </row>
    <row r="459" spans="3:3" x14ac:dyDescent="0.25">
      <c r="C459" s="43"/>
    </row>
    <row r="460" spans="3:3" x14ac:dyDescent="0.25">
      <c r="C460" s="43"/>
    </row>
    <row r="461" spans="3:3" x14ac:dyDescent="0.25">
      <c r="C461" s="43"/>
    </row>
    <row r="462" spans="3:3" x14ac:dyDescent="0.25">
      <c r="C462" s="43"/>
    </row>
    <row r="463" spans="3:3" x14ac:dyDescent="0.25">
      <c r="C463" s="43"/>
    </row>
    <row r="464" spans="3:3" x14ac:dyDescent="0.25">
      <c r="C464" s="43"/>
    </row>
    <row r="465" spans="3:3" x14ac:dyDescent="0.25">
      <c r="C465" s="43"/>
    </row>
  </sheetData>
  <mergeCells count="22">
    <mergeCell ref="A14:A16"/>
    <mergeCell ref="C1:O1"/>
    <mergeCell ref="C2:O2"/>
    <mergeCell ref="C3:O3"/>
    <mergeCell ref="C4:O4"/>
    <mergeCell ref="A12:O12"/>
    <mergeCell ref="B20:O20"/>
    <mergeCell ref="L14:L16"/>
    <mergeCell ref="M14:O14"/>
    <mergeCell ref="E15:F15"/>
    <mergeCell ref="G15:G16"/>
    <mergeCell ref="I15:J15"/>
    <mergeCell ref="M15:N15"/>
    <mergeCell ref="O15:O16"/>
    <mergeCell ref="D14:D16"/>
    <mergeCell ref="I14:K14"/>
    <mergeCell ref="B17:O17"/>
    <mergeCell ref="K15:K16"/>
    <mergeCell ref="B14:B16"/>
    <mergeCell ref="C14:C16"/>
    <mergeCell ref="E14:G14"/>
    <mergeCell ref="H14:H16"/>
  </mergeCells>
  <pageMargins left="1.1811023622047245" right="0.39370078740157483" top="0.78740157480314965" bottom="0.78740157480314965" header="0.31496062992125984" footer="0.31496062992125984"/>
  <pageSetup paperSize="9" scale="9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2"/>
  <sheetViews>
    <sheetView showZeros="0" zoomScaleNormal="100" workbookViewId="0">
      <selection sqref="A1:XFD1048576"/>
    </sheetView>
  </sheetViews>
  <sheetFormatPr defaultRowHeight="15" x14ac:dyDescent="0.25"/>
  <cols>
    <col min="1" max="1" width="5" style="1" customWidth="1"/>
    <col min="2" max="2" width="37.85546875" style="1" customWidth="1"/>
    <col min="3" max="3" width="6.7109375" style="2" customWidth="1"/>
    <col min="4" max="9" width="10" style="1" hidden="1" customWidth="1"/>
    <col min="10" max="10" width="10.5703125" style="1" hidden="1" customWidth="1"/>
    <col min="11" max="11" width="10" style="1" hidden="1" customWidth="1"/>
    <col min="12" max="14" width="10" style="1" customWidth="1"/>
    <col min="15" max="15" width="9.140625" style="1"/>
    <col min="16" max="19" width="9.140625" style="1" hidden="1" customWidth="1"/>
    <col min="20" max="20" width="9.140625" style="1" customWidth="1"/>
    <col min="21" max="16384" width="9.140625" style="1"/>
  </cols>
  <sheetData>
    <row r="1" spans="1:15" x14ac:dyDescent="0.25">
      <c r="B1" s="491" t="s">
        <v>307</v>
      </c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</row>
    <row r="2" spans="1:15" x14ac:dyDescent="0.25">
      <c r="B2" s="491" t="s">
        <v>472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</row>
    <row r="3" spans="1:15" x14ac:dyDescent="0.25">
      <c r="B3" s="491" t="s">
        <v>484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</row>
    <row r="4" spans="1:15" x14ac:dyDescent="0.25">
      <c r="B4" s="491" t="s">
        <v>324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</row>
    <row r="5" spans="1:15" ht="13.5" customHeight="1" x14ac:dyDescent="0.25">
      <c r="B5" s="492" t="s">
        <v>492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</row>
    <row r="6" spans="1:15" ht="15" customHeight="1" x14ac:dyDescent="0.25">
      <c r="B6" s="492" t="s">
        <v>495</v>
      </c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  <c r="O6" s="492"/>
    </row>
    <row r="7" spans="1:15" ht="15" customHeight="1" x14ac:dyDescent="0.25">
      <c r="A7" s="219"/>
      <c r="B7" s="492" t="s">
        <v>511</v>
      </c>
      <c r="C7" s="492"/>
      <c r="D7" s="492"/>
      <c r="E7" s="492"/>
      <c r="F7" s="492"/>
      <c r="G7" s="492"/>
      <c r="H7" s="492"/>
      <c r="I7" s="492"/>
      <c r="J7" s="492"/>
      <c r="K7" s="492"/>
      <c r="L7" s="492"/>
      <c r="M7" s="492"/>
      <c r="N7" s="492"/>
      <c r="O7" s="492"/>
    </row>
    <row r="8" spans="1:15" ht="15" customHeight="1" x14ac:dyDescent="0.25">
      <c r="A8" s="219"/>
      <c r="B8" s="492" t="s">
        <v>505</v>
      </c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</row>
    <row r="9" spans="1:15" ht="15" customHeight="1" x14ac:dyDescent="0.25">
      <c r="A9" s="219"/>
      <c r="B9" s="492" t="s">
        <v>520</v>
      </c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492"/>
      <c r="N9" s="492"/>
      <c r="O9" s="492"/>
    </row>
    <row r="10" spans="1:15" ht="15" customHeight="1" x14ac:dyDescent="0.25">
      <c r="A10" s="219"/>
      <c r="B10" s="492" t="s">
        <v>516</v>
      </c>
      <c r="C10" s="492"/>
      <c r="D10" s="492"/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2"/>
    </row>
    <row r="11" spans="1:15" ht="15" customHeight="1" x14ac:dyDescent="0.25">
      <c r="A11" s="219"/>
      <c r="B11" s="492" t="s">
        <v>529</v>
      </c>
      <c r="C11" s="492"/>
      <c r="D11" s="492"/>
      <c r="E11" s="492"/>
      <c r="F11" s="492"/>
      <c r="G11" s="492"/>
      <c r="H11" s="492"/>
      <c r="I11" s="492"/>
      <c r="J11" s="492"/>
      <c r="K11" s="492"/>
      <c r="L11" s="492"/>
      <c r="M11" s="492"/>
      <c r="N11" s="492"/>
      <c r="O11" s="492"/>
    </row>
    <row r="12" spans="1:15" ht="15" customHeight="1" x14ac:dyDescent="0.25">
      <c r="A12" s="219"/>
      <c r="B12" s="492" t="s">
        <v>533</v>
      </c>
      <c r="C12" s="492"/>
      <c r="D12" s="492"/>
      <c r="E12" s="492"/>
      <c r="F12" s="492"/>
      <c r="G12" s="492"/>
      <c r="H12" s="492"/>
      <c r="I12" s="492"/>
      <c r="J12" s="492"/>
      <c r="K12" s="492"/>
      <c r="L12" s="492"/>
      <c r="M12" s="492"/>
      <c r="N12" s="492"/>
      <c r="O12" s="492"/>
    </row>
    <row r="13" spans="1:15" ht="15" customHeight="1" x14ac:dyDescent="0.25">
      <c r="A13" s="219"/>
      <c r="B13" s="492" t="s">
        <v>540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</row>
    <row r="14" spans="1:15" ht="15" customHeight="1" x14ac:dyDescent="0.25">
      <c r="A14" s="219"/>
      <c r="B14" s="492" t="s">
        <v>535</v>
      </c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</row>
    <row r="15" spans="1:15" ht="15" hidden="1" customHeight="1" x14ac:dyDescent="0.25">
      <c r="A15" s="219"/>
      <c r="B15" s="492" t="s">
        <v>494</v>
      </c>
      <c r="C15" s="492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</row>
    <row r="16" spans="1:15" ht="15" hidden="1" customHeight="1" x14ac:dyDescent="0.25">
      <c r="A16" s="219"/>
      <c r="B16" s="492" t="s">
        <v>438</v>
      </c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</row>
    <row r="17" spans="1:18" ht="12" customHeight="1" x14ac:dyDescent="0.25">
      <c r="B17" s="45"/>
      <c r="C17" s="45"/>
      <c r="D17" s="45"/>
      <c r="E17" s="45"/>
      <c r="F17" s="45"/>
      <c r="G17" s="45"/>
      <c r="H17" s="46"/>
      <c r="I17" s="46"/>
      <c r="J17" s="46"/>
      <c r="K17" s="46"/>
      <c r="L17" s="45"/>
      <c r="M17" s="45"/>
      <c r="N17" s="45"/>
      <c r="O17" s="45"/>
    </row>
    <row r="18" spans="1:18" ht="29.25" customHeight="1" x14ac:dyDescent="0.25">
      <c r="A18" s="453" t="s">
        <v>467</v>
      </c>
      <c r="B18" s="453"/>
      <c r="C18" s="453"/>
      <c r="D18" s="453"/>
      <c r="E18" s="453"/>
      <c r="F18" s="453"/>
      <c r="G18" s="453"/>
      <c r="H18" s="453"/>
      <c r="I18" s="453"/>
      <c r="J18" s="453"/>
      <c r="K18" s="453"/>
      <c r="L18" s="453"/>
      <c r="M18" s="453"/>
      <c r="N18" s="453"/>
      <c r="O18" s="453"/>
    </row>
    <row r="19" spans="1:18" ht="12" customHeight="1" x14ac:dyDescent="0.25">
      <c r="B19" s="418"/>
      <c r="C19" s="418"/>
      <c r="D19" s="418"/>
      <c r="E19" s="418"/>
      <c r="F19" s="418"/>
      <c r="G19" s="418"/>
      <c r="H19" s="354"/>
      <c r="I19" s="354"/>
      <c r="J19" s="354"/>
      <c r="K19" s="354"/>
      <c r="L19" s="418"/>
      <c r="M19" s="418"/>
      <c r="N19" s="418"/>
      <c r="O19" s="3" t="s">
        <v>375</v>
      </c>
    </row>
    <row r="20" spans="1:18" ht="15" customHeight="1" x14ac:dyDescent="0.25">
      <c r="A20" s="458" t="s">
        <v>5</v>
      </c>
      <c r="B20" s="461" t="s">
        <v>304</v>
      </c>
      <c r="C20" s="461" t="s">
        <v>53</v>
      </c>
      <c r="D20" s="474" t="s">
        <v>315</v>
      </c>
      <c r="E20" s="478" t="s">
        <v>188</v>
      </c>
      <c r="F20" s="478"/>
      <c r="G20" s="479"/>
      <c r="H20" s="464" t="s">
        <v>317</v>
      </c>
      <c r="I20" s="467" t="s">
        <v>188</v>
      </c>
      <c r="J20" s="468"/>
      <c r="K20" s="469"/>
      <c r="L20" s="473" t="s">
        <v>0</v>
      </c>
      <c r="M20" s="481" t="s">
        <v>188</v>
      </c>
      <c r="N20" s="482"/>
      <c r="O20" s="483"/>
    </row>
    <row r="21" spans="1:18" x14ac:dyDescent="0.25">
      <c r="A21" s="459"/>
      <c r="B21" s="462"/>
      <c r="C21" s="462"/>
      <c r="D21" s="475"/>
      <c r="E21" s="479" t="s">
        <v>1</v>
      </c>
      <c r="F21" s="490"/>
      <c r="G21" s="480" t="s">
        <v>2</v>
      </c>
      <c r="H21" s="465"/>
      <c r="I21" s="489" t="s">
        <v>1</v>
      </c>
      <c r="J21" s="489"/>
      <c r="K21" s="457" t="s">
        <v>2</v>
      </c>
      <c r="L21" s="473"/>
      <c r="M21" s="473" t="s">
        <v>1</v>
      </c>
      <c r="N21" s="473"/>
      <c r="O21" s="456" t="s">
        <v>2</v>
      </c>
    </row>
    <row r="22" spans="1:18" ht="30" customHeight="1" x14ac:dyDescent="0.25">
      <c r="A22" s="460"/>
      <c r="B22" s="463"/>
      <c r="C22" s="463"/>
      <c r="D22" s="476"/>
      <c r="E22" s="47" t="s">
        <v>3</v>
      </c>
      <c r="F22" s="414" t="s">
        <v>4</v>
      </c>
      <c r="G22" s="474"/>
      <c r="H22" s="466"/>
      <c r="I22" s="48" t="s">
        <v>3</v>
      </c>
      <c r="J22" s="421" t="s">
        <v>4</v>
      </c>
      <c r="K22" s="464"/>
      <c r="L22" s="514"/>
      <c r="M22" s="430" t="s">
        <v>3</v>
      </c>
      <c r="N22" s="420" t="s">
        <v>4</v>
      </c>
      <c r="O22" s="461"/>
    </row>
    <row r="23" spans="1:18" ht="15.95" customHeight="1" x14ac:dyDescent="0.25">
      <c r="A23" s="4" t="s">
        <v>69</v>
      </c>
      <c r="B23" s="470" t="s">
        <v>6</v>
      </c>
      <c r="C23" s="471"/>
      <c r="D23" s="471"/>
      <c r="E23" s="471"/>
      <c r="F23" s="471"/>
      <c r="G23" s="471"/>
      <c r="H23" s="471"/>
      <c r="I23" s="471"/>
      <c r="J23" s="471"/>
      <c r="K23" s="471"/>
      <c r="L23" s="471"/>
      <c r="M23" s="471"/>
      <c r="N23" s="471"/>
      <c r="O23" s="472"/>
      <c r="R23" s="60" t="s">
        <v>401</v>
      </c>
    </row>
    <row r="24" spans="1:18" ht="15" customHeight="1" x14ac:dyDescent="0.25">
      <c r="A24" s="4" t="s">
        <v>176</v>
      </c>
      <c r="B24" s="24" t="s">
        <v>20</v>
      </c>
      <c r="C24" s="5" t="s">
        <v>9</v>
      </c>
      <c r="D24" s="6">
        <f>E24+G24</f>
        <v>22.8</v>
      </c>
      <c r="E24" s="6">
        <v>22.8</v>
      </c>
      <c r="F24" s="6"/>
      <c r="G24" s="6"/>
      <c r="H24" s="7">
        <f>I24+K24</f>
        <v>0</v>
      </c>
      <c r="I24" s="7"/>
      <c r="J24" s="7"/>
      <c r="K24" s="7"/>
      <c r="L24" s="9">
        <f>M24+O24</f>
        <v>22.8</v>
      </c>
      <c r="M24" s="9">
        <f>E24+I24</f>
        <v>22.8</v>
      </c>
      <c r="N24" s="9">
        <f>F24+J24</f>
        <v>0</v>
      </c>
      <c r="O24" s="9">
        <f>G24+K24</f>
        <v>0</v>
      </c>
      <c r="Q24" s="1">
        <f>'[1]2 pr._pajamos pagal rūšis'!L22-'[1]9 pr._įstaigų pajamos'!L24</f>
        <v>0</v>
      </c>
      <c r="R24" s="60">
        <f>'[1]2 pr._pajamos pagal rūšis'!L22-'[1]9 pr._įstaigų pajamos'!L24</f>
        <v>0</v>
      </c>
    </row>
    <row r="25" spans="1:18" x14ac:dyDescent="0.25">
      <c r="A25" s="11" t="s">
        <v>70</v>
      </c>
      <c r="B25" s="49" t="s">
        <v>303</v>
      </c>
      <c r="C25" s="13" t="s">
        <v>9</v>
      </c>
      <c r="D25" s="50">
        <f t="shared" ref="D25:D34" si="0">E25+G25</f>
        <v>4</v>
      </c>
      <c r="E25" s="50">
        <v>4</v>
      </c>
      <c r="F25" s="50"/>
      <c r="G25" s="50"/>
      <c r="H25" s="51">
        <f t="shared" ref="H25:H34" si="1">I25+K25</f>
        <v>-0.1</v>
      </c>
      <c r="I25" s="51">
        <v>-0.1</v>
      </c>
      <c r="J25" s="51"/>
      <c r="K25" s="51"/>
      <c r="L25" s="52">
        <f t="shared" ref="L25:L35" si="2">M25+O25</f>
        <v>3.9</v>
      </c>
      <c r="M25" s="52">
        <f t="shared" ref="M25:O34" si="3">E25+I25</f>
        <v>3.9</v>
      </c>
      <c r="N25" s="52">
        <f t="shared" si="3"/>
        <v>0</v>
      </c>
      <c r="O25" s="52">
        <f t="shared" si="3"/>
        <v>0</v>
      </c>
      <c r="P25" s="395"/>
      <c r="Q25" s="396"/>
      <c r="R25" s="60">
        <f>'[1]2 pr._pajamos pagal rūšis'!L23-'[1]9 pr._įstaigų pajamos'!L25</f>
        <v>0</v>
      </c>
    </row>
    <row r="26" spans="1:18" ht="15" customHeight="1" x14ac:dyDescent="0.25">
      <c r="A26" s="4" t="s">
        <v>71</v>
      </c>
      <c r="B26" s="30" t="s">
        <v>10</v>
      </c>
      <c r="C26" s="13" t="s">
        <v>9</v>
      </c>
      <c r="D26" s="14">
        <f t="shared" si="0"/>
        <v>0.3</v>
      </c>
      <c r="E26" s="14">
        <v>0.3</v>
      </c>
      <c r="F26" s="14"/>
      <c r="G26" s="14"/>
      <c r="H26" s="8">
        <f t="shared" si="1"/>
        <v>0</v>
      </c>
      <c r="I26" s="8"/>
      <c r="J26" s="8"/>
      <c r="K26" s="8"/>
      <c r="L26" s="10">
        <f t="shared" si="2"/>
        <v>0.3</v>
      </c>
      <c r="M26" s="10">
        <f t="shared" si="3"/>
        <v>0.3</v>
      </c>
      <c r="N26" s="10">
        <f t="shared" si="3"/>
        <v>0</v>
      </c>
      <c r="O26" s="10">
        <f t="shared" si="3"/>
        <v>0</v>
      </c>
      <c r="R26" s="60">
        <f>'[1]2 pr._pajamos pagal rūšis'!L24-'[1]9 pr._įstaigų pajamos'!L26</f>
        <v>0</v>
      </c>
    </row>
    <row r="27" spans="1:18" ht="15" customHeight="1" x14ac:dyDescent="0.25">
      <c r="A27" s="4" t="s">
        <v>72</v>
      </c>
      <c r="B27" s="30" t="s">
        <v>11</v>
      </c>
      <c r="C27" s="13" t="s">
        <v>9</v>
      </c>
      <c r="D27" s="14">
        <f t="shared" si="0"/>
        <v>0.5</v>
      </c>
      <c r="E27" s="14">
        <v>0.5</v>
      </c>
      <c r="F27" s="14"/>
      <c r="G27" s="14"/>
      <c r="H27" s="8">
        <f t="shared" si="1"/>
        <v>0.1</v>
      </c>
      <c r="I27" s="8">
        <v>0.1</v>
      </c>
      <c r="J27" s="8"/>
      <c r="K27" s="8"/>
      <c r="L27" s="10">
        <f t="shared" si="2"/>
        <v>0.6</v>
      </c>
      <c r="M27" s="10">
        <f t="shared" si="3"/>
        <v>0.6</v>
      </c>
      <c r="N27" s="10">
        <f t="shared" si="3"/>
        <v>0</v>
      </c>
      <c r="O27" s="10">
        <f t="shared" si="3"/>
        <v>0</v>
      </c>
      <c r="R27" s="60">
        <f>'[1]2 pr._pajamos pagal rūšis'!L25-'[1]9 pr._įstaigų pajamos'!L27</f>
        <v>0</v>
      </c>
    </row>
    <row r="28" spans="1:18" ht="15" customHeight="1" x14ac:dyDescent="0.25">
      <c r="A28" s="4" t="s">
        <v>73</v>
      </c>
      <c r="B28" s="30" t="s">
        <v>12</v>
      </c>
      <c r="C28" s="13" t="s">
        <v>9</v>
      </c>
      <c r="D28" s="14">
        <f t="shared" si="0"/>
        <v>1.9</v>
      </c>
      <c r="E28" s="14">
        <v>1.9</v>
      </c>
      <c r="F28" s="14"/>
      <c r="G28" s="14"/>
      <c r="H28" s="8">
        <f t="shared" si="1"/>
        <v>0.2</v>
      </c>
      <c r="I28" s="8">
        <v>0.2</v>
      </c>
      <c r="J28" s="8"/>
      <c r="K28" s="8"/>
      <c r="L28" s="10">
        <f t="shared" si="2"/>
        <v>2.1</v>
      </c>
      <c r="M28" s="10">
        <f t="shared" si="3"/>
        <v>2.1</v>
      </c>
      <c r="N28" s="10">
        <f t="shared" si="3"/>
        <v>0</v>
      </c>
      <c r="O28" s="10">
        <f t="shared" si="3"/>
        <v>0</v>
      </c>
      <c r="R28" s="60">
        <f>'[1]2 pr._pajamos pagal rūšis'!L26-'[1]9 pr._įstaigų pajamos'!L28</f>
        <v>0</v>
      </c>
    </row>
    <row r="29" spans="1:18" ht="15" customHeight="1" x14ac:dyDescent="0.25">
      <c r="A29" s="11" t="s">
        <v>74</v>
      </c>
      <c r="B29" s="10" t="s">
        <v>14</v>
      </c>
      <c r="C29" s="13" t="s">
        <v>9</v>
      </c>
      <c r="D29" s="14">
        <f t="shared" si="0"/>
        <v>2.2000000000000002</v>
      </c>
      <c r="E29" s="14">
        <v>0.9</v>
      </c>
      <c r="F29" s="14"/>
      <c r="G29" s="14">
        <v>1.3</v>
      </c>
      <c r="H29" s="8">
        <f t="shared" si="1"/>
        <v>0</v>
      </c>
      <c r="I29" s="8"/>
      <c r="J29" s="8"/>
      <c r="K29" s="8"/>
      <c r="L29" s="10">
        <f t="shared" si="2"/>
        <v>2.2000000000000002</v>
      </c>
      <c r="M29" s="10">
        <f t="shared" si="3"/>
        <v>0.9</v>
      </c>
      <c r="N29" s="10">
        <f t="shared" si="3"/>
        <v>0</v>
      </c>
      <c r="O29" s="10">
        <f t="shared" si="3"/>
        <v>1.3</v>
      </c>
      <c r="R29" s="60">
        <f>'[1]2 pr._pajamos pagal rūšis'!L28-'[1]9 pr._įstaigų pajamos'!L29</f>
        <v>0</v>
      </c>
    </row>
    <row r="30" spans="1:18" ht="15" customHeight="1" x14ac:dyDescent="0.25">
      <c r="A30" s="11" t="s">
        <v>75</v>
      </c>
      <c r="B30" s="24" t="s">
        <v>15</v>
      </c>
      <c r="C30" s="13" t="s">
        <v>9</v>
      </c>
      <c r="D30" s="14">
        <f t="shared" si="0"/>
        <v>0.1</v>
      </c>
      <c r="E30" s="14">
        <v>0.1</v>
      </c>
      <c r="F30" s="14"/>
      <c r="G30" s="14"/>
      <c r="H30" s="8">
        <f t="shared" si="1"/>
        <v>0</v>
      </c>
      <c r="I30" s="8"/>
      <c r="J30" s="8"/>
      <c r="K30" s="8"/>
      <c r="L30" s="10">
        <f t="shared" si="2"/>
        <v>0.1</v>
      </c>
      <c r="M30" s="10">
        <f t="shared" si="3"/>
        <v>0.1</v>
      </c>
      <c r="N30" s="10">
        <f t="shared" si="3"/>
        <v>0</v>
      </c>
      <c r="O30" s="10">
        <f t="shared" si="3"/>
        <v>0</v>
      </c>
      <c r="R30" s="60">
        <f>'[1]2 pr._pajamos pagal rūšis'!L29-'[1]9 pr._įstaigų pajamos'!L30</f>
        <v>0</v>
      </c>
    </row>
    <row r="31" spans="1:18" ht="15" customHeight="1" x14ac:dyDescent="0.25">
      <c r="A31" s="4" t="s">
        <v>76</v>
      </c>
      <c r="B31" s="30" t="s">
        <v>16</v>
      </c>
      <c r="C31" s="13" t="s">
        <v>9</v>
      </c>
      <c r="D31" s="14">
        <f t="shared" si="0"/>
        <v>2.5</v>
      </c>
      <c r="E31" s="14">
        <v>2.5</v>
      </c>
      <c r="F31" s="14"/>
      <c r="G31" s="14"/>
      <c r="H31" s="8">
        <f t="shared" si="1"/>
        <v>0.2</v>
      </c>
      <c r="I31" s="8">
        <v>0.2</v>
      </c>
      <c r="J31" s="8"/>
      <c r="K31" s="8"/>
      <c r="L31" s="10">
        <f t="shared" si="2"/>
        <v>2.7</v>
      </c>
      <c r="M31" s="10">
        <f t="shared" si="3"/>
        <v>2.7</v>
      </c>
      <c r="N31" s="10">
        <f t="shared" si="3"/>
        <v>0</v>
      </c>
      <c r="O31" s="10">
        <f t="shared" si="3"/>
        <v>0</v>
      </c>
      <c r="R31" s="60">
        <f>'[1]2 pr._pajamos pagal rūšis'!L30-'[1]9 pr._įstaigų pajamos'!L31</f>
        <v>0</v>
      </c>
    </row>
    <row r="32" spans="1:18" ht="15" customHeight="1" x14ac:dyDescent="0.25">
      <c r="A32" s="4" t="s">
        <v>77</v>
      </c>
      <c r="B32" s="30" t="s">
        <v>17</v>
      </c>
      <c r="C32" s="13" t="s">
        <v>9</v>
      </c>
      <c r="D32" s="14">
        <f t="shared" si="0"/>
        <v>0.5</v>
      </c>
      <c r="E32" s="14">
        <v>0.5</v>
      </c>
      <c r="F32" s="14"/>
      <c r="G32" s="14"/>
      <c r="H32" s="8">
        <f t="shared" si="1"/>
        <v>0</v>
      </c>
      <c r="I32" s="8"/>
      <c r="J32" s="8"/>
      <c r="K32" s="8"/>
      <c r="L32" s="10">
        <f t="shared" si="2"/>
        <v>0.5</v>
      </c>
      <c r="M32" s="10">
        <f t="shared" si="3"/>
        <v>0.5</v>
      </c>
      <c r="N32" s="10">
        <f t="shared" si="3"/>
        <v>0</v>
      </c>
      <c r="O32" s="10">
        <f t="shared" si="3"/>
        <v>0</v>
      </c>
      <c r="R32" s="60">
        <f>'[1]2 pr._pajamos pagal rūšis'!L31-'[1]9 pr._įstaigų pajamos'!L32</f>
        <v>0</v>
      </c>
    </row>
    <row r="33" spans="1:18" ht="15" customHeight="1" x14ac:dyDescent="0.25">
      <c r="A33" s="4" t="s">
        <v>78</v>
      </c>
      <c r="B33" s="30" t="s">
        <v>18</v>
      </c>
      <c r="C33" s="13" t="s">
        <v>9</v>
      </c>
      <c r="D33" s="14">
        <f t="shared" si="0"/>
        <v>0.2</v>
      </c>
      <c r="E33" s="14">
        <v>0.2</v>
      </c>
      <c r="F33" s="14"/>
      <c r="G33" s="14"/>
      <c r="H33" s="8">
        <f t="shared" si="1"/>
        <v>0</v>
      </c>
      <c r="I33" s="8"/>
      <c r="J33" s="8"/>
      <c r="K33" s="8"/>
      <c r="L33" s="10">
        <f t="shared" si="2"/>
        <v>0.2</v>
      </c>
      <c r="M33" s="10">
        <f t="shared" si="3"/>
        <v>0.2</v>
      </c>
      <c r="N33" s="10">
        <f t="shared" si="3"/>
        <v>0</v>
      </c>
      <c r="O33" s="10">
        <f t="shared" si="3"/>
        <v>0</v>
      </c>
      <c r="R33" s="60">
        <f>'[1]2 pr._pajamos pagal rūšis'!L32-'[1]9 pr._įstaigų pajamos'!L33</f>
        <v>0</v>
      </c>
    </row>
    <row r="34" spans="1:18" ht="15" customHeight="1" x14ac:dyDescent="0.25">
      <c r="A34" s="11" t="s">
        <v>79</v>
      </c>
      <c r="B34" s="30" t="s">
        <v>164</v>
      </c>
      <c r="C34" s="262" t="s">
        <v>21</v>
      </c>
      <c r="D34" s="14">
        <f t="shared" si="0"/>
        <v>1.5</v>
      </c>
      <c r="E34" s="14">
        <v>1.5</v>
      </c>
      <c r="F34" s="14"/>
      <c r="G34" s="14"/>
      <c r="H34" s="8">
        <f t="shared" si="1"/>
        <v>0</v>
      </c>
      <c r="I34" s="8"/>
      <c r="J34" s="8"/>
      <c r="K34" s="8"/>
      <c r="L34" s="10">
        <f t="shared" si="2"/>
        <v>1.5</v>
      </c>
      <c r="M34" s="10">
        <f t="shared" si="3"/>
        <v>1.5</v>
      </c>
      <c r="N34" s="10">
        <f t="shared" si="3"/>
        <v>0</v>
      </c>
      <c r="O34" s="10">
        <f t="shared" si="3"/>
        <v>0</v>
      </c>
      <c r="R34" s="60">
        <f>'[1]2 pr._pajamos pagal rūšis'!L33-'[1]9 pr._įstaigų pajamos'!L34</f>
        <v>0</v>
      </c>
    </row>
    <row r="35" spans="1:18" ht="15.95" customHeight="1" x14ac:dyDescent="0.25">
      <c r="A35" s="74" t="s">
        <v>80</v>
      </c>
      <c r="B35" s="35" t="s">
        <v>168</v>
      </c>
      <c r="C35" s="55"/>
      <c r="D35" s="56">
        <f t="shared" ref="D35:O35" si="4">SUM(D24:D34)</f>
        <v>36.5</v>
      </c>
      <c r="E35" s="56">
        <f t="shared" si="4"/>
        <v>35.200000000000003</v>
      </c>
      <c r="F35" s="56">
        <f t="shared" si="4"/>
        <v>0</v>
      </c>
      <c r="G35" s="56">
        <f t="shared" si="4"/>
        <v>1.3</v>
      </c>
      <c r="H35" s="57">
        <f t="shared" si="4"/>
        <v>0.4</v>
      </c>
      <c r="I35" s="57">
        <f t="shared" si="4"/>
        <v>0.4</v>
      </c>
      <c r="J35" s="57">
        <f t="shared" si="4"/>
        <v>0</v>
      </c>
      <c r="K35" s="57">
        <f t="shared" si="4"/>
        <v>0</v>
      </c>
      <c r="L35" s="19">
        <f t="shared" si="2"/>
        <v>36.900000000000006</v>
      </c>
      <c r="M35" s="35">
        <f t="shared" si="4"/>
        <v>35.600000000000009</v>
      </c>
      <c r="N35" s="35">
        <f t="shared" si="4"/>
        <v>0</v>
      </c>
      <c r="O35" s="35">
        <f t="shared" si="4"/>
        <v>1.3</v>
      </c>
      <c r="R35" s="60">
        <f>'[1]2 pr._pajamos pagal rūšis'!L34-'[1]9 pr._įstaigų pajamos'!L35</f>
        <v>0</v>
      </c>
    </row>
    <row r="36" spans="1:18" ht="15.95" customHeight="1" x14ac:dyDescent="0.25">
      <c r="A36" s="4" t="s">
        <v>81</v>
      </c>
      <c r="B36" s="470" t="s">
        <v>58</v>
      </c>
      <c r="C36" s="471"/>
      <c r="D36" s="471"/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2"/>
      <c r="R36" s="60">
        <f>'[1]2 pr._pajamos pagal rūšis'!L35-'[1]9 pr._įstaigų pajamos'!L36</f>
        <v>0</v>
      </c>
    </row>
    <row r="37" spans="1:18" ht="15" customHeight="1" x14ac:dyDescent="0.25">
      <c r="A37" s="4" t="s">
        <v>82</v>
      </c>
      <c r="B37" s="24" t="s">
        <v>7</v>
      </c>
      <c r="C37" s="5" t="s">
        <v>22</v>
      </c>
      <c r="D37" s="6">
        <f>E37+G37</f>
        <v>0.1</v>
      </c>
      <c r="E37" s="6">
        <v>0.1</v>
      </c>
      <c r="F37" s="6"/>
      <c r="G37" s="6"/>
      <c r="H37" s="7">
        <f t="shared" ref="H37:H47" si="5">I37+K37</f>
        <v>0</v>
      </c>
      <c r="I37" s="7"/>
      <c r="J37" s="7"/>
      <c r="K37" s="7"/>
      <c r="L37" s="9">
        <f t="shared" ref="L37:L48" si="6">M37+O37</f>
        <v>0.1</v>
      </c>
      <c r="M37" s="9">
        <f t="shared" ref="M37:O47" si="7">E37+I37</f>
        <v>0.1</v>
      </c>
      <c r="N37" s="9">
        <f t="shared" si="7"/>
        <v>0</v>
      </c>
      <c r="O37" s="9">
        <f t="shared" si="7"/>
        <v>0</v>
      </c>
      <c r="R37" s="60">
        <f>'[1]2 pr._pajamos pagal rūšis'!L36-'[1]9 pr._įstaigų pajamos'!L37</f>
        <v>0</v>
      </c>
    </row>
    <row r="38" spans="1:18" ht="15" customHeight="1" x14ac:dyDescent="0.25">
      <c r="A38" s="4" t="s">
        <v>83</v>
      </c>
      <c r="B38" s="30" t="s">
        <v>10</v>
      </c>
      <c r="C38" s="13" t="s">
        <v>22</v>
      </c>
      <c r="D38" s="14">
        <f t="shared" ref="D38:D47" si="8">E38+G38</f>
        <v>1.2</v>
      </c>
      <c r="E38" s="14">
        <v>1.2</v>
      </c>
      <c r="F38" s="14"/>
      <c r="G38" s="14"/>
      <c r="H38" s="8">
        <f t="shared" si="5"/>
        <v>0</v>
      </c>
      <c r="I38" s="8"/>
      <c r="J38" s="8"/>
      <c r="K38" s="8"/>
      <c r="L38" s="10">
        <f t="shared" si="6"/>
        <v>1.2</v>
      </c>
      <c r="M38" s="10">
        <f t="shared" si="7"/>
        <v>1.2</v>
      </c>
      <c r="N38" s="10">
        <f t="shared" si="7"/>
        <v>0</v>
      </c>
      <c r="O38" s="10">
        <f t="shared" si="7"/>
        <v>0</v>
      </c>
      <c r="R38" s="60">
        <f>'[1]2 pr._pajamos pagal rūšis'!L37-'[1]9 pr._įstaigų pajamos'!L38</f>
        <v>0</v>
      </c>
    </row>
    <row r="39" spans="1:18" ht="15" customHeight="1" x14ac:dyDescent="0.25">
      <c r="A39" s="4" t="s">
        <v>84</v>
      </c>
      <c r="B39" s="30" t="s">
        <v>11</v>
      </c>
      <c r="C39" s="13" t="s">
        <v>22</v>
      </c>
      <c r="D39" s="14">
        <f t="shared" si="8"/>
        <v>13.600000000000001</v>
      </c>
      <c r="E39" s="14">
        <v>10.4</v>
      </c>
      <c r="F39" s="14"/>
      <c r="G39" s="14">
        <v>3.2</v>
      </c>
      <c r="H39" s="8">
        <f t="shared" si="5"/>
        <v>3.1</v>
      </c>
      <c r="I39" s="8">
        <v>3.1</v>
      </c>
      <c r="J39" s="8"/>
      <c r="K39" s="8"/>
      <c r="L39" s="10">
        <f t="shared" si="6"/>
        <v>16.7</v>
      </c>
      <c r="M39" s="10">
        <f t="shared" si="7"/>
        <v>13.5</v>
      </c>
      <c r="N39" s="10">
        <f t="shared" si="7"/>
        <v>0</v>
      </c>
      <c r="O39" s="10">
        <f t="shared" si="7"/>
        <v>3.2</v>
      </c>
      <c r="R39" s="60">
        <f>'[1]2 pr._pajamos pagal rūšis'!L38-'[1]9 pr._įstaigų pajamos'!L39</f>
        <v>0</v>
      </c>
    </row>
    <row r="40" spans="1:18" ht="15" customHeight="1" x14ac:dyDescent="0.25">
      <c r="A40" s="4" t="s">
        <v>85</v>
      </c>
      <c r="B40" s="30" t="s">
        <v>12</v>
      </c>
      <c r="C40" s="13" t="s">
        <v>22</v>
      </c>
      <c r="D40" s="14">
        <f t="shared" si="8"/>
        <v>0.9</v>
      </c>
      <c r="E40" s="14">
        <v>0.9</v>
      </c>
      <c r="F40" s="14"/>
      <c r="G40" s="14"/>
      <c r="H40" s="8">
        <f t="shared" si="5"/>
        <v>-0.1</v>
      </c>
      <c r="I40" s="8">
        <v>-0.1</v>
      </c>
      <c r="J40" s="8"/>
      <c r="K40" s="8"/>
      <c r="L40" s="10">
        <f t="shared" si="6"/>
        <v>0.8</v>
      </c>
      <c r="M40" s="10">
        <f t="shared" si="7"/>
        <v>0.8</v>
      </c>
      <c r="N40" s="10">
        <f t="shared" si="7"/>
        <v>0</v>
      </c>
      <c r="O40" s="10">
        <f t="shared" si="7"/>
        <v>0</v>
      </c>
      <c r="R40" s="60">
        <f>'[1]2 pr._pajamos pagal rūšis'!L39-'[1]9 pr._įstaigų pajamos'!L40</f>
        <v>0</v>
      </c>
    </row>
    <row r="41" spans="1:18" ht="15" customHeight="1" x14ac:dyDescent="0.25">
      <c r="A41" s="11" t="s">
        <v>86</v>
      </c>
      <c r="B41" s="30" t="s">
        <v>13</v>
      </c>
      <c r="C41" s="13" t="s">
        <v>22</v>
      </c>
      <c r="D41" s="14">
        <f t="shared" si="8"/>
        <v>1.1000000000000001</v>
      </c>
      <c r="E41" s="14">
        <v>1.1000000000000001</v>
      </c>
      <c r="F41" s="14"/>
      <c r="G41" s="14"/>
      <c r="H41" s="8">
        <f t="shared" si="5"/>
        <v>0.1</v>
      </c>
      <c r="I41" s="8">
        <v>0.1</v>
      </c>
      <c r="J41" s="8"/>
      <c r="K41" s="8"/>
      <c r="L41" s="10">
        <f t="shared" si="6"/>
        <v>1.2000000000000002</v>
      </c>
      <c r="M41" s="10">
        <f t="shared" si="7"/>
        <v>1.2000000000000002</v>
      </c>
      <c r="N41" s="10">
        <f t="shared" si="7"/>
        <v>0</v>
      </c>
      <c r="O41" s="10">
        <f t="shared" si="7"/>
        <v>0</v>
      </c>
      <c r="R41" s="60">
        <f>'[1]2 pr._pajamos pagal rūšis'!L40-'[1]9 pr._įstaigų pajamos'!L41</f>
        <v>0</v>
      </c>
    </row>
    <row r="42" spans="1:18" ht="15" customHeight="1" x14ac:dyDescent="0.25">
      <c r="A42" s="11" t="s">
        <v>87</v>
      </c>
      <c r="B42" s="10" t="s">
        <v>14</v>
      </c>
      <c r="C42" s="13" t="s">
        <v>22</v>
      </c>
      <c r="D42" s="14">
        <f t="shared" si="8"/>
        <v>3.3</v>
      </c>
      <c r="E42" s="14">
        <v>3.3</v>
      </c>
      <c r="F42" s="14"/>
      <c r="G42" s="14"/>
      <c r="H42" s="8">
        <f t="shared" si="5"/>
        <v>0</v>
      </c>
      <c r="I42" s="8"/>
      <c r="J42" s="8"/>
      <c r="K42" s="8"/>
      <c r="L42" s="10">
        <f t="shared" si="6"/>
        <v>3.3</v>
      </c>
      <c r="M42" s="10">
        <f t="shared" si="7"/>
        <v>3.3</v>
      </c>
      <c r="N42" s="10">
        <f t="shared" si="7"/>
        <v>0</v>
      </c>
      <c r="O42" s="10">
        <f t="shared" si="7"/>
        <v>0</v>
      </c>
      <c r="R42" s="60">
        <f>'[1]2 pr._pajamos pagal rūšis'!L41-'[1]9 pr._įstaigų pajamos'!L42</f>
        <v>0</v>
      </c>
    </row>
    <row r="43" spans="1:18" x14ac:dyDescent="0.25">
      <c r="A43" s="4" t="s">
        <v>88</v>
      </c>
      <c r="B43" s="10" t="s">
        <v>15</v>
      </c>
      <c r="C43" s="13" t="s">
        <v>22</v>
      </c>
      <c r="D43" s="14">
        <f t="shared" si="8"/>
        <v>3.5</v>
      </c>
      <c r="E43" s="14">
        <v>3.5</v>
      </c>
      <c r="F43" s="14"/>
      <c r="G43" s="14"/>
      <c r="H43" s="8">
        <f t="shared" si="5"/>
        <v>0</v>
      </c>
      <c r="I43" s="8"/>
      <c r="J43" s="8"/>
      <c r="K43" s="8"/>
      <c r="L43" s="10">
        <f t="shared" si="6"/>
        <v>3.5</v>
      </c>
      <c r="M43" s="10">
        <f t="shared" si="7"/>
        <v>3.5</v>
      </c>
      <c r="N43" s="10">
        <f t="shared" si="7"/>
        <v>0</v>
      </c>
      <c r="O43" s="10">
        <f t="shared" si="7"/>
        <v>0</v>
      </c>
      <c r="R43" s="60">
        <f>'[1]2 pr._pajamos pagal rūšis'!L42-'[1]9 pr._įstaigų pajamos'!L43</f>
        <v>0</v>
      </c>
    </row>
    <row r="44" spans="1:18" ht="15" customHeight="1" x14ac:dyDescent="0.25">
      <c r="A44" s="4" t="s">
        <v>89</v>
      </c>
      <c r="B44" s="30" t="s">
        <v>16</v>
      </c>
      <c r="C44" s="13" t="s">
        <v>22</v>
      </c>
      <c r="D44" s="14">
        <f t="shared" si="8"/>
        <v>9.3000000000000007</v>
      </c>
      <c r="E44" s="14">
        <v>3.3</v>
      </c>
      <c r="F44" s="14"/>
      <c r="G44" s="14">
        <v>6</v>
      </c>
      <c r="H44" s="8">
        <f t="shared" si="5"/>
        <v>1</v>
      </c>
      <c r="I44" s="8">
        <v>1</v>
      </c>
      <c r="J44" s="8"/>
      <c r="K44" s="8"/>
      <c r="L44" s="10">
        <f t="shared" si="6"/>
        <v>10.3</v>
      </c>
      <c r="M44" s="10">
        <f t="shared" si="7"/>
        <v>4.3</v>
      </c>
      <c r="N44" s="10">
        <f t="shared" si="7"/>
        <v>0</v>
      </c>
      <c r="O44" s="10">
        <f t="shared" si="7"/>
        <v>6</v>
      </c>
      <c r="R44" s="60">
        <f>'[1]2 pr._pajamos pagal rūšis'!L43-'[1]9 pr._įstaigų pajamos'!L44</f>
        <v>0</v>
      </c>
    </row>
    <row r="45" spans="1:18" ht="15" customHeight="1" x14ac:dyDescent="0.25">
      <c r="A45" s="4" t="s">
        <v>90</v>
      </c>
      <c r="B45" s="30" t="s">
        <v>17</v>
      </c>
      <c r="C45" s="13" t="s">
        <v>22</v>
      </c>
      <c r="D45" s="14">
        <f t="shared" si="8"/>
        <v>0.2</v>
      </c>
      <c r="E45" s="14">
        <v>0.2</v>
      </c>
      <c r="F45" s="14"/>
      <c r="G45" s="14"/>
      <c r="H45" s="8">
        <f t="shared" si="5"/>
        <v>0</v>
      </c>
      <c r="I45" s="8"/>
      <c r="J45" s="8"/>
      <c r="K45" s="8"/>
      <c r="L45" s="10">
        <f t="shared" si="6"/>
        <v>0.2</v>
      </c>
      <c r="M45" s="10">
        <f t="shared" si="7"/>
        <v>0.2</v>
      </c>
      <c r="N45" s="10">
        <f t="shared" si="7"/>
        <v>0</v>
      </c>
      <c r="O45" s="10">
        <f t="shared" si="7"/>
        <v>0</v>
      </c>
      <c r="R45" s="60">
        <f>'[1]2 pr._pajamos pagal rūšis'!L44-'[1]9 pr._įstaigų pajamos'!L45</f>
        <v>0</v>
      </c>
    </row>
    <row r="46" spans="1:18" ht="15" customHeight="1" x14ac:dyDescent="0.25">
      <c r="A46" s="4" t="s">
        <v>91</v>
      </c>
      <c r="B46" s="30" t="s">
        <v>18</v>
      </c>
      <c r="C46" s="13" t="s">
        <v>22</v>
      </c>
      <c r="D46" s="14">
        <f t="shared" si="8"/>
        <v>2</v>
      </c>
      <c r="E46" s="14">
        <v>1.3</v>
      </c>
      <c r="F46" s="14"/>
      <c r="G46" s="14">
        <v>0.7</v>
      </c>
      <c r="H46" s="8">
        <f t="shared" si="5"/>
        <v>0.1</v>
      </c>
      <c r="I46" s="8">
        <v>0.1</v>
      </c>
      <c r="J46" s="8"/>
      <c r="K46" s="8"/>
      <c r="L46" s="10">
        <f t="shared" si="6"/>
        <v>2.1</v>
      </c>
      <c r="M46" s="10">
        <f t="shared" si="7"/>
        <v>1.4000000000000001</v>
      </c>
      <c r="N46" s="10">
        <f t="shared" si="7"/>
        <v>0</v>
      </c>
      <c r="O46" s="10">
        <f t="shared" si="7"/>
        <v>0.7</v>
      </c>
      <c r="R46" s="60">
        <f>'[1]2 pr._pajamos pagal rūšis'!L45-'[1]9 pr._įstaigų pajamos'!L46</f>
        <v>0</v>
      </c>
    </row>
    <row r="47" spans="1:18" ht="15" customHeight="1" x14ac:dyDescent="0.25">
      <c r="A47" s="11" t="s">
        <v>92</v>
      </c>
      <c r="B47" s="30" t="s">
        <v>19</v>
      </c>
      <c r="C47" s="13" t="s">
        <v>22</v>
      </c>
      <c r="D47" s="14">
        <f t="shared" si="8"/>
        <v>0.9</v>
      </c>
      <c r="E47" s="14">
        <v>0.9</v>
      </c>
      <c r="F47" s="14"/>
      <c r="G47" s="14"/>
      <c r="H47" s="8">
        <f t="shared" si="5"/>
        <v>-0.2</v>
      </c>
      <c r="I47" s="8">
        <v>-0.2</v>
      </c>
      <c r="J47" s="8"/>
      <c r="K47" s="8"/>
      <c r="L47" s="10">
        <f t="shared" si="6"/>
        <v>0.7</v>
      </c>
      <c r="M47" s="10">
        <f t="shared" si="7"/>
        <v>0.7</v>
      </c>
      <c r="N47" s="10">
        <f t="shared" si="7"/>
        <v>0</v>
      </c>
      <c r="O47" s="10">
        <f t="shared" si="7"/>
        <v>0</v>
      </c>
      <c r="R47" s="60">
        <f>'[1]2 pr._pajamos pagal rūšis'!L46-'[1]9 pr._įstaigų pajamos'!L47</f>
        <v>0</v>
      </c>
    </row>
    <row r="48" spans="1:18" ht="15.95" customHeight="1" x14ac:dyDescent="0.25">
      <c r="A48" s="74" t="s">
        <v>93</v>
      </c>
      <c r="B48" s="19" t="s">
        <v>169</v>
      </c>
      <c r="C48" s="23"/>
      <c r="D48" s="21">
        <f>SUM(D37:D47)</f>
        <v>36.1</v>
      </c>
      <c r="E48" s="21">
        <f>SUM(E37:E47)</f>
        <v>26.2</v>
      </c>
      <c r="F48" s="21">
        <f>SUM(F37:F47)</f>
        <v>0</v>
      </c>
      <c r="G48" s="21">
        <f t="shared" ref="G48:O48" si="9">SUM(G37:G47)</f>
        <v>9.8999999999999986</v>
      </c>
      <c r="H48" s="22">
        <f t="shared" si="9"/>
        <v>3.9999999999999991</v>
      </c>
      <c r="I48" s="22">
        <f t="shared" si="9"/>
        <v>3.9999999999999991</v>
      </c>
      <c r="J48" s="22">
        <f t="shared" si="9"/>
        <v>0</v>
      </c>
      <c r="K48" s="22">
        <f t="shared" si="9"/>
        <v>0</v>
      </c>
      <c r="L48" s="19">
        <f t="shared" si="6"/>
        <v>40.099999999999994</v>
      </c>
      <c r="M48" s="19">
        <f t="shared" si="9"/>
        <v>30.2</v>
      </c>
      <c r="N48" s="19">
        <f t="shared" si="9"/>
        <v>0</v>
      </c>
      <c r="O48" s="19">
        <f t="shared" si="9"/>
        <v>9.8999999999999986</v>
      </c>
      <c r="R48" s="60">
        <f>'[1]2 pr._pajamos pagal rūšis'!L47-'[1]9 pr._įstaigų pajamos'!L48</f>
        <v>0</v>
      </c>
    </row>
    <row r="49" spans="1:18" ht="15.95" customHeight="1" x14ac:dyDescent="0.25">
      <c r="A49" s="4" t="s">
        <v>94</v>
      </c>
      <c r="B49" s="470" t="s">
        <v>61</v>
      </c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R49" s="60">
        <f>'[1]2 pr._pajamos pagal rūšis'!L48-'[1]9 pr._įstaigų pajamos'!L49</f>
        <v>0</v>
      </c>
    </row>
    <row r="50" spans="1:18" ht="15" customHeight="1" x14ac:dyDescent="0.25">
      <c r="A50" s="11" t="s">
        <v>95</v>
      </c>
      <c r="B50" s="30" t="s">
        <v>20</v>
      </c>
      <c r="C50" s="13" t="s">
        <v>32</v>
      </c>
      <c r="D50" s="14">
        <f>E50+G50</f>
        <v>98.5</v>
      </c>
      <c r="E50" s="14">
        <v>53.2</v>
      </c>
      <c r="F50" s="14"/>
      <c r="G50" s="14">
        <v>45.3</v>
      </c>
      <c r="H50" s="8">
        <f t="shared" ref="H50:H109" si="10">I50+K50</f>
        <v>0</v>
      </c>
      <c r="I50" s="8"/>
      <c r="J50" s="8"/>
      <c r="K50" s="8"/>
      <c r="L50" s="10">
        <f t="shared" ref="L50:L111" si="11">M50+O50</f>
        <v>98.5</v>
      </c>
      <c r="M50" s="9">
        <f t="shared" ref="M50:O65" si="12">E50+I50</f>
        <v>53.2</v>
      </c>
      <c r="N50" s="10">
        <f t="shared" si="12"/>
        <v>0</v>
      </c>
      <c r="O50" s="9">
        <f t="shared" si="12"/>
        <v>45.3</v>
      </c>
      <c r="R50" s="60">
        <f>'[1]2 pr._pajamos pagal rūšis'!L49-'[1]9 pr._įstaigų pajamos'!L50</f>
        <v>0</v>
      </c>
    </row>
    <row r="51" spans="1:18" ht="15" customHeight="1" x14ac:dyDescent="0.25">
      <c r="A51" s="17" t="s">
        <v>96</v>
      </c>
      <c r="B51" s="27" t="s">
        <v>68</v>
      </c>
      <c r="C51" s="28" t="s">
        <v>32</v>
      </c>
      <c r="D51" s="14">
        <f>E51+G51</f>
        <v>1.5</v>
      </c>
      <c r="E51" s="108">
        <v>1.5</v>
      </c>
      <c r="F51" s="108"/>
      <c r="G51" s="108"/>
      <c r="H51" s="8">
        <f t="shared" si="10"/>
        <v>0.3</v>
      </c>
      <c r="I51" s="62">
        <v>0.3</v>
      </c>
      <c r="J51" s="62"/>
      <c r="K51" s="62"/>
      <c r="L51" s="10">
        <f t="shared" si="11"/>
        <v>1.8</v>
      </c>
      <c r="M51" s="9">
        <f t="shared" si="12"/>
        <v>1.8</v>
      </c>
      <c r="N51" s="10">
        <f t="shared" si="12"/>
        <v>0</v>
      </c>
      <c r="O51" s="10">
        <f t="shared" si="12"/>
        <v>0</v>
      </c>
      <c r="R51" s="60">
        <f>'[1]2 pr._pajamos pagal rūšis'!L50-'[1]9 pr._įstaigų pajamos'!L51</f>
        <v>0</v>
      </c>
    </row>
    <row r="52" spans="1:18" ht="15.95" customHeight="1" x14ac:dyDescent="0.25">
      <c r="A52" s="18" t="s">
        <v>97</v>
      </c>
      <c r="B52" s="35" t="s">
        <v>170</v>
      </c>
      <c r="C52" s="61"/>
      <c r="D52" s="21">
        <f>D50+D51</f>
        <v>100</v>
      </c>
      <c r="E52" s="21">
        <f t="shared" ref="E52:O52" si="13">E50+E51</f>
        <v>54.7</v>
      </c>
      <c r="F52" s="21">
        <f t="shared" si="13"/>
        <v>0</v>
      </c>
      <c r="G52" s="21">
        <f t="shared" si="13"/>
        <v>45.3</v>
      </c>
      <c r="H52" s="22">
        <f t="shared" si="13"/>
        <v>0.3</v>
      </c>
      <c r="I52" s="22">
        <f t="shared" si="13"/>
        <v>0.3</v>
      </c>
      <c r="J52" s="22">
        <f t="shared" si="13"/>
        <v>0</v>
      </c>
      <c r="K52" s="22">
        <f t="shared" si="13"/>
        <v>0</v>
      </c>
      <c r="L52" s="19">
        <f t="shared" si="11"/>
        <v>100.3</v>
      </c>
      <c r="M52" s="19">
        <f t="shared" si="13"/>
        <v>55</v>
      </c>
      <c r="N52" s="19">
        <f t="shared" si="13"/>
        <v>0</v>
      </c>
      <c r="O52" s="19">
        <f t="shared" si="13"/>
        <v>45.3</v>
      </c>
      <c r="R52" s="60">
        <f>'[1]2 pr._pajamos pagal rūšis'!L51-'[1]9 pr._įstaigų pajamos'!L52</f>
        <v>0</v>
      </c>
    </row>
    <row r="53" spans="1:18" ht="15.95" customHeight="1" x14ac:dyDescent="0.25">
      <c r="A53" s="4" t="s">
        <v>98</v>
      </c>
      <c r="B53" s="470" t="s">
        <v>165</v>
      </c>
      <c r="C53" s="471"/>
      <c r="D53" s="471"/>
      <c r="E53" s="471"/>
      <c r="F53" s="471"/>
      <c r="G53" s="471"/>
      <c r="H53" s="471"/>
      <c r="I53" s="471"/>
      <c r="J53" s="471"/>
      <c r="K53" s="471"/>
      <c r="L53" s="471"/>
      <c r="M53" s="471"/>
      <c r="N53" s="471"/>
      <c r="O53" s="472"/>
      <c r="R53" s="60">
        <f>'[1]2 pr._pajamos pagal rūšis'!L52-'[1]9 pr._įstaigų pajamos'!L53</f>
        <v>0</v>
      </c>
    </row>
    <row r="54" spans="1:18" ht="15.95" customHeight="1" x14ac:dyDescent="0.25">
      <c r="A54" s="11" t="s">
        <v>99</v>
      </c>
      <c r="B54" s="12" t="s">
        <v>54</v>
      </c>
      <c r="C54" s="64" t="s">
        <v>50</v>
      </c>
      <c r="D54" s="6">
        <f t="shared" ref="D54:D87" si="14">E54+G54</f>
        <v>20.100000000000001</v>
      </c>
      <c r="E54" s="6">
        <v>20.100000000000001</v>
      </c>
      <c r="F54" s="6"/>
      <c r="G54" s="6"/>
      <c r="H54" s="7">
        <f t="shared" ref="H54:H55" si="15">I54+K54</f>
        <v>-1.2</v>
      </c>
      <c r="I54" s="7">
        <v>-1.2</v>
      </c>
      <c r="J54" s="7"/>
      <c r="K54" s="7"/>
      <c r="L54" s="9">
        <f t="shared" ref="L54:L55" si="16">M54+O54</f>
        <v>18.900000000000002</v>
      </c>
      <c r="M54" s="9">
        <f t="shared" ref="M54:O69" si="17">E54+I54</f>
        <v>18.900000000000002</v>
      </c>
      <c r="N54" s="9">
        <f t="shared" si="17"/>
        <v>0</v>
      </c>
      <c r="O54" s="9">
        <f t="shared" si="17"/>
        <v>0</v>
      </c>
      <c r="R54" s="60">
        <f>'[1]2 pr._pajamos pagal rūšis'!L53-'[1]9 pr._įstaigų pajamos'!L54</f>
        <v>0</v>
      </c>
    </row>
    <row r="55" spans="1:18" ht="15.95" customHeight="1" x14ac:dyDescent="0.25">
      <c r="A55" s="11" t="s">
        <v>100</v>
      </c>
      <c r="B55" s="10" t="s">
        <v>33</v>
      </c>
      <c r="C55" s="13" t="s">
        <v>50</v>
      </c>
      <c r="D55" s="6">
        <f t="shared" si="14"/>
        <v>0.1</v>
      </c>
      <c r="E55" s="6">
        <v>0.1</v>
      </c>
      <c r="F55" s="6"/>
      <c r="G55" s="6"/>
      <c r="H55" s="7">
        <f t="shared" si="15"/>
        <v>0</v>
      </c>
      <c r="I55" s="7"/>
      <c r="J55" s="7"/>
      <c r="K55" s="7"/>
      <c r="L55" s="9">
        <f t="shared" si="16"/>
        <v>0.1</v>
      </c>
      <c r="M55" s="9">
        <f t="shared" si="17"/>
        <v>0.1</v>
      </c>
      <c r="N55" s="9">
        <f t="shared" si="17"/>
        <v>0</v>
      </c>
      <c r="O55" s="9">
        <f t="shared" si="17"/>
        <v>0</v>
      </c>
      <c r="R55" s="60">
        <f>'[1]2 pr._pajamos pagal rūšis'!L54-'[1]9 pr._įstaigų pajamos'!L55</f>
        <v>0</v>
      </c>
    </row>
    <row r="56" spans="1:18" ht="15" customHeight="1" x14ac:dyDescent="0.25">
      <c r="A56" s="17" t="s">
        <v>101</v>
      </c>
      <c r="B56" s="63" t="s">
        <v>155</v>
      </c>
      <c r="C56" s="64" t="s">
        <v>50</v>
      </c>
      <c r="D56" s="6">
        <f t="shared" si="14"/>
        <v>2.2999999999999998</v>
      </c>
      <c r="E56" s="6">
        <v>2.2999999999999998</v>
      </c>
      <c r="F56" s="6"/>
      <c r="G56" s="6"/>
      <c r="H56" s="7">
        <f t="shared" si="10"/>
        <v>-0.4</v>
      </c>
      <c r="I56" s="7">
        <v>-0.4</v>
      </c>
      <c r="J56" s="7"/>
      <c r="K56" s="7"/>
      <c r="L56" s="9">
        <f t="shared" si="11"/>
        <v>1.9</v>
      </c>
      <c r="M56" s="9">
        <f t="shared" si="17"/>
        <v>1.9</v>
      </c>
      <c r="N56" s="9">
        <f t="shared" si="12"/>
        <v>0</v>
      </c>
      <c r="O56" s="9">
        <f t="shared" si="17"/>
        <v>0</v>
      </c>
      <c r="R56" s="60">
        <f>'[1]2 pr._pajamos pagal rūšis'!L55-'[1]9 pr._įstaigų pajamos'!L56</f>
        <v>0</v>
      </c>
    </row>
    <row r="57" spans="1:18" ht="15" customHeight="1" x14ac:dyDescent="0.25">
      <c r="A57" s="4" t="s">
        <v>102</v>
      </c>
      <c r="B57" s="27" t="s">
        <v>377</v>
      </c>
      <c r="C57" s="28" t="s">
        <v>50</v>
      </c>
      <c r="D57" s="14">
        <f t="shared" si="14"/>
        <v>5.3</v>
      </c>
      <c r="E57" s="14">
        <v>5.3</v>
      </c>
      <c r="F57" s="14"/>
      <c r="G57" s="14"/>
      <c r="H57" s="8">
        <f t="shared" si="10"/>
        <v>0</v>
      </c>
      <c r="I57" s="8"/>
      <c r="J57" s="8"/>
      <c r="K57" s="8"/>
      <c r="L57" s="10">
        <f t="shared" si="11"/>
        <v>5.3</v>
      </c>
      <c r="M57" s="10">
        <f t="shared" si="17"/>
        <v>5.3</v>
      </c>
      <c r="N57" s="10">
        <f t="shared" si="12"/>
        <v>0</v>
      </c>
      <c r="O57" s="10">
        <f t="shared" si="17"/>
        <v>0</v>
      </c>
      <c r="R57" s="60">
        <f>'[1]2 pr._pajamos pagal rūšis'!L56-'[1]9 pr._įstaigų pajamos'!L57</f>
        <v>0</v>
      </c>
    </row>
    <row r="58" spans="1:18" ht="15" customHeight="1" x14ac:dyDescent="0.25">
      <c r="A58" s="4" t="s">
        <v>103</v>
      </c>
      <c r="B58" s="10" t="s">
        <v>148</v>
      </c>
      <c r="C58" s="28" t="s">
        <v>50</v>
      </c>
      <c r="D58" s="14">
        <f t="shared" si="14"/>
        <v>5.0999999999999996</v>
      </c>
      <c r="E58" s="14">
        <v>5.0999999999999996</v>
      </c>
      <c r="F58" s="14"/>
      <c r="G58" s="14"/>
      <c r="H58" s="8">
        <f t="shared" si="10"/>
        <v>-1.2</v>
      </c>
      <c r="I58" s="8">
        <v>-1.2</v>
      </c>
      <c r="J58" s="8"/>
      <c r="K58" s="8"/>
      <c r="L58" s="10">
        <f t="shared" si="11"/>
        <v>3.8999999999999995</v>
      </c>
      <c r="M58" s="10">
        <f t="shared" si="17"/>
        <v>3.8999999999999995</v>
      </c>
      <c r="N58" s="10">
        <f t="shared" si="12"/>
        <v>0</v>
      </c>
      <c r="O58" s="10">
        <f t="shared" si="17"/>
        <v>0</v>
      </c>
      <c r="R58" s="60">
        <f>'[1]2 pr._pajamos pagal rūšis'!L57-'[1]9 pr._įstaigų pajamos'!L58</f>
        <v>0</v>
      </c>
    </row>
    <row r="59" spans="1:18" ht="15" customHeight="1" x14ac:dyDescent="0.25">
      <c r="A59" s="4" t="s">
        <v>104</v>
      </c>
      <c r="B59" s="29" t="s">
        <v>321</v>
      </c>
      <c r="C59" s="28" t="s">
        <v>50</v>
      </c>
      <c r="D59" s="14">
        <f t="shared" si="14"/>
        <v>10.4</v>
      </c>
      <c r="E59" s="14">
        <v>10.4</v>
      </c>
      <c r="F59" s="14"/>
      <c r="G59" s="14"/>
      <c r="H59" s="8">
        <f t="shared" si="10"/>
        <v>2.6</v>
      </c>
      <c r="I59" s="8">
        <v>2.6</v>
      </c>
      <c r="J59" s="8"/>
      <c r="K59" s="8"/>
      <c r="L59" s="10">
        <f t="shared" si="11"/>
        <v>13</v>
      </c>
      <c r="M59" s="10">
        <f t="shared" si="17"/>
        <v>13</v>
      </c>
      <c r="N59" s="10">
        <f t="shared" si="12"/>
        <v>0</v>
      </c>
      <c r="O59" s="10">
        <f t="shared" si="17"/>
        <v>0</v>
      </c>
      <c r="R59" s="60">
        <f>'[1]2 pr._pajamos pagal rūšis'!L58-'[1]9 pr._įstaigų pajamos'!L59</f>
        <v>0</v>
      </c>
    </row>
    <row r="60" spans="1:18" ht="15" customHeight="1" x14ac:dyDescent="0.25">
      <c r="A60" s="4" t="s">
        <v>105</v>
      </c>
      <c r="B60" s="27" t="s">
        <v>378</v>
      </c>
      <c r="C60" s="13" t="s">
        <v>50</v>
      </c>
      <c r="D60" s="14">
        <f t="shared" si="14"/>
        <v>38.5</v>
      </c>
      <c r="E60" s="14">
        <v>38.5</v>
      </c>
      <c r="F60" s="14">
        <v>22.5</v>
      </c>
      <c r="G60" s="14"/>
      <c r="H60" s="8">
        <f t="shared" si="10"/>
        <v>-1.6</v>
      </c>
      <c r="I60" s="8">
        <v>-1.6</v>
      </c>
      <c r="J60" s="8"/>
      <c r="K60" s="8"/>
      <c r="L60" s="10">
        <f t="shared" si="11"/>
        <v>36.9</v>
      </c>
      <c r="M60" s="10">
        <f t="shared" si="17"/>
        <v>36.9</v>
      </c>
      <c r="N60" s="10">
        <f t="shared" si="12"/>
        <v>22.5</v>
      </c>
      <c r="O60" s="10">
        <f t="shared" si="17"/>
        <v>0</v>
      </c>
      <c r="R60" s="60">
        <f>'[1]2 pr._pajamos pagal rūšis'!L59-'[1]9 pr._įstaigų pajamos'!L60</f>
        <v>0</v>
      </c>
    </row>
    <row r="61" spans="1:18" ht="15" customHeight="1" x14ac:dyDescent="0.25">
      <c r="A61" s="4" t="s">
        <v>106</v>
      </c>
      <c r="B61" s="27" t="s">
        <v>379</v>
      </c>
      <c r="C61" s="13" t="s">
        <v>50</v>
      </c>
      <c r="D61" s="14">
        <f t="shared" si="14"/>
        <v>20.5</v>
      </c>
      <c r="E61" s="14">
        <v>20.5</v>
      </c>
      <c r="F61" s="14"/>
      <c r="G61" s="14"/>
      <c r="H61" s="8">
        <f t="shared" si="10"/>
        <v>-0.8</v>
      </c>
      <c r="I61" s="8">
        <v>-0.8</v>
      </c>
      <c r="J61" s="8"/>
      <c r="K61" s="8"/>
      <c r="L61" s="10">
        <f t="shared" si="11"/>
        <v>19.7</v>
      </c>
      <c r="M61" s="10">
        <f t="shared" si="17"/>
        <v>19.7</v>
      </c>
      <c r="N61" s="10">
        <f t="shared" si="12"/>
        <v>0</v>
      </c>
      <c r="O61" s="10">
        <f t="shared" si="17"/>
        <v>0</v>
      </c>
      <c r="R61" s="60">
        <f>'[1]2 pr._pajamos pagal rūšis'!L60-'[1]9 pr._įstaigų pajamos'!L61</f>
        <v>0</v>
      </c>
    </row>
    <row r="62" spans="1:18" ht="15" customHeight="1" x14ac:dyDescent="0.25">
      <c r="A62" s="4" t="s">
        <v>107</v>
      </c>
      <c r="B62" s="27" t="s">
        <v>380</v>
      </c>
      <c r="C62" s="28" t="s">
        <v>50</v>
      </c>
      <c r="D62" s="14">
        <f t="shared" si="14"/>
        <v>0.1</v>
      </c>
      <c r="E62" s="14">
        <v>0.1</v>
      </c>
      <c r="F62" s="14"/>
      <c r="G62" s="14"/>
      <c r="H62" s="8">
        <f t="shared" si="10"/>
        <v>0</v>
      </c>
      <c r="I62" s="8"/>
      <c r="J62" s="8"/>
      <c r="K62" s="8"/>
      <c r="L62" s="10">
        <f t="shared" si="11"/>
        <v>0.1</v>
      </c>
      <c r="M62" s="10">
        <f t="shared" si="17"/>
        <v>0.1</v>
      </c>
      <c r="N62" s="10">
        <f t="shared" si="12"/>
        <v>0</v>
      </c>
      <c r="O62" s="10">
        <f t="shared" si="17"/>
        <v>0</v>
      </c>
      <c r="R62" s="60">
        <f>'[1]2 pr._pajamos pagal rūšis'!L61-'[1]9 pr._įstaigų pajamos'!L62</f>
        <v>0</v>
      </c>
    </row>
    <row r="63" spans="1:18" ht="15" customHeight="1" x14ac:dyDescent="0.25">
      <c r="A63" s="4" t="s">
        <v>151</v>
      </c>
      <c r="B63" s="27" t="s">
        <v>362</v>
      </c>
      <c r="C63" s="13" t="s">
        <v>50</v>
      </c>
      <c r="D63" s="14">
        <f t="shared" si="14"/>
        <v>2.8</v>
      </c>
      <c r="E63" s="14">
        <v>2.8</v>
      </c>
      <c r="F63" s="14"/>
      <c r="G63" s="14"/>
      <c r="H63" s="8">
        <f t="shared" si="10"/>
        <v>0</v>
      </c>
      <c r="I63" s="8"/>
      <c r="J63" s="8"/>
      <c r="K63" s="8"/>
      <c r="L63" s="10">
        <f t="shared" si="11"/>
        <v>2.8</v>
      </c>
      <c r="M63" s="10">
        <f t="shared" si="17"/>
        <v>2.8</v>
      </c>
      <c r="N63" s="10">
        <f t="shared" si="12"/>
        <v>0</v>
      </c>
      <c r="O63" s="10">
        <f t="shared" si="17"/>
        <v>0</v>
      </c>
      <c r="R63" s="60">
        <f>'[1]2 pr._pajamos pagal rūšis'!L62-'[1]9 pr._įstaigų pajamos'!L63</f>
        <v>0</v>
      </c>
    </row>
    <row r="64" spans="1:18" ht="15" customHeight="1" x14ac:dyDescent="0.25">
      <c r="A64" s="4" t="s">
        <v>152</v>
      </c>
      <c r="B64" s="137" t="s">
        <v>45</v>
      </c>
      <c r="C64" s="13" t="s">
        <v>50</v>
      </c>
      <c r="D64" s="14">
        <f t="shared" si="14"/>
        <v>0.1</v>
      </c>
      <c r="E64" s="14">
        <v>0.1</v>
      </c>
      <c r="F64" s="14"/>
      <c r="G64" s="14"/>
      <c r="H64" s="8">
        <f t="shared" si="10"/>
        <v>0</v>
      </c>
      <c r="I64" s="8"/>
      <c r="J64" s="8"/>
      <c r="K64" s="8"/>
      <c r="L64" s="10">
        <f t="shared" si="11"/>
        <v>0.1</v>
      </c>
      <c r="M64" s="10">
        <f t="shared" si="17"/>
        <v>0.1</v>
      </c>
      <c r="N64" s="10">
        <f t="shared" si="12"/>
        <v>0</v>
      </c>
      <c r="O64" s="10">
        <f t="shared" si="17"/>
        <v>0</v>
      </c>
      <c r="R64" s="60">
        <f>'[1]2 pr._pajamos pagal rūšis'!L63-'[1]9 pr._įstaigų pajamos'!L64</f>
        <v>0</v>
      </c>
    </row>
    <row r="65" spans="1:18" ht="15" customHeight="1" x14ac:dyDescent="0.25">
      <c r="A65" s="4" t="s">
        <v>108</v>
      </c>
      <c r="B65" s="10" t="s">
        <v>42</v>
      </c>
      <c r="C65" s="13" t="s">
        <v>50</v>
      </c>
      <c r="D65" s="14">
        <f t="shared" si="14"/>
        <v>0.1</v>
      </c>
      <c r="E65" s="14">
        <v>0.1</v>
      </c>
      <c r="F65" s="14"/>
      <c r="G65" s="14"/>
      <c r="H65" s="8">
        <f t="shared" si="10"/>
        <v>0</v>
      </c>
      <c r="I65" s="8"/>
      <c r="J65" s="8"/>
      <c r="K65" s="8"/>
      <c r="L65" s="10">
        <f t="shared" si="11"/>
        <v>0.1</v>
      </c>
      <c r="M65" s="10">
        <f t="shared" si="17"/>
        <v>0.1</v>
      </c>
      <c r="N65" s="10">
        <f t="shared" si="12"/>
        <v>0</v>
      </c>
      <c r="O65" s="10">
        <f t="shared" si="17"/>
        <v>0</v>
      </c>
      <c r="R65" s="60">
        <f>'[1]2 pr._pajamos pagal rūšis'!L64-'[1]9 pr._įstaigų pajamos'!L65</f>
        <v>0</v>
      </c>
    </row>
    <row r="66" spans="1:18" ht="15" customHeight="1" x14ac:dyDescent="0.25">
      <c r="A66" s="4" t="s">
        <v>153</v>
      </c>
      <c r="B66" s="27" t="s">
        <v>44</v>
      </c>
      <c r="C66" s="13" t="s">
        <v>50</v>
      </c>
      <c r="D66" s="14">
        <f t="shared" si="14"/>
        <v>2.9</v>
      </c>
      <c r="E66" s="14">
        <v>2.9</v>
      </c>
      <c r="F66" s="14"/>
      <c r="G66" s="14"/>
      <c r="H66" s="8">
        <f t="shared" si="10"/>
        <v>0</v>
      </c>
      <c r="I66" s="8"/>
      <c r="J66" s="8"/>
      <c r="K66" s="8"/>
      <c r="L66" s="10">
        <f t="shared" si="11"/>
        <v>2.9</v>
      </c>
      <c r="M66" s="10">
        <f t="shared" si="17"/>
        <v>2.9</v>
      </c>
      <c r="N66" s="10">
        <f t="shared" si="17"/>
        <v>0</v>
      </c>
      <c r="O66" s="10">
        <f t="shared" si="17"/>
        <v>0</v>
      </c>
      <c r="R66" s="60"/>
    </row>
    <row r="67" spans="1:18" ht="15" customHeight="1" x14ac:dyDescent="0.25">
      <c r="A67" s="4" t="s">
        <v>154</v>
      </c>
      <c r="B67" s="27" t="s">
        <v>160</v>
      </c>
      <c r="C67" s="28" t="s">
        <v>50</v>
      </c>
      <c r="D67" s="14">
        <f t="shared" si="14"/>
        <v>7.1</v>
      </c>
      <c r="E67" s="14">
        <v>7.1</v>
      </c>
      <c r="F67" s="14"/>
      <c r="G67" s="14"/>
      <c r="H67" s="8">
        <f t="shared" si="10"/>
        <v>-1.4</v>
      </c>
      <c r="I67" s="8">
        <v>-1.4</v>
      </c>
      <c r="J67" s="8"/>
      <c r="K67" s="8"/>
      <c r="L67" s="10">
        <f t="shared" si="11"/>
        <v>5.6999999999999993</v>
      </c>
      <c r="M67" s="10">
        <f t="shared" si="17"/>
        <v>5.6999999999999993</v>
      </c>
      <c r="N67" s="10">
        <f t="shared" si="17"/>
        <v>0</v>
      </c>
      <c r="O67" s="10">
        <f t="shared" si="17"/>
        <v>0</v>
      </c>
      <c r="R67" s="60">
        <f>'[1]2 pr._pajamos pagal rūšis'!L66-'[1]9 pr._įstaigų pajamos'!L67</f>
        <v>0</v>
      </c>
    </row>
    <row r="68" spans="1:18" ht="15" customHeight="1" x14ac:dyDescent="0.25">
      <c r="A68" s="4" t="s">
        <v>109</v>
      </c>
      <c r="B68" s="27" t="s">
        <v>43</v>
      </c>
      <c r="C68" s="28" t="s">
        <v>50</v>
      </c>
      <c r="D68" s="14">
        <f t="shared" si="14"/>
        <v>5.3</v>
      </c>
      <c r="E68" s="14">
        <v>5.3</v>
      </c>
      <c r="F68" s="14"/>
      <c r="G68" s="14"/>
      <c r="H68" s="8">
        <f t="shared" si="10"/>
        <v>0.3</v>
      </c>
      <c r="I68" s="8">
        <v>0.3</v>
      </c>
      <c r="J68" s="8"/>
      <c r="K68" s="8"/>
      <c r="L68" s="10">
        <f t="shared" si="11"/>
        <v>5.6</v>
      </c>
      <c r="M68" s="10">
        <f t="shared" si="17"/>
        <v>5.6</v>
      </c>
      <c r="N68" s="10">
        <f t="shared" si="17"/>
        <v>0</v>
      </c>
      <c r="O68" s="10">
        <f t="shared" si="17"/>
        <v>0</v>
      </c>
      <c r="R68" s="60">
        <f>'[1]2 pr._pajamos pagal rūšis'!L67-'[1]9 pr._įstaigų pajamos'!L68</f>
        <v>0</v>
      </c>
    </row>
    <row r="69" spans="1:18" ht="15" customHeight="1" x14ac:dyDescent="0.25">
      <c r="A69" s="4" t="s">
        <v>110</v>
      </c>
      <c r="B69" s="71" t="s">
        <v>46</v>
      </c>
      <c r="C69" s="28" t="s">
        <v>50</v>
      </c>
      <c r="D69" s="14">
        <f t="shared" si="14"/>
        <v>0.1</v>
      </c>
      <c r="E69" s="14">
        <v>0.1</v>
      </c>
      <c r="F69" s="14"/>
      <c r="G69" s="14"/>
      <c r="H69" s="8">
        <f t="shared" si="10"/>
        <v>0</v>
      </c>
      <c r="I69" s="8"/>
      <c r="J69" s="8"/>
      <c r="K69" s="8"/>
      <c r="L69" s="10">
        <f t="shared" si="11"/>
        <v>0.1</v>
      </c>
      <c r="M69" s="10">
        <f t="shared" si="17"/>
        <v>0.1</v>
      </c>
      <c r="N69" s="10">
        <f t="shared" si="17"/>
        <v>0</v>
      </c>
      <c r="O69" s="10">
        <f t="shared" si="17"/>
        <v>0</v>
      </c>
      <c r="R69" s="60">
        <f>'[1]2 pr._pajamos pagal rūšis'!L68-'[1]9 pr._įstaigų pajamos'!L69</f>
        <v>0</v>
      </c>
    </row>
    <row r="70" spans="1:18" ht="15" customHeight="1" x14ac:dyDescent="0.25">
      <c r="A70" s="4" t="s">
        <v>111</v>
      </c>
      <c r="B70" s="27" t="s">
        <v>363</v>
      </c>
      <c r="C70" s="28" t="s">
        <v>50</v>
      </c>
      <c r="D70" s="14">
        <f>E70+G70</f>
        <v>3.7</v>
      </c>
      <c r="E70" s="14">
        <v>3.7</v>
      </c>
      <c r="F70" s="14"/>
      <c r="G70" s="14"/>
      <c r="H70" s="8">
        <f>I70+K70</f>
        <v>0</v>
      </c>
      <c r="I70" s="8"/>
      <c r="J70" s="8"/>
      <c r="K70" s="8"/>
      <c r="L70" s="10">
        <f>M70+O70</f>
        <v>3.7</v>
      </c>
      <c r="M70" s="10">
        <f>E70+I70</f>
        <v>3.7</v>
      </c>
      <c r="N70" s="10">
        <f>F70+J70</f>
        <v>0</v>
      </c>
      <c r="O70" s="10">
        <f>G70+K70</f>
        <v>0</v>
      </c>
      <c r="R70" s="60">
        <f>'[1]2 pr._pajamos pagal rūšis'!L69-'[1]9 pr._įstaigų pajamos'!L70</f>
        <v>0</v>
      </c>
    </row>
    <row r="71" spans="1:18" ht="15" customHeight="1" x14ac:dyDescent="0.25">
      <c r="A71" s="4" t="s">
        <v>112</v>
      </c>
      <c r="B71" s="27" t="s">
        <v>41</v>
      </c>
      <c r="C71" s="28" t="s">
        <v>50</v>
      </c>
      <c r="D71" s="14">
        <f t="shared" si="14"/>
        <v>27.2</v>
      </c>
      <c r="E71" s="14">
        <v>27.2</v>
      </c>
      <c r="F71" s="14"/>
      <c r="G71" s="14"/>
      <c r="H71" s="8">
        <f t="shared" si="10"/>
        <v>4.7</v>
      </c>
      <c r="I71" s="8">
        <v>4.7</v>
      </c>
      <c r="J71" s="8"/>
      <c r="K71" s="8"/>
      <c r="L71" s="10">
        <f t="shared" si="11"/>
        <v>31.9</v>
      </c>
      <c r="M71" s="10">
        <f t="shared" ref="M71:O123" si="18">E71+I71</f>
        <v>31.9</v>
      </c>
      <c r="N71" s="10">
        <f t="shared" si="18"/>
        <v>0</v>
      </c>
      <c r="O71" s="10">
        <f t="shared" si="18"/>
        <v>0</v>
      </c>
      <c r="R71" s="60">
        <f>'[1]2 pr._pajamos pagal rūšis'!L70-'[1]9 pr._įstaigų pajamos'!L71</f>
        <v>0</v>
      </c>
    </row>
    <row r="72" spans="1:18" ht="15" customHeight="1" x14ac:dyDescent="0.25">
      <c r="A72" s="4" t="s">
        <v>113</v>
      </c>
      <c r="B72" s="71" t="s">
        <v>364</v>
      </c>
      <c r="C72" s="28" t="s">
        <v>50</v>
      </c>
      <c r="D72" s="14">
        <f>E72+G72</f>
        <v>16.3</v>
      </c>
      <c r="E72" s="14">
        <v>16.3</v>
      </c>
      <c r="F72" s="14"/>
      <c r="G72" s="14"/>
      <c r="H72" s="8">
        <f>I72+K72</f>
        <v>-1.8</v>
      </c>
      <c r="I72" s="8">
        <v>-1.8</v>
      </c>
      <c r="J72" s="8"/>
      <c r="K72" s="8"/>
      <c r="L72" s="10">
        <f>M72+O72</f>
        <v>14.5</v>
      </c>
      <c r="M72" s="10">
        <f>E72+I72</f>
        <v>14.5</v>
      </c>
      <c r="N72" s="10">
        <f>F72+J72</f>
        <v>0</v>
      </c>
      <c r="O72" s="10">
        <f>G72+K72</f>
        <v>0</v>
      </c>
      <c r="R72" s="60">
        <f>'[1]2 pr._pajamos pagal rūšis'!L71-'[1]9 pr._įstaigų pajamos'!L72</f>
        <v>0</v>
      </c>
    </row>
    <row r="73" spans="1:18" ht="15" customHeight="1" x14ac:dyDescent="0.25">
      <c r="A73" s="4" t="s">
        <v>161</v>
      </c>
      <c r="B73" s="71" t="s">
        <v>40</v>
      </c>
      <c r="C73" s="28" t="s">
        <v>50</v>
      </c>
      <c r="D73" s="14">
        <f t="shared" si="14"/>
        <v>12.1</v>
      </c>
      <c r="E73" s="14">
        <v>12.1</v>
      </c>
      <c r="F73" s="14"/>
      <c r="G73" s="14"/>
      <c r="H73" s="8">
        <f t="shared" si="10"/>
        <v>0.7</v>
      </c>
      <c r="I73" s="8">
        <v>0.7</v>
      </c>
      <c r="J73" s="8"/>
      <c r="K73" s="8"/>
      <c r="L73" s="10">
        <f t="shared" si="11"/>
        <v>12.799999999999999</v>
      </c>
      <c r="M73" s="10">
        <f t="shared" si="18"/>
        <v>12.799999999999999</v>
      </c>
      <c r="N73" s="10">
        <f t="shared" si="18"/>
        <v>0</v>
      </c>
      <c r="O73" s="10">
        <f t="shared" si="18"/>
        <v>0</v>
      </c>
      <c r="R73" s="60">
        <f>'[1]2 pr._pajamos pagal rūšis'!L72-'[1]9 pr._įstaigų pajamos'!L73</f>
        <v>0</v>
      </c>
    </row>
    <row r="74" spans="1:18" ht="15" customHeight="1" x14ac:dyDescent="0.25">
      <c r="A74" s="4" t="s">
        <v>114</v>
      </c>
      <c r="B74" s="27" t="s">
        <v>461</v>
      </c>
      <c r="C74" s="28" t="s">
        <v>50</v>
      </c>
      <c r="D74" s="14">
        <f t="shared" si="14"/>
        <v>8.5</v>
      </c>
      <c r="E74" s="14">
        <v>8.5</v>
      </c>
      <c r="F74" s="14"/>
      <c r="G74" s="14"/>
      <c r="H74" s="8">
        <f t="shared" si="10"/>
        <v>0</v>
      </c>
      <c r="I74" s="8"/>
      <c r="J74" s="8"/>
      <c r="K74" s="8"/>
      <c r="L74" s="10">
        <f t="shared" si="11"/>
        <v>8.5</v>
      </c>
      <c r="M74" s="10">
        <f t="shared" si="18"/>
        <v>8.5</v>
      </c>
      <c r="N74" s="10">
        <f t="shared" si="18"/>
        <v>0</v>
      </c>
      <c r="O74" s="10">
        <f t="shared" si="18"/>
        <v>0</v>
      </c>
      <c r="R74" s="60">
        <f>'[1]2 pr._pajamos pagal rūšis'!L73-'[1]9 pr._įstaigų pajamos'!L74</f>
        <v>0</v>
      </c>
    </row>
    <row r="75" spans="1:18" ht="15" customHeight="1" x14ac:dyDescent="0.25">
      <c r="A75" s="4" t="s">
        <v>115</v>
      </c>
      <c r="B75" s="27" t="s">
        <v>149</v>
      </c>
      <c r="C75" s="28" t="s">
        <v>50</v>
      </c>
      <c r="D75" s="14">
        <f t="shared" si="14"/>
        <v>89.2</v>
      </c>
      <c r="E75" s="14">
        <v>89.2</v>
      </c>
      <c r="F75" s="14"/>
      <c r="G75" s="14"/>
      <c r="H75" s="8">
        <f t="shared" si="10"/>
        <v>-5</v>
      </c>
      <c r="I75" s="8">
        <v>-5</v>
      </c>
      <c r="J75" s="8"/>
      <c r="K75" s="8"/>
      <c r="L75" s="10">
        <f t="shared" si="11"/>
        <v>84.2</v>
      </c>
      <c r="M75" s="10">
        <f t="shared" si="18"/>
        <v>84.2</v>
      </c>
      <c r="N75" s="10">
        <f t="shared" si="18"/>
        <v>0</v>
      </c>
      <c r="O75" s="10">
        <f t="shared" si="18"/>
        <v>0</v>
      </c>
      <c r="R75" s="60">
        <f>'[1]2 pr._pajamos pagal rūšis'!L74-'[1]9 pr._įstaigų pajamos'!L75</f>
        <v>0</v>
      </c>
    </row>
    <row r="76" spans="1:18" ht="15" customHeight="1" x14ac:dyDescent="0.25">
      <c r="A76" s="4" t="s">
        <v>116</v>
      </c>
      <c r="B76" s="27" t="s">
        <v>34</v>
      </c>
      <c r="C76" s="28" t="s">
        <v>50</v>
      </c>
      <c r="D76" s="14">
        <f t="shared" si="14"/>
        <v>44.2</v>
      </c>
      <c r="E76" s="14">
        <v>44.2</v>
      </c>
      <c r="F76" s="14"/>
      <c r="G76" s="14"/>
      <c r="H76" s="8">
        <f t="shared" si="10"/>
        <v>-1.5</v>
      </c>
      <c r="I76" s="8">
        <v>-1.5</v>
      </c>
      <c r="J76" s="8"/>
      <c r="K76" s="8"/>
      <c r="L76" s="10">
        <f t="shared" si="11"/>
        <v>42.7</v>
      </c>
      <c r="M76" s="10">
        <f t="shared" si="18"/>
        <v>42.7</v>
      </c>
      <c r="N76" s="10">
        <f t="shared" si="18"/>
        <v>0</v>
      </c>
      <c r="O76" s="10">
        <f t="shared" si="18"/>
        <v>0</v>
      </c>
      <c r="R76" s="60">
        <f>'[1]2 pr._pajamos pagal rūšis'!L75-'[1]9 pr._įstaigų pajamos'!L76</f>
        <v>0</v>
      </c>
    </row>
    <row r="77" spans="1:18" ht="15" customHeight="1" x14ac:dyDescent="0.25">
      <c r="A77" s="4" t="s">
        <v>117</v>
      </c>
      <c r="B77" s="27" t="s">
        <v>36</v>
      </c>
      <c r="C77" s="28" t="s">
        <v>50</v>
      </c>
      <c r="D77" s="14">
        <f t="shared" si="14"/>
        <v>42.5</v>
      </c>
      <c r="E77" s="14">
        <v>42.5</v>
      </c>
      <c r="F77" s="14"/>
      <c r="G77" s="14"/>
      <c r="H77" s="8">
        <f t="shared" si="10"/>
        <v>2.2000000000000002</v>
      </c>
      <c r="I77" s="8">
        <v>2.2000000000000002</v>
      </c>
      <c r="J77" s="8"/>
      <c r="K77" s="8"/>
      <c r="L77" s="10">
        <f t="shared" si="11"/>
        <v>44.7</v>
      </c>
      <c r="M77" s="10">
        <f t="shared" si="18"/>
        <v>44.7</v>
      </c>
      <c r="N77" s="10">
        <f t="shared" si="18"/>
        <v>0</v>
      </c>
      <c r="O77" s="10">
        <f t="shared" si="18"/>
        <v>0</v>
      </c>
      <c r="R77" s="60">
        <f>'[1]2 pr._pajamos pagal rūšis'!L76-'[1]9 pr._įstaigų pajamos'!L77</f>
        <v>0</v>
      </c>
    </row>
    <row r="78" spans="1:18" ht="15" customHeight="1" x14ac:dyDescent="0.25">
      <c r="A78" s="4" t="s">
        <v>118</v>
      </c>
      <c r="B78" s="27" t="s">
        <v>38</v>
      </c>
      <c r="C78" s="28" t="s">
        <v>50</v>
      </c>
      <c r="D78" s="14">
        <f t="shared" si="14"/>
        <v>83</v>
      </c>
      <c r="E78" s="14">
        <v>83</v>
      </c>
      <c r="F78" s="14"/>
      <c r="G78" s="14"/>
      <c r="H78" s="8">
        <f t="shared" si="10"/>
        <v>0</v>
      </c>
      <c r="I78" s="8"/>
      <c r="J78" s="8"/>
      <c r="K78" s="8"/>
      <c r="L78" s="10">
        <f t="shared" si="11"/>
        <v>83</v>
      </c>
      <c r="M78" s="10">
        <f t="shared" si="18"/>
        <v>83</v>
      </c>
      <c r="N78" s="10">
        <f t="shared" si="18"/>
        <v>0</v>
      </c>
      <c r="O78" s="10">
        <f t="shared" si="18"/>
        <v>0</v>
      </c>
      <c r="R78" s="60">
        <f>'[1]2 pr._pajamos pagal rūšis'!L77-'[1]9 pr._įstaigų pajamos'!L78</f>
        <v>0</v>
      </c>
    </row>
    <row r="79" spans="1:18" ht="16.5" customHeight="1" x14ac:dyDescent="0.25">
      <c r="A79" s="4" t="s">
        <v>157</v>
      </c>
      <c r="B79" s="10" t="s">
        <v>37</v>
      </c>
      <c r="C79" s="28" t="s">
        <v>50</v>
      </c>
      <c r="D79" s="14">
        <f t="shared" si="14"/>
        <v>44.7</v>
      </c>
      <c r="E79" s="14">
        <v>44.7</v>
      </c>
      <c r="F79" s="14"/>
      <c r="G79" s="14"/>
      <c r="H79" s="8">
        <f t="shared" si="10"/>
        <v>0</v>
      </c>
      <c r="I79" s="8"/>
      <c r="J79" s="8"/>
      <c r="K79" s="8"/>
      <c r="L79" s="10">
        <f t="shared" si="11"/>
        <v>44.7</v>
      </c>
      <c r="M79" s="10">
        <f t="shared" si="18"/>
        <v>44.7</v>
      </c>
      <c r="N79" s="10">
        <f t="shared" si="18"/>
        <v>0</v>
      </c>
      <c r="O79" s="10">
        <f t="shared" si="18"/>
        <v>0</v>
      </c>
      <c r="R79" s="60">
        <f>'[1]2 pr._pajamos pagal rūšis'!L78-'[1]9 pr._įstaigų pajamos'!L79</f>
        <v>0</v>
      </c>
    </row>
    <row r="80" spans="1:18" x14ac:dyDescent="0.25">
      <c r="A80" s="4" t="s">
        <v>119</v>
      </c>
      <c r="B80" s="30" t="s">
        <v>35</v>
      </c>
      <c r="C80" s="13" t="s">
        <v>50</v>
      </c>
      <c r="D80" s="14">
        <f t="shared" si="14"/>
        <v>87.3</v>
      </c>
      <c r="E80" s="14">
        <v>87.3</v>
      </c>
      <c r="F80" s="14"/>
      <c r="G80" s="14"/>
      <c r="H80" s="8">
        <f t="shared" si="10"/>
        <v>-0.2</v>
      </c>
      <c r="I80" s="8">
        <v>-0.2</v>
      </c>
      <c r="J80" s="8"/>
      <c r="K80" s="8"/>
      <c r="L80" s="10">
        <f t="shared" si="11"/>
        <v>87.1</v>
      </c>
      <c r="M80" s="10">
        <f t="shared" si="18"/>
        <v>87.1</v>
      </c>
      <c r="N80" s="10">
        <f t="shared" si="18"/>
        <v>0</v>
      </c>
      <c r="O80" s="10">
        <f t="shared" si="18"/>
        <v>0</v>
      </c>
      <c r="R80" s="60">
        <f>'[1]2 pr._pajamos pagal rūšis'!L79-'[1]9 pr._įstaigų pajamos'!L80</f>
        <v>0</v>
      </c>
    </row>
    <row r="81" spans="1:18" ht="15" customHeight="1" x14ac:dyDescent="0.25">
      <c r="A81" s="11" t="s">
        <v>120</v>
      </c>
      <c r="B81" s="31" t="s">
        <v>39</v>
      </c>
      <c r="C81" s="13" t="s">
        <v>50</v>
      </c>
      <c r="D81" s="14">
        <f t="shared" si="14"/>
        <v>5.6</v>
      </c>
      <c r="E81" s="14">
        <v>5.6</v>
      </c>
      <c r="F81" s="14"/>
      <c r="G81" s="14"/>
      <c r="H81" s="8">
        <f t="shared" si="10"/>
        <v>0</v>
      </c>
      <c r="I81" s="8"/>
      <c r="J81" s="8"/>
      <c r="K81" s="8"/>
      <c r="L81" s="10">
        <f t="shared" si="11"/>
        <v>5.6</v>
      </c>
      <c r="M81" s="10">
        <f t="shared" si="18"/>
        <v>5.6</v>
      </c>
      <c r="N81" s="10">
        <f t="shared" si="18"/>
        <v>0</v>
      </c>
      <c r="O81" s="10">
        <f t="shared" si="18"/>
        <v>0</v>
      </c>
      <c r="R81" s="60">
        <f>'[1]2 pr._pajamos pagal rūšis'!L80-'[1]9 pr._įstaigų pajamos'!L81</f>
        <v>0</v>
      </c>
    </row>
    <row r="82" spans="1:18" ht="15" customHeight="1" x14ac:dyDescent="0.25">
      <c r="A82" s="11" t="s">
        <v>121</v>
      </c>
      <c r="B82" s="31" t="s">
        <v>519</v>
      </c>
      <c r="C82" s="13" t="s">
        <v>50</v>
      </c>
      <c r="D82" s="14">
        <f t="shared" si="14"/>
        <v>9.3000000000000007</v>
      </c>
      <c r="E82" s="14">
        <v>9.3000000000000007</v>
      </c>
      <c r="F82" s="14"/>
      <c r="G82" s="14"/>
      <c r="H82" s="8">
        <f t="shared" si="10"/>
        <v>0</v>
      </c>
      <c r="I82" s="8"/>
      <c r="J82" s="8"/>
      <c r="K82" s="8"/>
      <c r="L82" s="10">
        <f t="shared" si="11"/>
        <v>9.3000000000000007</v>
      </c>
      <c r="M82" s="10">
        <f t="shared" si="18"/>
        <v>9.3000000000000007</v>
      </c>
      <c r="N82" s="10">
        <f t="shared" si="18"/>
        <v>0</v>
      </c>
      <c r="O82" s="10">
        <f t="shared" si="18"/>
        <v>0</v>
      </c>
      <c r="R82" s="60"/>
    </row>
    <row r="83" spans="1:18" ht="15" customHeight="1" x14ac:dyDescent="0.25">
      <c r="A83" s="17" t="s">
        <v>122</v>
      </c>
      <c r="B83" s="30" t="s">
        <v>48</v>
      </c>
      <c r="C83" s="13" t="s">
        <v>50</v>
      </c>
      <c r="D83" s="14">
        <f t="shared" si="14"/>
        <v>3.5</v>
      </c>
      <c r="E83" s="14">
        <v>3.5</v>
      </c>
      <c r="F83" s="14">
        <v>2</v>
      </c>
      <c r="G83" s="14"/>
      <c r="H83" s="8">
        <f t="shared" si="10"/>
        <v>0</v>
      </c>
      <c r="I83" s="8"/>
      <c r="J83" s="8"/>
      <c r="K83" s="8"/>
      <c r="L83" s="10">
        <f t="shared" si="11"/>
        <v>3.5</v>
      </c>
      <c r="M83" s="10">
        <f t="shared" si="18"/>
        <v>3.5</v>
      </c>
      <c r="N83" s="10">
        <f t="shared" si="18"/>
        <v>2</v>
      </c>
      <c r="O83" s="10">
        <f t="shared" si="18"/>
        <v>0</v>
      </c>
      <c r="R83" s="60">
        <f>'[1]2 pr._pajamos pagal rūšis'!L82-'[1]9 pr._įstaigų pajamos'!L83</f>
        <v>0</v>
      </c>
    </row>
    <row r="84" spans="1:18" ht="15" customHeight="1" x14ac:dyDescent="0.25">
      <c r="A84" s="246" t="s">
        <v>123</v>
      </c>
      <c r="B84" s="30" t="s">
        <v>47</v>
      </c>
      <c r="C84" s="13" t="s">
        <v>50</v>
      </c>
      <c r="D84" s="14">
        <f t="shared" si="14"/>
        <v>53.1</v>
      </c>
      <c r="E84" s="14">
        <v>53.1</v>
      </c>
      <c r="F84" s="14">
        <v>39.1</v>
      </c>
      <c r="G84" s="14"/>
      <c r="H84" s="8">
        <f t="shared" si="10"/>
        <v>0</v>
      </c>
      <c r="I84" s="8"/>
      <c r="J84" s="8"/>
      <c r="K84" s="8"/>
      <c r="L84" s="10">
        <f t="shared" si="11"/>
        <v>53.1</v>
      </c>
      <c r="M84" s="10">
        <f t="shared" si="18"/>
        <v>53.1</v>
      </c>
      <c r="N84" s="10">
        <f t="shared" si="18"/>
        <v>39.1</v>
      </c>
      <c r="O84" s="10">
        <f t="shared" si="18"/>
        <v>0</v>
      </c>
      <c r="R84" s="60">
        <f>'[1]2 pr._pajamos pagal rūšis'!L83-'[1]9 pr._įstaigų pajamos'!L84</f>
        <v>0</v>
      </c>
    </row>
    <row r="85" spans="1:18" ht="15" customHeight="1" x14ac:dyDescent="0.25">
      <c r="A85" s="4" t="s">
        <v>124</v>
      </c>
      <c r="B85" s="30" t="s">
        <v>63</v>
      </c>
      <c r="C85" s="13" t="s">
        <v>50</v>
      </c>
      <c r="D85" s="14">
        <f t="shared" si="14"/>
        <v>13.9</v>
      </c>
      <c r="E85" s="14">
        <v>13.9</v>
      </c>
      <c r="F85" s="14">
        <v>7.2</v>
      </c>
      <c r="G85" s="14"/>
      <c r="H85" s="8">
        <f t="shared" si="10"/>
        <v>2</v>
      </c>
      <c r="I85" s="8">
        <v>2</v>
      </c>
      <c r="J85" s="8"/>
      <c r="K85" s="8"/>
      <c r="L85" s="10">
        <f t="shared" si="11"/>
        <v>15.9</v>
      </c>
      <c r="M85" s="10">
        <f t="shared" si="18"/>
        <v>15.9</v>
      </c>
      <c r="N85" s="10">
        <f t="shared" si="18"/>
        <v>7.2</v>
      </c>
      <c r="O85" s="10">
        <f t="shared" si="18"/>
        <v>0</v>
      </c>
      <c r="R85" s="60">
        <f>'[1]2 pr._pajamos pagal rūšis'!L84-'[1]9 pr._įstaigų pajamos'!L85</f>
        <v>0</v>
      </c>
    </row>
    <row r="86" spans="1:18" ht="15" customHeight="1" x14ac:dyDescent="0.25">
      <c r="A86" s="4" t="s">
        <v>125</v>
      </c>
      <c r="B86" s="30" t="s">
        <v>49</v>
      </c>
      <c r="C86" s="13" t="s">
        <v>50</v>
      </c>
      <c r="D86" s="14">
        <f t="shared" si="14"/>
        <v>30</v>
      </c>
      <c r="E86" s="14">
        <v>30</v>
      </c>
      <c r="F86" s="14"/>
      <c r="G86" s="14"/>
      <c r="H86" s="8">
        <f t="shared" si="10"/>
        <v>8</v>
      </c>
      <c r="I86" s="8">
        <v>8</v>
      </c>
      <c r="J86" s="8"/>
      <c r="K86" s="8"/>
      <c r="L86" s="10">
        <f t="shared" si="11"/>
        <v>38</v>
      </c>
      <c r="M86" s="10">
        <f t="shared" si="18"/>
        <v>38</v>
      </c>
      <c r="N86" s="10">
        <f t="shared" si="18"/>
        <v>0</v>
      </c>
      <c r="O86" s="10">
        <f t="shared" si="18"/>
        <v>0</v>
      </c>
      <c r="R86" s="60">
        <f>'[1]2 pr._pajamos pagal rūšis'!L85-'[1]9 pr._įstaigų pajamos'!L86</f>
        <v>0</v>
      </c>
    </row>
    <row r="87" spans="1:18" s="32" customFormat="1" ht="15" customHeight="1" x14ac:dyDescent="0.25">
      <c r="A87" s="410" t="s">
        <v>126</v>
      </c>
      <c r="B87" s="30" t="s">
        <v>162</v>
      </c>
      <c r="C87" s="13" t="s">
        <v>50</v>
      </c>
      <c r="D87" s="14">
        <f t="shared" si="14"/>
        <v>9.8000000000000007</v>
      </c>
      <c r="E87" s="14">
        <v>9.8000000000000007</v>
      </c>
      <c r="F87" s="14"/>
      <c r="G87" s="14"/>
      <c r="H87" s="8">
        <f t="shared" si="10"/>
        <v>-3.5</v>
      </c>
      <c r="I87" s="8">
        <v>-3.5</v>
      </c>
      <c r="J87" s="8"/>
      <c r="K87" s="8"/>
      <c r="L87" s="10">
        <f t="shared" si="11"/>
        <v>6.3000000000000007</v>
      </c>
      <c r="M87" s="10">
        <f t="shared" si="18"/>
        <v>6.3000000000000007</v>
      </c>
      <c r="N87" s="10">
        <f t="shared" si="18"/>
        <v>0</v>
      </c>
      <c r="O87" s="10">
        <f t="shared" si="18"/>
        <v>0</v>
      </c>
      <c r="R87" s="60">
        <f>'[1]2 pr._pajamos pagal rūšis'!L86-'[1]9 pr._įstaigų pajamos'!L87</f>
        <v>0</v>
      </c>
    </row>
    <row r="88" spans="1:18" ht="15.95" customHeight="1" x14ac:dyDescent="0.25">
      <c r="A88" s="247" t="s">
        <v>127</v>
      </c>
      <c r="B88" s="19" t="s">
        <v>171</v>
      </c>
      <c r="C88" s="23"/>
      <c r="D88" s="21">
        <f t="shared" ref="D88:K88" si="19">SUM(D54:D87)</f>
        <v>704.69999999999993</v>
      </c>
      <c r="E88" s="21">
        <f t="shared" si="19"/>
        <v>704.69999999999993</v>
      </c>
      <c r="F88" s="21">
        <f t="shared" si="19"/>
        <v>70.8</v>
      </c>
      <c r="G88" s="21">
        <f t="shared" si="19"/>
        <v>0</v>
      </c>
      <c r="H88" s="22">
        <f t="shared" si="19"/>
        <v>1.9000000000000004</v>
      </c>
      <c r="I88" s="22">
        <f t="shared" si="19"/>
        <v>1.9000000000000004</v>
      </c>
      <c r="J88" s="22">
        <f t="shared" si="19"/>
        <v>0</v>
      </c>
      <c r="K88" s="22">
        <f t="shared" si="19"/>
        <v>0</v>
      </c>
      <c r="L88" s="19">
        <f t="shared" si="11"/>
        <v>706.59999999999991</v>
      </c>
      <c r="M88" s="19">
        <f>SUM(M54:M87)</f>
        <v>706.59999999999991</v>
      </c>
      <c r="N88" s="19">
        <f>SUM(N54:N87)</f>
        <v>70.8</v>
      </c>
      <c r="O88" s="19">
        <f>SUM(O54:O87)</f>
        <v>0</v>
      </c>
      <c r="R88" s="60">
        <f>'[1]2 pr._pajamos pagal rūšis'!L87-'[1]9 pr._įstaigų pajamos'!L88</f>
        <v>0</v>
      </c>
    </row>
    <row r="89" spans="1:18" ht="15.95" customHeight="1" x14ac:dyDescent="0.25">
      <c r="A89" s="4" t="s">
        <v>128</v>
      </c>
      <c r="B89" s="470" t="s">
        <v>64</v>
      </c>
      <c r="C89" s="471"/>
      <c r="D89" s="471"/>
      <c r="E89" s="471"/>
      <c r="F89" s="471"/>
      <c r="G89" s="471"/>
      <c r="H89" s="471"/>
      <c r="I89" s="471"/>
      <c r="J89" s="471"/>
      <c r="K89" s="471"/>
      <c r="L89" s="471"/>
      <c r="M89" s="471"/>
      <c r="N89" s="471"/>
      <c r="O89" s="471"/>
      <c r="R89" s="60">
        <f>'[1]2 pr._pajamos pagal rūšis'!L88-'[1]9 pr._įstaigų pajamos'!L89</f>
        <v>0</v>
      </c>
    </row>
    <row r="90" spans="1:18" ht="15" customHeight="1" x14ac:dyDescent="0.25">
      <c r="A90" s="4" t="s">
        <v>129</v>
      </c>
      <c r="B90" s="27" t="s">
        <v>7</v>
      </c>
      <c r="C90" s="80" t="s">
        <v>30</v>
      </c>
      <c r="D90" s="14">
        <f t="shared" ref="D90:D103" si="20">E90+G90</f>
        <v>1.2</v>
      </c>
      <c r="E90" s="14">
        <v>1.2</v>
      </c>
      <c r="F90" s="14"/>
      <c r="G90" s="14"/>
      <c r="H90" s="8">
        <f t="shared" si="10"/>
        <v>0.2</v>
      </c>
      <c r="I90" s="8">
        <v>0.2</v>
      </c>
      <c r="J90" s="8"/>
      <c r="K90" s="8"/>
      <c r="L90" s="10">
        <f t="shared" si="11"/>
        <v>1.4</v>
      </c>
      <c r="M90" s="10">
        <f t="shared" si="18"/>
        <v>1.4</v>
      </c>
      <c r="N90" s="10">
        <f t="shared" si="18"/>
        <v>0</v>
      </c>
      <c r="O90" s="10">
        <f t="shared" si="18"/>
        <v>0</v>
      </c>
      <c r="R90" s="60">
        <f>'[1]2 pr._pajamos pagal rūšis'!L89-'[1]9 pr._įstaigų pajamos'!L90</f>
        <v>0</v>
      </c>
    </row>
    <row r="91" spans="1:18" ht="15" customHeight="1" x14ac:dyDescent="0.25">
      <c r="A91" s="4" t="s">
        <v>130</v>
      </c>
      <c r="B91" s="27" t="s">
        <v>10</v>
      </c>
      <c r="C91" s="80" t="s">
        <v>30</v>
      </c>
      <c r="D91" s="14">
        <f t="shared" si="20"/>
        <v>0.8</v>
      </c>
      <c r="E91" s="14">
        <v>0.8</v>
      </c>
      <c r="F91" s="14"/>
      <c r="G91" s="14"/>
      <c r="H91" s="8">
        <f t="shared" si="10"/>
        <v>0</v>
      </c>
      <c r="I91" s="8"/>
      <c r="J91" s="8"/>
      <c r="K91" s="8"/>
      <c r="L91" s="10">
        <f t="shared" si="11"/>
        <v>0.8</v>
      </c>
      <c r="M91" s="10">
        <f t="shared" si="18"/>
        <v>0.8</v>
      </c>
      <c r="N91" s="10">
        <f t="shared" si="18"/>
        <v>0</v>
      </c>
      <c r="O91" s="10">
        <f t="shared" si="18"/>
        <v>0</v>
      </c>
      <c r="R91" s="60">
        <f>'[1]2 pr._pajamos pagal rūšis'!L90-'[1]9 pr._įstaigų pajamos'!L91</f>
        <v>0</v>
      </c>
    </row>
    <row r="92" spans="1:18" ht="15" customHeight="1" x14ac:dyDescent="0.25">
      <c r="A92" s="4" t="s">
        <v>158</v>
      </c>
      <c r="B92" s="27" t="s">
        <v>11</v>
      </c>
      <c r="C92" s="80" t="s">
        <v>30</v>
      </c>
      <c r="D92" s="14">
        <f t="shared" si="20"/>
        <v>1.2</v>
      </c>
      <c r="E92" s="14">
        <v>1.2</v>
      </c>
      <c r="F92" s="14"/>
      <c r="G92" s="14"/>
      <c r="H92" s="8">
        <f t="shared" si="10"/>
        <v>0</v>
      </c>
      <c r="I92" s="8"/>
      <c r="J92" s="8"/>
      <c r="K92" s="8"/>
      <c r="L92" s="10">
        <f t="shared" si="11"/>
        <v>1.2</v>
      </c>
      <c r="M92" s="10">
        <f t="shared" si="18"/>
        <v>1.2</v>
      </c>
      <c r="N92" s="10">
        <f t="shared" si="18"/>
        <v>0</v>
      </c>
      <c r="O92" s="10">
        <f t="shared" si="18"/>
        <v>0</v>
      </c>
      <c r="R92" s="60">
        <f>'[1]2 pr._pajamos pagal rūšis'!L91-'[1]9 pr._įstaigų pajamos'!L92</f>
        <v>0</v>
      </c>
    </row>
    <row r="93" spans="1:18" ht="15" customHeight="1" x14ac:dyDescent="0.25">
      <c r="A93" s="4" t="s">
        <v>131</v>
      </c>
      <c r="B93" s="27" t="s">
        <v>15</v>
      </c>
      <c r="C93" s="80" t="s">
        <v>30</v>
      </c>
      <c r="D93" s="14">
        <f t="shared" si="20"/>
        <v>1.2</v>
      </c>
      <c r="E93" s="14">
        <v>1.2</v>
      </c>
      <c r="F93" s="14"/>
      <c r="G93" s="14"/>
      <c r="H93" s="8">
        <f t="shared" si="10"/>
        <v>0</v>
      </c>
      <c r="I93" s="8"/>
      <c r="J93" s="8"/>
      <c r="K93" s="8"/>
      <c r="L93" s="10">
        <f t="shared" si="11"/>
        <v>1.2</v>
      </c>
      <c r="M93" s="10">
        <f t="shared" si="18"/>
        <v>1.2</v>
      </c>
      <c r="N93" s="10">
        <f t="shared" si="18"/>
        <v>0</v>
      </c>
      <c r="O93" s="10">
        <f t="shared" si="18"/>
        <v>0</v>
      </c>
      <c r="R93" s="60">
        <f>'[1]2 pr._pajamos pagal rūšis'!L92-'[1]9 pr._įstaigų pajamos'!L93</f>
        <v>0</v>
      </c>
    </row>
    <row r="94" spans="1:18" ht="15" customHeight="1" x14ac:dyDescent="0.25">
      <c r="A94" s="4" t="s">
        <v>132</v>
      </c>
      <c r="B94" s="27" t="s">
        <v>16</v>
      </c>
      <c r="C94" s="80" t="s">
        <v>30</v>
      </c>
      <c r="D94" s="14">
        <f t="shared" si="20"/>
        <v>1.2</v>
      </c>
      <c r="E94" s="14">
        <v>1.2</v>
      </c>
      <c r="F94" s="14"/>
      <c r="G94" s="14"/>
      <c r="H94" s="8">
        <f t="shared" si="10"/>
        <v>0.6</v>
      </c>
      <c r="I94" s="8">
        <v>0.6</v>
      </c>
      <c r="J94" s="8"/>
      <c r="K94" s="8"/>
      <c r="L94" s="10">
        <f t="shared" si="11"/>
        <v>1.7999999999999998</v>
      </c>
      <c r="M94" s="10">
        <f t="shared" si="18"/>
        <v>1.7999999999999998</v>
      </c>
      <c r="N94" s="10">
        <f t="shared" si="18"/>
        <v>0</v>
      </c>
      <c r="O94" s="10">
        <f t="shared" si="18"/>
        <v>0</v>
      </c>
      <c r="R94" s="60"/>
    </row>
    <row r="95" spans="1:18" ht="15" customHeight="1" x14ac:dyDescent="0.25">
      <c r="A95" s="4" t="s">
        <v>133</v>
      </c>
      <c r="B95" s="27" t="s">
        <v>27</v>
      </c>
      <c r="C95" s="80" t="s">
        <v>30</v>
      </c>
      <c r="D95" s="14">
        <f t="shared" si="20"/>
        <v>22.7</v>
      </c>
      <c r="E95" s="14">
        <v>22.7</v>
      </c>
      <c r="F95" s="14"/>
      <c r="G95" s="14"/>
      <c r="H95" s="8">
        <f t="shared" si="10"/>
        <v>7.1</v>
      </c>
      <c r="I95" s="8">
        <v>7.1</v>
      </c>
      <c r="J95" s="8"/>
      <c r="K95" s="8"/>
      <c r="L95" s="10">
        <f t="shared" si="11"/>
        <v>29.799999999999997</v>
      </c>
      <c r="M95" s="10">
        <f t="shared" si="18"/>
        <v>29.799999999999997</v>
      </c>
      <c r="N95" s="10">
        <f t="shared" si="18"/>
        <v>0</v>
      </c>
      <c r="O95" s="10">
        <f t="shared" si="18"/>
        <v>0</v>
      </c>
      <c r="R95" s="60">
        <f>'[1]2 pr._pajamos pagal rūšis'!L94-'[1]9 pr._įstaigų pajamos'!L95</f>
        <v>0</v>
      </c>
    </row>
    <row r="96" spans="1:18" ht="15" customHeight="1" x14ac:dyDescent="0.25">
      <c r="A96" s="4" t="s">
        <v>134</v>
      </c>
      <c r="B96" s="27" t="s">
        <v>56</v>
      </c>
      <c r="C96" s="80" t="s">
        <v>30</v>
      </c>
      <c r="D96" s="14">
        <f t="shared" si="20"/>
        <v>5.7</v>
      </c>
      <c r="E96" s="14">
        <v>5.7</v>
      </c>
      <c r="F96" s="14"/>
      <c r="G96" s="14"/>
      <c r="H96" s="8">
        <f t="shared" si="10"/>
        <v>0</v>
      </c>
      <c r="I96" s="8"/>
      <c r="J96" s="8"/>
      <c r="K96" s="8"/>
      <c r="L96" s="10">
        <f t="shared" si="11"/>
        <v>5.7</v>
      </c>
      <c r="M96" s="10">
        <f t="shared" si="18"/>
        <v>5.7</v>
      </c>
      <c r="N96" s="10">
        <f t="shared" si="18"/>
        <v>0</v>
      </c>
      <c r="O96" s="10">
        <f t="shared" si="18"/>
        <v>0</v>
      </c>
      <c r="R96" s="60">
        <f>'[1]2 pr._pajamos pagal rūšis'!L95-'[1]9 pr._įstaigų pajamos'!L96</f>
        <v>0</v>
      </c>
    </row>
    <row r="97" spans="1:18" ht="15" customHeight="1" x14ac:dyDescent="0.25">
      <c r="A97" s="11" t="s">
        <v>135</v>
      </c>
      <c r="B97" s="27" t="s">
        <v>57</v>
      </c>
      <c r="C97" s="80" t="s">
        <v>30</v>
      </c>
      <c r="D97" s="14">
        <f t="shared" si="20"/>
        <v>4.4000000000000004</v>
      </c>
      <c r="E97" s="14">
        <v>4.4000000000000004</v>
      </c>
      <c r="F97" s="14"/>
      <c r="G97" s="14"/>
      <c r="H97" s="8">
        <f t="shared" si="10"/>
        <v>-0.2</v>
      </c>
      <c r="I97" s="8">
        <v>-0.2</v>
      </c>
      <c r="J97" s="8"/>
      <c r="K97" s="8"/>
      <c r="L97" s="10">
        <f t="shared" si="11"/>
        <v>4.2</v>
      </c>
      <c r="M97" s="10">
        <f t="shared" si="18"/>
        <v>4.2</v>
      </c>
      <c r="N97" s="10">
        <f t="shared" si="18"/>
        <v>0</v>
      </c>
      <c r="O97" s="10">
        <f t="shared" si="18"/>
        <v>0</v>
      </c>
      <c r="R97" s="60">
        <f>'[1]2 pr._pajamos pagal rūšis'!L96-'[1]9 pr._įstaigų pajamos'!L97</f>
        <v>0</v>
      </c>
    </row>
    <row r="98" spans="1:18" ht="15" customHeight="1" x14ac:dyDescent="0.25">
      <c r="A98" s="11" t="s">
        <v>136</v>
      </c>
      <c r="B98" s="27" t="s">
        <v>365</v>
      </c>
      <c r="C98" s="80" t="s">
        <v>30</v>
      </c>
      <c r="D98" s="14">
        <f t="shared" si="20"/>
        <v>1.8</v>
      </c>
      <c r="E98" s="14">
        <v>1.8</v>
      </c>
      <c r="F98" s="14"/>
      <c r="G98" s="14"/>
      <c r="H98" s="8">
        <f t="shared" si="10"/>
        <v>0.1</v>
      </c>
      <c r="I98" s="8">
        <v>0.1</v>
      </c>
      <c r="J98" s="8"/>
      <c r="K98" s="8"/>
      <c r="L98" s="10">
        <f t="shared" si="11"/>
        <v>1.9000000000000001</v>
      </c>
      <c r="M98" s="10">
        <f t="shared" si="18"/>
        <v>1.9000000000000001</v>
      </c>
      <c r="N98" s="10">
        <f t="shared" si="18"/>
        <v>0</v>
      </c>
      <c r="O98" s="10">
        <f t="shared" si="18"/>
        <v>0</v>
      </c>
      <c r="R98" s="60">
        <f>'[1]2 pr._pajamos pagal rūšis'!L97-'[1]9 pr._įstaigų pajamos'!L98</f>
        <v>0</v>
      </c>
    </row>
    <row r="99" spans="1:18" ht="15" customHeight="1" x14ac:dyDescent="0.25">
      <c r="A99" s="246" t="s">
        <v>137</v>
      </c>
      <c r="B99" s="27" t="s">
        <v>65</v>
      </c>
      <c r="C99" s="80" t="s">
        <v>30</v>
      </c>
      <c r="D99" s="14">
        <f t="shared" si="20"/>
        <v>1.2</v>
      </c>
      <c r="E99" s="14">
        <v>1.2</v>
      </c>
      <c r="F99" s="14"/>
      <c r="G99" s="14"/>
      <c r="H99" s="8">
        <f t="shared" si="10"/>
        <v>-0.7</v>
      </c>
      <c r="I99" s="8">
        <v>-0.7</v>
      </c>
      <c r="J99" s="8"/>
      <c r="K99" s="8"/>
      <c r="L99" s="10">
        <f t="shared" si="11"/>
        <v>0.5</v>
      </c>
      <c r="M99" s="10">
        <f t="shared" si="18"/>
        <v>0.5</v>
      </c>
      <c r="N99" s="10">
        <f t="shared" si="18"/>
        <v>0</v>
      </c>
      <c r="O99" s="10">
        <f t="shared" si="18"/>
        <v>0</v>
      </c>
      <c r="R99" s="60">
        <f>'[1]2 pr._pajamos pagal rūšis'!L98-'[1]9 pr._įstaigų pajamos'!L99</f>
        <v>0</v>
      </c>
    </row>
    <row r="100" spans="1:18" ht="15" customHeight="1" x14ac:dyDescent="0.25">
      <c r="A100" s="11" t="s">
        <v>159</v>
      </c>
      <c r="B100" s="27" t="s">
        <v>150</v>
      </c>
      <c r="C100" s="80" t="s">
        <v>30</v>
      </c>
      <c r="D100" s="14">
        <f t="shared" si="20"/>
        <v>1.5</v>
      </c>
      <c r="E100" s="14">
        <v>1.5</v>
      </c>
      <c r="F100" s="14"/>
      <c r="G100" s="14"/>
      <c r="H100" s="8">
        <f t="shared" si="10"/>
        <v>0</v>
      </c>
      <c r="I100" s="8"/>
      <c r="J100" s="8"/>
      <c r="K100" s="8"/>
      <c r="L100" s="10">
        <f t="shared" si="11"/>
        <v>1.5</v>
      </c>
      <c r="M100" s="10">
        <f t="shared" si="18"/>
        <v>1.5</v>
      </c>
      <c r="N100" s="10">
        <f t="shared" si="18"/>
        <v>0</v>
      </c>
      <c r="O100" s="10">
        <f t="shared" si="18"/>
        <v>0</v>
      </c>
      <c r="R100" s="60">
        <f>'[1]2 pr._pajamos pagal rūšis'!L99-'[1]9 pr._įstaigų pajamos'!L100</f>
        <v>0</v>
      </c>
    </row>
    <row r="101" spans="1:18" ht="15" customHeight="1" x14ac:dyDescent="0.25">
      <c r="A101" s="11" t="s">
        <v>138</v>
      </c>
      <c r="B101" s="27" t="s">
        <v>28</v>
      </c>
      <c r="C101" s="80" t="s">
        <v>30</v>
      </c>
      <c r="D101" s="14">
        <f t="shared" si="20"/>
        <v>3.1</v>
      </c>
      <c r="E101" s="14">
        <v>3.1</v>
      </c>
      <c r="F101" s="14"/>
      <c r="G101" s="14"/>
      <c r="H101" s="8">
        <f t="shared" si="10"/>
        <v>-0.3</v>
      </c>
      <c r="I101" s="8">
        <v>-0.3</v>
      </c>
      <c r="J101" s="8"/>
      <c r="K101" s="8"/>
      <c r="L101" s="10">
        <f t="shared" si="11"/>
        <v>2.8000000000000003</v>
      </c>
      <c r="M101" s="10">
        <f t="shared" si="18"/>
        <v>2.8000000000000003</v>
      </c>
      <c r="N101" s="10">
        <f t="shared" si="18"/>
        <v>0</v>
      </c>
      <c r="O101" s="10">
        <f t="shared" si="18"/>
        <v>0</v>
      </c>
      <c r="R101" s="60">
        <f>'[1]2 pr._pajamos pagal rūšis'!L100-'[1]9 pr._įstaigų pajamos'!L101</f>
        <v>0</v>
      </c>
    </row>
    <row r="102" spans="1:18" ht="15" customHeight="1" x14ac:dyDescent="0.25">
      <c r="A102" s="11" t="s">
        <v>177</v>
      </c>
      <c r="B102" s="10" t="s">
        <v>29</v>
      </c>
      <c r="C102" s="80" t="s">
        <v>30</v>
      </c>
      <c r="D102" s="14">
        <f t="shared" si="20"/>
        <v>22.5</v>
      </c>
      <c r="E102" s="14">
        <v>22.5</v>
      </c>
      <c r="F102" s="14"/>
      <c r="G102" s="14"/>
      <c r="H102" s="8">
        <f t="shared" si="10"/>
        <v>1.9</v>
      </c>
      <c r="I102" s="8">
        <v>1.9</v>
      </c>
      <c r="J102" s="8"/>
      <c r="K102" s="8"/>
      <c r="L102" s="10">
        <f t="shared" si="11"/>
        <v>24.4</v>
      </c>
      <c r="M102" s="10">
        <f t="shared" si="18"/>
        <v>24.4</v>
      </c>
      <c r="N102" s="10">
        <f t="shared" si="18"/>
        <v>0</v>
      </c>
      <c r="O102" s="10">
        <f t="shared" si="18"/>
        <v>0</v>
      </c>
      <c r="R102" s="60">
        <f>'[1]2 pr._pajamos pagal rūšis'!L101-'[1]9 pr._įstaigų pajamos'!L102</f>
        <v>0</v>
      </c>
    </row>
    <row r="103" spans="1:18" ht="15" customHeight="1" x14ac:dyDescent="0.25">
      <c r="A103" s="411" t="s">
        <v>178</v>
      </c>
      <c r="B103" s="63" t="s">
        <v>62</v>
      </c>
      <c r="C103" s="80" t="s">
        <v>30</v>
      </c>
      <c r="D103" s="14">
        <f t="shared" si="20"/>
        <v>10.3</v>
      </c>
      <c r="E103" s="14">
        <v>10.3</v>
      </c>
      <c r="F103" s="14"/>
      <c r="G103" s="14"/>
      <c r="H103" s="8">
        <f t="shared" si="10"/>
        <v>0</v>
      </c>
      <c r="I103" s="8"/>
      <c r="J103" s="8"/>
      <c r="K103" s="8"/>
      <c r="L103" s="10">
        <f t="shared" si="11"/>
        <v>10.3</v>
      </c>
      <c r="M103" s="10">
        <f t="shared" si="18"/>
        <v>10.3</v>
      </c>
      <c r="N103" s="10">
        <f t="shared" si="18"/>
        <v>0</v>
      </c>
      <c r="O103" s="10">
        <f t="shared" si="18"/>
        <v>0</v>
      </c>
      <c r="R103" s="60">
        <f>'[1]2 pr._pajamos pagal rūšis'!L102-'[1]9 pr._įstaigų pajamos'!L103</f>
        <v>0</v>
      </c>
    </row>
    <row r="104" spans="1:18" ht="15.95" customHeight="1" x14ac:dyDescent="0.25">
      <c r="A104" s="247" t="s">
        <v>179</v>
      </c>
      <c r="B104" s="35" t="s">
        <v>173</v>
      </c>
      <c r="C104" s="65"/>
      <c r="D104" s="56">
        <f t="shared" ref="D104:K104" si="21">SUM(D90:D103)</f>
        <v>78.8</v>
      </c>
      <c r="E104" s="56">
        <f t="shared" si="21"/>
        <v>78.8</v>
      </c>
      <c r="F104" s="56">
        <f t="shared" si="21"/>
        <v>0</v>
      </c>
      <c r="G104" s="56">
        <f t="shared" si="21"/>
        <v>0</v>
      </c>
      <c r="H104" s="57">
        <f t="shared" si="21"/>
        <v>8.6999999999999993</v>
      </c>
      <c r="I104" s="57">
        <f t="shared" si="21"/>
        <v>8.6999999999999993</v>
      </c>
      <c r="J104" s="57">
        <f t="shared" si="21"/>
        <v>0</v>
      </c>
      <c r="K104" s="57">
        <f t="shared" si="21"/>
        <v>0</v>
      </c>
      <c r="L104" s="19">
        <f t="shared" si="11"/>
        <v>87.499999999999986</v>
      </c>
      <c r="M104" s="35">
        <f>SUM(M90:M103)</f>
        <v>87.499999999999986</v>
      </c>
      <c r="N104" s="35">
        <f>SUM(N90:N103)</f>
        <v>0</v>
      </c>
      <c r="O104" s="35">
        <f>SUM(O90:O103)</f>
        <v>0</v>
      </c>
      <c r="R104" s="60">
        <f>'[1]2 pr._pajamos pagal rūšis'!L103-'[1]9 pr._įstaigų pajamos'!L104</f>
        <v>0</v>
      </c>
    </row>
    <row r="105" spans="1:18" ht="15.95" customHeight="1" x14ac:dyDescent="0.25">
      <c r="A105" s="11" t="s">
        <v>180</v>
      </c>
      <c r="B105" s="470" t="s">
        <v>66</v>
      </c>
      <c r="C105" s="471"/>
      <c r="D105" s="471"/>
      <c r="E105" s="471"/>
      <c r="F105" s="471"/>
      <c r="G105" s="471"/>
      <c r="H105" s="471"/>
      <c r="I105" s="471"/>
      <c r="J105" s="471"/>
      <c r="K105" s="471"/>
      <c r="L105" s="471"/>
      <c r="M105" s="471"/>
      <c r="N105" s="471"/>
      <c r="O105" s="472"/>
      <c r="R105" s="60">
        <f>'[1]2 pr._pajamos pagal rūšis'!L104-'[1]9 pr._įstaigų pajamos'!L105</f>
        <v>0</v>
      </c>
    </row>
    <row r="106" spans="1:18" ht="15" customHeight="1" x14ac:dyDescent="0.25">
      <c r="A106" s="11" t="s">
        <v>181</v>
      </c>
      <c r="B106" s="9" t="s">
        <v>51</v>
      </c>
      <c r="C106" s="5" t="s">
        <v>24</v>
      </c>
      <c r="D106" s="6">
        <f>E106+G106</f>
        <v>276.8</v>
      </c>
      <c r="E106" s="33">
        <v>276.8</v>
      </c>
      <c r="F106" s="33">
        <v>169.8</v>
      </c>
      <c r="G106" s="33"/>
      <c r="H106" s="7">
        <f t="shared" si="10"/>
        <v>0</v>
      </c>
      <c r="I106" s="7"/>
      <c r="J106" s="7"/>
      <c r="K106" s="7"/>
      <c r="L106" s="9">
        <f t="shared" si="11"/>
        <v>276.8</v>
      </c>
      <c r="M106" s="9">
        <f t="shared" si="18"/>
        <v>276.8</v>
      </c>
      <c r="N106" s="9">
        <f>F106+J106</f>
        <v>169.8</v>
      </c>
      <c r="O106" s="9">
        <f t="shared" si="18"/>
        <v>0</v>
      </c>
      <c r="R106" s="60">
        <f>'[1]2 pr._pajamos pagal rūšis'!L105-'[1]9 pr._įstaigų pajamos'!L106</f>
        <v>0</v>
      </c>
    </row>
    <row r="107" spans="1:18" ht="15" customHeight="1" x14ac:dyDescent="0.25">
      <c r="A107" s="11" t="s">
        <v>182</v>
      </c>
      <c r="B107" s="10" t="s">
        <v>52</v>
      </c>
      <c r="C107" s="13" t="s">
        <v>24</v>
      </c>
      <c r="D107" s="14">
        <f>E107+G107</f>
        <v>56</v>
      </c>
      <c r="E107" s="14">
        <v>56</v>
      </c>
      <c r="F107" s="14">
        <v>12.8</v>
      </c>
      <c r="G107" s="14"/>
      <c r="H107" s="8">
        <f t="shared" si="10"/>
        <v>0</v>
      </c>
      <c r="I107" s="8"/>
      <c r="J107" s="8"/>
      <c r="K107" s="8"/>
      <c r="L107" s="10">
        <f t="shared" si="11"/>
        <v>56</v>
      </c>
      <c r="M107" s="10">
        <f t="shared" si="18"/>
        <v>56</v>
      </c>
      <c r="N107" s="10">
        <f t="shared" si="18"/>
        <v>12.8</v>
      </c>
      <c r="O107" s="10">
        <f t="shared" si="18"/>
        <v>0</v>
      </c>
      <c r="R107" s="60">
        <f>'[1]2 pr._pajamos pagal rūšis'!L106-'[1]9 pr._įstaigų pajamos'!L107</f>
        <v>0</v>
      </c>
    </row>
    <row r="108" spans="1:18" s="32" customFormat="1" ht="16.5" customHeight="1" x14ac:dyDescent="0.25">
      <c r="A108" s="11" t="s">
        <v>183</v>
      </c>
      <c r="B108" s="10" t="s">
        <v>67</v>
      </c>
      <c r="C108" s="28" t="s">
        <v>24</v>
      </c>
      <c r="D108" s="14">
        <f>E108+G108</f>
        <v>1</v>
      </c>
      <c r="E108" s="14">
        <v>1</v>
      </c>
      <c r="F108" s="14"/>
      <c r="G108" s="14"/>
      <c r="H108" s="8">
        <f t="shared" si="10"/>
        <v>-0.3</v>
      </c>
      <c r="I108" s="8">
        <v>-0.3</v>
      </c>
      <c r="J108" s="8"/>
      <c r="K108" s="8"/>
      <c r="L108" s="10">
        <f t="shared" si="11"/>
        <v>0.7</v>
      </c>
      <c r="M108" s="10">
        <f t="shared" si="18"/>
        <v>0.7</v>
      </c>
      <c r="N108" s="10">
        <f t="shared" si="18"/>
        <v>0</v>
      </c>
      <c r="O108" s="10">
        <f t="shared" si="18"/>
        <v>0</v>
      </c>
      <c r="R108" s="60">
        <f>'[1]2 pr._pajamos pagal rūšis'!L107-'[1]9 pr._įstaigų pajamos'!L108</f>
        <v>0</v>
      </c>
    </row>
    <row r="109" spans="1:18" ht="15" customHeight="1" x14ac:dyDescent="0.25">
      <c r="A109" s="411" t="s">
        <v>184</v>
      </c>
      <c r="B109" s="10" t="s">
        <v>430</v>
      </c>
      <c r="C109" s="13" t="s">
        <v>24</v>
      </c>
      <c r="D109" s="14">
        <f>E109+G109</f>
        <v>30.1</v>
      </c>
      <c r="E109" s="34">
        <v>30.1</v>
      </c>
      <c r="F109" s="34"/>
      <c r="G109" s="34"/>
      <c r="H109" s="8">
        <f t="shared" si="10"/>
        <v>2</v>
      </c>
      <c r="I109" s="8">
        <v>2</v>
      </c>
      <c r="J109" s="8"/>
      <c r="K109" s="8"/>
      <c r="L109" s="10">
        <f t="shared" si="11"/>
        <v>32.1</v>
      </c>
      <c r="M109" s="10">
        <f t="shared" si="18"/>
        <v>32.1</v>
      </c>
      <c r="N109" s="10">
        <f t="shared" si="18"/>
        <v>0</v>
      </c>
      <c r="O109" s="10">
        <f t="shared" si="18"/>
        <v>0</v>
      </c>
      <c r="R109" s="60">
        <f>'[1]2 pr._pajamos pagal rūšis'!L108-'[1]9 pr._įstaigų pajamos'!L109</f>
        <v>0</v>
      </c>
    </row>
    <row r="110" spans="1:18" ht="15.95" customHeight="1" x14ac:dyDescent="0.25">
      <c r="A110" s="247" t="s">
        <v>185</v>
      </c>
      <c r="B110" s="66" t="s">
        <v>174</v>
      </c>
      <c r="C110" s="67"/>
      <c r="D110" s="68">
        <f t="shared" ref="D110:K110" si="22">SUM(D106:D109)</f>
        <v>363.90000000000003</v>
      </c>
      <c r="E110" s="68">
        <f t="shared" si="22"/>
        <v>363.90000000000003</v>
      </c>
      <c r="F110" s="68">
        <f t="shared" si="22"/>
        <v>182.60000000000002</v>
      </c>
      <c r="G110" s="68">
        <f t="shared" si="22"/>
        <v>0</v>
      </c>
      <c r="H110" s="7">
        <f t="shared" si="22"/>
        <v>1.7</v>
      </c>
      <c r="I110" s="7">
        <f t="shared" si="22"/>
        <v>1.7</v>
      </c>
      <c r="J110" s="7">
        <f t="shared" si="22"/>
        <v>0</v>
      </c>
      <c r="K110" s="7">
        <f t="shared" si="22"/>
        <v>0</v>
      </c>
      <c r="L110" s="19">
        <f t="shared" si="11"/>
        <v>365.6</v>
      </c>
      <c r="M110" s="69">
        <f>SUM(M106:M109)</f>
        <v>365.6</v>
      </c>
      <c r="N110" s="69">
        <f>SUM(N106:N109)</f>
        <v>182.60000000000002</v>
      </c>
      <c r="O110" s="69">
        <f>SUM(O106:O109)</f>
        <v>0</v>
      </c>
      <c r="R110" s="60">
        <f>'[1]2 pr._pajamos pagal rūšis'!L109-'[1]9 pr._įstaigų pajamos'!L110</f>
        <v>0</v>
      </c>
    </row>
    <row r="111" spans="1:18" ht="15.95" customHeight="1" x14ac:dyDescent="0.25">
      <c r="A111" s="18" t="s">
        <v>185</v>
      </c>
      <c r="B111" s="36" t="s">
        <v>166</v>
      </c>
      <c r="C111" s="37"/>
      <c r="D111" s="38">
        <f t="shared" ref="D111:K111" si="23">D35+D48+D52+D88+D104+D110</f>
        <v>1320</v>
      </c>
      <c r="E111" s="38">
        <f t="shared" si="23"/>
        <v>1263.5</v>
      </c>
      <c r="F111" s="38">
        <f t="shared" si="23"/>
        <v>253.40000000000003</v>
      </c>
      <c r="G111" s="38">
        <f t="shared" si="23"/>
        <v>56.5</v>
      </c>
      <c r="H111" s="39">
        <f t="shared" si="23"/>
        <v>17</v>
      </c>
      <c r="I111" s="39">
        <f t="shared" si="23"/>
        <v>17</v>
      </c>
      <c r="J111" s="39">
        <f t="shared" si="23"/>
        <v>0</v>
      </c>
      <c r="K111" s="39">
        <f t="shared" si="23"/>
        <v>0</v>
      </c>
      <c r="L111" s="19">
        <f t="shared" si="11"/>
        <v>1337</v>
      </c>
      <c r="M111" s="40">
        <f>M35+M48+M52+M88+M104+M110</f>
        <v>1280.5</v>
      </c>
      <c r="N111" s="40">
        <f>N35+N48+N52+N88+N104+N110</f>
        <v>253.40000000000003</v>
      </c>
      <c r="O111" s="40">
        <f>O35+O48+O52+O88+O104+O110</f>
        <v>56.5</v>
      </c>
      <c r="R111" s="60">
        <f>'[1]2 pr._pajamos pagal rūšis'!L110-'[1]9 pr._įstaigų pajamos'!L111</f>
        <v>0</v>
      </c>
    </row>
    <row r="112" spans="1:18" x14ac:dyDescent="0.25">
      <c r="A112" s="341"/>
      <c r="B112" s="41"/>
      <c r="C112" s="42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</row>
    <row r="113" spans="3:17" x14ac:dyDescent="0.25">
      <c r="C113" s="43"/>
      <c r="D113" s="1">
        <v>1320</v>
      </c>
      <c r="E113" s="1">
        <v>1263.5</v>
      </c>
      <c r="F113" s="1">
        <v>253.4</v>
      </c>
      <c r="G113" s="1">
        <v>56.5</v>
      </c>
      <c r="P113" s="53" t="s">
        <v>285</v>
      </c>
      <c r="Q113" s="54">
        <f>SUMIF(C24:C108,1,L24:L108)</f>
        <v>35.400000000000006</v>
      </c>
    </row>
    <row r="114" spans="3:17" x14ac:dyDescent="0.25">
      <c r="C114" s="43"/>
      <c r="P114" s="53" t="s">
        <v>286</v>
      </c>
      <c r="Q114" s="54">
        <f>SUMIF(C24:C108,2,L24:L108)</f>
        <v>0</v>
      </c>
    </row>
    <row r="115" spans="3:17" x14ac:dyDescent="0.25">
      <c r="C115" s="43"/>
      <c r="P115" s="53" t="s">
        <v>287</v>
      </c>
      <c r="Q115" s="54">
        <f>SUMIF(C24:C108,3,L24:L108)</f>
        <v>1.5</v>
      </c>
    </row>
    <row r="116" spans="3:17" x14ac:dyDescent="0.25">
      <c r="C116" s="43"/>
      <c r="P116" s="53" t="s">
        <v>288</v>
      </c>
      <c r="Q116" s="54">
        <f>SUMIF(C24:C108,4,L24:L108)</f>
        <v>0</v>
      </c>
    </row>
    <row r="117" spans="3:17" x14ac:dyDescent="0.25">
      <c r="C117" s="43"/>
      <c r="P117" s="53" t="s">
        <v>291</v>
      </c>
      <c r="Q117" s="54">
        <f>SUMIF(C24:C108,5,L24:L108)</f>
        <v>0</v>
      </c>
    </row>
    <row r="118" spans="3:17" x14ac:dyDescent="0.25">
      <c r="C118" s="43"/>
      <c r="P118" s="53" t="s">
        <v>289</v>
      </c>
      <c r="Q118" s="54">
        <f>SUMIF(C24:C108,6,L24:L108)</f>
        <v>40.100000000000009</v>
      </c>
    </row>
    <row r="119" spans="3:17" x14ac:dyDescent="0.25">
      <c r="C119" s="43"/>
      <c r="P119" s="53" t="s">
        <v>290</v>
      </c>
      <c r="Q119" s="54">
        <f>SUMIF(C24:C108,7,L24:L108)</f>
        <v>100.3</v>
      </c>
    </row>
    <row r="120" spans="3:17" x14ac:dyDescent="0.25">
      <c r="C120" s="43"/>
      <c r="P120" s="53" t="s">
        <v>292</v>
      </c>
      <c r="Q120" s="54">
        <f>SUMIF(C24:C108,8,L24:L108)</f>
        <v>87.499999999999986</v>
      </c>
    </row>
    <row r="121" spans="3:17" x14ac:dyDescent="0.25">
      <c r="C121" s="43"/>
      <c r="P121" s="53" t="s">
        <v>293</v>
      </c>
      <c r="Q121" s="54">
        <f>SUMIF(C24:C108,9,L24:L108)</f>
        <v>706.59999999999991</v>
      </c>
    </row>
    <row r="122" spans="3:17" x14ac:dyDescent="0.25">
      <c r="C122" s="43"/>
      <c r="P122" s="53" t="s">
        <v>294</v>
      </c>
      <c r="Q122" s="54">
        <f>SUMIF(C24:C109,10,L24:L109)</f>
        <v>365.6</v>
      </c>
    </row>
    <row r="123" spans="3:17" x14ac:dyDescent="0.25">
      <c r="C123" s="43"/>
      <c r="P123" s="58" t="s">
        <v>166</v>
      </c>
      <c r="Q123" s="59">
        <f>SUM(Q113:Q122)</f>
        <v>1337</v>
      </c>
    </row>
    <row r="124" spans="3:17" x14ac:dyDescent="0.25">
      <c r="C124" s="43"/>
      <c r="P124" s="60"/>
      <c r="Q124" s="60">
        <f>Q123-L111</f>
        <v>0</v>
      </c>
    </row>
    <row r="125" spans="3:17" x14ac:dyDescent="0.25">
      <c r="C125" s="43"/>
      <c r="P125" s="60"/>
      <c r="Q125" s="60"/>
    </row>
    <row r="126" spans="3:17" x14ac:dyDescent="0.25">
      <c r="C126" s="43"/>
      <c r="P126" s="60"/>
      <c r="Q126" s="60"/>
    </row>
    <row r="127" spans="3:17" x14ac:dyDescent="0.25">
      <c r="C127" s="43"/>
    </row>
    <row r="128" spans="3:17" x14ac:dyDescent="0.25">
      <c r="C128" s="43"/>
    </row>
    <row r="129" spans="3:3" x14ac:dyDescent="0.25">
      <c r="C129" s="43"/>
    </row>
    <row r="130" spans="3:3" x14ac:dyDescent="0.25">
      <c r="C130" s="43"/>
    </row>
    <row r="131" spans="3:3" x14ac:dyDescent="0.25">
      <c r="C131" s="43"/>
    </row>
    <row r="132" spans="3:3" x14ac:dyDescent="0.25">
      <c r="C132" s="43"/>
    </row>
    <row r="133" spans="3:3" x14ac:dyDescent="0.25">
      <c r="C133" s="43"/>
    </row>
    <row r="134" spans="3:3" x14ac:dyDescent="0.25">
      <c r="C134" s="43"/>
    </row>
    <row r="135" spans="3:3" x14ac:dyDescent="0.25">
      <c r="C135" s="43"/>
    </row>
    <row r="136" spans="3:3" x14ac:dyDescent="0.25">
      <c r="C136" s="43"/>
    </row>
    <row r="137" spans="3:3" x14ac:dyDescent="0.25">
      <c r="C137" s="43"/>
    </row>
    <row r="138" spans="3:3" x14ac:dyDescent="0.25">
      <c r="C138" s="43"/>
    </row>
    <row r="139" spans="3:3" x14ac:dyDescent="0.25">
      <c r="C139" s="43"/>
    </row>
    <row r="140" spans="3:3" x14ac:dyDescent="0.25">
      <c r="C140" s="43"/>
    </row>
    <row r="141" spans="3:3" x14ac:dyDescent="0.25">
      <c r="C141" s="43"/>
    </row>
    <row r="142" spans="3:3" x14ac:dyDescent="0.25">
      <c r="C142" s="43"/>
    </row>
    <row r="143" spans="3:3" x14ac:dyDescent="0.25">
      <c r="C143" s="43"/>
    </row>
    <row r="144" spans="3:3" x14ac:dyDescent="0.25">
      <c r="C144" s="43"/>
    </row>
    <row r="145" spans="3:3" x14ac:dyDescent="0.25">
      <c r="C145" s="43"/>
    </row>
    <row r="146" spans="3:3" x14ac:dyDescent="0.25">
      <c r="C146" s="43"/>
    </row>
    <row r="147" spans="3:3" x14ac:dyDescent="0.25">
      <c r="C147" s="43"/>
    </row>
    <row r="148" spans="3:3" x14ac:dyDescent="0.25">
      <c r="C148" s="43"/>
    </row>
    <row r="149" spans="3:3" x14ac:dyDescent="0.25">
      <c r="C149" s="43"/>
    </row>
    <row r="150" spans="3:3" x14ac:dyDescent="0.25">
      <c r="C150" s="43"/>
    </row>
    <row r="151" spans="3:3" x14ac:dyDescent="0.25">
      <c r="C151" s="43"/>
    </row>
    <row r="152" spans="3:3" x14ac:dyDescent="0.25">
      <c r="C152" s="43"/>
    </row>
    <row r="153" spans="3:3" x14ac:dyDescent="0.25">
      <c r="C153" s="43"/>
    </row>
    <row r="154" spans="3:3" x14ac:dyDescent="0.25">
      <c r="C154" s="43"/>
    </row>
    <row r="155" spans="3:3" x14ac:dyDescent="0.25">
      <c r="C155" s="43"/>
    </row>
    <row r="156" spans="3:3" x14ac:dyDescent="0.25">
      <c r="C156" s="43"/>
    </row>
    <row r="157" spans="3:3" x14ac:dyDescent="0.25">
      <c r="C157" s="43"/>
    </row>
    <row r="158" spans="3:3" x14ac:dyDescent="0.25">
      <c r="C158" s="43"/>
    </row>
    <row r="159" spans="3:3" x14ac:dyDescent="0.25">
      <c r="C159" s="43"/>
    </row>
    <row r="160" spans="3:3" x14ac:dyDescent="0.25">
      <c r="C160" s="43"/>
    </row>
    <row r="161" spans="3:3" x14ac:dyDescent="0.25">
      <c r="C161" s="43"/>
    </row>
    <row r="162" spans="3:3" x14ac:dyDescent="0.25">
      <c r="C162" s="43"/>
    </row>
    <row r="163" spans="3:3" x14ac:dyDescent="0.25">
      <c r="C163" s="43"/>
    </row>
    <row r="164" spans="3:3" x14ac:dyDescent="0.25">
      <c r="C164" s="43"/>
    </row>
    <row r="165" spans="3:3" x14ac:dyDescent="0.25">
      <c r="C165" s="43"/>
    </row>
    <row r="166" spans="3:3" x14ac:dyDescent="0.25">
      <c r="C166" s="43"/>
    </row>
    <row r="167" spans="3:3" x14ac:dyDescent="0.25">
      <c r="C167" s="43"/>
    </row>
    <row r="168" spans="3:3" x14ac:dyDescent="0.25">
      <c r="C168" s="43"/>
    </row>
    <row r="169" spans="3:3" x14ac:dyDescent="0.25">
      <c r="C169" s="43"/>
    </row>
    <row r="170" spans="3:3" x14ac:dyDescent="0.25">
      <c r="C170" s="43"/>
    </row>
    <row r="171" spans="3:3" x14ac:dyDescent="0.25">
      <c r="C171" s="43"/>
    </row>
    <row r="172" spans="3:3" x14ac:dyDescent="0.25">
      <c r="C172" s="43"/>
    </row>
    <row r="173" spans="3:3" x14ac:dyDescent="0.25">
      <c r="C173" s="43"/>
    </row>
    <row r="174" spans="3:3" x14ac:dyDescent="0.25">
      <c r="C174" s="43"/>
    </row>
    <row r="175" spans="3:3" x14ac:dyDescent="0.25">
      <c r="C175" s="43"/>
    </row>
    <row r="176" spans="3:3" x14ac:dyDescent="0.25">
      <c r="C176" s="43"/>
    </row>
    <row r="177" spans="3:3" x14ac:dyDescent="0.25">
      <c r="C177" s="43"/>
    </row>
    <row r="178" spans="3:3" x14ac:dyDescent="0.25">
      <c r="C178" s="43"/>
    </row>
    <row r="179" spans="3:3" x14ac:dyDescent="0.25">
      <c r="C179" s="43"/>
    </row>
    <row r="180" spans="3:3" x14ac:dyDescent="0.25">
      <c r="C180" s="43"/>
    </row>
    <row r="181" spans="3:3" x14ac:dyDescent="0.25">
      <c r="C181" s="43"/>
    </row>
    <row r="182" spans="3:3" x14ac:dyDescent="0.25">
      <c r="C182" s="43"/>
    </row>
    <row r="183" spans="3:3" x14ac:dyDescent="0.25">
      <c r="C183" s="43"/>
    </row>
    <row r="184" spans="3:3" x14ac:dyDescent="0.25">
      <c r="C184" s="43"/>
    </row>
    <row r="185" spans="3:3" x14ac:dyDescent="0.25">
      <c r="C185" s="43"/>
    </row>
    <row r="186" spans="3:3" x14ac:dyDescent="0.25">
      <c r="C186" s="43"/>
    </row>
    <row r="187" spans="3:3" x14ac:dyDescent="0.25">
      <c r="C187" s="43"/>
    </row>
    <row r="188" spans="3:3" x14ac:dyDescent="0.25">
      <c r="C188" s="43"/>
    </row>
    <row r="189" spans="3:3" x14ac:dyDescent="0.25">
      <c r="C189" s="43"/>
    </row>
    <row r="190" spans="3:3" x14ac:dyDescent="0.25">
      <c r="C190" s="43"/>
    </row>
    <row r="191" spans="3:3" x14ac:dyDescent="0.25">
      <c r="C191" s="43"/>
    </row>
    <row r="192" spans="3:3" x14ac:dyDescent="0.25">
      <c r="C192" s="43"/>
    </row>
    <row r="193" spans="3:3" x14ac:dyDescent="0.25">
      <c r="C193" s="43"/>
    </row>
    <row r="194" spans="3:3" x14ac:dyDescent="0.25">
      <c r="C194" s="43"/>
    </row>
    <row r="195" spans="3:3" x14ac:dyDescent="0.25">
      <c r="C195" s="43"/>
    </row>
    <row r="196" spans="3:3" x14ac:dyDescent="0.25">
      <c r="C196" s="43"/>
    </row>
    <row r="197" spans="3:3" x14ac:dyDescent="0.25">
      <c r="C197" s="43"/>
    </row>
    <row r="198" spans="3:3" x14ac:dyDescent="0.25">
      <c r="C198" s="43"/>
    </row>
    <row r="199" spans="3:3" x14ac:dyDescent="0.25">
      <c r="C199" s="43"/>
    </row>
    <row r="200" spans="3:3" x14ac:dyDescent="0.25">
      <c r="C200" s="43"/>
    </row>
    <row r="201" spans="3:3" x14ac:dyDescent="0.25">
      <c r="C201" s="43"/>
    </row>
    <row r="202" spans="3:3" x14ac:dyDescent="0.25">
      <c r="C202" s="43"/>
    </row>
    <row r="203" spans="3:3" x14ac:dyDescent="0.25">
      <c r="C203" s="43"/>
    </row>
    <row r="204" spans="3:3" x14ac:dyDescent="0.25">
      <c r="C204" s="43"/>
    </row>
    <row r="205" spans="3:3" x14ac:dyDescent="0.25">
      <c r="C205" s="43"/>
    </row>
    <row r="206" spans="3:3" x14ac:dyDescent="0.25">
      <c r="C206" s="43"/>
    </row>
    <row r="207" spans="3:3" x14ac:dyDescent="0.25">
      <c r="C207" s="43"/>
    </row>
    <row r="208" spans="3:3" x14ac:dyDescent="0.25">
      <c r="C208" s="43"/>
    </row>
    <row r="209" spans="3:3" x14ac:dyDescent="0.25">
      <c r="C209" s="43"/>
    </row>
    <row r="210" spans="3:3" x14ac:dyDescent="0.25">
      <c r="C210" s="43"/>
    </row>
    <row r="211" spans="3:3" x14ac:dyDescent="0.25">
      <c r="C211" s="43"/>
    </row>
    <row r="212" spans="3:3" x14ac:dyDescent="0.25">
      <c r="C212" s="43"/>
    </row>
    <row r="213" spans="3:3" x14ac:dyDescent="0.25">
      <c r="C213" s="43"/>
    </row>
    <row r="214" spans="3:3" x14ac:dyDescent="0.25">
      <c r="C214" s="43"/>
    </row>
    <row r="215" spans="3:3" x14ac:dyDescent="0.25">
      <c r="C215" s="43"/>
    </row>
    <row r="216" spans="3:3" x14ac:dyDescent="0.25">
      <c r="C216" s="43"/>
    </row>
    <row r="217" spans="3:3" x14ac:dyDescent="0.25">
      <c r="C217" s="43"/>
    </row>
    <row r="218" spans="3:3" x14ac:dyDescent="0.25">
      <c r="C218" s="43"/>
    </row>
    <row r="219" spans="3:3" x14ac:dyDescent="0.25">
      <c r="C219" s="43"/>
    </row>
    <row r="220" spans="3:3" x14ac:dyDescent="0.25">
      <c r="C220" s="43"/>
    </row>
    <row r="221" spans="3:3" x14ac:dyDescent="0.25">
      <c r="C221" s="43"/>
    </row>
    <row r="222" spans="3:3" x14ac:dyDescent="0.25">
      <c r="C222" s="43"/>
    </row>
    <row r="223" spans="3:3" x14ac:dyDescent="0.25">
      <c r="C223" s="43"/>
    </row>
    <row r="224" spans="3:3" x14ac:dyDescent="0.25">
      <c r="C224" s="43"/>
    </row>
    <row r="225" spans="3:3" x14ac:dyDescent="0.25">
      <c r="C225" s="43"/>
    </row>
    <row r="226" spans="3:3" x14ac:dyDescent="0.25">
      <c r="C226" s="43"/>
    </row>
    <row r="227" spans="3:3" x14ac:dyDescent="0.25">
      <c r="C227" s="43"/>
    </row>
    <row r="228" spans="3:3" x14ac:dyDescent="0.25">
      <c r="C228" s="43"/>
    </row>
    <row r="229" spans="3:3" x14ac:dyDescent="0.25">
      <c r="C229" s="43"/>
    </row>
    <row r="230" spans="3:3" x14ac:dyDescent="0.25">
      <c r="C230" s="43"/>
    </row>
    <row r="231" spans="3:3" x14ac:dyDescent="0.25">
      <c r="C231" s="43"/>
    </row>
    <row r="232" spans="3:3" x14ac:dyDescent="0.25">
      <c r="C232" s="43"/>
    </row>
    <row r="233" spans="3:3" x14ac:dyDescent="0.25">
      <c r="C233" s="43"/>
    </row>
    <row r="234" spans="3:3" x14ac:dyDescent="0.25">
      <c r="C234" s="43"/>
    </row>
    <row r="235" spans="3:3" x14ac:dyDescent="0.25">
      <c r="C235" s="43"/>
    </row>
    <row r="236" spans="3:3" x14ac:dyDescent="0.25">
      <c r="C236" s="43"/>
    </row>
    <row r="237" spans="3:3" x14ac:dyDescent="0.25">
      <c r="C237" s="43"/>
    </row>
    <row r="238" spans="3:3" x14ac:dyDescent="0.25">
      <c r="C238" s="43"/>
    </row>
    <row r="239" spans="3:3" x14ac:dyDescent="0.25">
      <c r="C239" s="43"/>
    </row>
    <row r="240" spans="3:3" x14ac:dyDescent="0.25">
      <c r="C240" s="43"/>
    </row>
    <row r="241" spans="3:3" x14ac:dyDescent="0.25">
      <c r="C241" s="43"/>
    </row>
    <row r="242" spans="3:3" x14ac:dyDescent="0.25">
      <c r="C242" s="43"/>
    </row>
    <row r="243" spans="3:3" x14ac:dyDescent="0.25">
      <c r="C243" s="43"/>
    </row>
    <row r="244" spans="3:3" x14ac:dyDescent="0.25">
      <c r="C244" s="43"/>
    </row>
    <row r="245" spans="3:3" x14ac:dyDescent="0.25">
      <c r="C245" s="43"/>
    </row>
    <row r="246" spans="3:3" x14ac:dyDescent="0.25">
      <c r="C246" s="43"/>
    </row>
    <row r="247" spans="3:3" x14ac:dyDescent="0.25">
      <c r="C247" s="43"/>
    </row>
    <row r="248" spans="3:3" x14ac:dyDescent="0.25">
      <c r="C248" s="43"/>
    </row>
    <row r="249" spans="3:3" x14ac:dyDescent="0.25">
      <c r="C249" s="43"/>
    </row>
    <row r="250" spans="3:3" x14ac:dyDescent="0.25">
      <c r="C250" s="43"/>
    </row>
    <row r="251" spans="3:3" x14ac:dyDescent="0.25">
      <c r="C251" s="43"/>
    </row>
    <row r="252" spans="3:3" x14ac:dyDescent="0.25">
      <c r="C252" s="43"/>
    </row>
    <row r="253" spans="3:3" x14ac:dyDescent="0.25">
      <c r="C253" s="43"/>
    </row>
    <row r="254" spans="3:3" x14ac:dyDescent="0.25">
      <c r="C254" s="43"/>
    </row>
    <row r="255" spans="3:3" x14ac:dyDescent="0.25">
      <c r="C255" s="43"/>
    </row>
    <row r="256" spans="3:3" x14ac:dyDescent="0.25">
      <c r="C256" s="43"/>
    </row>
    <row r="257" spans="3:3" x14ac:dyDescent="0.25">
      <c r="C257" s="43"/>
    </row>
    <row r="258" spans="3:3" x14ac:dyDescent="0.25">
      <c r="C258" s="43"/>
    </row>
    <row r="259" spans="3:3" x14ac:dyDescent="0.25">
      <c r="C259" s="43"/>
    </row>
    <row r="260" spans="3:3" x14ac:dyDescent="0.25">
      <c r="C260" s="43"/>
    </row>
    <row r="261" spans="3:3" x14ac:dyDescent="0.25">
      <c r="C261" s="43"/>
    </row>
    <row r="262" spans="3:3" x14ac:dyDescent="0.25">
      <c r="C262" s="43"/>
    </row>
    <row r="263" spans="3:3" x14ac:dyDescent="0.25">
      <c r="C263" s="43"/>
    </row>
    <row r="264" spans="3:3" x14ac:dyDescent="0.25">
      <c r="C264" s="43"/>
    </row>
    <row r="265" spans="3:3" x14ac:dyDescent="0.25">
      <c r="C265" s="43"/>
    </row>
    <row r="266" spans="3:3" x14ac:dyDescent="0.25">
      <c r="C266" s="43"/>
    </row>
    <row r="267" spans="3:3" x14ac:dyDescent="0.25">
      <c r="C267" s="43"/>
    </row>
    <row r="268" spans="3:3" x14ac:dyDescent="0.25">
      <c r="C268" s="43"/>
    </row>
    <row r="269" spans="3:3" x14ac:dyDescent="0.25">
      <c r="C269" s="43"/>
    </row>
    <row r="270" spans="3:3" x14ac:dyDescent="0.25">
      <c r="C270" s="43"/>
    </row>
    <row r="271" spans="3:3" x14ac:dyDescent="0.25">
      <c r="C271" s="43"/>
    </row>
    <row r="272" spans="3:3" x14ac:dyDescent="0.25">
      <c r="C272" s="43"/>
    </row>
    <row r="273" spans="3:3" x14ac:dyDescent="0.25">
      <c r="C273" s="43"/>
    </row>
    <row r="274" spans="3:3" x14ac:dyDescent="0.25">
      <c r="C274" s="43"/>
    </row>
    <row r="275" spans="3:3" x14ac:dyDescent="0.25">
      <c r="C275" s="43"/>
    </row>
    <row r="276" spans="3:3" x14ac:dyDescent="0.25">
      <c r="C276" s="43"/>
    </row>
    <row r="277" spans="3:3" x14ac:dyDescent="0.25">
      <c r="C277" s="43"/>
    </row>
    <row r="278" spans="3:3" x14ac:dyDescent="0.25">
      <c r="C278" s="43"/>
    </row>
    <row r="279" spans="3:3" x14ac:dyDescent="0.25">
      <c r="C279" s="43"/>
    </row>
    <row r="280" spans="3:3" x14ac:dyDescent="0.25">
      <c r="C280" s="43"/>
    </row>
    <row r="281" spans="3:3" x14ac:dyDescent="0.25">
      <c r="C281" s="43"/>
    </row>
    <row r="282" spans="3:3" x14ac:dyDescent="0.25">
      <c r="C282" s="43"/>
    </row>
    <row r="283" spans="3:3" x14ac:dyDescent="0.25">
      <c r="C283" s="43"/>
    </row>
    <row r="284" spans="3:3" x14ac:dyDescent="0.25">
      <c r="C284" s="43"/>
    </row>
    <row r="285" spans="3:3" x14ac:dyDescent="0.25">
      <c r="C285" s="43"/>
    </row>
    <row r="286" spans="3:3" x14ac:dyDescent="0.25">
      <c r="C286" s="43"/>
    </row>
    <row r="287" spans="3:3" x14ac:dyDescent="0.25">
      <c r="C287" s="43"/>
    </row>
    <row r="288" spans="3:3" x14ac:dyDescent="0.25">
      <c r="C288" s="43"/>
    </row>
    <row r="289" spans="3:3" x14ac:dyDescent="0.25">
      <c r="C289" s="43"/>
    </row>
    <row r="290" spans="3:3" x14ac:dyDescent="0.25">
      <c r="C290" s="43"/>
    </row>
    <row r="291" spans="3:3" x14ac:dyDescent="0.25">
      <c r="C291" s="43"/>
    </row>
    <row r="292" spans="3:3" x14ac:dyDescent="0.25">
      <c r="C292" s="43"/>
    </row>
    <row r="293" spans="3:3" x14ac:dyDescent="0.25">
      <c r="C293" s="43"/>
    </row>
    <row r="294" spans="3:3" x14ac:dyDescent="0.25">
      <c r="C294" s="43"/>
    </row>
    <row r="295" spans="3:3" x14ac:dyDescent="0.25">
      <c r="C295" s="43"/>
    </row>
    <row r="296" spans="3:3" x14ac:dyDescent="0.25">
      <c r="C296" s="43"/>
    </row>
    <row r="297" spans="3:3" x14ac:dyDescent="0.25">
      <c r="C297" s="43"/>
    </row>
    <row r="298" spans="3:3" x14ac:dyDescent="0.25">
      <c r="C298" s="43"/>
    </row>
    <row r="299" spans="3:3" x14ac:dyDescent="0.25">
      <c r="C299" s="43"/>
    </row>
    <row r="300" spans="3:3" x14ac:dyDescent="0.25">
      <c r="C300" s="43"/>
    </row>
    <row r="301" spans="3:3" x14ac:dyDescent="0.25">
      <c r="C301" s="43"/>
    </row>
    <row r="302" spans="3:3" x14ac:dyDescent="0.25">
      <c r="C302" s="43"/>
    </row>
    <row r="303" spans="3:3" x14ac:dyDescent="0.25">
      <c r="C303" s="43"/>
    </row>
    <row r="304" spans="3:3" x14ac:dyDescent="0.25">
      <c r="C304" s="43"/>
    </row>
    <row r="305" spans="3:3" x14ac:dyDescent="0.25">
      <c r="C305" s="43"/>
    </row>
    <row r="306" spans="3:3" x14ac:dyDescent="0.25">
      <c r="C306" s="43"/>
    </row>
    <row r="307" spans="3:3" x14ac:dyDescent="0.25">
      <c r="C307" s="43"/>
    </row>
    <row r="308" spans="3:3" x14ac:dyDescent="0.25">
      <c r="C308" s="43"/>
    </row>
    <row r="309" spans="3:3" x14ac:dyDescent="0.25">
      <c r="C309" s="43"/>
    </row>
    <row r="310" spans="3:3" x14ac:dyDescent="0.25">
      <c r="C310" s="43"/>
    </row>
    <row r="311" spans="3:3" x14ac:dyDescent="0.25">
      <c r="C311" s="43"/>
    </row>
    <row r="312" spans="3:3" x14ac:dyDescent="0.25">
      <c r="C312" s="43"/>
    </row>
    <row r="313" spans="3:3" x14ac:dyDescent="0.25">
      <c r="C313" s="43"/>
    </row>
    <row r="314" spans="3:3" x14ac:dyDescent="0.25">
      <c r="C314" s="43"/>
    </row>
    <row r="315" spans="3:3" x14ac:dyDescent="0.25">
      <c r="C315" s="43"/>
    </row>
    <row r="316" spans="3:3" x14ac:dyDescent="0.25">
      <c r="C316" s="43"/>
    </row>
    <row r="317" spans="3:3" x14ac:dyDescent="0.25">
      <c r="C317" s="43"/>
    </row>
    <row r="318" spans="3:3" x14ac:dyDescent="0.25">
      <c r="C318" s="43"/>
    </row>
    <row r="319" spans="3:3" x14ac:dyDescent="0.25">
      <c r="C319" s="43"/>
    </row>
    <row r="320" spans="3:3" x14ac:dyDescent="0.25">
      <c r="C320" s="43"/>
    </row>
    <row r="321" spans="3:3" x14ac:dyDescent="0.25">
      <c r="C321" s="43"/>
    </row>
    <row r="322" spans="3:3" x14ac:dyDescent="0.25">
      <c r="C322" s="43"/>
    </row>
    <row r="323" spans="3:3" x14ac:dyDescent="0.25">
      <c r="C323" s="43"/>
    </row>
    <row r="324" spans="3:3" x14ac:dyDescent="0.25">
      <c r="C324" s="43"/>
    </row>
    <row r="325" spans="3:3" x14ac:dyDescent="0.25">
      <c r="C325" s="43"/>
    </row>
    <row r="326" spans="3:3" x14ac:dyDescent="0.25">
      <c r="C326" s="43"/>
    </row>
    <row r="327" spans="3:3" x14ac:dyDescent="0.25">
      <c r="C327" s="43"/>
    </row>
    <row r="328" spans="3:3" x14ac:dyDescent="0.25">
      <c r="C328" s="43"/>
    </row>
    <row r="329" spans="3:3" x14ac:dyDescent="0.25">
      <c r="C329" s="43"/>
    </row>
    <row r="330" spans="3:3" x14ac:dyDescent="0.25">
      <c r="C330" s="43"/>
    </row>
    <row r="331" spans="3:3" x14ac:dyDescent="0.25">
      <c r="C331" s="43"/>
    </row>
    <row r="332" spans="3:3" x14ac:dyDescent="0.25">
      <c r="C332" s="43"/>
    </row>
    <row r="333" spans="3:3" x14ac:dyDescent="0.25">
      <c r="C333" s="43"/>
    </row>
    <row r="334" spans="3:3" x14ac:dyDescent="0.25">
      <c r="C334" s="43"/>
    </row>
    <row r="335" spans="3:3" x14ac:dyDescent="0.25">
      <c r="C335" s="43"/>
    </row>
    <row r="336" spans="3:3" x14ac:dyDescent="0.25">
      <c r="C336" s="43"/>
    </row>
    <row r="337" spans="3:3" x14ac:dyDescent="0.25">
      <c r="C337" s="43"/>
    </row>
    <row r="338" spans="3:3" x14ac:dyDescent="0.25">
      <c r="C338" s="43"/>
    </row>
    <row r="339" spans="3:3" x14ac:dyDescent="0.25">
      <c r="C339" s="43"/>
    </row>
    <row r="340" spans="3:3" x14ac:dyDescent="0.25">
      <c r="C340" s="43"/>
    </row>
    <row r="341" spans="3:3" x14ac:dyDescent="0.25">
      <c r="C341" s="43"/>
    </row>
    <row r="342" spans="3:3" x14ac:dyDescent="0.25">
      <c r="C342" s="43"/>
    </row>
    <row r="343" spans="3:3" x14ac:dyDescent="0.25">
      <c r="C343" s="43"/>
    </row>
    <row r="344" spans="3:3" x14ac:dyDescent="0.25">
      <c r="C344" s="43"/>
    </row>
    <row r="345" spans="3:3" x14ac:dyDescent="0.25">
      <c r="C345" s="43"/>
    </row>
    <row r="346" spans="3:3" x14ac:dyDescent="0.25">
      <c r="C346" s="43"/>
    </row>
    <row r="347" spans="3:3" x14ac:dyDescent="0.25">
      <c r="C347" s="43"/>
    </row>
    <row r="348" spans="3:3" x14ac:dyDescent="0.25">
      <c r="C348" s="43"/>
    </row>
    <row r="349" spans="3:3" x14ac:dyDescent="0.25">
      <c r="C349" s="43"/>
    </row>
    <row r="350" spans="3:3" x14ac:dyDescent="0.25">
      <c r="C350" s="43"/>
    </row>
    <row r="351" spans="3:3" x14ac:dyDescent="0.25">
      <c r="C351" s="43"/>
    </row>
    <row r="352" spans="3:3" x14ac:dyDescent="0.25">
      <c r="C352" s="43"/>
    </row>
    <row r="353" spans="3:3" x14ac:dyDescent="0.25">
      <c r="C353" s="43"/>
    </row>
    <row r="354" spans="3:3" x14ac:dyDescent="0.25">
      <c r="C354" s="43"/>
    </row>
    <row r="355" spans="3:3" x14ac:dyDescent="0.25">
      <c r="C355" s="43"/>
    </row>
    <row r="356" spans="3:3" x14ac:dyDescent="0.25">
      <c r="C356" s="43"/>
    </row>
    <row r="357" spans="3:3" x14ac:dyDescent="0.25">
      <c r="C357" s="43"/>
    </row>
    <row r="358" spans="3:3" x14ac:dyDescent="0.25">
      <c r="C358" s="43"/>
    </row>
    <row r="359" spans="3:3" x14ac:dyDescent="0.25">
      <c r="C359" s="43"/>
    </row>
    <row r="360" spans="3:3" x14ac:dyDescent="0.25">
      <c r="C360" s="43"/>
    </row>
    <row r="361" spans="3:3" x14ac:dyDescent="0.25">
      <c r="C361" s="43"/>
    </row>
    <row r="362" spans="3:3" x14ac:dyDescent="0.25">
      <c r="C362" s="43"/>
    </row>
    <row r="363" spans="3:3" x14ac:dyDescent="0.25">
      <c r="C363" s="43"/>
    </row>
    <row r="364" spans="3:3" x14ac:dyDescent="0.25">
      <c r="C364" s="43"/>
    </row>
    <row r="365" spans="3:3" x14ac:dyDescent="0.25">
      <c r="C365" s="43"/>
    </row>
    <row r="366" spans="3:3" x14ac:dyDescent="0.25">
      <c r="C366" s="43"/>
    </row>
    <row r="367" spans="3:3" x14ac:dyDescent="0.25">
      <c r="C367" s="43"/>
    </row>
    <row r="368" spans="3:3" x14ac:dyDescent="0.25">
      <c r="C368" s="43"/>
    </row>
    <row r="369" spans="3:3" x14ac:dyDescent="0.25">
      <c r="C369" s="43"/>
    </row>
    <row r="370" spans="3:3" x14ac:dyDescent="0.25">
      <c r="C370" s="43"/>
    </row>
    <row r="371" spans="3:3" x14ac:dyDescent="0.25">
      <c r="C371" s="43"/>
    </row>
    <row r="372" spans="3:3" x14ac:dyDescent="0.25">
      <c r="C372" s="43"/>
    </row>
    <row r="373" spans="3:3" x14ac:dyDescent="0.25">
      <c r="C373" s="43"/>
    </row>
    <row r="374" spans="3:3" x14ac:dyDescent="0.25">
      <c r="C374" s="43"/>
    </row>
    <row r="375" spans="3:3" x14ac:dyDescent="0.25">
      <c r="C375" s="43"/>
    </row>
    <row r="376" spans="3:3" x14ac:dyDescent="0.25">
      <c r="C376" s="43"/>
    </row>
    <row r="377" spans="3:3" x14ac:dyDescent="0.25">
      <c r="C377" s="43"/>
    </row>
    <row r="378" spans="3:3" x14ac:dyDescent="0.25">
      <c r="C378" s="43"/>
    </row>
    <row r="379" spans="3:3" x14ac:dyDescent="0.25">
      <c r="C379" s="43"/>
    </row>
    <row r="380" spans="3:3" x14ac:dyDescent="0.25">
      <c r="C380" s="43"/>
    </row>
    <row r="381" spans="3:3" x14ac:dyDescent="0.25">
      <c r="C381" s="43"/>
    </row>
    <row r="382" spans="3:3" x14ac:dyDescent="0.25">
      <c r="C382" s="43"/>
    </row>
    <row r="383" spans="3:3" x14ac:dyDescent="0.25">
      <c r="C383" s="43"/>
    </row>
    <row r="384" spans="3:3" x14ac:dyDescent="0.25">
      <c r="C384" s="43"/>
    </row>
    <row r="385" spans="3:3" x14ac:dyDescent="0.25">
      <c r="C385" s="43"/>
    </row>
    <row r="386" spans="3:3" x14ac:dyDescent="0.25">
      <c r="C386" s="43"/>
    </row>
    <row r="387" spans="3:3" x14ac:dyDescent="0.25">
      <c r="C387" s="43"/>
    </row>
    <row r="388" spans="3:3" x14ac:dyDescent="0.25">
      <c r="C388" s="43"/>
    </row>
    <row r="389" spans="3:3" x14ac:dyDescent="0.25">
      <c r="C389" s="43"/>
    </row>
    <row r="390" spans="3:3" x14ac:dyDescent="0.25">
      <c r="C390" s="43"/>
    </row>
    <row r="391" spans="3:3" x14ac:dyDescent="0.25">
      <c r="C391" s="43"/>
    </row>
    <row r="392" spans="3:3" x14ac:dyDescent="0.25">
      <c r="C392" s="43"/>
    </row>
    <row r="393" spans="3:3" x14ac:dyDescent="0.25">
      <c r="C393" s="43"/>
    </row>
    <row r="394" spans="3:3" x14ac:dyDescent="0.25">
      <c r="C394" s="43"/>
    </row>
    <row r="395" spans="3:3" x14ac:dyDescent="0.25">
      <c r="C395" s="43"/>
    </row>
    <row r="396" spans="3:3" x14ac:dyDescent="0.25">
      <c r="C396" s="43"/>
    </row>
    <row r="397" spans="3:3" x14ac:dyDescent="0.25">
      <c r="C397" s="43"/>
    </row>
    <row r="398" spans="3:3" x14ac:dyDescent="0.25">
      <c r="C398" s="43"/>
    </row>
    <row r="399" spans="3:3" x14ac:dyDescent="0.25">
      <c r="C399" s="43"/>
    </row>
    <row r="400" spans="3:3" x14ac:dyDescent="0.25">
      <c r="C400" s="43"/>
    </row>
    <row r="401" spans="3:3" x14ac:dyDescent="0.25">
      <c r="C401" s="43"/>
    </row>
    <row r="402" spans="3:3" x14ac:dyDescent="0.25">
      <c r="C402" s="43"/>
    </row>
    <row r="403" spans="3:3" x14ac:dyDescent="0.25">
      <c r="C403" s="43"/>
    </row>
    <row r="404" spans="3:3" x14ac:dyDescent="0.25">
      <c r="C404" s="43"/>
    </row>
    <row r="405" spans="3:3" x14ac:dyDescent="0.25">
      <c r="C405" s="43"/>
    </row>
    <row r="406" spans="3:3" x14ac:dyDescent="0.25">
      <c r="C406" s="43"/>
    </row>
    <row r="407" spans="3:3" x14ac:dyDescent="0.25">
      <c r="C407" s="43"/>
    </row>
    <row r="408" spans="3:3" x14ac:dyDescent="0.25">
      <c r="C408" s="43"/>
    </row>
    <row r="409" spans="3:3" x14ac:dyDescent="0.25">
      <c r="C409" s="43"/>
    </row>
    <row r="410" spans="3:3" x14ac:dyDescent="0.25">
      <c r="C410" s="43"/>
    </row>
    <row r="411" spans="3:3" x14ac:dyDescent="0.25">
      <c r="C411" s="43"/>
    </row>
    <row r="412" spans="3:3" x14ac:dyDescent="0.25">
      <c r="C412" s="43"/>
    </row>
    <row r="413" spans="3:3" x14ac:dyDescent="0.25">
      <c r="C413" s="43"/>
    </row>
    <row r="414" spans="3:3" x14ac:dyDescent="0.25">
      <c r="C414" s="43"/>
    </row>
    <row r="415" spans="3:3" x14ac:dyDescent="0.25">
      <c r="C415" s="43"/>
    </row>
    <row r="416" spans="3:3" x14ac:dyDescent="0.25">
      <c r="C416" s="43"/>
    </row>
    <row r="417" spans="3:3" x14ac:dyDescent="0.25">
      <c r="C417" s="43"/>
    </row>
    <row r="418" spans="3:3" x14ac:dyDescent="0.25">
      <c r="C418" s="43"/>
    </row>
    <row r="419" spans="3:3" x14ac:dyDescent="0.25">
      <c r="C419" s="43"/>
    </row>
    <row r="420" spans="3:3" x14ac:dyDescent="0.25">
      <c r="C420" s="43"/>
    </row>
    <row r="421" spans="3:3" x14ac:dyDescent="0.25">
      <c r="C421" s="43"/>
    </row>
    <row r="422" spans="3:3" x14ac:dyDescent="0.25">
      <c r="C422" s="43"/>
    </row>
    <row r="423" spans="3:3" x14ac:dyDescent="0.25">
      <c r="C423" s="43"/>
    </row>
    <row r="424" spans="3:3" x14ac:dyDescent="0.25">
      <c r="C424" s="43"/>
    </row>
    <row r="425" spans="3:3" x14ac:dyDescent="0.25">
      <c r="C425" s="43"/>
    </row>
    <row r="426" spans="3:3" x14ac:dyDescent="0.25">
      <c r="C426" s="43"/>
    </row>
    <row r="427" spans="3:3" x14ac:dyDescent="0.25">
      <c r="C427" s="43"/>
    </row>
    <row r="428" spans="3:3" x14ac:dyDescent="0.25">
      <c r="C428" s="43"/>
    </row>
    <row r="429" spans="3:3" x14ac:dyDescent="0.25">
      <c r="C429" s="43"/>
    </row>
    <row r="430" spans="3:3" x14ac:dyDescent="0.25">
      <c r="C430" s="43"/>
    </row>
    <row r="431" spans="3:3" x14ac:dyDescent="0.25">
      <c r="C431" s="43"/>
    </row>
    <row r="432" spans="3:3" x14ac:dyDescent="0.25">
      <c r="C432" s="43"/>
    </row>
    <row r="433" spans="3:3" x14ac:dyDescent="0.25">
      <c r="C433" s="43"/>
    </row>
    <row r="434" spans="3:3" x14ac:dyDescent="0.25">
      <c r="C434" s="43"/>
    </row>
    <row r="435" spans="3:3" x14ac:dyDescent="0.25">
      <c r="C435" s="43"/>
    </row>
    <row r="436" spans="3:3" x14ac:dyDescent="0.25">
      <c r="C436" s="43"/>
    </row>
    <row r="437" spans="3:3" x14ac:dyDescent="0.25">
      <c r="C437" s="43"/>
    </row>
    <row r="438" spans="3:3" x14ac:dyDescent="0.25">
      <c r="C438" s="43"/>
    </row>
    <row r="439" spans="3:3" x14ac:dyDescent="0.25">
      <c r="C439" s="43"/>
    </row>
    <row r="440" spans="3:3" x14ac:dyDescent="0.25">
      <c r="C440" s="43"/>
    </row>
    <row r="441" spans="3:3" x14ac:dyDescent="0.25">
      <c r="C441" s="43"/>
    </row>
    <row r="442" spans="3:3" x14ac:dyDescent="0.25">
      <c r="C442" s="43"/>
    </row>
    <row r="443" spans="3:3" x14ac:dyDescent="0.25">
      <c r="C443" s="43"/>
    </row>
    <row r="444" spans="3:3" x14ac:dyDescent="0.25">
      <c r="C444" s="43"/>
    </row>
    <row r="445" spans="3:3" x14ac:dyDescent="0.25">
      <c r="C445" s="43"/>
    </row>
    <row r="446" spans="3:3" x14ac:dyDescent="0.25">
      <c r="C446" s="43"/>
    </row>
    <row r="447" spans="3:3" x14ac:dyDescent="0.25">
      <c r="C447" s="43"/>
    </row>
    <row r="448" spans="3:3" x14ac:dyDescent="0.25">
      <c r="C448" s="43"/>
    </row>
    <row r="449" spans="3:3" x14ac:dyDescent="0.25">
      <c r="C449" s="43"/>
    </row>
    <row r="450" spans="3:3" x14ac:dyDescent="0.25">
      <c r="C450" s="43"/>
    </row>
    <row r="451" spans="3:3" x14ac:dyDescent="0.25">
      <c r="C451" s="43"/>
    </row>
    <row r="452" spans="3:3" x14ac:dyDescent="0.25">
      <c r="C452" s="43"/>
    </row>
    <row r="453" spans="3:3" x14ac:dyDescent="0.25">
      <c r="C453" s="43"/>
    </row>
    <row r="454" spans="3:3" x14ac:dyDescent="0.25">
      <c r="C454" s="43"/>
    </row>
    <row r="455" spans="3:3" x14ac:dyDescent="0.25">
      <c r="C455" s="43"/>
    </row>
    <row r="456" spans="3:3" x14ac:dyDescent="0.25">
      <c r="C456" s="43"/>
    </row>
    <row r="457" spans="3:3" x14ac:dyDescent="0.25">
      <c r="C457" s="43"/>
    </row>
    <row r="458" spans="3:3" x14ac:dyDescent="0.25">
      <c r="C458" s="43"/>
    </row>
    <row r="459" spans="3:3" x14ac:dyDescent="0.25">
      <c r="C459" s="43"/>
    </row>
    <row r="460" spans="3:3" x14ac:dyDescent="0.25">
      <c r="C460" s="43"/>
    </row>
    <row r="461" spans="3:3" x14ac:dyDescent="0.25">
      <c r="C461" s="43"/>
    </row>
    <row r="462" spans="3:3" x14ac:dyDescent="0.25">
      <c r="C462" s="43"/>
    </row>
    <row r="463" spans="3:3" x14ac:dyDescent="0.25">
      <c r="C463" s="43"/>
    </row>
    <row r="464" spans="3:3" x14ac:dyDescent="0.25">
      <c r="C464" s="43"/>
    </row>
    <row r="465" spans="3:3" x14ac:dyDescent="0.25">
      <c r="C465" s="43"/>
    </row>
    <row r="466" spans="3:3" x14ac:dyDescent="0.25">
      <c r="C466" s="43"/>
    </row>
    <row r="467" spans="3:3" x14ac:dyDescent="0.25">
      <c r="C467" s="43"/>
    </row>
    <row r="468" spans="3:3" x14ac:dyDescent="0.25">
      <c r="C468" s="43"/>
    </row>
    <row r="469" spans="3:3" x14ac:dyDescent="0.25">
      <c r="C469" s="43"/>
    </row>
    <row r="470" spans="3:3" x14ac:dyDescent="0.25">
      <c r="C470" s="43"/>
    </row>
    <row r="471" spans="3:3" x14ac:dyDescent="0.25">
      <c r="C471" s="43"/>
    </row>
    <row r="472" spans="3:3" x14ac:dyDescent="0.25">
      <c r="C472" s="43"/>
    </row>
    <row r="473" spans="3:3" x14ac:dyDescent="0.25">
      <c r="C473" s="43"/>
    </row>
    <row r="474" spans="3:3" x14ac:dyDescent="0.25">
      <c r="C474" s="43"/>
    </row>
    <row r="475" spans="3:3" x14ac:dyDescent="0.25">
      <c r="C475" s="43"/>
    </row>
    <row r="476" spans="3:3" x14ac:dyDescent="0.25">
      <c r="C476" s="43"/>
    </row>
    <row r="477" spans="3:3" x14ac:dyDescent="0.25">
      <c r="C477" s="43"/>
    </row>
    <row r="478" spans="3:3" x14ac:dyDescent="0.25">
      <c r="C478" s="43"/>
    </row>
    <row r="479" spans="3:3" x14ac:dyDescent="0.25">
      <c r="C479" s="43"/>
    </row>
    <row r="480" spans="3:3" x14ac:dyDescent="0.25">
      <c r="C480" s="43"/>
    </row>
    <row r="481" spans="3:3" x14ac:dyDescent="0.25">
      <c r="C481" s="43"/>
    </row>
    <row r="482" spans="3:3" x14ac:dyDescent="0.25">
      <c r="C482" s="43"/>
    </row>
    <row r="483" spans="3:3" x14ac:dyDescent="0.25">
      <c r="C483" s="43"/>
    </row>
    <row r="484" spans="3:3" x14ac:dyDescent="0.25">
      <c r="C484" s="43"/>
    </row>
    <row r="485" spans="3:3" x14ac:dyDescent="0.25">
      <c r="C485" s="43"/>
    </row>
    <row r="486" spans="3:3" x14ac:dyDescent="0.25">
      <c r="C486" s="43"/>
    </row>
    <row r="487" spans="3:3" x14ac:dyDescent="0.25">
      <c r="C487" s="43"/>
    </row>
    <row r="488" spans="3:3" x14ac:dyDescent="0.25">
      <c r="C488" s="43"/>
    </row>
    <row r="489" spans="3:3" x14ac:dyDescent="0.25">
      <c r="C489" s="43"/>
    </row>
    <row r="490" spans="3:3" x14ac:dyDescent="0.25">
      <c r="C490" s="43"/>
    </row>
    <row r="491" spans="3:3" x14ac:dyDescent="0.25">
      <c r="C491" s="43"/>
    </row>
    <row r="492" spans="3:3" x14ac:dyDescent="0.25">
      <c r="C492" s="43"/>
    </row>
    <row r="493" spans="3:3" x14ac:dyDescent="0.25">
      <c r="C493" s="43"/>
    </row>
    <row r="494" spans="3:3" x14ac:dyDescent="0.25">
      <c r="C494" s="43"/>
    </row>
    <row r="495" spans="3:3" x14ac:dyDescent="0.25">
      <c r="C495" s="43"/>
    </row>
    <row r="496" spans="3:3" x14ac:dyDescent="0.25">
      <c r="C496" s="43"/>
    </row>
    <row r="497" spans="3:3" x14ac:dyDescent="0.25">
      <c r="C497" s="43"/>
    </row>
    <row r="498" spans="3:3" x14ac:dyDescent="0.25">
      <c r="C498" s="43"/>
    </row>
    <row r="499" spans="3:3" x14ac:dyDescent="0.25">
      <c r="C499" s="43"/>
    </row>
    <row r="500" spans="3:3" x14ac:dyDescent="0.25">
      <c r="C500" s="43"/>
    </row>
    <row r="501" spans="3:3" x14ac:dyDescent="0.25">
      <c r="C501" s="43"/>
    </row>
    <row r="502" spans="3:3" x14ac:dyDescent="0.25">
      <c r="C502" s="43"/>
    </row>
    <row r="503" spans="3:3" x14ac:dyDescent="0.25">
      <c r="C503" s="43"/>
    </row>
    <row r="504" spans="3:3" x14ac:dyDescent="0.25">
      <c r="C504" s="43"/>
    </row>
    <row r="505" spans="3:3" x14ac:dyDescent="0.25">
      <c r="C505" s="43"/>
    </row>
    <row r="506" spans="3:3" x14ac:dyDescent="0.25">
      <c r="C506" s="43"/>
    </row>
    <row r="507" spans="3:3" x14ac:dyDescent="0.25">
      <c r="C507" s="43"/>
    </row>
    <row r="508" spans="3:3" x14ac:dyDescent="0.25">
      <c r="C508" s="43"/>
    </row>
    <row r="509" spans="3:3" x14ac:dyDescent="0.25">
      <c r="C509" s="43"/>
    </row>
    <row r="510" spans="3:3" x14ac:dyDescent="0.25">
      <c r="C510" s="43"/>
    </row>
    <row r="511" spans="3:3" x14ac:dyDescent="0.25">
      <c r="C511" s="43"/>
    </row>
    <row r="512" spans="3:3" x14ac:dyDescent="0.25">
      <c r="C512" s="43"/>
    </row>
    <row r="513" spans="3:3" x14ac:dyDescent="0.25">
      <c r="C513" s="43"/>
    </row>
    <row r="514" spans="3:3" x14ac:dyDescent="0.25">
      <c r="C514" s="43"/>
    </row>
    <row r="515" spans="3:3" x14ac:dyDescent="0.25">
      <c r="C515" s="43"/>
    </row>
    <row r="516" spans="3:3" x14ac:dyDescent="0.25">
      <c r="C516" s="43"/>
    </row>
    <row r="517" spans="3:3" x14ac:dyDescent="0.25">
      <c r="C517" s="43"/>
    </row>
    <row r="518" spans="3:3" x14ac:dyDescent="0.25">
      <c r="C518" s="43"/>
    </row>
    <row r="519" spans="3:3" x14ac:dyDescent="0.25">
      <c r="C519" s="43"/>
    </row>
    <row r="520" spans="3:3" x14ac:dyDescent="0.25">
      <c r="C520" s="43"/>
    </row>
    <row r="521" spans="3:3" x14ac:dyDescent="0.25">
      <c r="C521" s="43"/>
    </row>
    <row r="522" spans="3:3" x14ac:dyDescent="0.25">
      <c r="C522" s="43"/>
    </row>
    <row r="523" spans="3:3" x14ac:dyDescent="0.25">
      <c r="C523" s="43"/>
    </row>
    <row r="524" spans="3:3" x14ac:dyDescent="0.25">
      <c r="C524" s="43"/>
    </row>
    <row r="525" spans="3:3" x14ac:dyDescent="0.25">
      <c r="C525" s="43"/>
    </row>
    <row r="526" spans="3:3" x14ac:dyDescent="0.25">
      <c r="C526" s="43"/>
    </row>
    <row r="527" spans="3:3" x14ac:dyDescent="0.25">
      <c r="C527" s="43"/>
    </row>
    <row r="528" spans="3:3" x14ac:dyDescent="0.25">
      <c r="C528" s="43"/>
    </row>
    <row r="529" spans="3:3" x14ac:dyDescent="0.25">
      <c r="C529" s="43"/>
    </row>
    <row r="530" spans="3:3" x14ac:dyDescent="0.25">
      <c r="C530" s="43"/>
    </row>
    <row r="531" spans="3:3" x14ac:dyDescent="0.25">
      <c r="C531" s="43"/>
    </row>
    <row r="532" spans="3:3" x14ac:dyDescent="0.25">
      <c r="C532" s="43"/>
    </row>
    <row r="533" spans="3:3" x14ac:dyDescent="0.25">
      <c r="C533" s="43"/>
    </row>
    <row r="534" spans="3:3" x14ac:dyDescent="0.25">
      <c r="C534" s="43"/>
    </row>
    <row r="535" spans="3:3" x14ac:dyDescent="0.25">
      <c r="C535" s="43"/>
    </row>
    <row r="536" spans="3:3" x14ac:dyDescent="0.25">
      <c r="C536" s="43"/>
    </row>
    <row r="537" spans="3:3" x14ac:dyDescent="0.25">
      <c r="C537" s="43"/>
    </row>
    <row r="538" spans="3:3" x14ac:dyDescent="0.25">
      <c r="C538" s="43"/>
    </row>
    <row r="539" spans="3:3" x14ac:dyDescent="0.25">
      <c r="C539" s="43"/>
    </row>
    <row r="545" spans="3:3" x14ac:dyDescent="0.25">
      <c r="C545" s="1"/>
    </row>
    <row r="546" spans="3:3" x14ac:dyDescent="0.25">
      <c r="C546" s="1"/>
    </row>
    <row r="547" spans="3:3" x14ac:dyDescent="0.25">
      <c r="C547" s="1"/>
    </row>
    <row r="548" spans="3:3" x14ac:dyDescent="0.25">
      <c r="C548" s="1"/>
    </row>
    <row r="549" spans="3:3" x14ac:dyDescent="0.25">
      <c r="C549" s="1"/>
    </row>
    <row r="550" spans="3:3" x14ac:dyDescent="0.25">
      <c r="C550" s="1"/>
    </row>
    <row r="551" spans="3:3" x14ac:dyDescent="0.25">
      <c r="C551" s="1"/>
    </row>
    <row r="552" spans="3:3" x14ac:dyDescent="0.25">
      <c r="C552" s="1"/>
    </row>
  </sheetData>
  <mergeCells count="38">
    <mergeCell ref="B16:O16"/>
    <mergeCell ref="B23:O23"/>
    <mergeCell ref="B36:O36"/>
    <mergeCell ref="B89:O89"/>
    <mergeCell ref="B105:O105"/>
    <mergeCell ref="A18:O18"/>
    <mergeCell ref="A20:A22"/>
    <mergeCell ref="B20:B22"/>
    <mergeCell ref="C20:C22"/>
    <mergeCell ref="D20:D22"/>
    <mergeCell ref="E20:G20"/>
    <mergeCell ref="H20:H22"/>
    <mergeCell ref="I20:K20"/>
    <mergeCell ref="L20:L22"/>
    <mergeCell ref="M20:O20"/>
    <mergeCell ref="E21:F21"/>
    <mergeCell ref="B11:O11"/>
    <mergeCell ref="B12:O12"/>
    <mergeCell ref="B13:O13"/>
    <mergeCell ref="B14:O14"/>
    <mergeCell ref="B15:O15"/>
    <mergeCell ref="B6:O6"/>
    <mergeCell ref="B7:O7"/>
    <mergeCell ref="B8:O8"/>
    <mergeCell ref="B9:O9"/>
    <mergeCell ref="B10:O10"/>
    <mergeCell ref="B1:O1"/>
    <mergeCell ref="B2:O2"/>
    <mergeCell ref="B3:O3"/>
    <mergeCell ref="B4:O4"/>
    <mergeCell ref="B5:O5"/>
    <mergeCell ref="B49:O49"/>
    <mergeCell ref="B53:O53"/>
    <mergeCell ref="G21:G22"/>
    <mergeCell ref="I21:J21"/>
    <mergeCell ref="K21:K22"/>
    <mergeCell ref="M21:N21"/>
    <mergeCell ref="O21:O22"/>
  </mergeCells>
  <pageMargins left="1.1811023622047245" right="0.39370078740157483" top="0.78740157480314965" bottom="0.59055118110236227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12</vt:i4>
      </vt:variant>
      <vt:variant>
        <vt:lpstr>Įvardinti diapazonai</vt:lpstr>
      </vt:variant>
      <vt:variant>
        <vt:i4>6</vt:i4>
      </vt:variant>
    </vt:vector>
  </HeadingPairs>
  <TitlesOfParts>
    <vt:vector size="18" baseType="lpstr">
      <vt:lpstr>1 pr._pajamos</vt:lpstr>
      <vt:lpstr>2 pr._pajamos pagal rūšis</vt:lpstr>
      <vt:lpstr>3 pr._asignavimų suvestinė</vt:lpstr>
      <vt:lpstr>4 pr._savarankiškosios f-jos</vt:lpstr>
      <vt:lpstr>5 pr._valstybinės f-jos</vt:lpstr>
      <vt:lpstr>6 pr._ugdymo reikmės</vt:lpstr>
      <vt:lpstr>7 pr._kita dotacija</vt:lpstr>
      <vt:lpstr>8 pr._aplinkos apsaugos s. p.</vt:lpstr>
      <vt:lpstr>9 pr._įstaigų pajamos</vt:lpstr>
      <vt:lpstr>10 pr._skolintos lėšos</vt:lpstr>
      <vt:lpstr>11 pr._apyvartinės lėšos</vt:lpstr>
      <vt:lpstr>12 pr._suvestinė pagal progr.</vt:lpstr>
      <vt:lpstr>'1 pr._pajamos'!Print_Titles</vt:lpstr>
      <vt:lpstr>'2 pr._pajamos pagal rūšis'!Print_Titles</vt:lpstr>
      <vt:lpstr>'3 pr._asignavimų suvestinė'!Print_Titles</vt:lpstr>
      <vt:lpstr>'4 pr._savarankiškosios f-jos'!Print_Titles</vt:lpstr>
      <vt:lpstr>'7 pr._kita dotacija'!Print_Titles</vt:lpstr>
      <vt:lpstr>'9 pr._įstaigų pajamos'!Print_Titles</vt:lpstr>
    </vt:vector>
  </TitlesOfParts>
  <Company>TELSIU RAJONO SAVIVALDYBE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ŠAULYTĖ SKAIRIENĖ Dalia</cp:lastModifiedBy>
  <cp:lastPrinted>2019-03-04T11:59:03Z</cp:lastPrinted>
  <dcterms:created xsi:type="dcterms:W3CDTF">2007-01-10T08:42:24Z</dcterms:created>
  <dcterms:modified xsi:type="dcterms:W3CDTF">2020-01-02T08:08:51Z</dcterms:modified>
</cp:coreProperties>
</file>