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lrsk.lrs.lt\LRSKNS1\PKatalogai\Kanceliarija\dzikaite.j\Documents\"/>
    </mc:Choice>
  </mc:AlternateContent>
  <bookViews>
    <workbookView xWindow="-120" yWindow="-120" windowWidth="29040" windowHeight="15720" tabRatio="919"/>
  </bookViews>
  <sheets>
    <sheet name="II skyrius" sheetId="5" r:id="rId1"/>
    <sheet name="III skyrius" sheetId="6" r:id="rId2"/>
    <sheet name="IV skyrius I sk" sheetId="1" r:id="rId3"/>
    <sheet name="IV skyrius II sk" sheetId="7" r:id="rId4"/>
    <sheet name="IV skyrius III sk" sheetId="9" r:id="rId5"/>
    <sheet name="IV skyrius IV sk" sheetId="10" r:id="rId6"/>
    <sheet name="IV skyrius V sk" sheetId="11" r:id="rId7"/>
    <sheet name="IV skyrius VI sk" sheetId="13" r:id="rId8"/>
    <sheet name="IV skyrius VII sk" sheetId="15" r:id="rId9"/>
    <sheet name="IV skyrius VIII sk" sheetId="16" r:id="rId10"/>
    <sheet name="IV skyrius IX sk" sheetId="17" r:id="rId11"/>
    <sheet name="IV skyrius X sk" sheetId="18" r:id="rId12"/>
    <sheet name="IV skyrius XI sk" sheetId="19" r:id="rId13"/>
    <sheet name="IV skyrius XII sk" sheetId="20" r:id="rId14"/>
  </sheets>
  <definedNames>
    <definedName name="_ftn1" localSheetId="2">'IV skyrius I sk'!#REF!</definedName>
    <definedName name="_ftn2" localSheetId="2">'IV skyrius I sk'!#REF!</definedName>
    <definedName name="_ftn3" localSheetId="2">'IV skyrius I sk'!#REF!</definedName>
    <definedName name="_ftn4" localSheetId="2">'IV skyrius I sk'!#REF!</definedName>
    <definedName name="_ftn5" localSheetId="2">'IV skyrius I sk'!#REF!</definedName>
    <definedName name="_ftn6" localSheetId="0">'II skyrius'!#REF!</definedName>
    <definedName name="_ftn7" localSheetId="0">'II skyrius'!#REF!</definedName>
    <definedName name="_ftnref1" localSheetId="0">'III skyrius'!#REF!</definedName>
    <definedName name="_ftnref2" localSheetId="0">'II skyrius'!$I$7</definedName>
    <definedName name="_ftnref3" localSheetId="2">'IV skyrius I sk'!$C$40</definedName>
    <definedName name="_ftnref4" localSheetId="2">'IV skyrius I sk'!$F$40</definedName>
    <definedName name="_ftnref5" localSheetId="2">'IV skyrius I sk'!$N$40</definedName>
    <definedName name="_ftnref6" localSheetId="0">'II skyrius'!#REF!</definedName>
    <definedName name="_ftnref7" localSheetId="0">'II skyrius'!#REF!</definedName>
    <definedName name="_xlnm.Print_Area" localSheetId="0">'II skyrius'!$B$1:$K$86</definedName>
    <definedName name="_xlnm.Print_Area" localSheetId="1">'III skyrius'!$B$2:$L$23</definedName>
    <definedName name="_xlnm.Print_Area" localSheetId="2">'IV skyrius I sk'!$B$2:$Q$138</definedName>
    <definedName name="_xlnm.Print_Area" localSheetId="3">'IV skyrius II sk'!$B$2:$Q$68</definedName>
    <definedName name="_xlnm.Print_Area" localSheetId="5">'IV skyrius IV sk'!$B$2:$Q$134</definedName>
    <definedName name="_xlnm.Print_Area" localSheetId="10">'IV skyrius IX sk'!$B$2:$Q$72</definedName>
    <definedName name="_xlnm.Print_Area" localSheetId="6">'IV skyrius V sk'!$B$2:$Q$88</definedName>
    <definedName name="_xlnm.Print_Area" localSheetId="7">'IV skyrius VI sk'!$B$2:$Q$94</definedName>
    <definedName name="_xlnm.Print_Area" localSheetId="9">'IV skyrius VIII sk'!$B$2:$Q$152</definedName>
    <definedName name="_xlnm.Print_Area" localSheetId="11">'IV skyrius X sk'!$B$5:$Q$104</definedName>
    <definedName name="_xlnm.Print_Area" localSheetId="12">'IV skyrius XI sk'!$B$2:$Q$98</definedName>
    <definedName name="_xlnm.Print_Area" localSheetId="13">'IV skyrius XII sk'!$B$2:$Q$70</definedName>
    <definedName name="_xlnm.Print_Titles" localSheetId="0">'II skyrius'!$6:$8</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1" i="13" l="1"/>
  <c r="O42" i="13"/>
  <c r="O45" i="13"/>
  <c r="O46" i="13"/>
  <c r="O45" i="10"/>
  <c r="L43" i="10"/>
  <c r="O43" i="10"/>
  <c r="O44" i="10"/>
  <c r="M43" i="10" l="1"/>
  <c r="M97" i="10"/>
  <c r="L97" i="10"/>
  <c r="L108" i="10" s="1"/>
  <c r="O44" i="13" l="1"/>
  <c r="O43" i="13"/>
  <c r="L62" i="9"/>
  <c r="N26" i="9" s="1"/>
  <c r="N25" i="9" s="1"/>
  <c r="K62" i="9"/>
  <c r="J62" i="9"/>
  <c r="I58" i="9"/>
  <c r="I54" i="9"/>
  <c r="I50" i="9"/>
  <c r="I46" i="9"/>
  <c r="O44" i="9"/>
  <c r="O42" i="9"/>
  <c r="M41" i="9"/>
  <c r="M62" i="9" s="1"/>
  <c r="N30" i="9" s="1"/>
  <c r="N29" i="9" s="1"/>
  <c r="L41" i="9"/>
  <c r="K41" i="9"/>
  <c r="J41" i="9"/>
  <c r="I41" i="9"/>
  <c r="I62" i="9" s="1"/>
  <c r="N23" i="9"/>
  <c r="N22" i="9" s="1"/>
  <c r="N19" i="9" s="1"/>
  <c r="N33" i="9" s="1"/>
  <c r="I24" i="5" l="1"/>
  <c r="I26" i="5"/>
  <c r="J14" i="6" l="1"/>
  <c r="K14" i="6"/>
  <c r="I69" i="19"/>
  <c r="M40" i="11"/>
  <c r="L40" i="11"/>
  <c r="I40" i="11" l="1"/>
  <c r="I63" i="11" s="1"/>
  <c r="O45" i="11"/>
  <c r="O44" i="11"/>
  <c r="O43" i="11"/>
  <c r="J40" i="11" l="1"/>
  <c r="K40" i="11"/>
  <c r="M63" i="11"/>
  <c r="I60" i="11"/>
  <c r="O43" i="19" l="1"/>
  <c r="O60" i="19"/>
  <c r="O14" i="19"/>
  <c r="O44" i="19"/>
  <c r="O45" i="19"/>
  <c r="O40" i="11"/>
  <c r="N29" i="20" l="1"/>
  <c r="L60" i="19"/>
  <c r="M60" i="19"/>
  <c r="O12" i="7"/>
  <c r="I70" i="5" s="1"/>
  <c r="N31" i="7"/>
  <c r="N27" i="7"/>
  <c r="N28" i="7"/>
  <c r="N18" i="7"/>
  <c r="N23" i="7"/>
  <c r="I44" i="7"/>
  <c r="J44" i="7"/>
  <c r="K44" i="7"/>
  <c r="M44" i="7"/>
  <c r="L44" i="7"/>
  <c r="N24" i="7"/>
  <c r="O40" i="7"/>
  <c r="O39" i="7"/>
  <c r="I39" i="7"/>
  <c r="L39" i="7"/>
  <c r="M39" i="7"/>
  <c r="K39" i="7"/>
  <c r="O42" i="11"/>
  <c r="O41" i="11"/>
  <c r="I49" i="11"/>
  <c r="I84" i="5"/>
  <c r="N25" i="11" l="1"/>
  <c r="O12" i="11"/>
  <c r="I72" i="5" s="1"/>
  <c r="O13" i="11"/>
  <c r="I74" i="5" s="1"/>
  <c r="L63" i="11" l="1"/>
  <c r="K16" i="6" s="1"/>
  <c r="I42" i="7"/>
  <c r="K45" i="20"/>
  <c r="J45" i="20"/>
  <c r="I43" i="20"/>
  <c r="I40" i="20" s="1"/>
  <c r="I45" i="20" s="1"/>
  <c r="O41" i="20"/>
  <c r="O40" i="20"/>
  <c r="M40" i="20"/>
  <c r="M45" i="20" s="1"/>
  <c r="L40" i="20"/>
  <c r="L45" i="20" s="1"/>
  <c r="N25" i="20" s="1"/>
  <c r="K40" i="20"/>
  <c r="J40" i="20"/>
  <c r="N28" i="20"/>
  <c r="N22" i="20"/>
  <c r="N21" i="20"/>
  <c r="O12" i="20"/>
  <c r="N24" i="20" l="1"/>
  <c r="N18" i="20" s="1"/>
  <c r="N32" i="20" s="1"/>
  <c r="J18" i="6" s="1"/>
  <c r="K18" i="6"/>
  <c r="I67" i="19"/>
  <c r="I65" i="19"/>
  <c r="I63" i="19"/>
  <c r="O61" i="19"/>
  <c r="I55" i="5"/>
  <c r="I57" i="5"/>
  <c r="K60" i="19"/>
  <c r="J60" i="19"/>
  <c r="I57" i="19"/>
  <c r="I55" i="19"/>
  <c r="I53" i="19"/>
  <c r="I51" i="19"/>
  <c r="I49" i="19"/>
  <c r="I47" i="19"/>
  <c r="O13" i="19"/>
  <c r="O42" i="19"/>
  <c r="M42" i="19"/>
  <c r="L42" i="19"/>
  <c r="L69" i="19" s="1"/>
  <c r="N27" i="19" s="1"/>
  <c r="N26" i="19" s="1"/>
  <c r="K42" i="19"/>
  <c r="J42" i="19"/>
  <c r="O15" i="1"/>
  <c r="O98" i="10"/>
  <c r="O15" i="10" s="1"/>
  <c r="O97" i="10"/>
  <c r="J43" i="10"/>
  <c r="K43" i="10"/>
  <c r="O46" i="10"/>
  <c r="O13" i="10" s="1"/>
  <c r="I60" i="19" l="1"/>
  <c r="O12" i="19"/>
  <c r="I53" i="5" s="1"/>
  <c r="K69" i="19"/>
  <c r="N24" i="19" s="1"/>
  <c r="N23" i="19" s="1"/>
  <c r="N20" i="19" s="1"/>
  <c r="J69" i="19"/>
  <c r="M69" i="19"/>
  <c r="N31" i="19" s="1"/>
  <c r="N30" i="19" s="1"/>
  <c r="I42" i="19"/>
  <c r="I106" i="10"/>
  <c r="I104" i="10"/>
  <c r="I102" i="10"/>
  <c r="I100" i="10"/>
  <c r="K97" i="10"/>
  <c r="K108" i="10" s="1"/>
  <c r="J97" i="10"/>
  <c r="J108" i="10" s="1"/>
  <c r="I95" i="10"/>
  <c r="I91" i="10"/>
  <c r="O90" i="10"/>
  <c r="O48" i="10" s="1"/>
  <c r="O14" i="10" s="1"/>
  <c r="O89" i="10"/>
  <c r="O47" i="10" s="1"/>
  <c r="I89" i="10"/>
  <c r="I87" i="10"/>
  <c r="I85" i="10"/>
  <c r="I83" i="10"/>
  <c r="I81" i="10"/>
  <c r="I79" i="10"/>
  <c r="I77" i="10"/>
  <c r="I75" i="10"/>
  <c r="I73" i="10"/>
  <c r="I69" i="10"/>
  <c r="I67" i="10"/>
  <c r="I65" i="10"/>
  <c r="I63" i="10"/>
  <c r="I61" i="10"/>
  <c r="I59" i="10"/>
  <c r="I55" i="10"/>
  <c r="I52" i="10"/>
  <c r="O12" i="10"/>
  <c r="M108" i="10"/>
  <c r="I43" i="10" l="1"/>
  <c r="I97" i="10"/>
  <c r="N34" i="19"/>
  <c r="N32" i="10"/>
  <c r="N31" i="10" s="1"/>
  <c r="N28" i="10"/>
  <c r="N27" i="10" s="1"/>
  <c r="L55" i="18"/>
  <c r="I108" i="10" l="1"/>
  <c r="N21" i="10"/>
  <c r="N35" i="10"/>
  <c r="I32" i="5" a="1"/>
  <c r="I32" i="5" s="1"/>
  <c r="I30" i="5" a="1"/>
  <c r="I30" i="5" s="1"/>
  <c r="I28" i="5" a="1"/>
  <c r="I28" i="5" s="1"/>
  <c r="I74" i="18"/>
  <c r="I70" i="18"/>
  <c r="O66" i="18"/>
  <c r="I66" i="18"/>
  <c r="I62" i="18"/>
  <c r="O59" i="18"/>
  <c r="O57" i="18"/>
  <c r="M57" i="18"/>
  <c r="L57" i="18"/>
  <c r="K57" i="18"/>
  <c r="K78" i="18" s="1"/>
  <c r="N24" i="18" s="1"/>
  <c r="N23" i="18" s="1"/>
  <c r="J57" i="18"/>
  <c r="J78" i="18" s="1"/>
  <c r="I57" i="18"/>
  <c r="O56" i="18"/>
  <c r="O55" i="18"/>
  <c r="M55" i="18"/>
  <c r="I55" i="18"/>
  <c r="I53" i="18"/>
  <c r="I51" i="18"/>
  <c r="I49" i="18"/>
  <c r="I47" i="18"/>
  <c r="I45" i="18"/>
  <c r="O43" i="18"/>
  <c r="O42" i="18"/>
  <c r="M42" i="18"/>
  <c r="K42" i="18"/>
  <c r="J42" i="18"/>
  <c r="O14" i="18"/>
  <c r="O13" i="18"/>
  <c r="O12" i="18"/>
  <c r="M78" i="18" l="1"/>
  <c r="N31" i="18" s="1"/>
  <c r="N30" i="18" s="1"/>
  <c r="L42" i="18"/>
  <c r="I42" i="18" l="1"/>
  <c r="I78" i="18" s="1"/>
  <c r="L78" i="18"/>
  <c r="N27" i="18" s="1"/>
  <c r="N26" i="18" l="1"/>
  <c r="N20" i="18" s="1"/>
  <c r="N34" i="18" s="1"/>
  <c r="J11" i="6" s="1" a="1"/>
  <c r="J11" i="6" s="1"/>
  <c r="K11" i="6" a="1"/>
  <c r="K11" i="6" s="1"/>
  <c r="J19" i="6" a="1"/>
  <c r="J19" i="6" s="1"/>
  <c r="K19" i="6" a="1"/>
  <c r="K19" i="6" s="1"/>
  <c r="I82" i="5" l="1" a="1"/>
  <c r="I82" i="5" s="1"/>
  <c r="L39" i="17"/>
  <c r="L48" i="17" s="1"/>
  <c r="M39" i="17"/>
  <c r="M48" i="17" s="1"/>
  <c r="O39" i="17"/>
  <c r="O12" i="17" s="1"/>
  <c r="I46" i="17"/>
  <c r="I44" i="17"/>
  <c r="I42" i="17"/>
  <c r="I39" i="17" s="1"/>
  <c r="K39" i="17"/>
  <c r="K48" i="17" s="1"/>
  <c r="N22" i="17" s="1"/>
  <c r="N21" i="17" s="1"/>
  <c r="J39" i="17"/>
  <c r="J48" i="17" s="1"/>
  <c r="I51" i="5"/>
  <c r="I122" i="16"/>
  <c r="I120" i="16"/>
  <c r="O118" i="16"/>
  <c r="O117" i="16"/>
  <c r="M117" i="16"/>
  <c r="L117" i="16"/>
  <c r="K117" i="16"/>
  <c r="J117" i="16"/>
  <c r="I114" i="16"/>
  <c r="I109" i="16"/>
  <c r="I104" i="16"/>
  <c r="I101" i="16"/>
  <c r="I96" i="16"/>
  <c r="I91" i="16"/>
  <c r="I88" i="16"/>
  <c r="I85" i="16"/>
  <c r="I82" i="16"/>
  <c r="I79" i="16"/>
  <c r="I76" i="16"/>
  <c r="I73" i="16"/>
  <c r="I68" i="16"/>
  <c r="I65" i="16"/>
  <c r="I62" i="16"/>
  <c r="I59" i="16"/>
  <c r="O57" i="16"/>
  <c r="O56" i="16"/>
  <c r="O55" i="16"/>
  <c r="O54" i="16"/>
  <c r="O53" i="16"/>
  <c r="M53" i="16"/>
  <c r="L53" i="16"/>
  <c r="K53" i="16"/>
  <c r="J53" i="16"/>
  <c r="I51" i="16"/>
  <c r="I49" i="16"/>
  <c r="I46" i="16"/>
  <c r="O44" i="16"/>
  <c r="O43" i="16"/>
  <c r="O42" i="16"/>
  <c r="O12" i="16" s="1"/>
  <c r="I47" i="5" s="1"/>
  <c r="M42" i="16"/>
  <c r="L42" i="16"/>
  <c r="K42" i="16"/>
  <c r="J42" i="16"/>
  <c r="I42" i="16" s="1"/>
  <c r="O14" i="16"/>
  <c r="O13" i="16"/>
  <c r="I49" i="5" s="1"/>
  <c r="I53" i="16" l="1"/>
  <c r="I124" i="16" s="1"/>
  <c r="J13" i="6" s="1"/>
  <c r="I117" i="16"/>
  <c r="L124" i="16"/>
  <c r="M124" i="16"/>
  <c r="N31" i="16" s="1"/>
  <c r="N30" i="16" s="1"/>
  <c r="K124" i="16"/>
  <c r="N24" i="16" s="1"/>
  <c r="N23" i="16" s="1"/>
  <c r="J124" i="16"/>
  <c r="I48" i="17"/>
  <c r="N28" i="17"/>
  <c r="N27" i="17" s="1"/>
  <c r="N24" i="17"/>
  <c r="N23" i="17" s="1"/>
  <c r="N18" i="17"/>
  <c r="N27" i="16" l="1"/>
  <c r="N26" i="16" s="1"/>
  <c r="N20" i="16" s="1"/>
  <c r="N34" i="16" s="1"/>
  <c r="K13" i="6"/>
  <c r="N31" i="17"/>
  <c r="I53" i="1"/>
  <c r="O64" i="1" l="1"/>
  <c r="O61" i="1" l="1"/>
  <c r="O44" i="1"/>
  <c r="O101" i="1"/>
  <c r="O100" i="1"/>
  <c r="O99" i="1"/>
  <c r="I99" i="1"/>
  <c r="I96" i="1"/>
  <c r="I93" i="1"/>
  <c r="O92" i="1"/>
  <c r="O91" i="1"/>
  <c r="O90" i="1"/>
  <c r="I90" i="1"/>
  <c r="O89" i="1"/>
  <c r="O81" i="1" s="1"/>
  <c r="O88" i="1"/>
  <c r="O80" i="1" s="1"/>
  <c r="O87" i="1"/>
  <c r="I87" i="1"/>
  <c r="O86" i="1"/>
  <c r="O85" i="1"/>
  <c r="O78" i="1" s="1"/>
  <c r="O84" i="1"/>
  <c r="I84" i="1"/>
  <c r="M78" i="1"/>
  <c r="L78" i="1"/>
  <c r="K78" i="1"/>
  <c r="J78" i="1"/>
  <c r="O73" i="1"/>
  <c r="O62" i="1" s="1"/>
  <c r="O72" i="1"/>
  <c r="I72" i="1"/>
  <c r="I68" i="1"/>
  <c r="O66" i="1"/>
  <c r="O13" i="1" s="1"/>
  <c r="O65" i="1"/>
  <c r="O63" i="1"/>
  <c r="M61" i="1"/>
  <c r="L61" i="1"/>
  <c r="K61" i="1"/>
  <c r="J61" i="1"/>
  <c r="O60" i="1"/>
  <c r="O46" i="1" s="1"/>
  <c r="O59" i="1"/>
  <c r="O45" i="1" s="1"/>
  <c r="O12" i="1" s="1"/>
  <c r="O58" i="1"/>
  <c r="I58" i="1"/>
  <c r="I50" i="1"/>
  <c r="O48" i="1"/>
  <c r="O47" i="1"/>
  <c r="M44" i="1"/>
  <c r="L44" i="1"/>
  <c r="K44" i="1"/>
  <c r="J44" i="1"/>
  <c r="R54" i="1" l="1"/>
  <c r="R53" i="1"/>
  <c r="M104" i="1"/>
  <c r="N33" i="1" s="1"/>
  <c r="N32" i="1" s="1"/>
  <c r="K104" i="1"/>
  <c r="N26" i="1" s="1"/>
  <c r="N25" i="1" s="1"/>
  <c r="O82" i="1"/>
  <c r="O16" i="1" s="1"/>
  <c r="I44" i="1"/>
  <c r="I104" i="1" s="1"/>
  <c r="I61" i="1"/>
  <c r="O79" i="1"/>
  <c r="O14" i="1" s="1"/>
  <c r="I78" i="1"/>
  <c r="L104" i="1"/>
  <c r="N29" i="1" s="1"/>
  <c r="N28" i="1" s="1"/>
  <c r="N22" i="1" s="1"/>
  <c r="N36" i="1" s="1"/>
  <c r="J104" i="1"/>
  <c r="K20" i="6"/>
  <c r="M47" i="15"/>
  <c r="N28" i="15" s="1"/>
  <c r="L47" i="15"/>
  <c r="N25" i="15" s="1"/>
  <c r="N24" i="15" s="1"/>
  <c r="I44" i="15"/>
  <c r="O42" i="15"/>
  <c r="O12" i="15" s="1"/>
  <c r="O41" i="15"/>
  <c r="O40" i="15"/>
  <c r="M40" i="15"/>
  <c r="L40" i="15"/>
  <c r="K40" i="15"/>
  <c r="K47" i="15" s="1"/>
  <c r="N22" i="15" s="1"/>
  <c r="N21" i="15" s="1"/>
  <c r="N18" i="15" s="1"/>
  <c r="J40" i="15"/>
  <c r="J47" i="15" s="1"/>
  <c r="I40" i="15"/>
  <c r="I47" i="15" s="1"/>
  <c r="N32" i="15" l="1"/>
  <c r="J20" i="6" s="1"/>
  <c r="N29" i="11" l="1"/>
  <c r="I53" i="13"/>
  <c r="I48" i="13"/>
  <c r="I63" i="13"/>
  <c r="I58" i="13"/>
  <c r="O13" i="13"/>
  <c r="O12" i="13"/>
  <c r="M41" i="13"/>
  <c r="M69" i="13" s="1"/>
  <c r="N30" i="13" s="1"/>
  <c r="N29" i="13" s="1"/>
  <c r="L41" i="13"/>
  <c r="L69" i="13" s="1"/>
  <c r="N26" i="13" s="1"/>
  <c r="N25" i="13" s="1"/>
  <c r="K41" i="13"/>
  <c r="K69" i="13" s="1"/>
  <c r="N23" i="13" s="1"/>
  <c r="N22" i="13" s="1"/>
  <c r="J41" i="13"/>
  <c r="J69" i="13" s="1"/>
  <c r="I76" i="5" l="1"/>
  <c r="I78" i="5"/>
  <c r="K9" i="6"/>
  <c r="I41" i="13"/>
  <c r="I69" i="13" s="1"/>
  <c r="J17" i="6" s="1"/>
  <c r="N19" i="13"/>
  <c r="N33" i="13" s="1"/>
  <c r="K17" i="6"/>
  <c r="I59" i="11" l="1"/>
  <c r="I58" i="11"/>
  <c r="I57" i="11"/>
  <c r="I55" i="11"/>
  <c r="I51" i="11"/>
  <c r="I47" i="11"/>
  <c r="K63" i="11"/>
  <c r="N23" i="11" s="1"/>
  <c r="N22" i="11" s="1"/>
  <c r="J63" i="11"/>
  <c r="J16" i="6" l="1"/>
  <c r="N28" i="11"/>
  <c r="N24" i="11"/>
  <c r="N19" i="11" s="1"/>
  <c r="N32" i="11" l="1"/>
  <c r="J9" i="6" l="1"/>
  <c r="I22" i="5"/>
  <c r="H22" i="5"/>
  <c r="G22" i="5"/>
  <c r="I20" i="5"/>
  <c r="H20" i="5"/>
  <c r="G20" i="5"/>
  <c r="I18" i="5"/>
  <c r="H18" i="5"/>
  <c r="G18" i="5"/>
  <c r="I16" i="5"/>
  <c r="H16" i="5"/>
  <c r="G16" i="5"/>
  <c r="K10" i="6" l="1"/>
  <c r="J10" i="6" l="1"/>
  <c r="J21" i="6" s="1"/>
  <c r="K15" i="6"/>
  <c r="J39" i="7"/>
  <c r="J15" i="6" l="1"/>
  <c r="L12" i="6"/>
  <c r="L21" i="6" s="1"/>
  <c r="H36" i="5"/>
  <c r="H38" i="5"/>
  <c r="H40" i="5"/>
  <c r="H42" i="5"/>
  <c r="G36" i="5"/>
  <c r="G38" i="5"/>
  <c r="G40" i="5"/>
  <c r="G42" i="5"/>
  <c r="H34" i="5"/>
  <c r="G34" i="5"/>
  <c r="I40" i="5"/>
  <c r="I42" i="5" l="1"/>
  <c r="I34" i="5"/>
  <c r="I36" i="5"/>
  <c r="I38" i="5" l="1"/>
  <c r="K12" i="6" l="1"/>
  <c r="J12" i="6"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<sst xmlns="http://schemas.openxmlformats.org/spreadsheetml/2006/main" count="2534" uniqueCount="691">
  <si>
    <t>Galimi pareiškėjai arba projektų vykdytojai, kai projektai atrenkami planavimo būdu</t>
  </si>
  <si>
    <t>Galimi partneriai</t>
  </si>
  <si>
    <t>Projektų finansavimo forma</t>
  </si>
  <si>
    <t>Pažangos lėšos (eurais) ir jų finansavimo šaltiniai</t>
  </si>
  <si>
    <t>Įgyvendinimo pradžia (metai, ketv.)</t>
  </si>
  <si>
    <t>Įgyvendinimo pabaiga (metai, ketv.)</t>
  </si>
  <si>
    <t>Iš viso</t>
  </si>
  <si>
    <t>Iš jų Lietuvos Respublikos valstybės biudžeto asignavimų lėšos, ne daugiau kaip</t>
  </si>
  <si>
    <t>Iš jų kitos lėšos, ne mažiau kaip</t>
  </si>
  <si>
    <t>Valstybės biudžeto lėšos</t>
  </si>
  <si>
    <t>ES ir kitos tarptautinės finansinės paramos bendrojo finansavimo lėšos</t>
  </si>
  <si>
    <t>ES ir kitos tarptautinės finansinės paramos lėšos</t>
  </si>
  <si>
    <t>Iš viso pažangos priemonės veikloms:</t>
  </si>
  <si>
    <t>I</t>
  </si>
  <si>
    <t>Planavimas</t>
  </si>
  <si>
    <t>Dotacija</t>
  </si>
  <si>
    <t>1 veiklos poveiklės neskiriamos</t>
  </si>
  <si>
    <t>Kalvarijos gimnazija</t>
  </si>
  <si>
    <t xml:space="preserve"> - </t>
  </si>
  <si>
    <t>2026 m. IV ketv.</t>
  </si>
  <si>
    <t>Kazlų Rūdos savivaldybės administracija</t>
  </si>
  <si>
    <t>2025 m. IV ketv.</t>
  </si>
  <si>
    <t>Marijampolės savivaldybės administracija</t>
  </si>
  <si>
    <t>Vilkaviškio rajono savivaldybės administracija</t>
  </si>
  <si>
    <t>2025 m. III ketv.</t>
  </si>
  <si>
    <t xml:space="preserve">6 lentelė. Pažangos priemonės veiklos, poveiklės ir (arba) projektai </t>
  </si>
  <si>
    <t>Šakių rajono savivaldybės administracija</t>
  </si>
  <si>
    <t>Lėšų poreikis, eurais</t>
  </si>
  <si>
    <t>1. Lietuvos Respublikos valstybės biudžeto asignavimų lėšos:</t>
  </si>
  <si>
    <t>1.1. Valstybės biudžeto lėšos</t>
  </si>
  <si>
    <t>1.2. Europos Sąjungos (toliau – ES) ir kitos tarptautinės finansinės paramos bendrojo finansavimo lėšos</t>
  </si>
  <si>
    <t>1.3. ES ir kitos tarptautinės finansinės paramos lėšos</t>
  </si>
  <si>
    <t>1.4. Tikslinės paskirties valstybės biudžeto lėšos</t>
  </si>
  <si>
    <t>2. Kitos lėšos:</t>
  </si>
  <si>
    <t>2.1. Savivaldybių biudžetų lėšos</t>
  </si>
  <si>
    <t>2.2. Privačios lėšos</t>
  </si>
  <si>
    <t>2.3. Kitos viešosios lėšos</t>
  </si>
  <si>
    <t>IŠ VISO</t>
  </si>
  <si>
    <t>5 lentelė. Pažangos priemonės finansavimo šaltiniai ir preliminarus pažangos lėšų poreikis</t>
  </si>
  <si>
    <t>Eil. Nr.</t>
  </si>
  <si>
    <t>Rodiklio pavadinimas (matavimo vienetas)</t>
  </si>
  <si>
    <t>4 lentelė. Pažangos priemonės įgyvendinimo rezultato rodikliai</t>
  </si>
  <si>
    <t>Naujos arba modernizuotos vaikų priežiūros infrastruktūros naudotojų skaičius per metus, naudotojai per metus</t>
  </si>
  <si>
    <t xml:space="preserve">1. </t>
  </si>
  <si>
    <t>Pradinė rodiklio reikšmė (2022)</t>
  </si>
  <si>
    <t>2.</t>
  </si>
  <si>
    <t>Vaikų, pasinaudojusių pavėžėjimo paslaugomis naujai įsigytomis transporto priemonėmis, skaičius per metus, asmenys per metus</t>
  </si>
  <si>
    <t>3.</t>
  </si>
  <si>
    <t>Naujos arba modernizuotos švietimo infrastruktūros naudotojų skaičius per metus, naudotojai per metus</t>
  </si>
  <si>
    <t>4.</t>
  </si>
  <si>
    <t>Mokyklų, kuriose buvo įdiegtos universalaus dizaino ir kitos inžinerinės priemonės, aplinką pritaikant asmenims, turintiems negalią, dalis nuo visų mokyklų, proc.</t>
  </si>
  <si>
    <t>5.</t>
  </si>
  <si>
    <t>Mokinių, kurie naudojasi sukurta visos dienos mokyklos infrastruktūra, skaičius, asmenys per metus</t>
  </si>
  <si>
    <t>1.2.1. 2021–2027 m. ES struktūrinių fondų bendrojo finansavimo lėšos (1.2.2.8.1.)</t>
  </si>
  <si>
    <t>1.3.1. 2021–2027 m. ES struktūrinių fondų lėšos (1.3.2.8.1.)</t>
  </si>
  <si>
    <t>Rodiklio kodas</t>
  </si>
  <si>
    <t>Finansavimo šaltiniai</t>
  </si>
  <si>
    <t>Veiklos, poveiklės, projektai</t>
  </si>
  <si>
    <t>Veiklos, poveiklės, projekto tipas</t>
  </si>
  <si>
    <t>Projektų atrankos būdas</t>
  </si>
  <si>
    <t>Stebėsenos rodikliai</t>
  </si>
  <si>
    <t>Pažangos priemonė</t>
  </si>
  <si>
    <t>Pažangos priemone įgyvendinamas regiono plėtros uždavinys</t>
  </si>
  <si>
    <t>Kiti regiono plėtros uždaviniai</t>
  </si>
  <si>
    <t>Būtinosios sąlygos</t>
  </si>
  <si>
    <t>Pavadinimas</t>
  </si>
  <si>
    <t>Kodas</t>
  </si>
  <si>
    <t>Iš jų: ES ir kitos tarptautinės finansinės paramos lėšos</t>
  </si>
  <si>
    <t>Iš jų: Lietuvos Respublikos valstybės biudžeto lėšos</t>
  </si>
  <si>
    <t>1.</t>
  </si>
  <si>
    <t>3 lentelė. Pažangos priemonių suvestinė</t>
  </si>
  <si>
    <t>Regiono plėtros tikslai ir uždaviniai</t>
  </si>
  <si>
    <t>Stebėsenos rodiklio tipas</t>
  </si>
  <si>
    <t xml:space="preserve">Teritorijos naudojimo privalomosios nuostatos </t>
  </si>
  <si>
    <t xml:space="preserve">Išankstinės sąlygos </t>
  </si>
  <si>
    <t>Tikslų ir uždavinių pavadinimai</t>
  </si>
  <si>
    <t>Tikslų ir uždavinių kodai</t>
  </si>
  <si>
    <t>Rodiklio pavadinimas (matavimo vienetai)</t>
  </si>
  <si>
    <t>Pradinė reikšmė (metai)</t>
  </si>
  <si>
    <t>1.1.</t>
  </si>
  <si>
    <t>II SKYRIUS</t>
  </si>
  <si>
    <t>REGIONO PLĖTROS TIKSLAI IR UŽDAVINIAI</t>
  </si>
  <si>
    <t>2 lentelė. Regiono plėtros tikslai ir uždaviniai</t>
  </si>
  <si>
    <t>III SKYRIUS</t>
  </si>
  <si>
    <t>REGIONO PLĖTROS PLANO PAŽANGOS PRIEMONĖS</t>
  </si>
  <si>
    <t>Mažinti socialinę atskirtį ir skurdo rizikos lygį</t>
  </si>
  <si>
    <t>LT024-01</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</si>
  <si>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</si>
  <si>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3–5 metų vaikų, ugdomų švietimo įstaigose, dalis, procentai</t>
  </si>
  <si>
    <t>-</t>
  </si>
  <si>
    <t>Negalią turinčių mokinių, ugdomų įtraukiuoju būdu bendros paskirties švietimo įstaigose (bendrosiose klasėse), dalis, procentai</t>
  </si>
  <si>
    <t>Neformaliojo vaikų švietimo galimybėmis pasinaudojusių mokinių dalis (išskyrus ikimokykliniame ir priešmokykliniame ugdyme dalyvaujančius vaikus), procentai</t>
  </si>
  <si>
    <t>LT024-01-01</t>
  </si>
  <si>
    <t>Naujų arba modernizuotų socialinių būstų naudotojų skaičius per metus, naudotojai per metus</t>
  </si>
  <si>
    <t xml:space="preserve">1.2. </t>
  </si>
  <si>
    <t>LT024-01-02</t>
  </si>
  <si>
    <t>1.3.</t>
  </si>
  <si>
    <t>LT024-01-03</t>
  </si>
  <si>
    <t>LT024-02</t>
  </si>
  <si>
    <t>Asmenys, patiriantys skurdo riziką ar socialinę atskirtį, procentai</t>
  </si>
  <si>
    <t xml:space="preserve">2.1. </t>
  </si>
  <si>
    <t>Skatinti investicijų pritraukimą ir verslo plėtrą regione gerinant sąlygas investicijoms</t>
  </si>
  <si>
    <t>LT024-02-01</t>
  </si>
  <si>
    <t>Metinis konsoliduotų viešųjų paslaugų vartotojų skaičius, vartotojai per metus</t>
  </si>
  <si>
    <t>2.2.</t>
  </si>
  <si>
    <t>Skatinti regiono gyventojų ekonominį aktyvumą ir didinti regiono patrauklumą</t>
  </si>
  <si>
    <t>LT024-02-02</t>
  </si>
  <si>
    <t>Sukurtos arba atkurtos teritorijos, naudojamos ekonominei, rekreacinei ar turizmo paskirčiai, hektarai</t>
  </si>
  <si>
    <t>Skatinti tvarų išteklių naudojimą ir gerinti aplinkos būklę</t>
  </si>
  <si>
    <t>LT024-03</t>
  </si>
  <si>
    <t>Šiltnamio efektą sukeliančių dujų išmetimas 1 gyventojui – gyventojų kelionių įtaka (lengvųjų automobilių, motociklų, mopedų ir viešojo transporto naudojimas), tonos</t>
  </si>
  <si>
    <t>2. Pagal Lietuvos Respublikos alternatyviųjų degalų įstatymo nuostatas  parengtas ir patvirtintas viešųjų ir pusiau viešųjų elektromobilių įkrovimo prieigų vietinės reikšmės keliuose planas iki 2030 m.</t>
  </si>
  <si>
    <t>3.1.</t>
  </si>
  <si>
    <t>LT024-03-01</t>
  </si>
  <si>
    <t xml:space="preserve">3.2. </t>
  </si>
  <si>
    <t>Skatinti tausojantį išteklių naudojimą</t>
  </si>
  <si>
    <t>LT024-03-02</t>
  </si>
  <si>
    <t>Pagerinti socialinių paslaugų prieinamumą ir kokybę siekiant geresnių pažeidžiamų asmenų integracijos į visuomenę sąlygų</t>
  </si>
  <si>
    <t>Pagerinti sveikatos priežiūros paslaugų kokybę bei sąlygas sveikai gyvensenai</t>
  </si>
  <si>
    <t>Pagerinti švietimo paslaugų prieinamumą ir kokybę</t>
  </si>
  <si>
    <t>Pagerinti sąlygas investicijoms ir skatinti ekonominį aktyvumą</t>
  </si>
  <si>
    <t>Sumažinti ŠESD emisijas regione gerinant susisiekimo ir eismo saugumo sąlygas</t>
  </si>
  <si>
    <t>Koordinatorius</t>
  </si>
  <si>
    <t>Visuomenės sveikatos paslaugų gerinimas</t>
  </si>
  <si>
    <t>LT024-01-02-01</t>
  </si>
  <si>
    <t>LT024-01-02-02</t>
  </si>
  <si>
    <t>Švietimo paslaugų prieinamumo ir kokybės gerinimas Marijampolės regione</t>
  </si>
  <si>
    <t>LT024-01-03-01</t>
  </si>
  <si>
    <t>LT024-02-01-01</t>
  </si>
  <si>
    <t>LT024-02-02-01</t>
  </si>
  <si>
    <t>Eismo saugos priemonių diegimas</t>
  </si>
  <si>
    <t>LT024-03-01-01</t>
  </si>
  <si>
    <t>LT024-03-01-02</t>
  </si>
  <si>
    <t>LT024-03-02-01</t>
  </si>
  <si>
    <t>LT024-03-02-02</t>
  </si>
  <si>
    <t>LT024-03-02-04</t>
  </si>
  <si>
    <t>6.</t>
  </si>
  <si>
    <t>7.</t>
  </si>
  <si>
    <t>8.</t>
  </si>
  <si>
    <t>9.</t>
  </si>
  <si>
    <t>10.</t>
  </si>
  <si>
    <t>11.</t>
  </si>
  <si>
    <t>12.</t>
  </si>
  <si>
    <t xml:space="preserve">Prisidėjimas prie horizontaliųjų principų (toliau – HP) įgyvendinimo </t>
  </si>
  <si>
    <t>Lygių galimybių visiems HP</t>
  </si>
  <si>
    <t>Lygių galimybių visiems HP; Inovatyvumo (kūrybingumo) HP</t>
  </si>
  <si>
    <t>Darnaus vystymosi HP; 
Lygių galimybių visiems HP</t>
  </si>
  <si>
    <t>Darnaus vystymosi HP</t>
  </si>
  <si>
    <t>Marijampolės regiono plėtros taryba</t>
  </si>
  <si>
    <t>IV SKYRIUS</t>
  </si>
  <si>
    <t>PAŽANGOS PRIEMONIŲ APRAŠAS</t>
  </si>
  <si>
    <t>I SKIRSNIS</t>
  </si>
  <si>
    <t>7 lentelė. Pažangos priemonės specialieji projektų atrankos kriterijai</t>
  </si>
  <si>
    <t>Specialieji projektų atrankos kriterijai</t>
  </si>
  <si>
    <t>Pažangos priemonės veikla (-os)</t>
  </si>
  <si>
    <t xml:space="preserve">Atitikties specialiajam projektų atrankos kriterijui vertinimo aspektai </t>
  </si>
  <si>
    <t>8 lentelė. Pažangos priemonės prioritetiniai projektų atrankos kriterijai</t>
  </si>
  <si>
    <t>Prioritetinis projektų atrankos kriterijus</t>
  </si>
  <si>
    <t xml:space="preserve">Atitikties prioritetiniam projektų atrankos kriterijui vertinimo aspektai </t>
  </si>
  <si>
    <t>9 lentelė. Reikalavimai projektams</t>
  </si>
  <si>
    <t>Veikla (-os) ir (ar) poveiklė (-ės), kurios projektams taikomas reikalavimas</t>
  </si>
  <si>
    <t>Reikalavimai projektams</t>
  </si>
  <si>
    <t>10 lentelė. Kiti reikalavimai dėl pažangos priemonės įgyvendinimo</t>
  </si>
  <si>
    <t>Reikalavimai</t>
  </si>
  <si>
    <t>Nenustatomi</t>
  </si>
  <si>
    <t>*</t>
  </si>
  <si>
    <t>**</t>
  </si>
  <si>
    <t>Rodiklio kodas, pavadinimas ir matavimo vienetai*</t>
  </si>
  <si>
    <t>Gyventojai, galintys naudotis nauja ar patobulinta žaliąja infrastruktūra, asmenys</t>
  </si>
  <si>
    <t>Bendrojo plano tekstinės dalies 90 p., 118 p., 141 p. Bendrojo plano brėžinys „Regionai 2030“, Bendrojo plano konkretizuotų sprendinių brėžinys „Kultūros politika ir rekreacija“</t>
  </si>
  <si>
    <t>Bendrojo plano tekstinės dalies 58.p, 66.1 p., 74 p., 142 p.</t>
  </si>
  <si>
    <t>1.2.2. Savivaldybių biudžeto lėšos</t>
  </si>
  <si>
    <t>Nr. LT024-01-03-01 „Švietimo paslaugų prieinamumo ir kokybės gerinimas Marijampolės regione“</t>
  </si>
  <si>
    <t>Nr. LT024-03-01-01 „Eismo saugos priemonių diegimas“</t>
  </si>
  <si>
    <t>R.S.2.3024</t>
  </si>
  <si>
    <t>Panaikintos juodosios dėmės ar avaringos vietos vietinės reikšmės keliuose (gatvėse)</t>
  </si>
  <si>
    <t>Savivaldybių administracijos</t>
  </si>
  <si>
    <t>1. Eismo saugumo sprendinių diegimas Marijampolės regiono vietinės reikšmės keliuose ir gatvėse</t>
  </si>
  <si>
    <t>P.S.2.1023 Įdiegtos saugų eismą gerinančios priemonės vietinės reikšmės keliuose (gatvėse)</t>
  </si>
  <si>
    <t>R.S.2.3024 Panaikintos juodosios dėmės ar avaringos vietos vietinės reikšmės keliuose (gatvėse)</t>
  </si>
  <si>
    <t>1.1.1. Inžinerinių eismo saugumo priemonių diegimas Marijampolės miesto Vilkaviškio gatvėje, įrengiant žiedinę sankryžą</t>
  </si>
  <si>
    <t>1 veikla „Eismo saugumo sprendinių diegimas Marijampolės regiono vietinės reikšmės keliuose ir gatvėse“.</t>
  </si>
  <si>
    <t>Sunkiai sužeistųjų keliuose skaičius, skaičius, tenkantis 1 mln. gyventojų</t>
  </si>
  <si>
    <t>II SKIRSNIS</t>
  </si>
  <si>
    <t>Bendrojo plano tekstinės dalies 58 p., 66.3 p., 66.7 p., 219 p.</t>
  </si>
  <si>
    <t>Tarpinė siektina reikšmė (2024)</t>
  </si>
  <si>
    <t>Galutinė siektina reikšmė (2029)</t>
  </si>
  <si>
    <t>Siektina rodiklio reikšmė (2029)</t>
  </si>
  <si>
    <t>55 
(2020)</t>
  </si>
  <si>
    <t>12 
(2020)</t>
  </si>
  <si>
    <t>333 
(2020)</t>
  </si>
  <si>
    <t>201 
(2020)</t>
  </si>
  <si>
    <t>79 
(2020)</t>
  </si>
  <si>
    <t>53,3 
(2020-2021)</t>
  </si>
  <si>
    <t>56 
(2019)</t>
  </si>
  <si>
    <t>(2024)</t>
  </si>
  <si>
    <t>(2029)</t>
  </si>
  <si>
    <t>62,8 
(2020)</t>
  </si>
  <si>
    <t>15,9 
(2019)</t>
  </si>
  <si>
    <t>36,4 
(2020)</t>
  </si>
  <si>
    <t>66 
(2020)</t>
  </si>
  <si>
    <t>206 
(2020)</t>
  </si>
  <si>
    <t>1,54 
(2019)</t>
  </si>
  <si>
    <t>72,6 
(2020)</t>
  </si>
  <si>
    <t>60,4 
(2020)</t>
  </si>
  <si>
    <t>0 
(2023)</t>
  </si>
  <si>
    <t>89 
(2019)</t>
  </si>
  <si>
    <t>65 
(2020)</t>
  </si>
  <si>
    <t>20 
(2020)</t>
  </si>
  <si>
    <t>1,08 
(2021)</t>
  </si>
  <si>
    <t>Tarpinė siektina reikšmė (metai)</t>
  </si>
  <si>
    <t>Galutinė siektina reikšmė (metai)</t>
  </si>
  <si>
    <t>12,9 
(2025)</t>
  </si>
  <si>
    <t>19
(2030)</t>
  </si>
  <si>
    <t>250
(2025)</t>
  </si>
  <si>
    <t>182
(2030)</t>
  </si>
  <si>
    <t>79,4
(2025)</t>
  </si>
  <si>
    <t>84
(2030)</t>
  </si>
  <si>
    <t>85
(2025)</t>
  </si>
  <si>
    <t>90
(2030)</t>
  </si>
  <si>
    <t>59
(2025)</t>
  </si>
  <si>
    <t>68
(2030)</t>
  </si>
  <si>
    <t>67,8 
(2025)</t>
  </si>
  <si>
    <t>18,7
(2025)</t>
  </si>
  <si>
    <t>24,4
(2030)</t>
  </si>
  <si>
    <t>28,7 
(2025)</t>
  </si>
  <si>
    <t>21,9
(2030)</t>
  </si>
  <si>
    <t>R.B.2.2070 Naujos arba modernizuotos vaikų priežiūros infrastruktūros naudotojų skaičius per metus</t>
  </si>
  <si>
    <t>R.S.2.3030 Vaikų, pasinaudojusių pavėžėjimo paslaugomis naujai įsigytomis transporto priemonėmis, skaičius per metus</t>
  </si>
  <si>
    <t>R.B.2.2071 Naujos arba modernizuotos švietimo infrastruktūros naudotojų skaičius per metus</t>
  </si>
  <si>
    <t>R.S.2.3026 Mokyklų, kuriose buvo įdiegtos universalaus dizaino ir kitos inžinerinės priemonės, aplinką pritaikant asmenims, turintiems negalią, dalis nuo visų mokyklų</t>
  </si>
  <si>
    <t>R.S.2.3027 Mokinių, kurie naudojasi sukurta visos dienos mokyklos infrastruktūra, skaičius</t>
  </si>
  <si>
    <t>63
(2025)</t>
  </si>
  <si>
    <t>59
(2030)</t>
  </si>
  <si>
    <t>195
(2025)</t>
  </si>
  <si>
    <t>185
(2030)</t>
  </si>
  <si>
    <t>1,06
(2030)</t>
  </si>
  <si>
    <t>14
(2025)</t>
  </si>
  <si>
    <t>88
(2025)</t>
  </si>
  <si>
    <t>87
(2030)</t>
  </si>
  <si>
    <t>R.S.2.3024 Panaikintos juodosios dėmės ar avaringos vietos vietinės reikšmės keliuose (gatvėse), skaičius</t>
  </si>
  <si>
    <t>R.B.2.2070</t>
  </si>
  <si>
    <t>R.S.2.3030</t>
  </si>
  <si>
    <t>R.B.2.2071</t>
  </si>
  <si>
    <t>R.S.2.3026</t>
  </si>
  <si>
    <t>R.S.2.3027</t>
  </si>
  <si>
    <t>Siektina rodiklio reikšmė 
(2029)</t>
  </si>
  <si>
    <t>P.B.2.0067 Naujos arba modernizuotos švietimo infrastruktūros mokymo klasių talpumas, asmenys</t>
  </si>
  <si>
    <t>R.B.2.2071 Naujos arba modernizuotos švietimo infrastruktūros naudotojų skaičius per metus, naudotojai per metus</t>
  </si>
  <si>
    <t>P.S.2.1025 Mokyklos, kuriose buvo įdiegtos universalaus dizaino ir kitos inžinerinės priemonės pritaikant aplinką asmenims, turintiems negalią, skaičius</t>
  </si>
  <si>
    <t>P.B.2.0066 Naujos arba modernizuotos vaikų priežiūros infrastruktūros mokymo klasių talpumas, asmenys</t>
  </si>
  <si>
    <t>R.B.2.2070 Naujos arba modernizuotos vaikų priežiūros infrastruktūros naudotojų skaičius per metus, naudotojai per metus</t>
  </si>
  <si>
    <t>P.S.2.1024 Sukurtų naujų ikimokyklinio ugdymo vietų skaičius, skaičius</t>
  </si>
  <si>
    <t>P.S.2.1029 Tikslinės transporto priemonės, skaičius</t>
  </si>
  <si>
    <t>R.S.2.3030 Vaikų, pasinaudojusių pavėžėjimo paslaugomis naujai įsigytomis transporto priemonėmis, skaičius per metus, asmenys per metus</t>
  </si>
  <si>
    <t xml:space="preserve">R.S.2.3027 Mokinių, kurie naudojasi sukurta visos dienos mokyklos infrastruktūra, skaičius, asmenys per metus </t>
  </si>
  <si>
    <t>2024 m. III ketv.</t>
  </si>
  <si>
    <t>2026 m. III ketv.</t>
  </si>
  <si>
    <t>III SKIRSNIS</t>
  </si>
  <si>
    <t>Nr. LT024-01-02-01 „Visuomenės sveikatos paslaugų gerinimas“</t>
  </si>
  <si>
    <t>Asmenų, po dalyvavimo veiklose pagerinusių sveikatos raštingumo kompetenciją, dalis</t>
  </si>
  <si>
    <t>R.S.2.3523</t>
  </si>
  <si>
    <t>Asmenų, palankiai vertinančių visuomenės sveikatos priežiūros paslaugų kokybę, dalis</t>
  </si>
  <si>
    <t>R.S.2.3526</t>
  </si>
  <si>
    <t>1. Padidinti visuomenės sveikatos paslaugų prieinamumą bei sudaryti sąlygas sveikai gyvensenai</t>
  </si>
  <si>
    <t>Savivaldybių administracijos, visuomenės sveikatos biurai</t>
  </si>
  <si>
    <t>R.S.2.3523 Asmenų, po dalyvavimo veiklose pagerinusių sveikatos raštingumo kompetenciją, dalis</t>
  </si>
  <si>
    <t>R.S.2.3526 Asmenų, palankiai vertinančių visuomenės sveikatos priežiūros paslaugų kokybę, dalis</t>
  </si>
  <si>
    <t>1.1.1.Kazlų Rūdos savivaldybės gyventojų sveikatos stiprinimas</t>
  </si>
  <si>
    <t>1.1.2. Sveikos gyvensenos skatinimas Vilkaviškio rajono savivaldybėje</t>
  </si>
  <si>
    <t>2024 m. II ketv.</t>
  </si>
  <si>
    <t>2027 m. II ketv.</t>
  </si>
  <si>
    <t>2027 m. I ketv.</t>
  </si>
  <si>
    <t>1.1.3. Visuomenės sveikatos paslaugų kokybės gerinimas Šakių rajone</t>
  </si>
  <si>
    <t>Kazlų Rūdos savivaldybės visuomenės sveikatos biuras</t>
  </si>
  <si>
    <t>Vilkaviškio rajono savivaldybės visuomenės sveikatos biuras</t>
  </si>
  <si>
    <t>Šakių rajono savivaldybės visuomenės sveikatos biuras</t>
  </si>
  <si>
    <t>Marijampolės savivaldybės visuomenės sveikatos biuras</t>
  </si>
  <si>
    <t>Kalvarijos savivaldybės administracija, Marijampolės savivaldybės administracija</t>
  </si>
  <si>
    <t>2028 m. III ketv.</t>
  </si>
  <si>
    <t>1 veikla „Padidinti visuomenės sveikatos paslaugų prieinamumą bei sudaryti sąlygas sveikai gyvensenai“</t>
  </si>
  <si>
    <t>Projektai, kuriuos numatoma finansuoti ir įgyvendinti pagal šią pažangos priemonę, turi atitikti:
1) Regioninės pažangos priemonės Nr. Nr. 11-001-02-10-03 (RE) „Gerinti kokybiškų visuomenės sveikatos paslaugų prieinamumą regionuose“ finansavimo gairių, patvirtintų Lietuvos Respublikos sveikatos apsaugos ministro 2023 m. gegužės 30 d. įsakymu Nr. V-627 „Dėl regioninės pažangos priemonės Nr. 11-001-02-10-03 (RE) „Gerinti kokybiškų visuomenės sveikatos paslaugų prieinamumą regionuose“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</si>
  <si>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Lygių galimybių visiems HP; Darnaus vystymosi HP</t>
  </si>
  <si>
    <t>Lygių galimybių, darnaus vystymosi</t>
  </si>
  <si>
    <t>Tiesiogiai prisidedama prie HP</t>
  </si>
  <si>
    <t>Paslaugų pažeidžiamoms visuomenės grupėms prieinamumo ir kokybės gerinimas Marijampolės regione</t>
  </si>
  <si>
    <t>LT024-01-01-01</t>
  </si>
  <si>
    <t xml:space="preserve"> </t>
  </si>
  <si>
    <t>R.B.2.2067 Naujų arba modernizuotų socialinių būstų naudotojų skaičius per metus, naudotojai per metus</t>
  </si>
  <si>
    <t>R.S.2.3031 Asmenų, turinčių intelekto ir (ar) psichikos negalią, gavusių paslaugas naujoje ar modernizuotoje infrastruktūroje skaičius per metus, asmenys per metus</t>
  </si>
  <si>
    <t>R.S.2.3033 Socialiai pažeidžiamų, socialinę riziką (atskirtį) patiriančių asmenų, gavusių paslaugas naujoje ar modernizuotoje infrastruktūroje skaičius per metus, asmenys per metus</t>
  </si>
  <si>
    <t>R.B.2.2074 Naujos arba modernizuotos socialinės rūpybos infrastruktūros naudotojų skaičius per metus, naudotojai per metus</t>
  </si>
  <si>
    <t>Rezultato</t>
  </si>
  <si>
    <t>Nr. LT024-01-01-01 „Paslaugų pažeidžiamoms visuomenės grupėms prieinamumo ir kokybės gerinimas Marijampolės regione“</t>
  </si>
  <si>
    <t xml:space="preserve">R.B.2.2067 </t>
  </si>
  <si>
    <t>R.S.2.3031</t>
  </si>
  <si>
    <t>Asmenų, turinčių intelekto ir (ar) psichikos negalią, gavusių paslaugas naujoje ar modernizuotoje infrastruktūroje skaičius per metus, asmenys per metus</t>
  </si>
  <si>
    <t>R.S.2.3033</t>
  </si>
  <si>
    <t>Socialiai pažeidžiamų, socialinę riziką (atskirtį) patiriančių asmenų, gavusių paslaugas naujoje ar modernizuotoje infrastruktūroje skaičius per metus, asmenys per metus</t>
  </si>
  <si>
    <t>R.B.2.2074</t>
  </si>
  <si>
    <t>Naujos arba modernizuotos socialinės rūpybos infrastruktūros naudotojų skaičius per metus, naudotojai per metus</t>
  </si>
  <si>
    <t>Rodiklio kodas, pavadinimas ir matavimo vienetai</t>
  </si>
  <si>
    <t>Lygių galimybių</t>
  </si>
  <si>
    <t>P.B.2.0065 Naujų arba modernizuotų socialinių būstų talpumas, asmenys</t>
  </si>
  <si>
    <t>2027 m. IV ketv.</t>
  </si>
  <si>
    <t>1.1.1. Socialinio būsto fondo plėtra Kalvarijos savivaldybėje</t>
  </si>
  <si>
    <t>Kalvarijos savivaldybės administracija</t>
  </si>
  <si>
    <t>2024 m. IV ketv.</t>
  </si>
  <si>
    <t>Viešieji juridiniai asmenys, teikiantys socialines paslaugas</t>
  </si>
  <si>
    <t>P.S.2.1030 Paslaugų intelekto ir (ar) psichikos negalią turintiems asmenims vietų skaičius naujoje ar modernizuotoje infrastruktūroje, skaičius</t>
  </si>
  <si>
    <t>2028 m. I ketv.</t>
  </si>
  <si>
    <t>2 veiklos poveiklės neskiriamos</t>
  </si>
  <si>
    <t>Kazlų Rūdos „Saulės“ mokykla</t>
  </si>
  <si>
    <t>2026 m. II ketv.</t>
  </si>
  <si>
    <t>2025 m. I ketv.</t>
  </si>
  <si>
    <t>2025 m. II ketv.</t>
  </si>
  <si>
    <t>P.S.2.1031 Paslaugų socialiai pažeidžiamiems, socialinę riziką (atskirtį) patiriantiems asmenims vietų skaičius naujoje ar modernizuotoje infrastruktūroje, skaičius</t>
  </si>
  <si>
    <t>3 veiklos poveiklės neskiriamos</t>
  </si>
  <si>
    <t>Bus vykdoma partnerių atranka*</t>
  </si>
  <si>
    <t>Vilkaviškio socialinės pagalbos centras</t>
  </si>
  <si>
    <t>P.B.2.0070 Naujos arba modernizuotos socialinės rūpybos infrastruktūros (ne būsto) talpumas, asmenys per metus</t>
  </si>
  <si>
    <t>VšĮ Pirminės sveikatos priežiūros centras</t>
  </si>
  <si>
    <t>BĮ Kukarskės globos namai</t>
  </si>
  <si>
    <t>Gudkaimio globos namai</t>
  </si>
  <si>
    <t>Projektai, kuriuos numatoma finansuoti ir įgyvendinti pagal šią pažangos priemonę, turi atitikti:
1)   Regioninės pažangos priemonės Nr. 09-003-02-02-11 (RE) „Sumažinti pažeidžiamų visuomenės grupių gerovės teritorinius skirtumus“ finansavimo gairių, patvirtintų Lietuvos Respublikos socialinės apsaugos ir darbo ministro 2023 m. birželio 30 d. įsakymu Nr. A1-439 „Dėl Regioninės pažangos priemonės Nr. 09-003-02-02-11 (RE) „Sumažinti pažeidžiamų visuomenės grupių gerovės teritorinius skirtumus“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</si>
  <si>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 vadovaujantis Regioninės pažangos priemonės Nr. 09-003-02-02-11 (RE) „Sumažinti pažeidžiamų visuomenės grupių gerovės teritorinius skirtumus“ finansavimo gairių 2.4.3. punktu</t>
  </si>
  <si>
    <t xml:space="preserve">Savivaldybių administracijos bei viešieji juridiniai asmenys, teikiantys socialines paslaugas </t>
  </si>
  <si>
    <t>(2022)</t>
  </si>
  <si>
    <t>IV SKIRSNIS</t>
  </si>
  <si>
    <t>Patenkintas socialinio būsto poreikis nuo tokią teisę turinčių asmenų (šeimų) skaičiaus, procentai</t>
  </si>
  <si>
    <t>Socialines paslaugas gaunančių tikslinės grupės asmenų dalis nuo bendro su skurdo rizika ar socialine atskirtimi susiduriančių gyventojų skaičiaus, procentai</t>
  </si>
  <si>
    <t>Prevencinėmis priemonėmis išvengiamas mirtingumas (standartizuotas), mirusiųjų skaičius 100 tūkst. gyventojų</t>
  </si>
  <si>
    <t>Gydymo priemonėmis išvengiamas mirtingumas, mirusiųjų skaičius 100 tūkst. gyventojų</t>
  </si>
  <si>
    <t>R.S.2.3526 Asmenų, palankiai vertinančių visuomenės sveikatos priežiūros paslaugų kokybę, dalis, procentai</t>
  </si>
  <si>
    <t>R.S.2.3523 Asmenų, po dalyvavimo veiklose, pagerinusių sveikatos raštingumo kompetenciją, dalis, procentai</t>
  </si>
  <si>
    <t>Gyventojų užimtumo lygis (15–64 metų), procentai</t>
  </si>
  <si>
    <t>Pridėtinė vertė gamybos sąnaudomis pagal veiklos vykdymo vietą (nefinansinių įmonių), tenkanti vienam dirbančiajam per metus, tūkst. Eur</t>
  </si>
  <si>
    <t>Dviračiams skirtos infrastruktūros metinis naudotojų skaičius, naudotojai per metus</t>
  </si>
  <si>
    <t>Gyventojų, aprūpinamų geriamojo vandens tiekimo paslaugomis, dalis, palyginti su visais gyventojais, procentai</t>
  </si>
  <si>
    <t>Gyventojų, aprūpinamų centralizuotai teikiamomis nuotekų tvarkymo paslaugomis, dalis, palyginti su visais gyventojais, procentai</t>
  </si>
  <si>
    <t xml:space="preserve">Sąvartynuose šalinamų komunalinių atliekų dalis, procentai </t>
  </si>
  <si>
    <t xml:space="preserve">Paruoštų pakartotinai naudoti ir perdirbtų komunalinių atliekų dalis, procentai </t>
  </si>
  <si>
    <t>Priešlaikinės mirtys, priskiriamos ilgalaikiam kietųjų dalelių KD2,5 poveikiui, mirusiųjų skaičius 100 tūkst. gyventojų</t>
  </si>
  <si>
    <t>Gyventojai, prisijungę prie patobulintų viešojo vandens tiekimo sistemų, asmenys</t>
  </si>
  <si>
    <t>Surinktos atskirai išrūšiuotos atliekos, tonos per metus</t>
  </si>
  <si>
    <t>55
(2025)</t>
  </si>
  <si>
    <t>60
(2030)</t>
  </si>
  <si>
    <t>Žuvusiųjų keliuose skaičius, skaičius, tenkantis 1 mln. gyventojų</t>
  </si>
  <si>
    <t>Patvirtintose regionų plėtros planų pažangos priemonėse numatytos veiklos, skirtos socialinio būsto prieinamumui didinti, ir investicijomis užtikrinamas socialinio būsto prieinamumas neįgaliesiems bei gausioms šeimoms</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</si>
  <si>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</si>
  <si>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1. 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</si>
  <si>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1. Savivaldybės tarybos patvirtintas darnaus judumo mieste planas, kurio parengimas finansuotas 2014–2020 m. ES fondų lėšomis</t>
  </si>
  <si>
    <t>Projekto veiklų atitiktis geriamojo vandens tiekimo ir nuotekų tvarkymo infrastruktūros plėtros planui</t>
  </si>
  <si>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</si>
  <si>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Veiklų atitiktis patvirtintiems regioniniams ir (ar) savivaldybių atliekų prevencijos ir tvarkymo planams, parengtiems Valstybiniam atliekų prevencijos ir tvarkymo 2021–2027 m. planui įgyvendinti</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</si>
  <si>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</si>
  <si>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t>Poveikio</t>
  </si>
  <si>
    <t>Nr. LT024-03-01-02 „Darnaus judumo skatinimas mieste“</t>
  </si>
  <si>
    <t>R.B.2.2064</t>
  </si>
  <si>
    <t>Dviračiams skirtos infrastruktūros naudotojų skaičius per metus (naudotojai per metus)</t>
  </si>
  <si>
    <t>1. Darnaus judumo  priemonių įgyvendinimas Marijampolės mieste</t>
  </si>
  <si>
    <t>R.B.2.2064 Dviračiams skirtos infrastruktūros naudotojų skaičius per metus, naudotojai per metus</t>
  </si>
  <si>
    <t>P.B.2.0058 Dviračiams skirta infrastruktūra, kuriai suteikta parama, kilometrai</t>
  </si>
  <si>
    <t>P.S.2.1035 Įgyvendintos darnaus judumo priemonės, skaičius</t>
  </si>
  <si>
    <t>1.1.6. Dviračių saugyklų prie Marijampolės miesto bendrojo lavinimo įstaigų įrengimas, įgyvendinant darnaus judumo priemones</t>
  </si>
  <si>
    <t>2027 m. III ketv.</t>
  </si>
  <si>
    <t>1 veikla „Darnaus judumo  priemonių įgyvendinimas Marijampolės mieste“.</t>
  </si>
  <si>
    <t>1,54
(2025)</t>
  </si>
  <si>
    <t>1,4
(2030)</t>
  </si>
  <si>
    <t>Pagal Juodųjų dėmių nustatymo, tyrimo ir šalinimo reikalavimų ir tvarkos aprašą, patvirtintą Lietuvos Respublikos susisiekimo ministro 2022 m. sausio 27 d. įsakymu Nr. 3 51 „Dėl Juodųjų dėmių nustatymo, tyrimo ir šalinimo reikalavimų ir tvarkos aprašo patvirtinimo“, nustatytos juodosios dėmės ir avaringos vietos vietinės reikšmės keliuose ir gatvėse</t>
  </si>
  <si>
    <t xml:space="preserve">  </t>
  </si>
  <si>
    <t>Darnaus judumo skatinimas mieste</t>
  </si>
  <si>
    <t>78
(2030)</t>
  </si>
  <si>
    <t>65
(2030)</t>
  </si>
  <si>
    <t>Nr. LT024-03-02-01 „Vandens tiekimo ir nuotekų sistemų plėtra Marijampolės regione“</t>
  </si>
  <si>
    <t>R.B.2.2041</t>
  </si>
  <si>
    <t>R.B.2.2042</t>
  </si>
  <si>
    <t>Gyventojai, prisijungę bent prie antrinio viešojo nuotekų valymo įrenginių, asmenys</t>
  </si>
  <si>
    <t>Tiesiogiai priside-dama prie HP</t>
  </si>
  <si>
    <t>1. Geriamojo vandens tiekimo ir nuotekų tvarkymo paslaugų prieinamumo didinimas</t>
  </si>
  <si>
    <t>Geriamojo vandens tiekimo ir (arba) nuotekų tvarkymo įmonės</t>
  </si>
  <si>
    <t>P.B.2.0030 Viešojo vandens tiekimo paskirstymo sistemų naujų arba atnaujintų vamzdynų ilgis, km</t>
  </si>
  <si>
    <t>2028 m. II ketv.</t>
  </si>
  <si>
    <t>P.B.2.0031 Viešojo nuotekų surinkimo tinklo naujų arba atnaujintų vamzdynų ilgis, km</t>
  </si>
  <si>
    <t>P.B.2.0032 Nauji arba atnaujinti nuotekų valymo pajėgumai, gyventojų ekvivalentas</t>
  </si>
  <si>
    <t>R.B.2.2041 Gyventojai, prisijungę prie patobulintų viešojo vandens tiekimo sistemų, asmenys</t>
  </si>
  <si>
    <t>R.B.2.2042 Gyventojai, prisijungę bent prie antrinio viešojo nuotekų valymo įrenginių, asmenys</t>
  </si>
  <si>
    <t>P.S.2.1013 Nauji arba atnaujinti geriamojo vandens ruošimo pajėgumai, m3/parą</t>
  </si>
  <si>
    <t xml:space="preserve">1.1.1. Vandens tiekimo įrenginių ir nuotekų valymo sistemų plėtra Kazlų Rūdos savivaldybėje </t>
  </si>
  <si>
    <t>1.1.2. Vandens tiekimo ir nuotekų sistemų plėtojimas Vilkaviškio rajono savivaldybėje</t>
  </si>
  <si>
    <t>UAB „Vilkaviškio vandenys“</t>
  </si>
  <si>
    <t>1.1.3. Šakių rajono vandentvarkos sistemos plėtra</t>
  </si>
  <si>
    <t>1.1.4. Geriamojo vandens tiekimo ir nuotekų tvarkymo paslaugų plėtra bei kokybės gerinimas Marijampolės savivaldybėje</t>
  </si>
  <si>
    <t>UAB „Sūduvos vandenys“</t>
  </si>
  <si>
    <t>1 veikla „Geriamojo vandens tiekimo ir nuotekų tvarkymo paslaugų prieinamumo didinimas“</t>
  </si>
  <si>
    <t>R.B.2.2042 Gyventojai, prisijungę bent prie antrinių viešojo nuotekų valymo įrenginių, asmenys</t>
  </si>
  <si>
    <t>72,6
(2025)</t>
  </si>
  <si>
    <t>60,4
(2025)</t>
  </si>
  <si>
    <t>Vandens tiekimo ir nuotekų sistemų plėtra Marijampolės regione</t>
  </si>
  <si>
    <t>1.1.2. Socialinio būsto fondo plėtra Kazlų Rūdos savivaldybėje</t>
  </si>
  <si>
    <t>Siektinos rodiklio reikšmės</t>
  </si>
  <si>
    <t>UAB „Šakių vandenys“</t>
  </si>
  <si>
    <t xml:space="preserve">Darnaus vystymosi; Lygių galimybių </t>
  </si>
  <si>
    <t>0
(2023)</t>
  </si>
  <si>
    <t>V SKIRSNIS</t>
  </si>
  <si>
    <t>VI SKIRSNIS</t>
  </si>
  <si>
    <t>R.B.2.2103</t>
  </si>
  <si>
    <t>Atliekų tvarkymo įmonės</t>
  </si>
  <si>
    <t xml:space="preserve">P.B.2.0107 Investicijos į rūšiuojamojo atliekų surinkimo įrenginius, eurai </t>
  </si>
  <si>
    <t>P.S.2.1015 Įgyvendintos viešinimo kampanijos atliekų prevencijos ir tvarkymo temomis, skaičius</t>
  </si>
  <si>
    <t>R.B.2.2103 Surinktos atskirai išrūšiuotos atliekos, tonos per metus</t>
  </si>
  <si>
    <t>1.1.1. Rūšiuojamojo atliekų surinkimo skatinimas Marijampolės regione</t>
  </si>
  <si>
    <t>UAB „Marijampolės apskrities atliekų tvarkymo centras“</t>
  </si>
  <si>
    <t>1 veikla „Rūšiuojamojo atliekų surinkimo paslaugų prieinamumo didinimas“</t>
  </si>
  <si>
    <t>Projektai, kuriuos numatoma finansuoti ir įgyvendinti pagal šią pažangos priemonę, turi atitikti:
1) Regioninės pažangos priemonės Nr.  02-001-06-10-01(RE) „Skatinti rūšiuojamąjį atliekų surinkimą“ finansavimo gairių, patvirtintų Lietuvos Respublikos aplinkos ministro 2023 m. rugsėjo 22 d. įsakymu Nr. D1-323 „Dėl regioninės pažangos priemonės Nr. 02-001-06-10-01(RE) „Skatinti rūšiuojamąjį atliekų surinkimą“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</si>
  <si>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VII SKIRSNIS</t>
  </si>
  <si>
    <t>Nr. LT024-03-02-04 „Rūšiuojamojo atliekų surinkimo skatinimas Marijampolės regione“</t>
  </si>
  <si>
    <t xml:space="preserve">1. Skatinti rūšiuojamąjį atliekų surinkimą
</t>
  </si>
  <si>
    <t>Rūšiuojamojo atliekų surinkimo skatinimas Marijampolės regione</t>
  </si>
  <si>
    <t>65
(2025)</t>
  </si>
  <si>
    <t>67
(2030)</t>
  </si>
  <si>
    <t>Lygių galimybių, darnaus vystymosi,</t>
  </si>
  <si>
    <t>8
(2030)</t>
  </si>
  <si>
    <t>1. Padidinti ikimokyklinio ugdymo vietų skaičių</t>
  </si>
  <si>
    <t>Ugdymo įstaigos</t>
  </si>
  <si>
    <t>1.1.1. Ikimokyklinio ugdymo paslaugų ir įvairialypio švietimo plėtra Kazlų Rūdos savivaldybėje *</t>
  </si>
  <si>
    <t>1.1.2. Ikimokyklinio ugdymo prieinamumo didinimas Šakių rajono savivaldybėje</t>
  </si>
  <si>
    <t>1.1.3. Naujų ikimokyklinio ugdymo vietų kūrimas Vilkaviškio rajone</t>
  </si>
  <si>
    <t xml:space="preserve">Vilkaviškio r. Kybartų lopšelis-darželis „Ąžuoliukas“;
Vilkaviškio vaikų lopšelis-darželis „Pasaka“ </t>
  </si>
  <si>
    <t>2. Padidinti ugdymo prieinamumą diegiant universalaus dizaino priemonės</t>
  </si>
  <si>
    <t>R.S.2.3026 Mokyklų, kuriose buvo įdiegtos universalaus dizaino ir kitos inžinerinės priemonės, aplinką pritaikant asmenims, turintiems negalią, dalis nuo visų mokyklų, procentas**</t>
  </si>
  <si>
    <t>2.1.1. Saugios ir palankios aplinkos mokiniams sukūrimas Kalvarijos gimnazijoje</t>
  </si>
  <si>
    <t>2.1.2. Ugdymo prieinamumo didinimas atskirtį patiriantiems vaikams Vilkaviškio rajone</t>
  </si>
  <si>
    <t>3. Sudaryti sąlygas visos dienos mokyklai</t>
  </si>
  <si>
    <t>3.1.1. Ikimokyklinio ugdymo paslaugų ir įvairialypio švietimo plėtra Kazlų Rūdos savivaldybėje *</t>
  </si>
  <si>
    <t>3.1.2. Visos dienos mokyklos erdvių sukūrimas ir pritaikymas Marijampolės savivaldybės vaikų lopšeliuose-darželiuose</t>
  </si>
  <si>
    <t xml:space="preserve">Marijampolės vaikų lopšeliai – darželiai „Ąžuoliukas“, „Rasa“, „Nykštukas“, „Želmenėliai“, „Pasaka“, „Vaivorykštė“, „Šypsenėlė“, „Šaltinėlis“, „Rūta“, Patašinės universalus daugiafunkcis centras </t>
  </si>
  <si>
    <t>3.1.3. Visos dienos mokyklos erdvių sukūrimas ir pritaikymas Marijampolės savivaldybės pradinio ir pagrindinio ugdymo įstaigose</t>
  </si>
  <si>
    <t>Marijampolės „Saulės“ pradinė mokykla, „Šaltinio“ progimnazija, „Ryto“ pagrindinė mokykla, Marijampolės Rimanto Stankevičiaus progimnazija, Marijampolės Jono Totoraičio progimnazija, Marijampolės Petro Armino progimnazija, Liudvinavo Kazio Borutos gimnazija, Igliaukos Anzelmo Matučio gimnazija</t>
  </si>
  <si>
    <t>3.1.4. Visos dienos mokyklos įkūrimas Šakių „Varpo“ mokykloje</t>
  </si>
  <si>
    <t>3.1.5. Visos dienos mokyklos įkūrimas Lukšių Vinco Grybo gimnazijoje</t>
  </si>
  <si>
    <t>3.1.6. Plėtoti įvairialypį švietimą vykdant visos dienos mokyklų veiklą Vilkaviškio rajone</t>
  </si>
  <si>
    <t>Vilkaviškio Salomėjos Nėries pagrindinė mokykla, Vilkaviškio r. Sūdavos pagrindinė mokykla, Vilkaviškio pradinė mokykla, Vilkaviškio r. Kazimiero Baršausko mokykla-daugiafunkcis centras</t>
  </si>
  <si>
    <t>jungtinis kvietimas</t>
  </si>
  <si>
    <t>„Padidinti ikimokyklinio ugdymo vietų skaičių“</t>
  </si>
  <si>
    <t>Projektai, kuriuos numatoma finansuoti ir įgyvendinti pagal visas tris šios pažangos priemonės veiklas, turi atitikti:
1) Regioninės pažangos priemonės Nr. 12-003-03-01-23 (RE) „Padidinti ugdymo prieinamumą atskirtį patiriantiems vaikams“ finansavimo gairių, patvirtintų Lietuvos Respublikos švietimo, mokslo ir sporto ministro 2022 m. rugsėjo 30 d. įsakymu Nr. V-1542 „Dėl Regioninės pažangos priemonės Nr. 12-003-03-01-23 (RE) „Padidinti ugdymo prieinamumą atskirtį patiriantiems vaikams“ finansavimo gairių patvirtinimo“, reikalavimus;
2) Regioninės pažangos priemonės Nr. 12-003-03-02-17 (RE) „Plėtoti įvairialypį švietimą vykdant visos dienos mokyklų veiklą“ finansavimo gairių, patvirtintų Lietuvos Respublikos švietimo, mokslo ir sporto ministro 2022 m. spalio 13 d. įsakymu Nr. V-1637 „Dėl Regioninės pažangos priemonės Nr. 12-003-03-02-17 (RE) „Plėtoti įvairialypį švietimą vykdant visos dienos mokyklų veiklą“ finansavimo gairių patvirtinimo“, reikalavimus;
3)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</si>
  <si>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„Padidinti ugdymo prieinamumą diegiant universalaus dizaino priemonės“</t>
  </si>
  <si>
    <t>„Sudaryti sąlygas visos dienos mokyklai“</t>
  </si>
  <si>
    <t>***</t>
  </si>
  <si>
    <t>R.S.2.3026 Mokyklų, kuriose buvo įdiegtos universalaus dizaino ir kitos inžinerinės priemonės, aplinką pritaikant asmenims, turintiems negalią, dalis nuo visų mokyklų, procentas ***</t>
  </si>
  <si>
    <t>apskaičiuojant rodiklio reikšmę remtasi 2023-2024 m. ŠVIS skelbiamais Mokyklų, pritaikytų neįgaliesiems anketos duomenimis apie Marijampolės regiono savivaldybių (Kalvarijos, Kazlų Rūdos, Marijampolės, Šakių rajono ir Vilkaviškio rajono) bendrojo ugdymo programas vykdančių mokyklų ir jų padalinių skaičių ir jų pritaikymą neįgaliesiems</t>
  </si>
  <si>
    <t>Remiantis rodiklio R.S.2.3026 aprašymo kortele, rodiklio reikšmė skaičiuojama regiono (buv. apskrities) teritorijai</t>
  </si>
  <si>
    <t>Lukšių Vinco Grybo gimnazija</t>
  </si>
  <si>
    <t>Šakių „Varpo“ mokykla</t>
  </si>
  <si>
    <t>Kazlų Rūdos Kazio Griniaus gimnazijos skyrius lopšelis-darželis „Pušelė“;
Kazlų Rūdos Kazio Griniaus gimnazijos skyrius Kazlų Rūdos pradinė mokykla;                                                                                      Kazlų Rūdos Plutiškių gimnazija</t>
  </si>
  <si>
    <t>Vilkaviškio Salomėjos Nėries pagrindinė mokykla;
Vilkaviškio r. Pilviškių „Santakos“ gimnazija;
Vilkaviškio „Aušros” gimnazija</t>
  </si>
  <si>
    <t>Darnaus vystymosi; 
Lygių galimybių visiems</t>
  </si>
  <si>
    <t>* – projektu įgyvendinamas 2023–2029 m. Marijampolės regiono funkcinės zonos strategijos veiksmas</t>
  </si>
  <si>
    <t>1.1.4. Prevencinių priemonių, skirtų visuomenės sveikatos stiprinimui įgyvendinimas Kalvarijos ir Marijampolės savivaldybėse *</t>
  </si>
  <si>
    <t>Preliminarus pažangos lėšų poreikis (Eur)</t>
  </si>
  <si>
    <t>VIII SKIRSNIS</t>
  </si>
  <si>
    <t>Nr. LT024-02-01-01 „Ekonominio augimo skatinimas Marijampolės regiono funkcinėje zonoje“</t>
  </si>
  <si>
    <t>Pradinė rodiklio reikšmė (2023)</t>
  </si>
  <si>
    <t>R.S.2.3040</t>
  </si>
  <si>
    <t>R.S.2.3025</t>
  </si>
  <si>
    <t xml:space="preserve">R.S.2.3039 </t>
  </si>
  <si>
    <t>1. Pagerinti sąlygas investicijų pritraukimui</t>
  </si>
  <si>
    <t>R.S.2.3040 Sukurtos arba atkurtos teritorijos, naudojamos ekonominei, rekreacinei ar turizmo paskirčiai, hektarai</t>
  </si>
  <si>
    <t>2028 m. IV ketv.</t>
  </si>
  <si>
    <t>P.B.2.0076 Integruoti teritorinio vystymo projektai, projektai</t>
  </si>
  <si>
    <t>P.S.2.1039 Sukurtos arba atkurtos atviros erdvės, kvadratiniai metrai</t>
  </si>
  <si>
    <t>2026 m. I ketv.</t>
  </si>
  <si>
    <t>1.1.2. Investicijoms tinkamų teritorijų išvystymo netolygumų šalinimas Šakių rajono savivaldybėje*</t>
  </si>
  <si>
    <t>1.1.3. Investicijoms tinkamos infrastruktūros parengimas Vilkaviškio rajono savivaldybėje*</t>
  </si>
  <si>
    <t>2. Paskatinti regiono ekonominį augimą išnaudojant regiono turistinius išteklius</t>
  </si>
  <si>
    <t>Viešieji juridiniai asmenys</t>
  </si>
  <si>
    <t>R.S.2.3025 Dviračiams skirtos infrastruktūros metinis naudotojų skaičius, naudotojai per metus</t>
  </si>
  <si>
    <t>P.B.2.0076 Integruoti teritorinio vystymo projektai</t>
  </si>
  <si>
    <t>2.1.2. Kačergų kalno pritaikymas lankymui*</t>
  </si>
  <si>
    <t xml:space="preserve"> VĮ Valstybinė miškų urėdija</t>
  </si>
  <si>
    <t>2.1.3. Antanavo dvaro parko pritaikymas lankymui*</t>
  </si>
  <si>
    <t>2.1.4. Etnografinio Višakio Rūdos kaimo pritaikymas lankymui*</t>
  </si>
  <si>
    <t>2.1.5. Varnupių piliakalnio pritaikymas lankymui*</t>
  </si>
  <si>
    <t>2.1.6. Pažink Šunskų kraštą*</t>
  </si>
  <si>
    <t>2.1.7. Ivoniškio ežero pritaikymas turizmo infrastruktūrai*</t>
  </si>
  <si>
    <t>2.1.8. Viešosios turizmo infrastruktūros prie Yglos ežero plėtra*</t>
  </si>
  <si>
    <t>2.1.9. Viešosios turizmo infrastruktūros prie Žaltyčio ežero sukūrimas*</t>
  </si>
  <si>
    <t>2.1.10. Viešosios turizmo infrastruktūros sukūrimas Šakių rajono savivaldybėje, pritaikant Sūduvos istorinius piliakalnius lankymui*</t>
  </si>
  <si>
    <t>2.1.11. Dviračių takas Šakiai – Gelgaudiškis*</t>
  </si>
  <si>
    <t>2.1.12. Viešosios turizmo infrastruktūros sukūrimas Šakių rajono savivaldybėje, pritaikant Nemuno pakrantę lankymui*</t>
  </si>
  <si>
    <t>2.1.13. Šakių miesto istorinis žiedas*</t>
  </si>
  <si>
    <t>2.1.14. Zyplių dvaro sodybos pritaikymas lankymui*</t>
  </si>
  <si>
    <t>2.1.15. Turizmo infrastruktūros prie Paežerių ežero plėtra*</t>
  </si>
  <si>
    <t>2.1.16. Turizmo infrastruktūros plėtra Vilkaviškio rajono savivaldybėje*</t>
  </si>
  <si>
    <t>3. Padidinti viešųjų paslaugų ir išteklių naudojimo efektyvumą</t>
  </si>
  <si>
    <t>Savivaldybių administracijos, turizmo informacijos centrai</t>
  </si>
  <si>
    <t>Savivaldybių administracijos, turizmo informacijos centrai, viešosios bibliotekos</t>
  </si>
  <si>
    <t>R.S.2.3039 Metinis konsoliduotų viešųjų paslaugų vartotojų skaičius, vartotojai per metus</t>
  </si>
  <si>
    <t>3.1.1. Investicijų skatinimo priemonių įgyvendinimas Marijampolės regione*</t>
  </si>
  <si>
    <t>Šakių rajono savivaldybės administracija, 
Vilkaviškio rajono savivaldybės administracija</t>
  </si>
  <si>
    <t>3.1.2. Viešųjų turizmo paslaugų efektyvinimas Marijampolės regione*</t>
  </si>
  <si>
    <t>VšĮ Vilkaviškio turizmo ir verslo informacijos centras</t>
  </si>
  <si>
    <t xml:space="preserve"> VšĮ Marijampolės turizmo ir verslo informacinis centras „SMART Marijampolė“; 
VšĮ Kazlų Rūdos turizmo ir verslo informacijos centras; 
VŠĮ Šakių turizmo ir verslo informacijos centras; 
Kalvarijos savivaldybės viešoji biblioteka</t>
  </si>
  <si>
    <t>Pagerinti sąlygas investicijų pritraukimui</t>
  </si>
  <si>
    <t>Projektai, kuriuos numatoma finansuoti ir įgyvendinti pagal visas tris šios pažangos priemonės veiklas,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</si>
  <si>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Paskatinti regiono ekonominį augimą išnaudojant regiono turistinius išteklius</t>
  </si>
  <si>
    <t>Padidinti viešųjų paslaugų ir išteklių naudojimo efektyvumą</t>
  </si>
  <si>
    <t>Projektai, kuriuos numatoma finansuoti ir įgyvendinti pagal visas tris šios pažangos priemonės veiklas,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IPA taisykles PAF taisykles.</t>
  </si>
  <si>
    <t>Ekonominio augimo skatinimas Marijampolės regiono funkcinėje zonoje</t>
  </si>
  <si>
    <t>IX SKIRSNIS</t>
  </si>
  <si>
    <t>LT024-03-02-03</t>
  </si>
  <si>
    <t>Nr. LT024-03-02-03 „Oro monitoringo sistemų diegimas“</t>
  </si>
  <si>
    <t>Oro monitoringo sistemų diegimas</t>
  </si>
  <si>
    <t>Miestai, kuriuose įrengta ar modernizuota oro monitoringo infrastruktūra</t>
  </si>
  <si>
    <t>R.N.2.5051</t>
  </si>
  <si>
    <t>R.N.2.5051 Miestai, kuriuose įrengta ar modernizuota oro monitoringo infrastruktūra</t>
  </si>
  <si>
    <t>P.B.2.0039 Teritorijos, kurioms taikomos oro taršos stebėsenos sistemos</t>
  </si>
  <si>
    <t>1.1.1. Kazlų Rūdos savivaldybės aplinkos oro monitoringo infrastruktūros plėtra</t>
  </si>
  <si>
    <t>Darnaus vystymosi</t>
  </si>
  <si>
    <t>1.1.2. Šakių rajono savivaldybės oro monitoringo stiprinimas</t>
  </si>
  <si>
    <t>1.1.3. Vilkaviškio rajono savivaldybės oro monitoringo stiprinimas</t>
  </si>
  <si>
    <t>1. Oro monitoringo infrastruktūros plėtra Marijampolės regione</t>
  </si>
  <si>
    <t>1 veikla „Oro monitoringo infrastruktūros plėtra Marijampolės regione“.</t>
  </si>
  <si>
    <t>Projektai, kuriuos numatoma finansuoti ir įgyvendinti pagal šią pažangos priemonę, turi atitikti:
1)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</si>
  <si>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1*</t>
  </si>
  <si>
    <t>Įgyvendinimo pabaiga
(metai, ketv.)</t>
  </si>
  <si>
    <t>* atsižvelgiant į stebėsenos rodiklio P.B.2.0039 „Teritorijos, kurioms taikomos oro taršos stebėsenos sistemos“ aprašymo kortelės 10 eilutėje pateiktą informaciją dėl rodiklio reikšmės apskaičiavimo, rezultatai iš atskirų projektų, įgyvendinamų toje pačioje zonoje, nesumuojami.</t>
  </si>
  <si>
    <t>Projektai, kuriuos numatoma finansuoti ir įgyvendinti pagal šią pažangos priemonę, turi atitikti:
1) Regioninės pažangos priemonės Nr.  02-001-06-07-02 (RE) „Didinti geriamojo vandens tiekimo ir nuotekų tvarkymo paslaugų prieinamumą“ finansavimo gairių, patvirtintų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</si>
  <si>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X SKIRSNIS</t>
  </si>
  <si>
    <t>Nr. LT024-01-02-02 „Ilgalaikės priežiūros paslaugų plėtra Marijampolės regione“</t>
  </si>
  <si>
    <t>R.B.2.2073</t>
  </si>
  <si>
    <t>Naujos arba modernizuotos sveikatos priežiūros infrastruktūros naudotojų skaičius per metus (naudotojai per metus)</t>
  </si>
  <si>
    <t>R.S.2.3530</t>
  </si>
  <si>
    <t>Ilgalaikės priežiūros paslaugų gavėjų, palankiai vertinančių gaunamų paslaugų kokybę, dalis (procentai)</t>
  </si>
  <si>
    <t>R.S.2.3532</t>
  </si>
  <si>
    <t>Sveikatos priežiūros specialistų, kurie po dalyvavimo veiklose mažiausiai 2 metus dirbo sveikatos priežiūros įstaigose, dalis (procentai)</t>
  </si>
  <si>
    <t>1. Pagerinti ilgalaikės priežiūros paslaugas investuojant į trūkstamą infrastruktūrą</t>
  </si>
  <si>
    <t>Savivaldybių administracijos, asmens sveikatos priežiūros įstaigos</t>
  </si>
  <si>
    <t>Asmens sveikatos priežiūros įstaigos</t>
  </si>
  <si>
    <t>P.B.2.0069 Naujos arba modernizuotos sveikatos priežiūros infrastruktūros talpumas, asmenys per metus</t>
  </si>
  <si>
    <t>2029 m. III ketv.</t>
  </si>
  <si>
    <t>R.B.2.2073 Naujos arba modernizuotos sveikatos priežiūros infrastruktūros naudotojų skaičius per metus, naudotojai per metus</t>
  </si>
  <si>
    <t>1.1.1. Stacionarinių slaugos paslaugų žmonėms plėtojimas ir ilgalaikės priežiūros paslaugų diegimas Kazlų Rūdos savivaldybėje*</t>
  </si>
  <si>
    <t>VšĮ Kazlų Rūdos pirminės sveikatos priežiūros centras</t>
  </si>
  <si>
    <t>1.1.2. Ambulatorinių slaugos paslaugų namuose prieinamumo gerinimas Marijampolės savivaldybės gyventojams</t>
  </si>
  <si>
    <t>VšĮ Marijampolės pirminės sveikatos priežiūros centras</t>
  </si>
  <si>
    <t>1.1.3. Paliatyviosios pagalbos paslaugų infrastruktūros plėtojimas ir modernizavimas Marijampolės ligoninėje</t>
  </si>
  <si>
    <t>VšĮ Marijampolės ligoninė</t>
  </si>
  <si>
    <t>1.1.4. Paliatyviosios pagalbos skyriaus įsteigimas Šakių ligoninėje</t>
  </si>
  <si>
    <t>VšĮ Šakių ligoninė</t>
  </si>
  <si>
    <t>1.1.5. Ilgalaikės priežiūros paslaugų plėtra VšĮ Vilkaviškio PSPC*</t>
  </si>
  <si>
    <t>VšĮ Vilkaviškio pirminės sveikatos priežiūros centras</t>
  </si>
  <si>
    <t>1.1.6. Ilgalaikės priežiūros paslaugų plėtra VšĮ Vilkaviškio ligoninėje*</t>
  </si>
  <si>
    <t>VšĮ Vilkaviškio ligoninė</t>
  </si>
  <si>
    <t>2. Užtikrinti ilgalaikės priežiūros paslaugų teikimą</t>
  </si>
  <si>
    <t>P.S.2.1525 Asmenys, gavę ilgalaikės priežiūros paslaugas, asmenys</t>
  </si>
  <si>
    <t>R.S.2.3530 Ilgalaikės priežiūros paslaugų gavėjų, palankiai vertinančių gaunamų paslaugų kokybę, dalis, procentai</t>
  </si>
  <si>
    <t>P.S.2.1526 Sveikatos priežiūros įstaigos, įgyvendinusios sveikatos priežiūros specialistų įgalinimo, pritraukimo ir išlaikymo projektus, skaičius</t>
  </si>
  <si>
    <t>R.S.2.3532 Sveikatos priežiūros specialistų, kurie po dalyvavimo veiklose mažiausiai 2 metus dirbo sveikatos priežiūros įstaigose, dalis, procentai</t>
  </si>
  <si>
    <t>2.1.1. Tikslinių ilgalaikės priežiūros paslaugų diegimas ir plėtojimas Kalvarijos savivaldybėje</t>
  </si>
  <si>
    <t>VšĮ Kalvarijos savivaldybės sveikatos centras</t>
  </si>
  <si>
    <t>2.1.2. Stacionarinių slaugos paslaugų žmonėms plėtojimas ir ilgalaikės priežiūros paslaugų diegimas Kazlų Rūdos savivaldybėje*</t>
  </si>
  <si>
    <t>2.1.3. Ilgalaikės priežiūros paslaugų plėtra VšĮ Vilkaviškio PSPC*</t>
  </si>
  <si>
    <t>2.1.4. Ilgalaikės priežiūros paslaugų plėtra VšĮ Vilkaviškio ligoninėje*</t>
  </si>
  <si>
    <t>* – jungtinis kvietimas</t>
  </si>
  <si>
    <t>Pagerinti ilgalaikės priežiūros paslaugas investuojant į trūkstamą infrastruktūrą</t>
  </si>
  <si>
    <t>Užtikrinti ilgalaikės priežiūros paslaugų teikimą</t>
  </si>
  <si>
    <t>R.B.2.2073 Naujos arba modernizuotos sveikatos priežiūros infrastruktūros naudotojų skaičius per metus (naudotojai per metus)</t>
  </si>
  <si>
    <t>R.S.2.3530 Ilgalaikės priežiūros paslaugų gavėjų, palankiai vertinančių gaunamų paslaugų kokybę, dalis (procentai)</t>
  </si>
  <si>
    <t>R.S.2.3532 Sveikatos priežiūros specialistų, kurie po dalyvavimo veiklose mažiausiai 2 metus dirbo sveikatos priežiūros įstaigose, dalis (procentai)</t>
  </si>
  <si>
    <t>180
(2025)</t>
  </si>
  <si>
    <t>150
(2030)</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</si>
  <si>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</si>
  <si>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Ilgalaikės priežiūros paslaugų plėtra Marijampolės regione</t>
  </si>
  <si>
    <t>1. Socialinio būsto fondo plėtra, institucinės globos pertvarkos įgyvendinimas ir nestacionarių socialinių paslaugų plėtra</t>
  </si>
  <si>
    <t xml:space="preserve">1 veikla „Socialinio būsto fondo plėtra, institucinės globos pertvarkos įgyvendinimas ir nestacionarių socialinių paslaugų plėtra“;
2 veikla „Socialinių paslaugų senyvo amžiaus asmenims kokybės užtikrinimas ir plėtra“.
</t>
  </si>
  <si>
    <t>2.1.1. Socialinės globos paslaugų plėtra Kalvarijos savivaldybėje</t>
  </si>
  <si>
    <t>2.1.2. VšĮ Marijampolės pirminės sveikatos priežiūros centro Socialinės globos skyriaus infrastruktūros modernizavimas</t>
  </si>
  <si>
    <t>2.1.3. Senatvė – likimo dovana</t>
  </si>
  <si>
    <t>2.1.4. Socialinių paslaugų senyvo amžiaus asmenims infrastruktūros plėtra Vilkaviškio rajone</t>
  </si>
  <si>
    <r>
      <t>Nepralaidžių dangų ir žaliosios infrastruktūros plotų santykis 1 500 gyv./km</t>
    </r>
    <r>
      <rPr>
        <vertAlign val="superscript"/>
        <sz val="11"/>
        <color theme="1"/>
        <rFont val="Times New Roman"/>
        <family val="1"/>
      </rPr>
      <t>2</t>
    </r>
    <r>
      <rPr>
        <sz val="11"/>
        <color theme="1"/>
        <rFont val="Times New Roman"/>
        <family val="1"/>
      </rPr>
      <t xml:space="preserve"> ir didesnio tankumo teritorijoje, santykis, dešimtainė trupmena</t>
    </r>
  </si>
  <si>
    <r>
      <t>2. Projektai įgyvendinami urbanizuotose teritorijose, kurių gyventojų tankis yra 1500 gyventojų/km</t>
    </r>
    <r>
      <rPr>
        <vertAlign val="superscript"/>
        <sz val="11"/>
        <color theme="1"/>
        <rFont val="Times New Roman"/>
        <family val="1"/>
      </rPr>
      <t xml:space="preserve">2 </t>
    </r>
    <r>
      <rPr>
        <sz val="11"/>
        <color theme="1"/>
        <rFont val="Times New Roman"/>
        <family val="1"/>
      </rPr>
      <t>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t>
    </r>
    <r>
      <rPr>
        <vertAlign val="superscript"/>
        <sz val="11"/>
        <color theme="1"/>
        <rFont val="Times New Roman"/>
        <family val="1"/>
      </rPr>
      <t>2</t>
    </r>
    <r>
      <rPr>
        <sz val="11"/>
        <color theme="1"/>
        <rFont val="Times New Roman"/>
        <family val="1"/>
      </rPr>
      <t xml:space="preserve"> gyventojų tankumo teritoriją gali patekti ne daugiau kaip 20 proc. tvarkomos teritorijos</t>
    </r>
  </si>
  <si>
    <t xml:space="preserve">** projektu bus įgyvendinamas 2023–2029 m. Marijampolės tvarios miesto plėtros strategijos, patvirtintos Marijampolės savivaldybės tarybos 2024 m. balandžio 29 d. sprendimu Nr. 1-155 „Dėl 2023–2029 m. Marijampolės miesto tvarios plėtros strategijos patvirtinimo“, veiksmas Nr. 1.1.6. </t>
  </si>
  <si>
    <t>2. Socialinių paslaugų senyvo amžiaus asmenims kokybės užtikrinimas ir plėtra</t>
  </si>
  <si>
    <t>Projektai, kuriuos numatoma finansuoti ir įgyvendinti pagal abi šios pažangos priemonės veiklas, turi atitikti:
1) Regioninės pažangos priemonės Nr. 11-002-02-11-02 (RE) „Užtikrinti ilgalaikės priežiūros paslaugų plėtrą“ finansavimo gairių, patvirtintų Lietuvos Respublikos sveikatos apsaugos ministro 2023 m. lapkričio 6 d. įsakymu Nr. V-1145 „Dėl Regioninės pažangos priemonės Nr. 11-002-02-11-02 (RE) „Užtikrinti ilgalaikės priežiūros paslaugų plėtrą“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</si>
  <si>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1.1.4. Socialinio būsto plėtra Šakių rajone ir senyvo amžiaus asmenų socialinės gerovės didinimas steigiant dienos užimtumo centrą ,,Senjorų biuras“</t>
  </si>
  <si>
    <t>1.1.5. Socialinio būsto fondo plėtra Vilkaviškio rajono savivaldybėje</t>
  </si>
  <si>
    <t>1.1.6. Paslaugų, reikalingų institucinės globos pertvarkai įgyvendinti, infrastruktūros modernizavimas ir plėtra Kalvarijos savivaldybėje</t>
  </si>
  <si>
    <t>1.1.7. Apsaugoto būsto plėtra Kazlų Rūdos savivaldybėje</t>
  </si>
  <si>
    <t>1.1.8. Kazlų Rūdos kompleksinių paslaugų centro vaikams plėtra</t>
  </si>
  <si>
    <t>1.1.9. Apsaugoto būsto įsigijimas ir modernizavimas asmenims, turintiems intelekto ir (arba) psichikos negalią</t>
  </si>
  <si>
    <t xml:space="preserve">1.1.10. Grupinio gyvenimo namų įkūrimas ir plėtra asmenims, turintiems intelekto (arba) psichikos negalią </t>
  </si>
  <si>
    <t>1.1.11. Socialinių dirbtuvių įkūrimas asmenims, turintiems intelekto ir (ar) psichikos negalią</t>
  </si>
  <si>
    <t>1.1.12. Kompleksinių paslaugų centro vaikams su negalia įkūrimas ir plėtra</t>
  </si>
  <si>
    <t>1.1.14. Grupinio gyvenimo namų plėtra Šakių mieste</t>
  </si>
  <si>
    <t>1.1.15. Socialinių dirbtuvių modernizavimas ir plėtra Šakių rajone</t>
  </si>
  <si>
    <t>1.1.16. Apsaugoto būsto plėtra Vilkaviškio rajono savivaldybėje</t>
  </si>
  <si>
    <t>1.1.17. Bendruomeninių apgyvendinimo paslaugų asmenims su intelekto ir psichikos negalia plėtra Vilkaviškio rajono savivaldybėje</t>
  </si>
  <si>
    <t>1.1.18. Užimtumo paslaugų asmenims su intelekto ir psichikos negalia plėtra Vilkaviškio rajono savivaldybėje</t>
  </si>
  <si>
    <t>1.1.19. Paslaugų infrastruktūros vaikams su negalia plėtra Vilkaviškio rajone</t>
  </si>
  <si>
    <t>1.1.20. Laikinosios nakvynės namų padalinio išplėtimas ir modernizavimas</t>
  </si>
  <si>
    <t>1.1.21. Nestacionarių socialinių paslaugų infrastruktūros plėtra Draugystės g. 19**</t>
  </si>
  <si>
    <t>1.1.22. Nestacionarių socialinių paslaugų plėtra Vilkaviškio rajono savivaldybėje</t>
  </si>
  <si>
    <t>XI SKIRSNIS</t>
  </si>
  <si>
    <t>Nr. LT024-02-02-01 „Marijampolės miesto tvarios plėtros skatinimas“</t>
  </si>
  <si>
    <t>1. Pagerinti viešųjų paslaugų  prieinamumą ir kurti prielaidas tvariai miesto aplinkai</t>
  </si>
  <si>
    <t>R.B.2.2052 Rekultivuota žemė, naudojama žaliesiems plotams, socialiniams būstams, ekonominei arba kitai paskirčiai, hektarai</t>
  </si>
  <si>
    <t>P.B.2.0114 Atviros erdvės, sukurtos arba atkurtos miestų teritorijose, kv. metrai</t>
  </si>
  <si>
    <t>1.1.1. Ikimokyklinio ugdymo sąlygų gerinimas ir prieinamumo didinimas*</t>
  </si>
  <si>
    <t>2029 m. II ketv.</t>
  </si>
  <si>
    <t>1.1.2. Bendrojo ugdymo įstaigų paslaugų plėtra ir 
prieinamumo didinimas*</t>
  </si>
  <si>
    <t>Marijampolės Jono Totoraičio progimnazija, Marijampolės Petro Armino progimnazija, Marijampolės Rimanto Stankevičiaus progimnazija, Marijampolės Šaltinio progimnazija, Marijampolės Rygiškių Jono gimnazija, Marijampolės Sūduvos gimnazija, Marijampolės Ryto pagrindinė mokykla (pastaba – nuo 2024.09.01 Marijampolės Ryto progimnazija), Marijampolės Saulės pradinė mokykla, Marijampolės mokykla daugiafunkcis centras „Žiburėlis“</t>
  </si>
  <si>
    <t>1.1.3. Meno mokyklos teikiamų paslaugų plėtra ir jų prieinamumo gerinimas*</t>
  </si>
  <si>
    <t>1.1.4. Baseino Jaunimo g. teikiamų paslaugų gerinimas*</t>
  </si>
  <si>
    <t>Marijampolės sporto centras</t>
  </si>
  <si>
    <t>1.1.5. Sporto centro paslaugų plėtra*</t>
  </si>
  <si>
    <t>1.1.6. Draugystės mikrorajono šiaurinio kvartalo gyvenamosios aplinkos kokybės gerinimas*</t>
  </si>
  <si>
    <t>2. Kurti prielaidas didinti miesto investicinį potencialą</t>
  </si>
  <si>
    <t>R.S.2.3038 Sukurtos arba atkurtos teritorijos, naudojamos ekonominei veiklai, hektarai</t>
  </si>
  <si>
    <t>2.1.1. Investicinio sklypo Gamyklų g. parengimas, siekiant pritraukti naujas investicijas ir kurti darbo vietas*</t>
  </si>
  <si>
    <t>2.1.2. Investicijoms pritraukti ir skatinti, gyvenimo kokybei gerinti, ir tvaraus judumo plėtrai užtikrinti būtinos infrastruktūros sukūrimas*</t>
  </si>
  <si>
    <t>2.1.3. Investicijų pritraukimui svarbios susisiekimo infrastruktūros plėtra* **</t>
  </si>
  <si>
    <t>* – projektu įgyvendinamas 2023–2029 m. Marijampolės miesto tvarios plėtros strategijos veiksmas</t>
  </si>
  <si>
    <t>Pagerinti viešųjų paslaugų prieinamumą ir kurti prielaidas tvariai miesto aplinkai</t>
  </si>
  <si>
    <t>Projektai, kuriuos numatoma finansuoti pagal šią pažangos priemonės veiklą,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</si>
  <si>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Kurti prielaidas didinti miesto investicinį potencialą</t>
  </si>
  <si>
    <t>Projektai, kuriuos numatoma finansuoti pagal šią pažangos priemonės veiklą,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IPA taisykles ir PAF taisykles.</t>
  </si>
  <si>
    <t>Nr. LT024-03-02-02 „Žaliosios infrastruktūros plėtra Marijampolės regione“</t>
  </si>
  <si>
    <t>Tarpinė siektina reikšmė (2025)</t>
  </si>
  <si>
    <t>Galutinė siektina reikšmė (2030)</t>
  </si>
  <si>
    <t>R.B.2.2095</t>
  </si>
  <si>
    <t>Privatūs juridiniai asmenys</t>
  </si>
  <si>
    <t>P.B.2.0036 Žalioji infrastruktūra, kuriai suteikta parama kitais nei prisitaikymo prie klimato kaitos tikslais, hektarai</t>
  </si>
  <si>
    <t>R.B.2.2095 Gyventojai, galintys naudotis nauja ar patobulinta žaliąja infrastruktūra, asmenys</t>
  </si>
  <si>
    <t>1.1.1. Žaliosios infrastruktūros plėtojimas Vilkaviškio mieste</t>
  </si>
  <si>
    <t>Akcinė bendrovė „Via Lietuva“</t>
  </si>
  <si>
    <t>1 veikla „Plėtoti žaliają infrastruktūrą“</t>
  </si>
  <si>
    <r>
      <t xml:space="preserve">Projektai, kuriuos numatoma finansuoti ir įgyvendinti pagal šią pažangos priemonę, turi atitikti:
1) Regioninės pažangos priemonės Nr.  02-001-06-08-02(RE) „Plėtoti žaliąją infrastruktūrą urbanizuotoje aplinkoje“ finansavimo gairių, </t>
    </r>
    <r>
      <rPr>
        <sz val="11"/>
        <rFont val="Times New Roman"/>
        <family val="1"/>
        <charset val="186"/>
      </rPr>
      <t>patvirtintų Lietuvos Respublikos aplinkos ministro 2023 m. lapkričio 3 d. įsakymu Nr. D1-361 „Dėl regioninės pažangos priemonės 02-001-06-08-02 (RE) „Plėtoti žaliąją infrastruktūrą urbanizuotoje aplinkoje“ finansavimo gairių patvirtinimo“</t>
    </r>
    <r>
      <rPr>
        <sz val="11"/>
        <color theme="1"/>
        <rFont val="Times New Roman"/>
        <family val="1"/>
      </rPr>
      <t>,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r>
  </si>
  <si>
    <t>XII SKIRSNIS</t>
  </si>
  <si>
    <t>UAB „Marijampolės autobusų parkas“</t>
  </si>
  <si>
    <t>R.B.2.2062 Naujo ar modernizuoto viešojo transporto naudotojų skaičius per metus, naudotojai per metus</t>
  </si>
  <si>
    <t>P.S.2.1036 Įsigytos nulinės emisijos viešojo transporto priemonės, skaičius</t>
  </si>
  <si>
    <t>P.B.2.0057 Kolektyviniam viešajam transportui skirtų ekologiškų riedmenų pajėgumai, keleiviai</t>
  </si>
  <si>
    <t>Savivaldybių administracijos; juridiniai asmenys, su kuriais sudarytos viešųjų paslaugų teikimo sutartys vykdyti keleivių vežimo veiklą</t>
  </si>
  <si>
    <t>R.B.2.2062</t>
  </si>
  <si>
    <r>
      <t>1.1.5. Dviračių ir pėsčiųjų tako nuo senosios užtvankos iki Karklų g. Marijampolės mieste įrengimas, skatinant bevariklio transporto integraciją</t>
    </r>
    <r>
      <rPr>
        <b/>
        <sz val="8"/>
        <color theme="1"/>
        <rFont val="Times New Roman"/>
        <family val="1"/>
      </rPr>
      <t>*</t>
    </r>
  </si>
  <si>
    <r>
      <t>1.1.7. Viešojo transporto informacinės sistemos
modernizavimas, įgyvendinant darnaus judumo
priemones</t>
    </r>
    <r>
      <rPr>
        <b/>
        <sz val="8"/>
        <color theme="1"/>
        <rFont val="Times New Roman"/>
        <family val="1"/>
      </rPr>
      <t>*</t>
    </r>
  </si>
  <si>
    <r>
      <t>1.1.8. Viešojo transporto infrastruktūros
modernizavimas, įgyvendinant darnaus judumo
priemones</t>
    </r>
    <r>
      <rPr>
        <b/>
        <sz val="8"/>
        <color theme="1"/>
        <rFont val="Times New Roman"/>
        <family val="1"/>
      </rPr>
      <t>*</t>
    </r>
  </si>
  <si>
    <r>
      <t>1.1.1. Marijampolės miesto Stoties, Sporto, Gamyklų gatvių dviračių ir pėsčiųjų takų infrastruktūros plėtra, skatinant bevariklio transporto integraciją</t>
    </r>
    <r>
      <rPr>
        <b/>
        <sz val="8"/>
        <color theme="1"/>
        <rFont val="Times New Roman"/>
        <family val="1"/>
      </rPr>
      <t>*</t>
    </r>
  </si>
  <si>
    <r>
      <t>1.1.3. Marijampolės miesto Tyliosios, Skaisčiūnų, Mikalinės gatvių dviračių ir pėsčiųjų takų infrastruktūros plėtra, skatinant bevariklio transporto integraciją</t>
    </r>
    <r>
      <rPr>
        <b/>
        <sz val="8"/>
        <color theme="1"/>
        <rFont val="Times New Roman"/>
        <family val="1"/>
      </rPr>
      <t>*</t>
    </r>
  </si>
  <si>
    <t>Naujo ar modernizuoto viešojo transporto naudotojų skaičius per metus (naudotojai per metus)</t>
  </si>
  <si>
    <t>0</t>
  </si>
  <si>
    <t>1,08
(2025)</t>
  </si>
  <si>
    <t>1. Projektai, kuriuos numatoma finansuoti ir įgyvendinti pagal šią pažangos priemonę, turi atitikti:
1.1. Regioninės pažangos priemonės Nr. 10-001-06-01-03 (RE) „Skatinti darnų judumą miestuose“ finansavimo gairių, patvirtintų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reikalavimus;
1.2.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
2. Kartu su projekto 1.1.4. „Marijampolės viešojo transporto priemonių parko atnaujinimas“ įgyvendinimo planu RPPl administruojančiajai institucijai pareiškėjas turi pateikti šiuos dokumentus:
2.1. pareiškėjo patvirtintus pastarųjų finansinių metų metinių finansinių ataskaitų rinkinius arba pastarųjų finansinių metų patvirtintus įmonių grupės metinių konsoliduotųjų finansinių ataskaitų rinkinius, jei jas pareiškėjas privalo rengti pagal Lietuvos Respublikos įmonių grupių konsoliduotosios finansinės atskaitomybės įstatymo nuostatas (netaikoma pareiškėjui, kuris yra pateikęs metinių finansinių ataskaitų rinkinius Juridinių asmenų registrui);
2.2. pareiškėjo Smulkiojo ar vidutinio verslo subjekto statuso deklaraciją, kurios forma patvirtinta Lietuvos Respublikos ūkio ministro 2008 m. kovo 26 d. įsakymu Nr. 4-119 „Dėl Smulkiojo ar vidutinio verslo subjekto statuso deklaravimo tvarkos aprašo ir Smulkiojo ar vidutinio verslo subjekto statuso deklaracijos formos patvirtinimo“ (pareiškėjas gali pateikti laisvos formos deklaraciją, jei jis priskirtinas didelei įmonei).</t>
  </si>
  <si>
    <t>Projektas, kurį numatoma finansuoti ir įgyvendinti pagal šią pažangos priemonę, turi atitikti:
1) Regioninės pažangos priemonės Nr. Nr. 10-001-05-03-07 (RE) „Gerinti eismo saugą vietinės reikšmės keliuose ir gatvėse“ finansavimo gairių, patvirtintų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</si>
  <si>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Marijampolės miesto tvarios plėtros skatinimas</t>
  </si>
  <si>
    <t>R.S.2.3039</t>
  </si>
  <si>
    <t>Metinis konsoliduotų viešųjų paslaugų vartotojų skaičius (vartotojai per metus)</t>
  </si>
  <si>
    <t>R.B.2.2052</t>
  </si>
  <si>
    <t>Rekultivuota žemė, naudojama žaliesiems plotams, socialiniams būstams, ekonominei arba kitai paskirčiai (hektarai)</t>
  </si>
  <si>
    <t>R.S.2.3038</t>
  </si>
  <si>
    <t>Sukurtos arba atkurtos teritorijos, naudojamos ekonominei veiklai (hektarai)</t>
  </si>
  <si>
    <t>R.S.2.3038 Sukurtos arba atkurtos teritorijos, naudojamos ekonominei veiklai (hektarai)</t>
  </si>
  <si>
    <t>R.S.2.3039 Metinis konsoliduotų viešųjų paslaugų vartotojų skaičius (vartotojai per metus)</t>
  </si>
  <si>
    <t>** – jungtinis kvietimas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t>
  </si>
  <si>
    <t>P.B.2.0076 Integruoti teritorinio vystymo projektai, projektai***</t>
  </si>
  <si>
    <t>*** – atsižvelgiant į tai, kad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 šių projektų atveju rodiklis P.B.2.0076 skaičiuojamas vieną kartą</t>
  </si>
  <si>
    <t>Žaliosios infrastruktūros plėtra Marijampolės regione</t>
  </si>
  <si>
    <t xml:space="preserve"> Marijampolės vaikų lopšelis-darželis</t>
  </si>
  <si>
    <t>R.B.2.2052 Rekultivuota žemė, naudojama žaliesiems plotams, socialiniams būstams, ekonominei arba kitai paskirčiai (hektarai)</t>
  </si>
  <si>
    <t>2.1.1. Orijos ežero pakrančių pritaikymas  lankymui*</t>
  </si>
  <si>
    <t>Marijampolės meno mokykla</t>
  </si>
  <si>
    <t>1.1.2. Dviračių ir pėsčiųjų tako tarp A. Civinsko g. ir Aušros g. Marijampolės mieste įrengimas, skatinant bevariklio transporto integraciją</t>
  </si>
  <si>
    <t>Darnaus vystymosi, lygių galimybių HP</t>
  </si>
  <si>
    <t>1. Žaliosios infrastruktūros plėtra</t>
  </si>
  <si>
    <t>1.1.4 Dviračių tako įrengimas Marijampolės miesto J. Dailidės g. ir Vilkaviškio g. atkarpoje, skatinant bevariklio transporto integraciją</t>
  </si>
  <si>
    <t>1.1.9. Marijampolės viešojo transporto priemonių parko atnaujinimas</t>
  </si>
  <si>
    <t>** – jungtinis kvietimas (projektas bus įgyvendinamas kaip vienas projekto įgyvendinimo planas kartu su IV skyriaus XI skirsnio pažangos priemonės Nr. Nr. LT024-02-02-01 „Marijampolės miesto tvarios plėtros skatinimas“ projektu Nr. 2.1.3. „Investicijų pritraukimui svarbios susisiekimo infrastruktūros plėtra“)</t>
  </si>
  <si>
    <t>1.1.1. Investicijų pritraukimui svarbios susisiekimo infrastruktūros plėtra* **</t>
  </si>
  <si>
    <t>P.S.2.1519 Asmenys, dalyvavę sveikatos raštingumo didinimo veiklose, asmenys</t>
  </si>
  <si>
    <t>P.B.2.0518 Paramą gavusių nacionalinio, regionų ar vietos lygmens viešojo administravimo ar viešąsias paslaugas teikiančių įstaigų skaičius, subjektų skaičius</t>
  </si>
  <si>
    <t>UAB „Kazlų Rūdos energija“</t>
  </si>
  <si>
    <t>Kalvarijos savivaldybės socialinių paslaugų centras</t>
  </si>
  <si>
    <t>Marijampolės socialinės pagalbos centras
(įvykdyta partnerių atranka*)</t>
  </si>
  <si>
    <t>1.1.3. Socialinio būsto plėtra Šakių rajone</t>
  </si>
  <si>
    <t>PASTABA. 1.1.3. punktas galiojo iki 2024-06-20 Nr. S-13 pakeitimo. Projektas sujungtas su projektu Nr. 1.1.4.</t>
  </si>
  <si>
    <t>PASTABA. 1.1.4. punktas galiojo iki 2024-07-25 Nr. S-14 pakeitimo.</t>
  </si>
  <si>
    <t>PASTABA. 1.1.1. punktas galiojo iki 2024-11-25 Nr. S-19 pakeitimo</t>
  </si>
  <si>
    <r>
      <t xml:space="preserve">1.1.13. </t>
    </r>
    <r>
      <rPr>
        <sz val="8"/>
        <color theme="1"/>
        <rFont val="Times New Roman"/>
        <family val="1"/>
        <charset val="186"/>
      </rPr>
      <t>Apsaugotų būstų infrastruktūros plėtra Šakių rajone</t>
    </r>
  </si>
  <si>
    <t>PASTABA. 1.1.1. punktas galiojo iki 2024-11-25 Nr. S-19 pakeitimo. Projektas sujungtas su projektu Nr. 1.1.21.</t>
  </si>
  <si>
    <t>PATVIRTINTA
Marijampolės regiono plėtros tarybos
2023 m. vasario 9 d. sprendimu Nr. S-1
(Marijampolės regiono plėtros tarybos
2024 m. lapkričio 25 d. sprendimo Nr. S-19 redakcija)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</si>
</sst>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64" formatCode="_-* #,##0.00_-;\-* #,##0.00_-;_-* &quot;-&quot;??_-;_-@_-"/>
    <numFmt numFmtId="165" formatCode="0.0"/>
    <numFmt numFmtId="166" formatCode="#,##0.00000000000"/>
    <numFmt numFmtId="167" formatCode="#,##0.0"/>
    <numFmt numFmtId="168" formatCode="0.000000"/>
    <numFmt numFmtId="169" formatCode="#,##0.000"/>
    <numFmt numFmtId="170" formatCode="0.00000000000"/>
    <numFmt numFmtId="171" formatCode="#,##0.0000000000"/>
    <numFmt numFmtId="172" formatCode="0.0000000000"/>
    <numFmt numFmtId="173" formatCode="0.000000000000"/>
    <numFmt numFmtId="174" formatCode="0.0000000000000"/>
  </numFmts>
  <fonts count="51" x14ac:knownFonts="1">
    <font>
      <sz val="11"/>
      <color theme="1"/>
      <name val="Calibri"/>
      <family val="2"/>
      <charset val="186"/>
      <scheme val="minor"/>
    </font>
    <font>
      <b/>
      <sz val="8"/>
      <color rgb="FF000000"/>
      <name val="Times New Roman"/>
      <family val="1"/>
    </font>
    <font>
      <b/>
      <sz val="8"/>
      <color theme="1"/>
      <name val="Times New Roman"/>
      <family val="1"/>
    </font>
    <font>
      <sz val="8"/>
      <color theme="1"/>
      <name val="Times New Roman"/>
      <family val="1"/>
    </font>
    <font>
      <i/>
      <sz val="8"/>
      <color rgb="FF808080"/>
      <name val="Times New Roman"/>
      <family val="1"/>
    </font>
    <font>
      <b/>
      <sz val="8"/>
      <color rgb="FF808080"/>
      <name val="Times New Roman"/>
      <family val="1"/>
    </font>
    <font>
      <i/>
      <sz val="8"/>
      <color theme="1"/>
      <name val="Times New Roman"/>
      <family val="1"/>
    </font>
    <font>
      <b/>
      <sz val="12"/>
      <color theme="1"/>
      <name val="Times New Roman"/>
      <family val="1"/>
    </font>
    <font>
      <b/>
      <sz val="11"/>
      <color rgb="FF000000"/>
      <name val="Times New Roman"/>
      <family val="1"/>
    </font>
    <font>
      <b/>
      <sz val="11"/>
      <color theme="1"/>
      <name val="Times New Roman"/>
      <family val="1"/>
    </font>
    <font>
      <sz val="11"/>
      <color theme="1"/>
      <name val="Times New Roman"/>
      <family val="1"/>
    </font>
    <font>
      <sz val="11"/>
      <name val="Times New Roman"/>
      <family val="1"/>
    </font>
    <font>
      <b/>
      <sz val="11"/>
      <name val="Times New Roman"/>
      <family val="1"/>
    </font>
    <font>
      <i/>
      <sz val="11"/>
      <color theme="1"/>
      <name val="Times New Roman"/>
      <family val="1"/>
    </font>
    <font>
      <u/>
      <sz val="11"/>
      <color theme="10"/>
      <name val="Calibri"/>
      <family val="2"/>
      <charset val="186"/>
      <scheme val="minor"/>
    </font>
    <font>
      <sz val="11"/>
      <color rgb="FFFF0000"/>
      <name val="Calibri"/>
      <family val="2"/>
      <charset val="186"/>
      <scheme val="minor"/>
    </font>
    <font>
      <b/>
      <sz val="11"/>
      <color theme="1"/>
      <name val="Calibri"/>
      <family val="2"/>
      <scheme val="minor"/>
    </font>
    <font>
      <sz val="10"/>
      <color theme="1"/>
      <name val="Times New Roman"/>
      <family val="1"/>
    </font>
    <font>
      <sz val="11"/>
      <color rgb="FF00B050"/>
      <name val="Times New Roman"/>
      <family val="1"/>
    </font>
    <font>
      <sz val="11"/>
      <color rgb="FFFF0000"/>
      <name val="Times New Roman"/>
      <family val="1"/>
    </font>
    <font>
      <b/>
      <sz val="9"/>
      <color rgb="FF000000"/>
      <name val="Times New Roman"/>
      <family val="1"/>
      <charset val="186"/>
    </font>
    <font>
      <b/>
      <sz val="9"/>
      <color theme="1"/>
      <name val="Times New Roman"/>
      <family val="1"/>
      <charset val="186"/>
    </font>
    <font>
      <b/>
      <sz val="9"/>
      <color theme="1"/>
      <name val="Calibri"/>
      <family val="2"/>
      <charset val="186"/>
      <scheme val="minor"/>
    </font>
    <font>
      <b/>
      <sz val="9"/>
      <color theme="1"/>
      <name val="Times New Roman"/>
      <family val="1"/>
    </font>
    <font>
      <b/>
      <i/>
      <sz val="8"/>
      <color theme="1"/>
      <name val="Times New Roman"/>
      <family val="1"/>
    </font>
    <font>
      <sz val="8"/>
      <color theme="1"/>
      <name val="Times New Roman"/>
      <family val="1"/>
      <charset val="186"/>
    </font>
    <font>
      <b/>
      <i/>
      <sz val="8"/>
      <color rgb="FFFF0000"/>
      <name val="Times New Roman"/>
      <family val="1"/>
    </font>
    <font>
      <b/>
      <sz val="8"/>
      <name val="Times New Roman"/>
      <family val="1"/>
    </font>
    <font>
      <sz val="8"/>
      <name val="Times New Roman"/>
      <family val="1"/>
    </font>
    <font>
      <b/>
      <sz val="8"/>
      <color theme="1"/>
      <name val="Times New Roman"/>
      <family val="1"/>
      <charset val="186"/>
    </font>
    <font>
      <i/>
      <sz val="8"/>
      <name val="Times New Roman"/>
      <family val="1"/>
    </font>
    <font>
      <i/>
      <sz val="8"/>
      <color rgb="FF0070C0"/>
      <name val="Times New Roman"/>
      <family val="1"/>
    </font>
    <font>
      <sz val="11"/>
      <color theme="1"/>
      <name val="Times New Roman"/>
      <family val="1"/>
      <charset val="186"/>
    </font>
    <font>
      <i/>
      <sz val="8"/>
      <color rgb="FF00B050"/>
      <name val="Times New Roman"/>
      <family val="1"/>
    </font>
    <font>
      <sz val="11"/>
      <color theme="0"/>
      <name val="Calibri"/>
      <family val="2"/>
      <charset val="186"/>
      <scheme val="minor"/>
    </font>
    <font>
      <i/>
      <sz val="8"/>
      <color theme="1"/>
      <name val="Times New Roman"/>
      <family val="1"/>
      <charset val="186"/>
    </font>
    <font>
      <vertAlign val="superscript"/>
      <sz val="11"/>
      <color theme="1"/>
      <name val="Times New Roman"/>
      <family val="1"/>
    </font>
    <font>
      <strike/>
      <sz val="11"/>
      <color theme="1"/>
      <name val="Times New Roman"/>
      <family val="1"/>
    </font>
    <font>
      <i/>
      <sz val="9"/>
      <color theme="1"/>
      <name val="Times New Roman"/>
      <family val="1"/>
    </font>
    <font>
      <u/>
      <sz val="11"/>
      <color theme="1"/>
      <name val="Calibri"/>
      <family val="2"/>
      <charset val="186"/>
      <scheme val="minor"/>
    </font>
    <font>
      <b/>
      <i/>
      <sz val="8"/>
      <color theme="1"/>
      <name val="Times New Roman"/>
      <family val="1"/>
      <charset val="186"/>
    </font>
    <font>
      <strike/>
      <sz val="11"/>
      <color theme="1"/>
      <name val="Times New Roman"/>
      <family val="1"/>
      <charset val="186"/>
    </font>
    <font>
      <sz val="8"/>
      <color theme="0"/>
      <name val="Times New Roman"/>
      <family val="1"/>
    </font>
    <font>
      <b/>
      <sz val="8"/>
      <color theme="0"/>
      <name val="Times New Roman"/>
      <family val="1"/>
    </font>
    <font>
      <b/>
      <sz val="8"/>
      <name val="Times New Roman"/>
      <family val="1"/>
      <charset val="186"/>
    </font>
    <font>
      <sz val="11"/>
      <name val="Times New Roman"/>
      <family val="1"/>
      <charset val="186"/>
    </font>
    <font>
      <strike/>
      <sz val="8"/>
      <color theme="1"/>
      <name val="Times New Roman"/>
      <family val="1"/>
    </font>
    <font>
      <b/>
      <sz val="11"/>
      <color theme="1"/>
      <name val="Times New Roman"/>
      <family val="1"/>
      <charset val="186"/>
    </font>
    <font>
      <sz val="8"/>
      <color theme="1"/>
      <name val="Calibri"/>
      <family val="2"/>
      <charset val="186"/>
      <scheme val="minor"/>
    </font>
    <font>
      <sz val="11"/>
      <color theme="1"/>
      <name val="Calibri"/>
      <family val="2"/>
      <charset val="186"/>
      <scheme val="minor"/>
    </font>
    <font>
      <sz val="12"/>
      <color theme="1"/>
      <name val="Times New Roman"/>
      <family val="1"/>
      <charset val="186"/>
    </font>
  </fonts>
  <fills count="7">
    <fill>
      <patternFill patternType="none"/>
    </fill>
    <fill>
      <patternFill patternType="gray125"/>
    </fill>
    <fill>
      <patternFill patternType="solid">
        <fgColor rgb="FFD9E2F3"/>
        <bgColor indexed="64"/>
      </patternFill>
    </fill>
    <fill>
      <patternFill patternType="solid">
        <fgColor theme="0" tint="-0.14999847407452621"/>
        <bgColor indexed="64"/>
      </patternFill>
    </fill>
    <fill>
      <patternFill patternType="solid">
        <fgColor rgb="FFDBE5F1"/>
        <bgColor indexed="64"/>
      </patternFill>
    </fill>
    <fill>
      <patternFill patternType="solid">
        <fgColor rgb="FFFFFFFF"/>
        <bgColor indexed="64"/>
      </patternFill>
    </fill>
    <fill>
      <patternFill patternType="solid">
        <fgColor rgb="FFD9D9D9"/>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4" fillId="0" borderId="0" applyNumberFormat="0" applyFill="0" applyBorder="0" applyAlignment="0" applyProtection="0"/>
    <xf numFmtId="164" fontId="49" fillId="0" borderId="0" applyFont="0" applyFill="0" applyBorder="0" applyAlignment="0" applyProtection="0"/>
  </cellStyleXfs>
  <cellXfs count="462">
    <xf numFmtId="0" fontId="0" fillId="0" borderId="0" xfId="0"/>
    <xf numFmtId="0" fontId="3" fillId="0" borderId="0" xfId="0" applyFont="1"/>
    <xf numFmtId="0" fontId="5" fillId="3" borderId="1" xfId="0" applyFont="1" applyFill="1" applyBorder="1" applyAlignment="1">
      <alignment horizontal="justify" vertical="center" wrapText="1"/>
    </xf>
    <xf numFmtId="0" fontId="4" fillId="3" borderId="1" xfId="0" applyFont="1" applyFill="1" applyBorder="1" applyAlignment="1">
      <alignment horizontal="justify" vertical="center" wrapText="1"/>
    </xf>
    <xf numFmtId="0" fontId="3" fillId="0" borderId="0" xfId="0" applyFont="1" applyAlignment="1">
      <alignment horizontal="left"/>
    </xf>
    <xf numFmtId="0" fontId="3" fillId="0" borderId="0" xfId="0" applyFont="1" applyAlignment="1">
      <alignment horizontal="center"/>
    </xf>
    <xf numFmtId="0" fontId="5" fillId="3" borderId="1" xfId="0" applyFont="1" applyFill="1" applyBorder="1" applyAlignment="1">
      <alignment horizontal="center" vertical="center" wrapText="1"/>
    </xf>
    <xf numFmtId="4" fontId="5" fillId="3" borderId="1" xfId="0" applyNumberFormat="1" applyFont="1" applyFill="1" applyBorder="1" applyAlignment="1">
      <alignment horizontal="right" vertical="center" wrapText="1"/>
    </xf>
    <xf numFmtId="4" fontId="3" fillId="0" borderId="0" xfId="0" applyNumberFormat="1" applyFont="1" applyAlignment="1">
      <alignment horizontal="right"/>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xf>
    <xf numFmtId="0" fontId="10" fillId="0" borderId="1" xfId="0" applyFont="1" applyBorder="1" applyAlignment="1">
      <alignment horizontal="center" vertical="top"/>
    </xf>
    <xf numFmtId="0" fontId="9" fillId="0" borderId="0" xfId="0" applyFont="1" applyAlignment="1">
      <alignment horizontal="left"/>
    </xf>
    <xf numFmtId="0" fontId="9" fillId="4" borderId="1" xfId="0" applyFont="1" applyFill="1" applyBorder="1" applyAlignment="1">
      <alignment horizontal="center"/>
    </xf>
    <xf numFmtId="0" fontId="9" fillId="0" borderId="1" xfId="0" applyFont="1" applyBorder="1" applyAlignment="1">
      <alignment vertical="center" wrapText="1"/>
    </xf>
    <xf numFmtId="0" fontId="13" fillId="0" borderId="1" xfId="0" applyFont="1" applyBorder="1" applyAlignment="1">
      <alignment horizontal="justify" vertical="center" wrapText="1"/>
    </xf>
    <xf numFmtId="0" fontId="7" fillId="0" borderId="0" xfId="0" applyFont="1"/>
    <xf numFmtId="0" fontId="10" fillId="0" borderId="0" xfId="0" applyFont="1"/>
    <xf numFmtId="0" fontId="10" fillId="0" borderId="0" xfId="0" applyFont="1" applyAlignment="1">
      <alignment horizontal="center"/>
    </xf>
    <xf numFmtId="0" fontId="9" fillId="0" borderId="0" xfId="0" applyFont="1" applyAlignment="1">
      <alignment vertical="center"/>
    </xf>
    <xf numFmtId="0" fontId="9" fillId="0" borderId="0" xfId="0" applyFont="1"/>
    <xf numFmtId="0" fontId="10" fillId="0" borderId="1" xfId="0" applyFont="1" applyBorder="1" applyAlignment="1">
      <alignment horizontal="left"/>
    </xf>
    <xf numFmtId="0" fontId="10" fillId="0" borderId="0" xfId="0" applyFont="1" applyAlignment="1">
      <alignment horizontal="right" vertical="top"/>
    </xf>
    <xf numFmtId="0" fontId="3" fillId="0" borderId="0" xfId="0" applyFont="1" applyAlignment="1">
      <alignment horizontal="right" vertical="top"/>
    </xf>
    <xf numFmtId="2" fontId="0" fillId="0" borderId="0" xfId="0" applyNumberFormat="1"/>
    <xf numFmtId="2" fontId="10" fillId="0" borderId="0" xfId="0" applyNumberFormat="1" applyFont="1"/>
    <xf numFmtId="2" fontId="15" fillId="0" borderId="0" xfId="0" applyNumberFormat="1" applyFont="1"/>
    <xf numFmtId="165" fontId="0" fillId="0" borderId="0" xfId="0" applyNumberFormat="1"/>
    <xf numFmtId="0" fontId="16" fillId="0" borderId="0" xfId="0" applyFont="1"/>
    <xf numFmtId="165" fontId="16" fillId="0" borderId="0" xfId="0" applyNumberFormat="1" applyFont="1"/>
    <xf numFmtId="0" fontId="10" fillId="0" borderId="1" xfId="0" applyFont="1" applyBorder="1" applyAlignment="1">
      <alignment horizontal="center" vertical="center" wrapText="1"/>
    </xf>
    <xf numFmtId="3" fontId="0" fillId="0" borderId="0" xfId="0" applyNumberFormat="1"/>
    <xf numFmtId="0" fontId="10" fillId="0" borderId="1" xfId="0" applyFont="1" applyBorder="1" applyAlignment="1">
      <alignment vertical="center" wrapText="1"/>
    </xf>
    <xf numFmtId="0" fontId="10" fillId="6" borderId="1" xfId="0" applyFont="1" applyFill="1" applyBorder="1" applyAlignment="1">
      <alignment vertical="center" wrapText="1"/>
    </xf>
    <xf numFmtId="0" fontId="13" fillId="3" borderId="1" xfId="0" applyFont="1" applyFill="1" applyBorder="1" applyAlignment="1">
      <alignment vertical="center" wrapText="1"/>
    </xf>
    <xf numFmtId="0" fontId="10" fillId="5" borderId="1" xfId="0" applyFont="1" applyFill="1" applyBorder="1" applyAlignment="1">
      <alignment vertical="center" wrapText="1"/>
    </xf>
    <xf numFmtId="0" fontId="10" fillId="3" borderId="1" xfId="0" applyFont="1" applyFill="1" applyBorder="1" applyAlignment="1">
      <alignment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3" fontId="2" fillId="0" borderId="1" xfId="0" applyNumberFormat="1" applyFont="1" applyBorder="1" applyAlignment="1">
      <alignment horizontal="center" vertical="center" wrapText="1"/>
    </xf>
    <xf numFmtId="0" fontId="3" fillId="3" borderId="1" xfId="0" applyFont="1" applyFill="1" applyBorder="1" applyAlignment="1">
      <alignment vertical="center" wrapText="1"/>
    </xf>
    <xf numFmtId="0" fontId="2" fillId="3" borderId="1" xfId="0" applyFont="1" applyFill="1" applyBorder="1" applyAlignment="1">
      <alignment horizontal="justify" vertical="center" wrapText="1"/>
    </xf>
    <xf numFmtId="0" fontId="2" fillId="0" borderId="1" xfId="0" applyFont="1" applyBorder="1" applyAlignment="1">
      <alignment vertical="center" wrapText="1"/>
    </xf>
    <xf numFmtId="0" fontId="20" fillId="4" borderId="1" xfId="0" applyFont="1" applyFill="1" applyBorder="1" applyAlignment="1">
      <alignment horizontal="center" vertical="center" wrapText="1"/>
    </xf>
    <xf numFmtId="0" fontId="21" fillId="4" borderId="1" xfId="0" applyFont="1" applyFill="1" applyBorder="1" applyAlignment="1">
      <alignment horizontal="center" vertical="center"/>
    </xf>
    <xf numFmtId="0" fontId="22" fillId="0" borderId="0" xfId="0" applyFont="1"/>
    <xf numFmtId="2" fontId="22" fillId="0" borderId="0" xfId="0" applyNumberFormat="1" applyFont="1"/>
    <xf numFmtId="0" fontId="20" fillId="2" borderId="2" xfId="0" applyFont="1" applyFill="1" applyBorder="1" applyAlignment="1">
      <alignment horizontal="center" vertical="center" wrapText="1"/>
    </xf>
    <xf numFmtId="3" fontId="20" fillId="2" borderId="2" xfId="0" applyNumberFormat="1" applyFont="1" applyFill="1" applyBorder="1" applyAlignment="1">
      <alignment horizontal="center" vertical="center" wrapText="1"/>
    </xf>
    <xf numFmtId="0" fontId="23" fillId="4" borderId="1" xfId="0" applyFont="1" applyFill="1" applyBorder="1" applyAlignment="1">
      <alignment horizontal="center" vertical="center" wrapText="1"/>
    </xf>
    <xf numFmtId="0" fontId="23" fillId="0" borderId="0" xfId="0" applyFont="1"/>
    <xf numFmtId="0" fontId="18" fillId="0" borderId="0" xfId="0" applyFont="1" applyAlignment="1">
      <alignment horizontal="left" vertical="top"/>
    </xf>
    <xf numFmtId="4" fontId="18" fillId="0" borderId="0" xfId="0" applyNumberFormat="1" applyFont="1" applyAlignment="1">
      <alignment horizontal="left" vertical="top" wrapText="1"/>
    </xf>
    <xf numFmtId="0" fontId="19" fillId="0" borderId="0" xfId="0" applyFont="1"/>
    <xf numFmtId="0" fontId="21" fillId="4" borderId="1" xfId="0" applyFont="1" applyFill="1" applyBorder="1" applyAlignment="1">
      <alignment horizontal="center"/>
    </xf>
    <xf numFmtId="3" fontId="23" fillId="2" borderId="2" xfId="0" applyNumberFormat="1" applyFont="1" applyFill="1" applyBorder="1" applyAlignment="1">
      <alignment horizontal="center" vertical="center" wrapText="1"/>
    </xf>
    <xf numFmtId="4" fontId="2" fillId="3" borderId="1" xfId="0" applyNumberFormat="1" applyFont="1" applyFill="1" applyBorder="1" applyAlignment="1">
      <alignment horizontal="right" vertical="center" wrapText="1"/>
    </xf>
    <xf numFmtId="4" fontId="10" fillId="0" borderId="0" xfId="0" applyNumberFormat="1" applyFont="1" applyAlignment="1">
      <alignment horizontal="left" vertical="top" wrapText="1"/>
    </xf>
    <xf numFmtId="4" fontId="24" fillId="3" borderId="1" xfId="0" applyNumberFormat="1" applyFont="1" applyFill="1" applyBorder="1" applyAlignment="1">
      <alignment horizontal="right" vertical="center" wrapText="1"/>
    </xf>
    <xf numFmtId="4" fontId="19" fillId="0" borderId="0" xfId="0" applyNumberFormat="1" applyFont="1" applyAlignment="1">
      <alignment horizontal="center"/>
    </xf>
    <xf numFmtId="0" fontId="10" fillId="0" borderId="1" xfId="0" applyFont="1" applyBorder="1" applyAlignment="1">
      <alignment horizontal="center" vertical="top" wrapText="1"/>
    </xf>
    <xf numFmtId="1" fontId="21" fillId="4" borderId="1" xfId="0" applyNumberFormat="1" applyFont="1" applyFill="1" applyBorder="1" applyAlignment="1">
      <alignment horizontal="center"/>
    </xf>
    <xf numFmtId="1" fontId="22" fillId="0" borderId="0" xfId="0" applyNumberFormat="1" applyFont="1"/>
    <xf numFmtId="0" fontId="10" fillId="0" borderId="0" xfId="0" applyFont="1" applyAlignment="1">
      <alignment horizontal="left" vertical="top"/>
    </xf>
    <xf numFmtId="4" fontId="2" fillId="3" borderId="1" xfId="0" applyNumberFormat="1" applyFont="1" applyFill="1" applyBorder="1" applyAlignment="1">
      <alignment horizontal="center" vertical="center" wrapText="1"/>
    </xf>
    <xf numFmtId="4" fontId="24" fillId="3" borderId="1" xfId="0" applyNumberFormat="1" applyFont="1" applyFill="1" applyBorder="1" applyAlignment="1">
      <alignment horizontal="center" vertical="center" wrapText="1"/>
    </xf>
    <xf numFmtId="0" fontId="21" fillId="4" borderId="1" xfId="0" applyFont="1" applyFill="1" applyBorder="1" applyAlignment="1">
      <alignment horizontal="center" vertical="center" wrapText="1"/>
    </xf>
    <xf numFmtId="4" fontId="10" fillId="0" borderId="0" xfId="0" applyNumberFormat="1" applyFont="1" applyAlignment="1">
      <alignment horizontal="center"/>
    </xf>
    <xf numFmtId="0" fontId="21" fillId="2" borderId="2" xfId="0" applyFont="1" applyFill="1" applyBorder="1" applyAlignment="1">
      <alignment horizontal="center" vertical="center" wrapText="1"/>
    </xf>
    <xf numFmtId="3" fontId="21" fillId="2" borderId="2"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6" fillId="3" borderId="1" xfId="0" applyFont="1" applyFill="1" applyBorder="1" applyAlignment="1">
      <alignment horizontal="justify" vertical="center" wrapText="1"/>
    </xf>
    <xf numFmtId="0" fontId="10" fillId="0" borderId="2" xfId="0" applyFont="1" applyBorder="1" applyAlignment="1">
      <alignment horizontal="center" wrapText="1"/>
    </xf>
    <xf numFmtId="3" fontId="10" fillId="0" borderId="2" xfId="0" applyNumberFormat="1" applyFont="1" applyBorder="1" applyAlignment="1">
      <alignment horizontal="center" wrapText="1"/>
    </xf>
    <xf numFmtId="0" fontId="9" fillId="4" borderId="1" xfId="0" applyFont="1" applyFill="1" applyBorder="1" applyAlignment="1">
      <alignment horizontal="center" vertical="center" wrapText="1"/>
    </xf>
    <xf numFmtId="49" fontId="10" fillId="0" borderId="4" xfId="0" applyNumberFormat="1" applyFont="1" applyBorder="1" applyAlignment="1">
      <alignment horizontal="center" vertical="top" wrapText="1"/>
    </xf>
    <xf numFmtId="3" fontId="9" fillId="0" borderId="1" xfId="0" applyNumberFormat="1" applyFont="1" applyBorder="1" applyAlignment="1">
      <alignment horizontal="center" vertical="center" wrapText="1"/>
    </xf>
    <xf numFmtId="166" fontId="3" fillId="0" borderId="0" xfId="0" applyNumberFormat="1" applyFont="1" applyAlignment="1">
      <alignment horizontal="right"/>
    </xf>
    <xf numFmtId="0" fontId="25" fillId="0" borderId="1" xfId="0" applyFont="1" applyBorder="1" applyAlignment="1">
      <alignment vertical="center" wrapText="1"/>
    </xf>
    <xf numFmtId="4" fontId="26" fillId="3" borderId="1" xfId="0" applyNumberFormat="1" applyFont="1" applyFill="1" applyBorder="1" applyAlignment="1">
      <alignment horizontal="right" vertical="center" wrapText="1"/>
    </xf>
    <xf numFmtId="4" fontId="27" fillId="0" borderId="4" xfId="0" applyNumberFormat="1" applyFont="1" applyBorder="1" applyAlignment="1">
      <alignment horizontal="right" vertical="center" wrapText="1"/>
    </xf>
    <xf numFmtId="0" fontId="23" fillId="4" borderId="1" xfId="0" applyFont="1" applyFill="1" applyBorder="1" applyAlignment="1">
      <alignment horizontal="center" vertical="center"/>
    </xf>
    <xf numFmtId="0" fontId="10" fillId="0" borderId="0" xfId="0" applyFont="1" applyAlignment="1">
      <alignment horizontal="left" vertical="center" wrapText="1"/>
    </xf>
    <xf numFmtId="0" fontId="15" fillId="0" borderId="0" xfId="0" applyFont="1"/>
    <xf numFmtId="0" fontId="25" fillId="0" borderId="0" xfId="0" applyFont="1"/>
    <xf numFmtId="3" fontId="3" fillId="0" borderId="1" xfId="0" applyNumberFormat="1" applyFont="1" applyBorder="1" applyAlignment="1">
      <alignment horizontal="center" vertical="center" wrapText="1"/>
    </xf>
    <xf numFmtId="2" fontId="25" fillId="0" borderId="0" xfId="0" applyNumberFormat="1" applyFont="1"/>
    <xf numFmtId="3" fontId="10" fillId="0" borderId="0" xfId="0" applyNumberFormat="1" applyFont="1" applyAlignment="1">
      <alignment horizontal="center" vertical="center" wrapText="1"/>
    </xf>
    <xf numFmtId="4" fontId="2" fillId="0" borderId="1" xfId="0" applyNumberFormat="1" applyFont="1" applyBorder="1" applyAlignment="1">
      <alignment horizontal="center" vertical="center" wrapText="1"/>
    </xf>
    <xf numFmtId="0" fontId="10" fillId="0" borderId="9" xfId="0" applyFont="1" applyBorder="1" applyAlignment="1">
      <alignment horizontal="center" wrapText="1"/>
    </xf>
    <xf numFmtId="49" fontId="10" fillId="0" borderId="10" xfId="0" applyNumberFormat="1" applyFont="1" applyBorder="1" applyAlignment="1">
      <alignment horizontal="center" vertical="top" wrapText="1"/>
    </xf>
    <xf numFmtId="49" fontId="10" fillId="0" borderId="3" xfId="0" applyNumberFormat="1" applyFont="1" applyBorder="1" applyAlignment="1">
      <alignment horizontal="center" vertical="top" wrapText="1"/>
    </xf>
    <xf numFmtId="0" fontId="30" fillId="3" borderId="2" xfId="0" applyFont="1" applyFill="1" applyBorder="1" applyAlignment="1">
      <alignment horizontal="center" vertical="center" wrapText="1"/>
    </xf>
    <xf numFmtId="0" fontId="30" fillId="3" borderId="4" xfId="0" applyFont="1" applyFill="1" applyBorder="1" applyAlignment="1">
      <alignment horizontal="center" vertical="center" wrapText="1"/>
    </xf>
    <xf numFmtId="0" fontId="2" fillId="0" borderId="1" xfId="0"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6" fillId="3" borderId="1" xfId="0" applyFont="1" applyFill="1" applyBorder="1" applyAlignment="1">
      <alignment vertical="center" wrapText="1"/>
    </xf>
    <xf numFmtId="0" fontId="3" fillId="0" borderId="2" xfId="0" applyFont="1" applyBorder="1" applyAlignment="1">
      <alignment vertical="center" wrapText="1"/>
    </xf>
    <xf numFmtId="0" fontId="6" fillId="3" borderId="2" xfId="0" applyFont="1" applyFill="1" applyBorder="1" applyAlignment="1">
      <alignment vertical="center" wrapText="1"/>
    </xf>
    <xf numFmtId="0" fontId="2" fillId="0" borderId="2" xfId="0" applyFont="1" applyBorder="1" applyAlignment="1">
      <alignment horizontal="center" vertical="center" wrapText="1"/>
    </xf>
    <xf numFmtId="4" fontId="25" fillId="0" borderId="1" xfId="0" applyNumberFormat="1" applyFont="1" applyBorder="1" applyAlignment="1">
      <alignment horizontal="center" vertical="center" wrapText="1"/>
    </xf>
    <xf numFmtId="0" fontId="10" fillId="0" borderId="9" xfId="0" applyFont="1" applyBorder="1" applyAlignment="1">
      <alignment horizontal="center" vertical="center" wrapText="1"/>
    </xf>
    <xf numFmtId="0" fontId="30" fillId="3" borderId="1" xfId="0" applyFont="1" applyFill="1" applyBorder="1" applyAlignment="1">
      <alignment horizontal="justify" vertical="center" wrapText="1"/>
    </xf>
    <xf numFmtId="0" fontId="27" fillId="3" borderId="1" xfId="0" applyFont="1" applyFill="1" applyBorder="1" applyAlignment="1">
      <alignment horizontal="justify" vertical="center" wrapText="1"/>
    </xf>
    <xf numFmtId="1" fontId="0" fillId="0" borderId="0" xfId="0" applyNumberFormat="1"/>
    <xf numFmtId="4" fontId="9" fillId="0" borderId="0" xfId="0" applyNumberFormat="1" applyFont="1" applyAlignment="1">
      <alignment horizontal="center"/>
    </xf>
    <xf numFmtId="4" fontId="0" fillId="0" borderId="0" xfId="0" applyNumberFormat="1"/>
    <xf numFmtId="4" fontId="15" fillId="0" borderId="0" xfId="0" applyNumberFormat="1" applyFont="1"/>
    <xf numFmtId="0" fontId="3" fillId="3" borderId="1" xfId="0" applyFont="1" applyFill="1" applyBorder="1" applyAlignment="1">
      <alignment horizontal="left" vertical="center" wrapText="1"/>
    </xf>
    <xf numFmtId="167" fontId="2" fillId="0" borderId="1" xfId="0" applyNumberFormat="1" applyFont="1" applyBorder="1" applyAlignment="1">
      <alignment horizontal="center" vertical="center" wrapText="1"/>
    </xf>
    <xf numFmtId="165" fontId="3" fillId="0" borderId="1" xfId="0" applyNumberFormat="1" applyFont="1" applyBorder="1" applyAlignment="1">
      <alignment horizontal="center" vertical="center" wrapText="1"/>
    </xf>
    <xf numFmtId="0" fontId="3" fillId="0" borderId="0" xfId="0" applyFont="1" applyAlignment="1">
      <alignment horizontal="left" vertical="top" wrapText="1"/>
    </xf>
    <xf numFmtId="167" fontId="10" fillId="0" borderId="2" xfId="0" applyNumberFormat="1" applyFont="1" applyBorder="1" applyAlignment="1">
      <alignment horizontal="center" wrapText="1"/>
    </xf>
    <xf numFmtId="0" fontId="3" fillId="0" borderId="0" xfId="0" applyFont="1" applyAlignment="1">
      <alignment horizontal="left" vertical="top"/>
    </xf>
    <xf numFmtId="0" fontId="3" fillId="0" borderId="8" xfId="0" applyFont="1" applyBorder="1" applyAlignment="1">
      <alignment vertical="top"/>
    </xf>
    <xf numFmtId="168" fontId="34" fillId="0" borderId="0" xfId="0" applyNumberFormat="1" applyFont="1"/>
    <xf numFmtId="0" fontId="34" fillId="0" borderId="0" xfId="0" applyFont="1"/>
    <xf numFmtId="0" fontId="32" fillId="0" borderId="0" xfId="0" applyFont="1"/>
    <xf numFmtId="0" fontId="29" fillId="0" borderId="1" xfId="0" applyFont="1" applyBorder="1" applyAlignment="1">
      <alignment vertical="top" wrapText="1"/>
    </xf>
    <xf numFmtId="0" fontId="3" fillId="0" borderId="1" xfId="0" applyFont="1" applyBorder="1" applyAlignment="1">
      <alignment vertical="top" wrapText="1"/>
    </xf>
    <xf numFmtId="2" fontId="3" fillId="0" borderId="1" xfId="0" applyNumberFormat="1" applyFont="1" applyBorder="1" applyAlignment="1">
      <alignment horizontal="center" vertical="center" wrapText="1"/>
    </xf>
    <xf numFmtId="0" fontId="2" fillId="0" borderId="1" xfId="0" applyFont="1" applyBorder="1" applyAlignment="1">
      <alignment horizontal="left" vertical="top" wrapText="1"/>
    </xf>
    <xf numFmtId="169" fontId="2" fillId="0" borderId="1" xfId="0" applyNumberFormat="1" applyFont="1" applyBorder="1" applyAlignment="1">
      <alignment horizontal="center" vertical="center" wrapText="1"/>
    </xf>
    <xf numFmtId="0" fontId="3" fillId="0" borderId="1" xfId="0" applyFont="1" applyBorder="1" applyAlignment="1">
      <alignment horizontal="left" vertical="top" wrapText="1"/>
    </xf>
    <xf numFmtId="169" fontId="3" fillId="0" borderId="1" xfId="0" applyNumberFormat="1" applyFont="1" applyBorder="1" applyAlignment="1">
      <alignment horizontal="center" vertical="center" wrapText="1"/>
    </xf>
    <xf numFmtId="167" fontId="3" fillId="0" borderId="1" xfId="0" applyNumberFormat="1" applyFont="1" applyBorder="1" applyAlignment="1">
      <alignment horizontal="center" vertical="center" wrapText="1"/>
    </xf>
    <xf numFmtId="170" fontId="0" fillId="0" borderId="0" xfId="0" applyNumberFormat="1"/>
    <xf numFmtId="0" fontId="2" fillId="0" borderId="0" xfId="0" applyFont="1" applyAlignment="1">
      <alignment horizontal="right" vertical="center" wrapText="1"/>
    </xf>
    <xf numFmtId="0" fontId="23" fillId="4" borderId="1" xfId="0" applyFont="1" applyFill="1" applyBorder="1" applyAlignment="1">
      <alignment horizontal="center"/>
    </xf>
    <xf numFmtId="0" fontId="23" fillId="2" borderId="2" xfId="0" applyFont="1" applyFill="1" applyBorder="1" applyAlignment="1">
      <alignment horizontal="center" vertical="center" wrapText="1"/>
    </xf>
    <xf numFmtId="1" fontId="23" fillId="4" borderId="1" xfId="0" applyNumberFormat="1" applyFont="1" applyFill="1" applyBorder="1" applyAlignment="1">
      <alignment horizontal="center"/>
    </xf>
    <xf numFmtId="0" fontId="10" fillId="0" borderId="5" xfId="0" applyFont="1" applyBorder="1" applyAlignment="1">
      <alignment horizontal="justify" vertical="center" wrapText="1"/>
    </xf>
    <xf numFmtId="0" fontId="10" fillId="0" borderId="1" xfId="0" applyFont="1" applyBorder="1" applyAlignment="1">
      <alignment horizontal="left" vertical="center" wrapText="1"/>
    </xf>
    <xf numFmtId="3" fontId="10" fillId="0" borderId="1" xfId="0" applyNumberFormat="1" applyFont="1" applyBorder="1" applyAlignment="1">
      <alignment horizontal="center" vertical="center" wrapText="1"/>
    </xf>
    <xf numFmtId="0" fontId="2" fillId="3" borderId="2" xfId="0" applyFont="1" applyFill="1" applyBorder="1" applyAlignment="1">
      <alignment horizontal="justify" vertical="center" wrapText="1"/>
    </xf>
    <xf numFmtId="3" fontId="3" fillId="0" borderId="6" xfId="0" applyNumberFormat="1" applyFont="1" applyBorder="1" applyAlignment="1">
      <alignment horizontal="center" vertical="center" wrapText="1"/>
    </xf>
    <xf numFmtId="0" fontId="10" fillId="0" borderId="2" xfId="0" applyFont="1" applyBorder="1" applyAlignment="1">
      <alignment horizontal="center" vertical="center" wrapText="1"/>
    </xf>
    <xf numFmtId="0" fontId="25" fillId="0" borderId="1" xfId="0" applyFont="1" applyBorder="1" applyAlignment="1">
      <alignment horizontal="center" vertical="center" wrapText="1"/>
    </xf>
    <xf numFmtId="0" fontId="10" fillId="0" borderId="1" xfId="0" applyFont="1" applyBorder="1" applyAlignment="1">
      <alignment horizontal="justify" vertical="center" wrapText="1"/>
    </xf>
    <xf numFmtId="0" fontId="13" fillId="6" borderId="1" xfId="0" applyFont="1" applyFill="1" applyBorder="1" applyAlignment="1">
      <alignment vertical="center" wrapText="1"/>
    </xf>
    <xf numFmtId="1" fontId="10" fillId="0" borderId="2" xfId="0" applyNumberFormat="1" applyFont="1" applyBorder="1" applyAlignment="1">
      <alignment horizontal="center" wrapText="1"/>
    </xf>
    <xf numFmtId="3" fontId="10" fillId="0" borderId="2" xfId="0" applyNumberFormat="1" applyFont="1" applyBorder="1" applyAlignment="1">
      <alignment horizontal="center" vertical="center" wrapText="1"/>
    </xf>
    <xf numFmtId="49" fontId="10" fillId="0" borderId="4" xfId="0" applyNumberFormat="1" applyFont="1" applyBorder="1" applyAlignment="1">
      <alignment horizontal="center" vertical="center" wrapText="1"/>
    </xf>
    <xf numFmtId="0" fontId="38" fillId="0" borderId="0" xfId="0" applyFont="1"/>
    <xf numFmtId="0" fontId="9" fillId="4" borderId="1" xfId="0" applyFont="1" applyFill="1" applyBorder="1" applyAlignment="1">
      <alignment vertical="center" wrapText="1"/>
    </xf>
    <xf numFmtId="0" fontId="13" fillId="0" borderId="1" xfId="0" applyFont="1" applyBorder="1" applyAlignment="1">
      <alignment horizontal="center" vertical="center" wrapText="1"/>
    </xf>
    <xf numFmtId="0" fontId="10" fillId="0" borderId="3" xfId="0" applyFont="1" applyBorder="1" applyAlignment="1">
      <alignment horizontal="left" vertical="center" wrapText="1"/>
    </xf>
    <xf numFmtId="0" fontId="39" fillId="0" borderId="0" xfId="1" applyFont="1" applyAlignment="1">
      <alignment horizontal="justify" vertical="center"/>
    </xf>
    <xf numFmtId="0" fontId="17" fillId="0" borderId="0" xfId="0" applyFont="1"/>
    <xf numFmtId="0" fontId="25" fillId="3" borderId="1" xfId="0" applyFont="1" applyFill="1" applyBorder="1" applyAlignment="1">
      <alignment vertical="center" wrapText="1"/>
    </xf>
    <xf numFmtId="0" fontId="42" fillId="0" borderId="0" xfId="0" applyFont="1"/>
    <xf numFmtId="0" fontId="43" fillId="0" borderId="0" xfId="0" applyFont="1"/>
    <xf numFmtId="3" fontId="42" fillId="0" borderId="0" xfId="0" applyNumberFormat="1" applyFont="1"/>
    <xf numFmtId="4" fontId="42" fillId="0" borderId="0" xfId="0" applyNumberFormat="1" applyFont="1" applyAlignment="1">
      <alignment horizontal="center"/>
    </xf>
    <xf numFmtId="4" fontId="42" fillId="0" borderId="0" xfId="0" applyNumberFormat="1" applyFont="1"/>
    <xf numFmtId="0" fontId="28" fillId="0" borderId="0" xfId="0" applyFont="1"/>
    <xf numFmtId="4" fontId="28" fillId="0" borderId="0" xfId="0" applyNumberFormat="1" applyFont="1"/>
    <xf numFmtId="4" fontId="2" fillId="0" borderId="1" xfId="0" applyNumberFormat="1" applyFont="1" applyBorder="1" applyAlignment="1">
      <alignment horizontal="right" vertical="center" wrapText="1"/>
    </xf>
    <xf numFmtId="172" fontId="15" fillId="0" borderId="0" xfId="0" applyNumberFormat="1" applyFont="1"/>
    <xf numFmtId="3" fontId="28" fillId="0" borderId="1" xfId="0" applyNumberFormat="1" applyFont="1" applyBorder="1" applyAlignment="1">
      <alignment horizontal="center" vertical="center" wrapText="1"/>
    </xf>
    <xf numFmtId="0" fontId="29" fillId="0" borderId="0" xfId="0" applyFont="1" applyAlignment="1">
      <alignment horizontal="left" vertical="center" wrapText="1"/>
    </xf>
    <xf numFmtId="0" fontId="10" fillId="6" borderId="3" xfId="0" applyFont="1" applyFill="1" applyBorder="1" applyAlignment="1">
      <alignment horizontal="center" vertical="center" wrapText="1"/>
    </xf>
    <xf numFmtId="0" fontId="48" fillId="0" borderId="0" xfId="0" applyFont="1"/>
    <xf numFmtId="2" fontId="48" fillId="0" borderId="0" xfId="0" applyNumberFormat="1" applyFont="1"/>
    <xf numFmtId="0" fontId="46" fillId="0" borderId="0" xfId="0" applyFont="1" applyAlignment="1">
      <alignment horizontal="right" vertical="top"/>
    </xf>
    <xf numFmtId="0" fontId="3" fillId="0" borderId="0" xfId="0" applyFont="1" applyAlignment="1">
      <alignment horizontal="left"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4" fontId="3" fillId="0" borderId="0" xfId="0" applyNumberFormat="1" applyFont="1" applyAlignment="1">
      <alignment horizontal="right" vertical="center" wrapText="1"/>
    </xf>
    <xf numFmtId="0" fontId="3" fillId="0" borderId="0" xfId="0" applyFont="1" applyAlignment="1">
      <alignment vertical="top" wrapText="1"/>
    </xf>
    <xf numFmtId="3" fontId="3" fillId="0" borderId="0" xfId="0" applyNumberFormat="1" applyFont="1" applyAlignment="1">
      <alignment horizontal="center" vertical="center" wrapText="1"/>
    </xf>
    <xf numFmtId="0" fontId="0" fillId="0" borderId="0" xfId="0" applyAlignment="1">
      <alignment wrapText="1"/>
    </xf>
    <xf numFmtId="3" fontId="25" fillId="0" borderId="0" xfId="0" applyNumberFormat="1" applyFont="1"/>
    <xf numFmtId="0" fontId="25" fillId="0" borderId="2" xfId="0" applyFont="1" applyBorder="1" applyAlignment="1">
      <alignment horizontal="center" vertical="center" wrapText="1"/>
    </xf>
    <xf numFmtId="0" fontId="32" fillId="0" borderId="2" xfId="0" applyFont="1" applyBorder="1" applyAlignment="1">
      <alignment horizontal="center" vertical="center" wrapText="1"/>
    </xf>
    <xf numFmtId="3" fontId="32" fillId="0" borderId="2" xfId="0" applyNumberFormat="1" applyFont="1" applyBorder="1" applyAlignment="1">
      <alignment horizontal="center" vertical="center" wrapText="1"/>
    </xf>
    <xf numFmtId="49" fontId="32" fillId="0" borderId="4" xfId="0" applyNumberFormat="1" applyFont="1" applyBorder="1" applyAlignment="1">
      <alignment horizontal="center" vertical="center" wrapText="1"/>
    </xf>
    <xf numFmtId="49" fontId="32" fillId="0" borderId="14" xfId="0" applyNumberFormat="1" applyFont="1" applyBorder="1" applyAlignment="1">
      <alignment horizontal="center" wrapText="1"/>
    </xf>
    <xf numFmtId="3" fontId="32" fillId="0" borderId="3" xfId="0" applyNumberFormat="1" applyFont="1" applyBorder="1" applyAlignment="1">
      <alignment horizontal="center" wrapText="1"/>
    </xf>
    <xf numFmtId="49" fontId="32" fillId="0" borderId="4" xfId="0" applyNumberFormat="1" applyFont="1" applyBorder="1" applyAlignment="1">
      <alignment horizontal="center" vertical="top" wrapText="1"/>
    </xf>
    <xf numFmtId="169" fontId="10" fillId="0" borderId="2" xfId="0" applyNumberFormat="1" applyFont="1" applyBorder="1" applyAlignment="1">
      <alignment horizontal="center" wrapText="1"/>
    </xf>
    <xf numFmtId="0" fontId="32" fillId="0" borderId="1" xfId="0" applyFont="1" applyBorder="1" applyAlignment="1">
      <alignment horizontal="left" vertical="center" wrapText="1"/>
    </xf>
    <xf numFmtId="0" fontId="32" fillId="0" borderId="1" xfId="0" applyFont="1" applyBorder="1" applyAlignment="1">
      <alignment horizontal="center" vertical="top" wrapText="1"/>
    </xf>
    <xf numFmtId="0" fontId="32" fillId="0" borderId="1" xfId="0" applyFont="1" applyBorder="1" applyAlignment="1">
      <alignment horizontal="center" vertical="top"/>
    </xf>
    <xf numFmtId="0" fontId="29" fillId="0" borderId="1" xfId="0" applyFont="1" applyBorder="1" applyAlignment="1">
      <alignment vertical="center" wrapText="1"/>
    </xf>
    <xf numFmtId="3" fontId="29" fillId="0" borderId="1" xfId="0" applyNumberFormat="1" applyFont="1" applyBorder="1" applyAlignment="1">
      <alignment horizontal="center" vertical="center" wrapText="1"/>
    </xf>
    <xf numFmtId="4" fontId="29" fillId="0" borderId="1" xfId="0" applyNumberFormat="1" applyFont="1" applyBorder="1" applyAlignment="1">
      <alignment horizontal="center" vertical="center" wrapText="1"/>
    </xf>
    <xf numFmtId="169" fontId="3" fillId="0" borderId="6" xfId="0" applyNumberFormat="1" applyFont="1" applyBorder="1" applyAlignment="1">
      <alignment horizontal="center" vertical="center" wrapText="1"/>
    </xf>
    <xf numFmtId="164" fontId="0" fillId="0" borderId="0" xfId="2" applyFont="1"/>
    <xf numFmtId="0" fontId="50" fillId="0" borderId="0" xfId="0" applyFont="1" applyAlignment="1">
      <alignment horizontal="left" vertical="top" wrapText="1"/>
    </xf>
    <xf numFmtId="173" fontId="0" fillId="0" borderId="0" xfId="0" applyNumberFormat="1"/>
    <xf numFmtId="3" fontId="47" fillId="0" borderId="1" xfId="0" applyNumberFormat="1" applyFont="1" applyBorder="1" applyAlignment="1">
      <alignment horizontal="center" vertical="center" wrapText="1"/>
    </xf>
    <xf numFmtId="4" fontId="22" fillId="0" borderId="0" xfId="0" applyNumberFormat="1" applyFont="1"/>
    <xf numFmtId="3" fontId="11" fillId="0" borderId="1" xfId="0" applyNumberFormat="1" applyFont="1" applyBorder="1" applyAlignment="1">
      <alignment horizontal="center" vertical="center" wrapText="1"/>
    </xf>
    <xf numFmtId="3" fontId="12" fillId="0" borderId="1" xfId="0" applyNumberFormat="1" applyFont="1" applyBorder="1" applyAlignment="1">
      <alignment horizontal="center" vertical="center" wrapText="1"/>
    </xf>
    <xf numFmtId="0" fontId="3" fillId="0" borderId="2"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2" fillId="0" borderId="0" xfId="0" applyFont="1"/>
    <xf numFmtId="3" fontId="2" fillId="0" borderId="0" xfId="0" applyNumberFormat="1" applyFont="1" applyAlignment="1">
      <alignment horizontal="center" vertical="center" wrapText="1"/>
    </xf>
    <xf numFmtId="171" fontId="3" fillId="0" borderId="0" xfId="0" applyNumberFormat="1" applyFont="1"/>
    <xf numFmtId="171" fontId="0" fillId="0" borderId="0" xfId="0" applyNumberFormat="1"/>
    <xf numFmtId="3" fontId="25" fillId="0" borderId="1" xfId="0" applyNumberFormat="1" applyFont="1" applyBorder="1" applyAlignment="1">
      <alignment horizontal="center" vertical="center" wrapText="1"/>
    </xf>
    <xf numFmtId="174" fontId="0" fillId="0" borderId="0" xfId="0" applyNumberFormat="1"/>
    <xf numFmtId="0" fontId="10" fillId="6" borderId="2"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0" fillId="6" borderId="2" xfId="0" applyFont="1" applyFill="1" applyBorder="1" applyAlignment="1">
      <alignment horizontal="left" vertical="center" wrapText="1"/>
    </xf>
    <xf numFmtId="0" fontId="10" fillId="6" borderId="4" xfId="0" applyFont="1" applyFill="1" applyBorder="1" applyAlignment="1">
      <alignment horizontal="left" vertical="center" wrapText="1"/>
    </xf>
    <xf numFmtId="0" fontId="10" fillId="0" borderId="2" xfId="0" applyFont="1" applyBorder="1" applyAlignment="1">
      <alignment horizontal="left" vertical="center" wrapText="1"/>
    </xf>
    <xf numFmtId="0" fontId="10" fillId="0" borderId="4" xfId="0" applyFont="1" applyBorder="1" applyAlignment="1">
      <alignment horizontal="left" vertical="center" wrapText="1"/>
    </xf>
    <xf numFmtId="0" fontId="10" fillId="6" borderId="1" xfId="0" applyFont="1" applyFill="1" applyBorder="1" applyAlignment="1">
      <alignment horizontal="center" vertical="center" wrapText="1"/>
    </xf>
    <xf numFmtId="0" fontId="32" fillId="0" borderId="2" xfId="0" applyFont="1" applyBorder="1" applyAlignment="1">
      <alignment horizontal="center" vertical="center" wrapText="1"/>
    </xf>
    <xf numFmtId="0" fontId="41" fillId="0" borderId="3" xfId="0" applyFont="1" applyBorder="1" applyAlignment="1">
      <alignment horizontal="center" vertical="center" wrapText="1"/>
    </xf>
    <xf numFmtId="0" fontId="10" fillId="0" borderId="2" xfId="0" applyFont="1" applyBorder="1" applyAlignment="1">
      <alignment horizontal="center" vertical="center" wrapText="1"/>
    </xf>
    <xf numFmtId="0" fontId="37" fillId="0" borderId="3" xfId="0" applyFont="1" applyBorder="1" applyAlignment="1">
      <alignment horizontal="center" vertical="center" wrapText="1"/>
    </xf>
    <xf numFmtId="0" fontId="10" fillId="3" borderId="1" xfId="0" applyFont="1" applyFill="1" applyBorder="1" applyAlignment="1">
      <alignment vertical="center" wrapText="1"/>
    </xf>
    <xf numFmtId="0" fontId="10" fillId="0" borderId="4" xfId="0" applyFont="1" applyBorder="1" applyAlignment="1">
      <alignment horizontal="center" vertical="center" wrapText="1"/>
    </xf>
    <xf numFmtId="0" fontId="32" fillId="0" borderId="4" xfId="0" applyFont="1" applyBorder="1" applyAlignment="1">
      <alignment horizontal="center" vertical="center" wrapText="1"/>
    </xf>
    <xf numFmtId="0" fontId="10" fillId="0" borderId="2" xfId="0" applyFont="1" applyBorder="1" applyAlignment="1">
      <alignment vertical="center" wrapText="1"/>
    </xf>
    <xf numFmtId="0" fontId="10" fillId="0" borderId="4" xfId="0" applyFont="1" applyBorder="1" applyAlignment="1">
      <alignment vertical="center" wrapText="1"/>
    </xf>
    <xf numFmtId="0" fontId="9" fillId="0" borderId="0" xfId="0" applyFont="1" applyAlignment="1">
      <alignment horizontal="center" wrapText="1"/>
    </xf>
    <xf numFmtId="0" fontId="9" fillId="0" borderId="0" xfId="0" applyFont="1" applyAlignment="1">
      <alignment horizontal="center"/>
    </xf>
    <xf numFmtId="0" fontId="10" fillId="5" borderId="1" xfId="0" applyFont="1" applyFill="1" applyBorder="1" applyAlignment="1">
      <alignment vertical="center" wrapText="1"/>
    </xf>
    <xf numFmtId="0" fontId="9" fillId="4" borderId="1" xfId="0" applyFont="1" applyFill="1" applyBorder="1" applyAlignment="1">
      <alignment horizontal="center" vertical="center" wrapText="1"/>
    </xf>
    <xf numFmtId="1" fontId="10" fillId="0" borderId="2" xfId="0" applyNumberFormat="1" applyFont="1" applyBorder="1" applyAlignment="1">
      <alignment horizontal="center" vertical="center" wrapText="1"/>
    </xf>
    <xf numFmtId="1" fontId="10" fillId="0" borderId="4" xfId="0" applyNumberFormat="1" applyFont="1" applyBorder="1" applyAlignment="1">
      <alignment horizontal="center" vertical="center" wrapText="1"/>
    </xf>
    <xf numFmtId="0" fontId="10" fillId="0" borderId="0" xfId="0" applyFont="1" applyAlignment="1">
      <alignment horizontal="left" vertical="top" wrapText="1"/>
    </xf>
    <xf numFmtId="0" fontId="10" fillId="6" borderId="1" xfId="0" applyFont="1" applyFill="1" applyBorder="1" applyAlignment="1">
      <alignment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10" fillId="0" borderId="0" xfId="0" applyFont="1" applyAlignment="1">
      <alignment horizontal="left" vertical="top"/>
    </xf>
    <xf numFmtId="0" fontId="37" fillId="0" borderId="3" xfId="0" applyFont="1" applyBorder="1" applyAlignment="1">
      <alignment vertical="center" wrapText="1"/>
    </xf>
    <xf numFmtId="0" fontId="32" fillId="0" borderId="2" xfId="0" applyFont="1" applyBorder="1" applyAlignment="1">
      <alignment horizontal="left" vertical="center" wrapText="1"/>
    </xf>
    <xf numFmtId="0" fontId="32" fillId="0" borderId="4" xfId="0" applyFont="1" applyBorder="1" applyAlignment="1">
      <alignment horizontal="left" vertical="center" wrapText="1"/>
    </xf>
    <xf numFmtId="0" fontId="32" fillId="0" borderId="1" xfId="0" applyFont="1" applyBorder="1" applyAlignment="1">
      <alignment horizontal="center" vertical="center" wrapText="1"/>
    </xf>
    <xf numFmtId="0" fontId="10" fillId="0" borderId="1" xfId="0" applyFont="1" applyBorder="1" applyAlignment="1">
      <alignment horizontal="left" vertical="center" wrapText="1"/>
    </xf>
    <xf numFmtId="0" fontId="37" fillId="0" borderId="0" xfId="0" applyFont="1" applyAlignment="1">
      <alignment horizontal="left"/>
    </xf>
    <xf numFmtId="0" fontId="9" fillId="0" borderId="11" xfId="0" applyFont="1" applyBorder="1" applyAlignment="1">
      <alignment horizontal="left"/>
    </xf>
    <xf numFmtId="4" fontId="9" fillId="4" borderId="5" xfId="0" applyNumberFormat="1" applyFont="1" applyFill="1" applyBorder="1" applyAlignment="1">
      <alignment horizontal="center" vertical="center"/>
    </xf>
    <xf numFmtId="4" fontId="9" fillId="4" borderId="7" xfId="0" applyNumberFormat="1" applyFont="1" applyFill="1" applyBorder="1" applyAlignment="1">
      <alignment horizontal="center" vertical="center"/>
    </xf>
    <xf numFmtId="4" fontId="9" fillId="4" borderId="6" xfId="0" applyNumberFormat="1" applyFont="1" applyFill="1" applyBorder="1" applyAlignment="1">
      <alignment horizontal="center" vertical="center"/>
    </xf>
    <xf numFmtId="1" fontId="21" fillId="4" borderId="5" xfId="0" applyNumberFormat="1" applyFont="1" applyFill="1" applyBorder="1" applyAlignment="1">
      <alignment horizontal="center"/>
    </xf>
    <xf numFmtId="1" fontId="21" fillId="4" borderId="7" xfId="0" applyNumberFormat="1" applyFont="1" applyFill="1" applyBorder="1" applyAlignment="1">
      <alignment horizontal="center"/>
    </xf>
    <xf numFmtId="1" fontId="21" fillId="4" borderId="6" xfId="0" applyNumberFormat="1" applyFont="1" applyFill="1" applyBorder="1" applyAlignment="1">
      <alignment horizontal="center"/>
    </xf>
    <xf numFmtId="4" fontId="10" fillId="0" borderId="1" xfId="0" applyNumberFormat="1" applyFont="1" applyBorder="1" applyAlignment="1">
      <alignment horizontal="left" vertical="top" wrapText="1"/>
    </xf>
    <xf numFmtId="0" fontId="10" fillId="0" borderId="1" xfId="0" applyFont="1" applyBorder="1" applyAlignment="1">
      <alignment horizontal="left" vertical="top" wrapText="1"/>
    </xf>
    <xf numFmtId="0" fontId="9" fillId="4" borderId="1" xfId="0" applyFont="1" applyFill="1" applyBorder="1" applyAlignment="1">
      <alignment horizontal="center"/>
    </xf>
    <xf numFmtId="1" fontId="21" fillId="4" borderId="1" xfId="0" applyNumberFormat="1" applyFont="1" applyFill="1" applyBorder="1" applyAlignment="1">
      <alignment horizontal="center"/>
    </xf>
    <xf numFmtId="0" fontId="21" fillId="4" borderId="1" xfId="0" applyFont="1" applyFill="1" applyBorder="1" applyAlignment="1">
      <alignment horizontal="center"/>
    </xf>
    <xf numFmtId="0" fontId="13" fillId="0" borderId="1" xfId="0" applyFont="1" applyBorder="1" applyAlignment="1">
      <alignment horizontal="center" vertical="top"/>
    </xf>
    <xf numFmtId="0" fontId="9" fillId="4" borderId="1" xfId="0" applyFont="1" applyFill="1" applyBorder="1" applyAlignment="1">
      <alignment horizontal="center" vertical="center"/>
    </xf>
    <xf numFmtId="0" fontId="13" fillId="0" borderId="1" xfId="0" applyFont="1" applyBorder="1" applyAlignment="1">
      <alignment horizontal="left" vertical="top"/>
    </xf>
    <xf numFmtId="0" fontId="10" fillId="0" borderId="1" xfId="0" applyFont="1" applyBorder="1" applyAlignment="1">
      <alignment horizontal="center" vertical="top"/>
    </xf>
    <xf numFmtId="0" fontId="9" fillId="4" borderId="5"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6" xfId="0" applyFont="1" applyFill="1" applyBorder="1" applyAlignment="1">
      <alignment horizontal="center" vertical="center"/>
    </xf>
    <xf numFmtId="0" fontId="21" fillId="4" borderId="5" xfId="0" applyFont="1" applyFill="1" applyBorder="1" applyAlignment="1">
      <alignment horizontal="center"/>
    </xf>
    <xf numFmtId="0" fontId="21" fillId="4" borderId="7" xfId="0" applyFont="1" applyFill="1" applyBorder="1" applyAlignment="1">
      <alignment horizontal="center"/>
    </xf>
    <xf numFmtId="0" fontId="21" fillId="4" borderId="6" xfId="0" applyFont="1" applyFill="1" applyBorder="1" applyAlignment="1">
      <alignment horizontal="center"/>
    </xf>
    <xf numFmtId="0" fontId="13" fillId="0" borderId="5" xfId="0" applyFont="1" applyBorder="1" applyAlignment="1">
      <alignment horizontal="left" vertical="top"/>
    </xf>
    <xf numFmtId="0" fontId="13" fillId="0" borderId="7" xfId="0" applyFont="1" applyBorder="1" applyAlignment="1">
      <alignment horizontal="left" vertical="top"/>
    </xf>
    <xf numFmtId="0" fontId="13" fillId="0" borderId="6" xfId="0" applyFont="1" applyBorder="1" applyAlignment="1">
      <alignment horizontal="left" vertical="top"/>
    </xf>
    <xf numFmtId="0" fontId="13" fillId="0" borderId="5" xfId="0" applyFont="1" applyBorder="1" applyAlignment="1">
      <alignment horizontal="center" vertical="top"/>
    </xf>
    <xf numFmtId="0" fontId="13" fillId="0" borderId="7" xfId="0" applyFont="1" applyBorder="1" applyAlignment="1">
      <alignment horizontal="center" vertical="top"/>
    </xf>
    <xf numFmtId="0" fontId="13" fillId="0" borderId="6" xfId="0" applyFont="1" applyBorder="1" applyAlignment="1">
      <alignment horizontal="center" vertical="top"/>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6" fillId="3" borderId="1" xfId="0" applyFont="1" applyFill="1" applyBorder="1" applyAlignment="1">
      <alignment horizontal="center" vertical="center" wrapText="1"/>
    </xf>
    <xf numFmtId="4" fontId="3" fillId="0" borderId="1" xfId="0" applyNumberFormat="1" applyFont="1" applyBorder="1" applyAlignment="1">
      <alignment horizontal="right" vertical="center" wrapText="1"/>
    </xf>
    <xf numFmtId="0" fontId="25" fillId="0" borderId="1" xfId="0" applyFont="1" applyBorder="1" applyAlignment="1">
      <alignment horizontal="center" vertical="center" wrapText="1"/>
    </xf>
    <xf numFmtId="0" fontId="31" fillId="3" borderId="1" xfId="0" applyFont="1" applyFill="1" applyBorder="1" applyAlignment="1">
      <alignment horizontal="center" vertical="center" wrapText="1"/>
    </xf>
    <xf numFmtId="0" fontId="33" fillId="3"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4" fontId="2" fillId="0" borderId="1" xfId="0" applyNumberFormat="1" applyFont="1" applyBorder="1" applyAlignment="1">
      <alignment horizontal="righ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4" fontId="3" fillId="0" borderId="2" xfId="0" applyNumberFormat="1" applyFont="1" applyBorder="1" applyAlignment="1">
      <alignment horizontal="right" vertical="center" wrapText="1"/>
    </xf>
    <xf numFmtId="4" fontId="3" fillId="0" borderId="3" xfId="0" applyNumberFormat="1" applyFont="1" applyBorder="1" applyAlignment="1">
      <alignment horizontal="right" vertical="center" wrapText="1"/>
    </xf>
    <xf numFmtId="4" fontId="3" fillId="0" borderId="4" xfId="0" applyNumberFormat="1" applyFont="1" applyBorder="1" applyAlignment="1">
      <alignment horizontal="right" vertical="center" wrapText="1"/>
    </xf>
    <xf numFmtId="4" fontId="9" fillId="4" borderId="1" xfId="0" applyNumberFormat="1" applyFont="1" applyFill="1" applyBorder="1" applyAlignment="1">
      <alignment horizontal="center" vertical="center"/>
    </xf>
    <xf numFmtId="3" fontId="10" fillId="0" borderId="5" xfId="0" applyNumberFormat="1" applyFont="1" applyBorder="1" applyAlignment="1">
      <alignment horizontal="center" vertical="top"/>
    </xf>
    <xf numFmtId="3" fontId="10" fillId="0" borderId="7" xfId="0" applyNumberFormat="1" applyFont="1" applyBorder="1" applyAlignment="1">
      <alignment horizontal="center" vertical="top"/>
    </xf>
    <xf numFmtId="3" fontId="10" fillId="0" borderId="6" xfId="0" applyNumberFormat="1" applyFont="1" applyBorder="1" applyAlignment="1">
      <alignment horizontal="center" vertical="top"/>
    </xf>
    <xf numFmtId="1" fontId="10" fillId="0" borderId="1" xfId="0" applyNumberFormat="1" applyFont="1" applyBorder="1" applyAlignment="1">
      <alignment horizontal="center" vertical="top"/>
    </xf>
    <xf numFmtId="49" fontId="10" fillId="0" borderId="1" xfId="0" applyNumberFormat="1" applyFont="1" applyBorder="1" applyAlignment="1">
      <alignment horizontal="left" vertical="top" wrapText="1"/>
    </xf>
    <xf numFmtId="4" fontId="9" fillId="0" borderId="1" xfId="0" applyNumberFormat="1" applyFont="1" applyBorder="1" applyAlignment="1">
      <alignment horizontal="center"/>
    </xf>
    <xf numFmtId="4" fontId="10" fillId="0" borderId="1" xfId="0" applyNumberFormat="1" applyFont="1" applyBorder="1" applyAlignment="1">
      <alignment horizontal="center"/>
    </xf>
    <xf numFmtId="0" fontId="1" fillId="2" borderId="1" xfId="0" applyFont="1" applyFill="1" applyBorder="1" applyAlignment="1">
      <alignment horizontal="center" vertical="center" wrapText="1"/>
    </xf>
    <xf numFmtId="4" fontId="1" fillId="2" borderId="1" xfId="0" applyNumberFormat="1" applyFont="1" applyFill="1" applyBorder="1" applyAlignment="1">
      <alignment horizontal="center" vertical="center" wrapText="1"/>
    </xf>
    <xf numFmtId="0" fontId="9" fillId="0" borderId="1" xfId="0" applyFont="1" applyBorder="1" applyAlignment="1">
      <alignment horizontal="left"/>
    </xf>
    <xf numFmtId="0" fontId="10" fillId="0" borderId="1" xfId="0" applyFont="1" applyBorder="1" applyAlignment="1">
      <alignment horizontal="center"/>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4" fontId="2" fillId="0" borderId="2" xfId="0" applyNumberFormat="1" applyFont="1" applyBorder="1" applyAlignment="1">
      <alignment horizontal="right" vertical="center" wrapText="1"/>
    </xf>
    <xf numFmtId="4" fontId="2" fillId="0" borderId="3" xfId="0" applyNumberFormat="1" applyFont="1" applyBorder="1" applyAlignment="1">
      <alignment horizontal="right" vertical="center" wrapText="1"/>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0" borderId="4" xfId="0" applyFont="1" applyBorder="1" applyAlignment="1">
      <alignment horizontal="right" vertical="center" wrapText="1"/>
    </xf>
    <xf numFmtId="0" fontId="2" fillId="0" borderId="4" xfId="0" applyFont="1" applyBorder="1" applyAlignment="1">
      <alignment horizontal="justify" vertical="center" wrapText="1"/>
    </xf>
    <xf numFmtId="0" fontId="3" fillId="0" borderId="8" xfId="0" applyFont="1" applyBorder="1" applyAlignment="1">
      <alignment horizontal="left" vertical="top" wrapText="1"/>
    </xf>
    <xf numFmtId="0" fontId="3" fillId="0" borderId="0" xfId="0" applyFont="1" applyAlignment="1">
      <alignment horizontal="left" vertical="top" wrapText="1"/>
    </xf>
    <xf numFmtId="0" fontId="8" fillId="4" borderId="1" xfId="0" applyFont="1" applyFill="1" applyBorder="1" applyAlignment="1">
      <alignment horizontal="center" vertical="center" wrapText="1"/>
    </xf>
    <xf numFmtId="0" fontId="10" fillId="0" borderId="5" xfId="0" applyFont="1" applyBorder="1" applyAlignment="1">
      <alignment horizontal="center" vertical="top"/>
    </xf>
    <xf numFmtId="0" fontId="10" fillId="0" borderId="6" xfId="0" applyFont="1" applyBorder="1" applyAlignment="1">
      <alignment horizontal="center" vertical="top"/>
    </xf>
    <xf numFmtId="49" fontId="10" fillId="0" borderId="5" xfId="0" applyNumberFormat="1" applyFont="1" applyBorder="1" applyAlignment="1">
      <alignment horizontal="left" vertical="top" wrapText="1"/>
    </xf>
    <xf numFmtId="49" fontId="10" fillId="0" borderId="7" xfId="0" applyNumberFormat="1" applyFont="1" applyBorder="1" applyAlignment="1">
      <alignment horizontal="left" vertical="top" wrapText="1"/>
    </xf>
    <xf numFmtId="49" fontId="10" fillId="0" borderId="6" xfId="0" applyNumberFormat="1" applyFont="1" applyBorder="1" applyAlignment="1">
      <alignment horizontal="left" vertical="top" wrapText="1"/>
    </xf>
    <xf numFmtId="1" fontId="10" fillId="0" borderId="5" xfId="0" applyNumberFormat="1" applyFont="1" applyBorder="1" applyAlignment="1">
      <alignment horizontal="center" vertical="top"/>
    </xf>
    <xf numFmtId="1" fontId="10" fillId="0" borderId="7" xfId="0" applyNumberFormat="1" applyFont="1" applyBorder="1" applyAlignment="1">
      <alignment horizontal="center" vertical="top"/>
    </xf>
    <xf numFmtId="1" fontId="10" fillId="0" borderId="6" xfId="0" applyNumberFormat="1" applyFont="1" applyBorder="1" applyAlignment="1">
      <alignment horizontal="center" vertical="top"/>
    </xf>
    <xf numFmtId="0" fontId="21" fillId="4" borderId="1" xfId="0" applyFont="1" applyFill="1" applyBorder="1" applyAlignment="1">
      <alignment horizontal="center" vertical="center"/>
    </xf>
    <xf numFmtId="0" fontId="23" fillId="4" borderId="1" xfId="0" applyFont="1" applyFill="1" applyBorder="1" applyAlignment="1">
      <alignment horizontal="center" vertical="center"/>
    </xf>
    <xf numFmtId="0" fontId="20" fillId="4" borderId="1" xfId="0" applyFont="1" applyFill="1" applyBorder="1" applyAlignment="1">
      <alignment horizontal="center" vertical="center" wrapText="1"/>
    </xf>
    <xf numFmtId="0" fontId="1" fillId="2" borderId="1" xfId="0" applyFont="1" applyFill="1" applyBorder="1" applyAlignment="1">
      <alignment vertical="center" wrapText="1"/>
    </xf>
    <xf numFmtId="0" fontId="10" fillId="0" borderId="1" xfId="0" applyFont="1" applyBorder="1" applyAlignment="1">
      <alignment horizontal="left"/>
    </xf>
    <xf numFmtId="0" fontId="12" fillId="0" borderId="1" xfId="0" applyFont="1" applyBorder="1" applyAlignment="1">
      <alignment horizontal="left"/>
    </xf>
    <xf numFmtId="167" fontId="10" fillId="0" borderId="5" xfId="0" applyNumberFormat="1" applyFont="1" applyBorder="1" applyAlignment="1">
      <alignment horizontal="center" vertical="top"/>
    </xf>
    <xf numFmtId="167" fontId="10" fillId="0" borderId="7" xfId="0" applyNumberFormat="1" applyFont="1" applyBorder="1" applyAlignment="1">
      <alignment horizontal="center" vertical="top"/>
    </xf>
    <xf numFmtId="167" fontId="10" fillId="0" borderId="6" xfId="0" applyNumberFormat="1" applyFont="1" applyBorder="1" applyAlignment="1">
      <alignment horizontal="center" vertical="top"/>
    </xf>
    <xf numFmtId="0" fontId="10" fillId="0" borderId="5" xfId="0" applyFont="1" applyBorder="1" applyAlignment="1">
      <alignment horizontal="center"/>
    </xf>
    <xf numFmtId="0" fontId="10" fillId="0" borderId="7" xfId="0" applyFont="1" applyBorder="1" applyAlignment="1">
      <alignment horizontal="center"/>
    </xf>
    <xf numFmtId="0" fontId="10" fillId="0" borderId="6" xfId="0" applyFont="1" applyBorder="1" applyAlignment="1">
      <alignment horizontal="center"/>
    </xf>
    <xf numFmtId="0" fontId="10" fillId="0" borderId="5" xfId="0" applyFont="1" applyBorder="1" applyAlignment="1">
      <alignment horizontal="left"/>
    </xf>
    <xf numFmtId="0" fontId="10" fillId="0" borderId="7" xfId="0" applyFont="1" applyBorder="1" applyAlignment="1">
      <alignment horizontal="left"/>
    </xf>
    <xf numFmtId="0" fontId="10" fillId="0" borderId="6" xfId="0" applyFont="1" applyBorder="1" applyAlignment="1">
      <alignment horizontal="left"/>
    </xf>
    <xf numFmtId="0" fontId="9" fillId="0" borderId="5" xfId="0" applyFont="1" applyBorder="1" applyAlignment="1">
      <alignment horizontal="left"/>
    </xf>
    <xf numFmtId="0" fontId="9" fillId="0" borderId="7" xfId="0" applyFont="1" applyBorder="1" applyAlignment="1">
      <alignment horizontal="left"/>
    </xf>
    <xf numFmtId="0" fontId="9" fillId="0" borderId="6" xfId="0" applyFont="1" applyBorder="1" applyAlignment="1">
      <alignment horizontal="left"/>
    </xf>
    <xf numFmtId="0" fontId="11" fillId="0" borderId="1" xfId="0" applyFont="1" applyBorder="1" applyAlignment="1">
      <alignment horizontal="left"/>
    </xf>
    <xf numFmtId="4" fontId="47" fillId="0" borderId="1" xfId="0" applyNumberFormat="1" applyFont="1" applyBorder="1" applyAlignment="1">
      <alignment horizontal="center"/>
    </xf>
    <xf numFmtId="0" fontId="21" fillId="4" borderId="1" xfId="0" applyFont="1" applyFill="1" applyBorder="1" applyAlignment="1">
      <alignment horizontal="center" vertical="center" wrapText="1"/>
    </xf>
    <xf numFmtId="3" fontId="32" fillId="0" borderId="5" xfId="0" applyNumberFormat="1" applyFont="1" applyBorder="1" applyAlignment="1">
      <alignment horizontal="center" vertical="top" wrapText="1"/>
    </xf>
    <xf numFmtId="0" fontId="13" fillId="0" borderId="5" xfId="0" applyFont="1" applyBorder="1" applyAlignment="1">
      <alignment horizontal="left"/>
    </xf>
    <xf numFmtId="0" fontId="13" fillId="0" borderId="7" xfId="0" applyFont="1" applyBorder="1" applyAlignment="1">
      <alignment horizontal="left"/>
    </xf>
    <xf numFmtId="0" fontId="13" fillId="0" borderId="6" xfId="0" applyFont="1" applyBorder="1" applyAlignment="1">
      <alignment horizontal="left"/>
    </xf>
    <xf numFmtId="4" fontId="32" fillId="0" borderId="1" xfId="0" applyNumberFormat="1" applyFont="1" applyBorder="1" applyAlignment="1">
      <alignment horizontal="center"/>
    </xf>
    <xf numFmtId="0" fontId="2" fillId="2" borderId="1" xfId="0" applyFont="1" applyFill="1" applyBorder="1" applyAlignment="1">
      <alignment vertical="center" wrapText="1"/>
    </xf>
    <xf numFmtId="0" fontId="46" fillId="0" borderId="8" xfId="0" applyFont="1" applyBorder="1" applyAlignment="1">
      <alignment horizontal="left" vertical="top" wrapText="1"/>
    </xf>
    <xf numFmtId="0" fontId="9" fillId="4" borderId="5" xfId="0" applyFont="1" applyFill="1" applyBorder="1" applyAlignment="1">
      <alignment horizontal="center"/>
    </xf>
    <xf numFmtId="0" fontId="9" fillId="4" borderId="7" xfId="0" applyFont="1" applyFill="1" applyBorder="1" applyAlignment="1">
      <alignment horizontal="center"/>
    </xf>
    <xf numFmtId="0" fontId="9" fillId="4" borderId="6" xfId="0" applyFont="1" applyFill="1" applyBorder="1" applyAlignment="1">
      <alignment horizontal="center"/>
    </xf>
    <xf numFmtId="4" fontId="10" fillId="0" borderId="5" xfId="0" applyNumberFormat="1" applyFont="1" applyBorder="1" applyAlignment="1">
      <alignment horizontal="left" vertical="top" wrapText="1"/>
    </xf>
    <xf numFmtId="4" fontId="10" fillId="0" borderId="7" xfId="0" applyNumberFormat="1" applyFont="1" applyBorder="1" applyAlignment="1">
      <alignment horizontal="left" vertical="top" wrapText="1"/>
    </xf>
    <xf numFmtId="4" fontId="10" fillId="0" borderId="6" xfId="0" applyNumberFormat="1" applyFont="1" applyBorder="1" applyAlignment="1">
      <alignment horizontal="left" vertical="top" wrapText="1"/>
    </xf>
    <xf numFmtId="4" fontId="27" fillId="0" borderId="1" xfId="0" applyNumberFormat="1" applyFont="1" applyBorder="1" applyAlignment="1">
      <alignment horizontal="right" vertical="center" wrapText="1"/>
    </xf>
    <xf numFmtId="0" fontId="27" fillId="0" borderId="1" xfId="0" applyFont="1" applyBorder="1" applyAlignment="1">
      <alignment horizontal="left" vertical="center" wrapText="1"/>
    </xf>
    <xf numFmtId="4" fontId="28" fillId="0" borderId="1" xfId="0" applyNumberFormat="1" applyFont="1" applyBorder="1" applyAlignment="1">
      <alignment horizontal="right" vertical="center" wrapText="1"/>
    </xf>
    <xf numFmtId="0" fontId="25" fillId="0" borderId="1" xfId="0" applyFont="1" applyBorder="1" applyAlignment="1">
      <alignment horizontal="left" vertical="center" wrapText="1"/>
    </xf>
    <xf numFmtId="4" fontId="3" fillId="0" borderId="1" xfId="0" applyNumberFormat="1" applyFont="1" applyBorder="1" applyAlignment="1">
      <alignment vertical="center" wrapText="1"/>
    </xf>
    <xf numFmtId="0" fontId="25" fillId="0" borderId="2" xfId="0" applyFont="1" applyBorder="1" applyAlignment="1">
      <alignment horizontal="center" vertical="center" wrapText="1"/>
    </xf>
    <xf numFmtId="4" fontId="25" fillId="0" borderId="2" xfId="0" applyNumberFormat="1" applyFont="1" applyBorder="1" applyAlignment="1">
      <alignment vertical="center" wrapText="1"/>
    </xf>
    <xf numFmtId="3" fontId="32" fillId="0" borderId="1" xfId="0" applyNumberFormat="1" applyFont="1" applyBorder="1" applyAlignment="1">
      <alignment horizontal="center" vertical="top"/>
    </xf>
    <xf numFmtId="0" fontId="23" fillId="4" borderId="1" xfId="0" applyFont="1" applyFill="1" applyBorder="1" applyAlignment="1">
      <alignment horizontal="center" vertical="center" wrapText="1"/>
    </xf>
    <xf numFmtId="0" fontId="23" fillId="4" borderId="1" xfId="0" applyFont="1" applyFill="1" applyBorder="1" applyAlignment="1">
      <alignment horizontal="center"/>
    </xf>
    <xf numFmtId="0" fontId="35" fillId="3" borderId="2" xfId="0" applyFont="1" applyFill="1" applyBorder="1" applyAlignment="1">
      <alignment horizontal="center" vertical="center" wrapText="1"/>
    </xf>
    <xf numFmtId="0" fontId="2" fillId="0" borderId="9" xfId="0" applyFont="1" applyBorder="1" applyAlignment="1">
      <alignment horizontal="left" vertical="top" wrapText="1"/>
    </xf>
    <xf numFmtId="0" fontId="2" fillId="0" borderId="8" xfId="0" applyFont="1" applyBorder="1" applyAlignment="1">
      <alignment horizontal="left" vertical="top" wrapText="1"/>
    </xf>
    <xf numFmtId="0" fontId="2" fillId="0" borderId="12"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13" xfId="0" applyFont="1" applyBorder="1" applyAlignment="1">
      <alignment horizontal="left" vertical="top" wrapText="1"/>
    </xf>
    <xf numFmtId="0" fontId="25" fillId="0" borderId="2" xfId="0" applyFont="1" applyBorder="1" applyAlignment="1">
      <alignment horizontal="left" vertical="center" wrapText="1"/>
    </xf>
    <xf numFmtId="4" fontId="25" fillId="0" borderId="2" xfId="0" applyNumberFormat="1" applyFont="1" applyBorder="1" applyAlignment="1">
      <alignment horizontal="right" vertical="center" wrapText="1"/>
    </xf>
    <xf numFmtId="0" fontId="29" fillId="0" borderId="9" xfId="0" applyFont="1" applyBorder="1" applyAlignment="1">
      <alignment horizontal="left" vertical="top" wrapText="1"/>
    </xf>
    <xf numFmtId="0" fontId="29" fillId="0" borderId="8" xfId="0" applyFont="1" applyBorder="1" applyAlignment="1">
      <alignment horizontal="left" vertical="top" wrapText="1"/>
    </xf>
    <xf numFmtId="0" fontId="29" fillId="0" borderId="12" xfId="0" applyFont="1" applyBorder="1" applyAlignment="1">
      <alignment horizontal="left" vertical="top" wrapText="1"/>
    </xf>
    <xf numFmtId="0" fontId="29" fillId="0" borderId="10" xfId="0" applyFont="1" applyBorder="1" applyAlignment="1">
      <alignment horizontal="left" vertical="top" wrapText="1"/>
    </xf>
    <xf numFmtId="0" fontId="29" fillId="0" borderId="11" xfId="0" applyFont="1" applyBorder="1" applyAlignment="1">
      <alignment horizontal="left" vertical="top" wrapText="1"/>
    </xf>
    <xf numFmtId="0" fontId="29" fillId="0" borderId="13" xfId="0" applyFont="1" applyBorder="1" applyAlignment="1">
      <alignment horizontal="left" vertical="top" wrapText="1"/>
    </xf>
    <xf numFmtId="0" fontId="40" fillId="3" borderId="2" xfId="0" applyFont="1" applyFill="1" applyBorder="1" applyAlignment="1">
      <alignment horizontal="center" vertical="center" wrapText="1"/>
    </xf>
    <xf numFmtId="0" fontId="2" fillId="0" borderId="5" xfId="0" applyFont="1" applyBorder="1" applyAlignment="1">
      <alignment horizontal="left" vertical="top"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32" fillId="0" borderId="1" xfId="0" applyFont="1" applyBorder="1" applyAlignment="1">
      <alignment vertical="top" wrapText="1"/>
    </xf>
    <xf numFmtId="0" fontId="41" fillId="0" borderId="1" xfId="0" applyFont="1" applyBorder="1" applyAlignment="1">
      <alignment horizontal="left" vertical="top"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0" fontId="35" fillId="3" borderId="3" xfId="0" applyFont="1" applyFill="1" applyBorder="1" applyAlignment="1">
      <alignment horizontal="center" vertical="center" wrapText="1"/>
    </xf>
    <xf numFmtId="0" fontId="35" fillId="3" borderId="4" xfId="0" applyFont="1" applyFill="1" applyBorder="1" applyAlignment="1">
      <alignment horizontal="center" vertical="center" wrapText="1"/>
    </xf>
    <xf numFmtId="4" fontId="25" fillId="0" borderId="2" xfId="0" applyNumberFormat="1" applyFont="1" applyBorder="1" applyAlignment="1">
      <alignment horizontal="center" vertical="center" wrapText="1"/>
    </xf>
    <xf numFmtId="4" fontId="25" fillId="0" borderId="3" xfId="0" applyNumberFormat="1" applyFont="1" applyBorder="1" applyAlignment="1">
      <alignment horizontal="center" vertical="center" wrapText="1"/>
    </xf>
    <xf numFmtId="4" fontId="25" fillId="0" borderId="4" xfId="0" applyNumberFormat="1"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4" xfId="0" applyFont="1" applyBorder="1" applyAlignment="1">
      <alignment horizontal="center" vertical="center" wrapText="1"/>
    </xf>
    <xf numFmtId="4" fontId="29" fillId="0" borderId="2" xfId="0" applyNumberFormat="1" applyFont="1" applyBorder="1" applyAlignment="1">
      <alignment horizontal="center" vertical="center" wrapText="1"/>
    </xf>
    <xf numFmtId="4" fontId="29" fillId="0" borderId="3" xfId="0" applyNumberFormat="1" applyFont="1" applyBorder="1" applyAlignment="1">
      <alignment horizontal="center" vertical="center" wrapText="1"/>
    </xf>
    <xf numFmtId="4" fontId="29" fillId="0" borderId="4" xfId="0" applyNumberFormat="1"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4" fontId="3" fillId="0" borderId="4" xfId="0" applyNumberFormat="1" applyFont="1" applyBorder="1" applyAlignment="1">
      <alignment horizontal="center" vertical="center" wrapText="1"/>
    </xf>
    <xf numFmtId="4" fontId="32" fillId="0" borderId="5" xfId="0" applyNumberFormat="1" applyFont="1" applyBorder="1" applyAlignment="1">
      <alignment horizontal="left" vertical="top" wrapText="1"/>
    </xf>
    <xf numFmtId="4" fontId="32" fillId="0" borderId="7" xfId="0" applyNumberFormat="1" applyFont="1" applyBorder="1" applyAlignment="1">
      <alignment horizontal="left" vertical="top" wrapText="1"/>
    </xf>
    <xf numFmtId="4" fontId="32" fillId="0" borderId="6" xfId="0" applyNumberFormat="1" applyFont="1" applyBorder="1" applyAlignment="1">
      <alignment horizontal="left" vertical="top" wrapText="1"/>
    </xf>
    <xf numFmtId="0" fontId="2" fillId="0" borderId="1" xfId="0" applyFont="1" applyBorder="1" applyAlignment="1">
      <alignment horizontal="right" vertical="center" wrapText="1"/>
    </xf>
    <xf numFmtId="0" fontId="2" fillId="0" borderId="1" xfId="0" applyFont="1" applyBorder="1" applyAlignment="1">
      <alignment horizontal="justify" vertical="center" wrapText="1"/>
    </xf>
    <xf numFmtId="0" fontId="25" fillId="0" borderId="8"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9" fillId="0" borderId="2" xfId="0" applyFont="1" applyBorder="1" applyAlignment="1">
      <alignment horizontal="left" vertical="center" wrapText="1"/>
    </xf>
    <xf numFmtId="0" fontId="29" fillId="0" borderId="3" xfId="0" applyFont="1" applyBorder="1" applyAlignment="1">
      <alignment horizontal="left" vertical="center" wrapText="1"/>
    </xf>
    <xf numFmtId="0" fontId="29" fillId="0" borderId="4" xfId="0" applyFont="1" applyBorder="1" applyAlignment="1">
      <alignment horizontal="left" vertical="center" wrapText="1"/>
    </xf>
    <xf numFmtId="3" fontId="32" fillId="0" borderId="5" xfId="0" applyNumberFormat="1" applyFont="1" applyBorder="1" applyAlignment="1">
      <alignment horizontal="center" vertical="top"/>
    </xf>
    <xf numFmtId="3" fontId="32" fillId="0" borderId="7" xfId="0" applyNumberFormat="1" applyFont="1" applyBorder="1" applyAlignment="1">
      <alignment horizontal="center" vertical="top"/>
    </xf>
    <xf numFmtId="3" fontId="32" fillId="0" borderId="6" xfId="0" applyNumberFormat="1" applyFont="1" applyBorder="1" applyAlignment="1">
      <alignment horizontal="center" vertical="top"/>
    </xf>
    <xf numFmtId="1" fontId="32" fillId="0" borderId="5" xfId="0" applyNumberFormat="1" applyFont="1" applyBorder="1" applyAlignment="1">
      <alignment horizontal="center" vertical="top"/>
    </xf>
    <xf numFmtId="1" fontId="32" fillId="0" borderId="7" xfId="0" applyNumberFormat="1" applyFont="1" applyBorder="1" applyAlignment="1">
      <alignment horizontal="center" vertical="top"/>
    </xf>
    <xf numFmtId="1" fontId="32" fillId="0" borderId="6" xfId="0" applyNumberFormat="1" applyFont="1" applyBorder="1" applyAlignment="1">
      <alignment horizontal="center" vertical="top"/>
    </xf>
    <xf numFmtId="49" fontId="32" fillId="0" borderId="5" xfId="0" applyNumberFormat="1" applyFont="1" applyBorder="1" applyAlignment="1">
      <alignment horizontal="left" vertical="top" wrapText="1"/>
    </xf>
    <xf numFmtId="49" fontId="32" fillId="0" borderId="7" xfId="0" applyNumberFormat="1" applyFont="1" applyBorder="1" applyAlignment="1">
      <alignment horizontal="left" vertical="top" wrapText="1"/>
    </xf>
    <xf numFmtId="49" fontId="32" fillId="0" borderId="6" xfId="0" applyNumberFormat="1" applyFont="1" applyBorder="1" applyAlignment="1">
      <alignment horizontal="left" vertical="top" wrapText="1"/>
    </xf>
    <xf numFmtId="0" fontId="32" fillId="0" borderId="5" xfId="0" applyFont="1" applyBorder="1" applyAlignment="1">
      <alignment horizontal="center" vertical="top"/>
    </xf>
    <xf numFmtId="0" fontId="32" fillId="0" borderId="6" xfId="0" applyFont="1" applyBorder="1" applyAlignment="1">
      <alignment horizontal="center" vertical="top"/>
    </xf>
    <xf numFmtId="4" fontId="3" fillId="0" borderId="3" xfId="0" applyNumberFormat="1" applyFont="1" applyBorder="1" applyAlignment="1">
      <alignment horizontal="center" vertical="center" wrapText="1"/>
    </xf>
    <xf numFmtId="4" fontId="10" fillId="0" borderId="9" xfId="0" applyNumberFormat="1" applyFont="1" applyBorder="1" applyAlignment="1">
      <alignment horizontal="left" vertical="top" wrapText="1"/>
    </xf>
    <xf numFmtId="4" fontId="10" fillId="0" borderId="8" xfId="0" applyNumberFormat="1" applyFont="1" applyBorder="1" applyAlignment="1">
      <alignment horizontal="left" vertical="top" wrapText="1"/>
    </xf>
    <xf numFmtId="4" fontId="10" fillId="0" borderId="12" xfId="0" applyNumberFormat="1" applyFont="1" applyBorder="1" applyAlignment="1">
      <alignment horizontal="left" vertical="top" wrapText="1"/>
    </xf>
    <xf numFmtId="4" fontId="10" fillId="0" borderId="10" xfId="0" applyNumberFormat="1" applyFont="1" applyBorder="1" applyAlignment="1">
      <alignment horizontal="left" vertical="top" wrapText="1"/>
    </xf>
    <xf numFmtId="4" fontId="10" fillId="0" borderId="11" xfId="0" applyNumberFormat="1" applyFont="1" applyBorder="1" applyAlignment="1">
      <alignment horizontal="left" vertical="top" wrapText="1"/>
    </xf>
    <xf numFmtId="4" fontId="10" fillId="0" borderId="13" xfId="0" applyNumberFormat="1" applyFont="1" applyBorder="1" applyAlignment="1">
      <alignment horizontal="left" vertical="top" wrapText="1"/>
    </xf>
    <xf numFmtId="4" fontId="2" fillId="0" borderId="2"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169" fontId="10" fillId="0" borderId="5" xfId="0" applyNumberFormat="1" applyFont="1" applyBorder="1" applyAlignment="1">
      <alignment horizontal="center" vertical="top"/>
    </xf>
    <xf numFmtId="169" fontId="10" fillId="0" borderId="7" xfId="0" applyNumberFormat="1" applyFont="1" applyBorder="1" applyAlignment="1">
      <alignment horizontal="center" vertical="top"/>
    </xf>
    <xf numFmtId="169" fontId="10" fillId="0" borderId="6" xfId="0" applyNumberFormat="1" applyFont="1" applyBorder="1" applyAlignment="1">
      <alignment horizontal="center" vertical="top"/>
    </xf>
    <xf numFmtId="1" fontId="23" fillId="4" borderId="1" xfId="0" applyNumberFormat="1" applyFont="1" applyFill="1" applyBorder="1" applyAlignment="1">
      <alignment horizontal="center"/>
    </xf>
    <xf numFmtId="1" fontId="23" fillId="4" borderId="5" xfId="0" applyNumberFormat="1" applyFont="1" applyFill="1" applyBorder="1" applyAlignment="1">
      <alignment horizontal="center"/>
    </xf>
    <xf numFmtId="1" fontId="23" fillId="4" borderId="7" xfId="0" applyNumberFormat="1" applyFont="1" applyFill="1" applyBorder="1" applyAlignment="1">
      <alignment horizontal="center"/>
    </xf>
    <xf numFmtId="1" fontId="23" fillId="4" borderId="6" xfId="0" applyNumberFormat="1" applyFont="1" applyFill="1" applyBorder="1" applyAlignment="1">
      <alignment horizontal="center"/>
    </xf>
    <xf numFmtId="0" fontId="23" fillId="4" borderId="5" xfId="0" applyFont="1" applyFill="1" applyBorder="1" applyAlignment="1">
      <alignment horizontal="center"/>
    </xf>
    <xf numFmtId="0" fontId="23" fillId="4" borderId="7" xfId="0" applyFont="1" applyFill="1" applyBorder="1" applyAlignment="1">
      <alignment horizontal="center"/>
    </xf>
    <xf numFmtId="0" fontId="23" fillId="4" borderId="6" xfId="0" applyFont="1" applyFill="1" applyBorder="1" applyAlignment="1">
      <alignment horizontal="center"/>
    </xf>
    <xf numFmtId="4" fontId="3" fillId="0" borderId="5" xfId="0" applyNumberFormat="1" applyFont="1" applyBorder="1" applyAlignment="1">
      <alignment horizontal="right" vertical="center" wrapText="1"/>
    </xf>
    <xf numFmtId="4" fontId="2" fillId="0" borderId="4" xfId="0" applyNumberFormat="1" applyFont="1" applyBorder="1" applyAlignment="1">
      <alignment horizontal="center" vertical="center" wrapText="1"/>
    </xf>
    <xf numFmtId="0" fontId="3" fillId="0" borderId="0" xfId="0" applyFont="1" applyAlignment="1">
      <alignment wrapText="1"/>
    </xf>
    <xf numFmtId="0" fontId="25" fillId="0" borderId="8" xfId="0" applyFont="1" applyBorder="1" applyAlignment="1">
      <alignment vertical="center" wrapText="1"/>
    </xf>
    <xf numFmtId="0" fontId="28" fillId="0" borderId="1" xfId="0" applyFont="1" applyBorder="1" applyAlignment="1">
      <alignment horizontal="center" vertical="center" wrapText="1"/>
    </xf>
    <xf numFmtId="0" fontId="44" fillId="0" borderId="1" xfId="0" applyFont="1" applyBorder="1" applyAlignment="1">
      <alignment horizontal="center" vertical="center" wrapText="1"/>
    </xf>
    <xf numFmtId="0" fontId="28" fillId="0" borderId="1" xfId="0" applyFont="1" applyBorder="1" applyAlignment="1">
      <alignment horizontal="left" vertical="center" wrapText="1"/>
    </xf>
    <xf numFmtId="0" fontId="28" fillId="0" borderId="2" xfId="0" applyFont="1" applyBorder="1" applyAlignment="1">
      <alignment horizontal="center" vertical="center" wrapText="1"/>
    </xf>
    <xf numFmtId="0" fontId="28" fillId="0" borderId="4" xfId="0" applyFont="1" applyBorder="1" applyAlignment="1">
      <alignment horizontal="center" vertical="center" wrapText="1"/>
    </xf>
    <xf numFmtId="3" fontId="11" fillId="0" borderId="5" xfId="0" applyNumberFormat="1" applyFont="1" applyBorder="1" applyAlignment="1">
      <alignment horizontal="center" vertical="top"/>
    </xf>
    <xf numFmtId="3" fontId="11" fillId="0" borderId="7" xfId="0" applyNumberFormat="1" applyFont="1" applyBorder="1" applyAlignment="1">
      <alignment horizontal="center" vertical="top"/>
    </xf>
    <xf numFmtId="3" fontId="11" fillId="0" borderId="6" xfId="0" applyNumberFormat="1" applyFont="1" applyBorder="1" applyAlignment="1">
      <alignment horizontal="center" vertical="top"/>
    </xf>
  </cellXfs>
  <cellStyles count="3">
    <cellStyle name="Hipersaitas" xfId="1" builtinId="8"/>
    <cellStyle name="Įprastas" xfId="0" builtinId="0"/>
    <cellStyle name="Kablelis" xfId="2" builtinId="3"/>
  </cellStyles>
  <dxfs count="0"/>
  <tableStyles count="0" defaultTableStyle="TableStyleMedium2" defaultPivotStyle="PivotStyleLight16"/>
  <colors>
    <mruColors>
      <color rgb="FFDBE5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88"/>
  <sheetViews>
    <sheetView tabSelected="1" topLeftCell="G1" zoomScale="80" zoomScaleNormal="80" workbookViewId="0">
      <pane ySplit="8" topLeftCell="A9" activePane="bottomLeft" state="frozen"/>
      <selection pane="bottomLeft" activeCell="K1" sqref="K1"/>
    </sheetView>
  </sheetViews>
  <sheetFormatPr defaultColWidth="9.1796875" defaultRowHeight="14" x14ac:dyDescent="0.3"/>
  <cols>
    <col min="1" max="1" width="5" style="18" customWidth="1"/>
    <col min="2" max="2" width="5.81640625" style="18" customWidth="1"/>
    <col min="3" max="3" width="41.453125" style="18" customWidth="1"/>
    <col min="4" max="4" width="14" style="18" customWidth="1"/>
    <col min="5" max="5" width="13.54296875" style="18" customWidth="1"/>
    <col min="6" max="6" width="46.453125" style="18" customWidth="1"/>
    <col min="7" max="7" width="13.7265625" style="18" customWidth="1"/>
    <col min="8" max="8" width="19.453125" style="18" customWidth="1"/>
    <col min="9" max="9" width="17.1796875" style="18" customWidth="1"/>
    <col min="10" max="10" width="19.54296875" style="18" customWidth="1"/>
    <col min="11" max="11" width="75.26953125" style="18" customWidth="1"/>
    <col min="12" max="16384" width="9.1796875" style="18"/>
  </cols>
  <sheetData>
    <row r="1" spans="2:11" ht="84" customHeight="1" x14ac:dyDescent="0.3">
      <c r="K1" s="193" t="s">
        <v>690</v>
      </c>
    </row>
    <row r="2" spans="2:11" x14ac:dyDescent="0.3">
      <c r="B2" s="225" t="s">
        <v>80</v>
      </c>
      <c r="C2" s="226"/>
      <c r="D2" s="226"/>
      <c r="E2" s="226"/>
      <c r="F2" s="226"/>
      <c r="G2" s="226"/>
      <c r="H2" s="226"/>
      <c r="I2" s="226"/>
      <c r="J2" s="226"/>
      <c r="K2" s="226"/>
    </row>
    <row r="3" spans="2:11" x14ac:dyDescent="0.3">
      <c r="B3" s="225" t="s">
        <v>81</v>
      </c>
      <c r="C3" s="226"/>
      <c r="D3" s="226"/>
      <c r="E3" s="226"/>
      <c r="F3" s="226"/>
      <c r="G3" s="226"/>
      <c r="H3" s="226"/>
      <c r="I3" s="226"/>
      <c r="J3" s="226"/>
      <c r="K3" s="226"/>
    </row>
    <row r="5" spans="2:11" x14ac:dyDescent="0.3">
      <c r="B5" s="20" t="s">
        <v>82</v>
      </c>
    </row>
    <row r="6" spans="2:11" x14ac:dyDescent="0.3">
      <c r="B6" s="228" t="s">
        <v>39</v>
      </c>
      <c r="C6" s="228" t="s">
        <v>71</v>
      </c>
      <c r="D6" s="228"/>
      <c r="E6" s="228" t="s">
        <v>72</v>
      </c>
      <c r="F6" s="228" t="s">
        <v>60</v>
      </c>
      <c r="G6" s="228"/>
      <c r="H6" s="228"/>
      <c r="I6" s="228"/>
      <c r="J6" s="228" t="s">
        <v>73</v>
      </c>
      <c r="K6" s="228" t="s">
        <v>74</v>
      </c>
    </row>
    <row r="7" spans="2:11" ht="54" customHeight="1" x14ac:dyDescent="0.3">
      <c r="B7" s="228"/>
      <c r="C7" s="76" t="s">
        <v>75</v>
      </c>
      <c r="D7" s="76" t="s">
        <v>76</v>
      </c>
      <c r="E7" s="228"/>
      <c r="F7" s="76" t="s">
        <v>77</v>
      </c>
      <c r="G7" s="76" t="s">
        <v>78</v>
      </c>
      <c r="H7" s="76" t="s">
        <v>210</v>
      </c>
      <c r="I7" s="76" t="s">
        <v>211</v>
      </c>
      <c r="J7" s="228"/>
      <c r="K7" s="228"/>
    </row>
    <row r="8" spans="2:11" s="52" customFormat="1" ht="11.5" x14ac:dyDescent="0.25">
      <c r="B8" s="51">
        <v>1</v>
      </c>
      <c r="C8" s="51">
        <v>2</v>
      </c>
      <c r="D8" s="51">
        <v>3</v>
      </c>
      <c r="E8" s="51">
        <v>4</v>
      </c>
      <c r="F8" s="51">
        <v>5</v>
      </c>
      <c r="G8" s="51">
        <v>6</v>
      </c>
      <c r="H8" s="51">
        <v>7</v>
      </c>
      <c r="I8" s="51">
        <v>8</v>
      </c>
      <c r="J8" s="51">
        <v>9</v>
      </c>
      <c r="K8" s="51">
        <v>10</v>
      </c>
    </row>
    <row r="9" spans="2:11" ht="42" x14ac:dyDescent="0.3">
      <c r="B9" s="36" t="s">
        <v>69</v>
      </c>
      <c r="C9" s="36" t="s">
        <v>85</v>
      </c>
      <c r="D9" s="36" t="s">
        <v>86</v>
      </c>
      <c r="E9" s="33" t="s">
        <v>356</v>
      </c>
      <c r="F9" s="142" t="s">
        <v>329</v>
      </c>
      <c r="G9" s="31" t="s">
        <v>188</v>
      </c>
      <c r="H9" s="31" t="s">
        <v>345</v>
      </c>
      <c r="I9" s="31" t="s">
        <v>346</v>
      </c>
      <c r="J9" s="33" t="s">
        <v>170</v>
      </c>
      <c r="K9" s="33" t="s">
        <v>348</v>
      </c>
    </row>
    <row r="10" spans="2:11" ht="56" x14ac:dyDescent="0.3">
      <c r="B10" s="34"/>
      <c r="C10" s="143"/>
      <c r="D10" s="143"/>
      <c r="E10" s="33" t="s">
        <v>356</v>
      </c>
      <c r="F10" s="142" t="s">
        <v>330</v>
      </c>
      <c r="G10" s="31" t="s">
        <v>189</v>
      </c>
      <c r="H10" s="31" t="s">
        <v>212</v>
      </c>
      <c r="I10" s="31" t="s">
        <v>213</v>
      </c>
      <c r="J10" s="35"/>
      <c r="K10" s="33" t="s">
        <v>87</v>
      </c>
    </row>
    <row r="11" spans="2:11" ht="56" x14ac:dyDescent="0.3">
      <c r="B11" s="34"/>
      <c r="C11" s="143"/>
      <c r="D11" s="143"/>
      <c r="E11" s="33" t="s">
        <v>356</v>
      </c>
      <c r="F11" s="142" t="s">
        <v>331</v>
      </c>
      <c r="G11" s="31" t="s">
        <v>190</v>
      </c>
      <c r="H11" s="31" t="s">
        <v>214</v>
      </c>
      <c r="I11" s="31" t="s">
        <v>215</v>
      </c>
      <c r="J11" s="35"/>
      <c r="K11" s="33" t="s">
        <v>349</v>
      </c>
    </row>
    <row r="12" spans="2:11" ht="70" x14ac:dyDescent="0.3">
      <c r="B12" s="34"/>
      <c r="C12" s="143"/>
      <c r="D12" s="143"/>
      <c r="E12" s="33" t="s">
        <v>356</v>
      </c>
      <c r="F12" s="142" t="s">
        <v>332</v>
      </c>
      <c r="G12" s="31" t="s">
        <v>191</v>
      </c>
      <c r="H12" s="31" t="s">
        <v>570</v>
      </c>
      <c r="I12" s="31" t="s">
        <v>571</v>
      </c>
      <c r="J12" s="35"/>
      <c r="K12" s="33" t="s">
        <v>572</v>
      </c>
    </row>
    <row r="13" spans="2:11" ht="28" x14ac:dyDescent="0.3">
      <c r="B13" s="34"/>
      <c r="C13" s="143"/>
      <c r="D13" s="143"/>
      <c r="E13" s="33" t="s">
        <v>356</v>
      </c>
      <c r="F13" s="142" t="s">
        <v>88</v>
      </c>
      <c r="G13" s="31" t="s">
        <v>192</v>
      </c>
      <c r="H13" s="31" t="s">
        <v>216</v>
      </c>
      <c r="I13" s="31" t="s">
        <v>217</v>
      </c>
      <c r="J13" s="35"/>
      <c r="K13" s="31" t="s">
        <v>89</v>
      </c>
    </row>
    <row r="14" spans="2:11" ht="42" x14ac:dyDescent="0.3">
      <c r="B14" s="34"/>
      <c r="C14" s="143"/>
      <c r="D14" s="143"/>
      <c r="E14" s="33" t="s">
        <v>356</v>
      </c>
      <c r="F14" s="142" t="s">
        <v>90</v>
      </c>
      <c r="G14" s="31" t="s">
        <v>193</v>
      </c>
      <c r="H14" s="31" t="s">
        <v>218</v>
      </c>
      <c r="I14" s="31" t="s">
        <v>219</v>
      </c>
      <c r="J14" s="35"/>
      <c r="K14" s="31" t="s">
        <v>89</v>
      </c>
    </row>
    <row r="15" spans="2:11" ht="56" x14ac:dyDescent="0.3">
      <c r="B15" s="34"/>
      <c r="C15" s="143"/>
      <c r="D15" s="143"/>
      <c r="E15" s="33" t="s">
        <v>356</v>
      </c>
      <c r="F15" s="142" t="s">
        <v>91</v>
      </c>
      <c r="G15" s="31" t="s">
        <v>194</v>
      </c>
      <c r="H15" s="31" t="s">
        <v>220</v>
      </c>
      <c r="I15" s="31" t="s">
        <v>221</v>
      </c>
      <c r="J15" s="35"/>
      <c r="K15" s="31" t="s">
        <v>89</v>
      </c>
    </row>
    <row r="16" spans="2:11" ht="20.25" customHeight="1" x14ac:dyDescent="0.3">
      <c r="B16" s="213" t="s">
        <v>79</v>
      </c>
      <c r="C16" s="213" t="s">
        <v>117</v>
      </c>
      <c r="D16" s="213" t="s">
        <v>92</v>
      </c>
      <c r="E16" s="213" t="s">
        <v>292</v>
      </c>
      <c r="F16" s="213" t="s">
        <v>288</v>
      </c>
      <c r="G16" s="144">
        <f>'IV skyrius IV sk'!K12</f>
        <v>0</v>
      </c>
      <c r="H16" s="144">
        <f>'IV skyrius IV sk'!N12</f>
        <v>0</v>
      </c>
      <c r="I16" s="144">
        <f>'IV skyrius IV sk'!O12</f>
        <v>167</v>
      </c>
      <c r="J16" s="211"/>
      <c r="K16" s="211"/>
    </row>
    <row r="17" spans="2:11" ht="22.5" customHeight="1" x14ac:dyDescent="0.3">
      <c r="B17" s="214"/>
      <c r="C17" s="214"/>
      <c r="D17" s="214"/>
      <c r="E17" s="214"/>
      <c r="F17" s="214"/>
      <c r="G17" s="77" t="s">
        <v>327</v>
      </c>
      <c r="H17" s="77" t="s">
        <v>195</v>
      </c>
      <c r="I17" s="77" t="s">
        <v>196</v>
      </c>
      <c r="J17" s="212"/>
      <c r="K17" s="212"/>
    </row>
    <row r="18" spans="2:11" ht="33" customHeight="1" x14ac:dyDescent="0.3">
      <c r="B18" s="211"/>
      <c r="C18" s="211"/>
      <c r="D18" s="211"/>
      <c r="E18" s="213" t="s">
        <v>292</v>
      </c>
      <c r="F18" s="213" t="s">
        <v>289</v>
      </c>
      <c r="G18" s="144">
        <f>'IV skyrius IV sk'!K13</f>
        <v>0</v>
      </c>
      <c r="H18" s="74">
        <f>'IV skyrius IV sk'!N13</f>
        <v>0</v>
      </c>
      <c r="I18" s="75">
        <f>'IV skyrius IV sk'!O13</f>
        <v>302</v>
      </c>
      <c r="J18" s="211"/>
      <c r="K18" s="211"/>
    </row>
    <row r="19" spans="2:11" ht="33" customHeight="1" x14ac:dyDescent="0.3">
      <c r="B19" s="212"/>
      <c r="C19" s="212"/>
      <c r="D19" s="212"/>
      <c r="E19" s="214"/>
      <c r="F19" s="214"/>
      <c r="G19" s="77" t="s">
        <v>327</v>
      </c>
      <c r="H19" s="77" t="s">
        <v>195</v>
      </c>
      <c r="I19" s="77" t="s">
        <v>196</v>
      </c>
      <c r="J19" s="212"/>
      <c r="K19" s="212"/>
    </row>
    <row r="20" spans="2:11" s="19" customFormat="1" ht="30.75" customHeight="1" x14ac:dyDescent="0.3">
      <c r="B20" s="211"/>
      <c r="C20" s="211"/>
      <c r="D20" s="211"/>
      <c r="E20" s="213" t="s">
        <v>292</v>
      </c>
      <c r="F20" s="213" t="s">
        <v>290</v>
      </c>
      <c r="G20" s="144">
        <f>'IV skyrius IV sk'!K14</f>
        <v>0</v>
      </c>
      <c r="H20" s="74">
        <f>'IV skyrius IV sk'!N14</f>
        <v>0</v>
      </c>
      <c r="I20" s="75">
        <f>'IV skyrius IV sk'!O14</f>
        <v>375</v>
      </c>
      <c r="J20" s="211"/>
      <c r="K20" s="211"/>
    </row>
    <row r="21" spans="2:11" s="19" customFormat="1" ht="33.75" customHeight="1" x14ac:dyDescent="0.3">
      <c r="B21" s="212"/>
      <c r="C21" s="212"/>
      <c r="D21" s="212"/>
      <c r="E21" s="214"/>
      <c r="F21" s="214"/>
      <c r="G21" s="77" t="s">
        <v>327</v>
      </c>
      <c r="H21" s="77" t="s">
        <v>195</v>
      </c>
      <c r="I21" s="77" t="s">
        <v>196</v>
      </c>
      <c r="J21" s="212"/>
      <c r="K21" s="212"/>
    </row>
    <row r="22" spans="2:11" ht="26.25" customHeight="1" x14ac:dyDescent="0.3">
      <c r="B22" s="211"/>
      <c r="C22" s="211"/>
      <c r="D22" s="211"/>
      <c r="E22" s="213" t="s">
        <v>292</v>
      </c>
      <c r="F22" s="213" t="s">
        <v>291</v>
      </c>
      <c r="G22" s="144">
        <f>'IV skyrius IV sk'!K15</f>
        <v>0</v>
      </c>
      <c r="H22" s="74">
        <f>'IV skyrius IV sk'!N15</f>
        <v>0</v>
      </c>
      <c r="I22" s="75">
        <f>'IV skyrius IV sk'!O15</f>
        <v>142</v>
      </c>
      <c r="J22" s="211"/>
      <c r="K22" s="211"/>
    </row>
    <row r="23" spans="2:11" ht="24.75" customHeight="1" x14ac:dyDescent="0.3">
      <c r="B23" s="212"/>
      <c r="C23" s="212"/>
      <c r="D23" s="212"/>
      <c r="E23" s="214"/>
      <c r="F23" s="214"/>
      <c r="G23" s="77" t="s">
        <v>327</v>
      </c>
      <c r="H23" s="77" t="s">
        <v>195</v>
      </c>
      <c r="I23" s="77" t="s">
        <v>196</v>
      </c>
      <c r="J23" s="212"/>
      <c r="K23" s="212"/>
    </row>
    <row r="24" spans="2:11" ht="20.25" customHeight="1" x14ac:dyDescent="0.3">
      <c r="B24" s="213" t="s">
        <v>94</v>
      </c>
      <c r="C24" s="213" t="s">
        <v>118</v>
      </c>
      <c r="D24" s="218" t="s">
        <v>95</v>
      </c>
      <c r="E24" s="213" t="s">
        <v>292</v>
      </c>
      <c r="F24" s="213" t="s">
        <v>333</v>
      </c>
      <c r="G24" s="218">
        <v>0</v>
      </c>
      <c r="H24" s="74">
        <v>0</v>
      </c>
      <c r="I24" s="75">
        <f>'IV skyrius III sk'!O13</f>
        <v>80</v>
      </c>
      <c r="J24" s="209"/>
      <c r="K24" s="209"/>
    </row>
    <row r="25" spans="2:11" ht="29.25" customHeight="1" x14ac:dyDescent="0.3">
      <c r="B25" s="214"/>
      <c r="C25" s="214"/>
      <c r="D25" s="221"/>
      <c r="E25" s="214"/>
      <c r="F25" s="214"/>
      <c r="G25" s="221"/>
      <c r="H25" s="77" t="s">
        <v>195</v>
      </c>
      <c r="I25" s="77" t="s">
        <v>196</v>
      </c>
      <c r="J25" s="210"/>
      <c r="K25" s="210"/>
    </row>
    <row r="26" spans="2:11" ht="23.25" customHeight="1" x14ac:dyDescent="0.3">
      <c r="B26" s="209"/>
      <c r="C26" s="209"/>
      <c r="D26" s="209"/>
      <c r="E26" s="213" t="s">
        <v>292</v>
      </c>
      <c r="F26" s="213" t="s">
        <v>334</v>
      </c>
      <c r="G26" s="218">
        <v>0</v>
      </c>
      <c r="H26" s="74">
        <v>0</v>
      </c>
      <c r="I26" s="75">
        <f>'IV skyrius III sk'!O12</f>
        <v>80</v>
      </c>
      <c r="J26" s="209"/>
      <c r="K26" s="209"/>
    </row>
    <row r="27" spans="2:11" ht="26.25" customHeight="1" x14ac:dyDescent="0.3">
      <c r="B27" s="210"/>
      <c r="C27" s="210"/>
      <c r="D27" s="210"/>
      <c r="E27" s="214"/>
      <c r="F27" s="214"/>
      <c r="G27" s="221"/>
      <c r="H27" s="77" t="s">
        <v>195</v>
      </c>
      <c r="I27" s="77" t="s">
        <v>196</v>
      </c>
      <c r="J27" s="210"/>
      <c r="K27" s="210"/>
    </row>
    <row r="28" spans="2:11" ht="25.5" customHeight="1" x14ac:dyDescent="0.3">
      <c r="B28" s="209"/>
      <c r="C28" s="209"/>
      <c r="D28" s="209"/>
      <c r="E28" s="213" t="s">
        <v>292</v>
      </c>
      <c r="F28" s="213" t="s">
        <v>567</v>
      </c>
      <c r="G28" s="218">
        <v>0</v>
      </c>
      <c r="H28" s="74">
        <v>0</v>
      </c>
      <c r="I28" s="75" cm="1">
        <f t="array" ref="I28">'IV skyrius X sk'!O12:O12</f>
        <v>657</v>
      </c>
      <c r="J28" s="209"/>
      <c r="K28" s="209"/>
    </row>
    <row r="29" spans="2:11" ht="26.25" customHeight="1" x14ac:dyDescent="0.3">
      <c r="B29" s="210"/>
      <c r="C29" s="210"/>
      <c r="D29" s="210"/>
      <c r="E29" s="214"/>
      <c r="F29" s="214"/>
      <c r="G29" s="221"/>
      <c r="H29" s="77" t="s">
        <v>195</v>
      </c>
      <c r="I29" s="77" t="s">
        <v>196</v>
      </c>
      <c r="J29" s="210"/>
      <c r="K29" s="210"/>
    </row>
    <row r="30" spans="2:11" ht="26.25" customHeight="1" x14ac:dyDescent="0.3">
      <c r="B30" s="209"/>
      <c r="C30" s="209"/>
      <c r="D30" s="209"/>
      <c r="E30" s="213" t="s">
        <v>292</v>
      </c>
      <c r="F30" s="213" t="s">
        <v>568</v>
      </c>
      <c r="G30" s="218">
        <v>0</v>
      </c>
      <c r="H30" s="74">
        <v>0</v>
      </c>
      <c r="I30" s="75" cm="1">
        <f t="array" ref="I30">'IV skyrius X sk'!O13:O13</f>
        <v>80</v>
      </c>
      <c r="J30" s="209"/>
      <c r="K30" s="209"/>
    </row>
    <row r="31" spans="2:11" ht="22.5" customHeight="1" x14ac:dyDescent="0.3">
      <c r="B31" s="210"/>
      <c r="C31" s="210"/>
      <c r="D31" s="210"/>
      <c r="E31" s="214"/>
      <c r="F31" s="214"/>
      <c r="G31" s="221"/>
      <c r="H31" s="77" t="s">
        <v>195</v>
      </c>
      <c r="I31" s="77" t="s">
        <v>196</v>
      </c>
      <c r="J31" s="210"/>
      <c r="K31" s="210"/>
    </row>
    <row r="32" spans="2:11" ht="27" customHeight="1" x14ac:dyDescent="0.3">
      <c r="B32" s="209"/>
      <c r="C32" s="209"/>
      <c r="D32" s="209"/>
      <c r="E32" s="213" t="s">
        <v>292</v>
      </c>
      <c r="F32" s="213" t="s">
        <v>569</v>
      </c>
      <c r="G32" s="218">
        <v>0</v>
      </c>
      <c r="H32" s="74">
        <v>0</v>
      </c>
      <c r="I32" s="75" cm="1">
        <f t="array" ref="I32">'IV skyrius X sk'!O14:O14</f>
        <v>80</v>
      </c>
      <c r="J32" s="209"/>
      <c r="K32" s="209"/>
    </row>
    <row r="33" spans="2:11" ht="26.25" customHeight="1" x14ac:dyDescent="0.3">
      <c r="B33" s="210"/>
      <c r="C33" s="210"/>
      <c r="D33" s="210"/>
      <c r="E33" s="214"/>
      <c r="F33" s="214"/>
      <c r="G33" s="221"/>
      <c r="H33" s="77" t="s">
        <v>195</v>
      </c>
      <c r="I33" s="77" t="s">
        <v>196</v>
      </c>
      <c r="J33" s="210"/>
      <c r="K33" s="210"/>
    </row>
    <row r="34" spans="2:11" ht="22.5" customHeight="1" x14ac:dyDescent="0.3">
      <c r="B34" s="218" t="s">
        <v>96</v>
      </c>
      <c r="C34" s="213" t="s">
        <v>119</v>
      </c>
      <c r="D34" s="213" t="s">
        <v>97</v>
      </c>
      <c r="E34" s="213" t="s">
        <v>292</v>
      </c>
      <c r="F34" s="213" t="s">
        <v>227</v>
      </c>
      <c r="G34" s="229">
        <f>'IV skyrius I sk'!K12</f>
        <v>0</v>
      </c>
      <c r="H34" s="74">
        <f>'IV skyrius I sk'!N12</f>
        <v>0</v>
      </c>
      <c r="I34" s="75">
        <f>'IV skyrius I sk'!O12</f>
        <v>1603</v>
      </c>
      <c r="J34" s="209"/>
      <c r="K34" s="209"/>
    </row>
    <row r="35" spans="2:11" ht="22.5" customHeight="1" x14ac:dyDescent="0.3">
      <c r="B35" s="221"/>
      <c r="C35" s="214"/>
      <c r="D35" s="214"/>
      <c r="E35" s="214"/>
      <c r="F35" s="214"/>
      <c r="G35" s="230"/>
      <c r="H35" s="77" t="s">
        <v>195</v>
      </c>
      <c r="I35" s="77" t="s">
        <v>196</v>
      </c>
      <c r="J35" s="210"/>
      <c r="K35" s="210"/>
    </row>
    <row r="36" spans="2:11" ht="22.5" customHeight="1" x14ac:dyDescent="0.3">
      <c r="B36" s="209"/>
      <c r="C36" s="209"/>
      <c r="D36" s="209"/>
      <c r="E36" s="223" t="s">
        <v>292</v>
      </c>
      <c r="F36" s="213" t="s">
        <v>228</v>
      </c>
      <c r="G36" s="229">
        <f>'IV skyrius I sk'!K13</f>
        <v>0</v>
      </c>
      <c r="H36" s="74">
        <f>'IV skyrius I sk'!N13</f>
        <v>0</v>
      </c>
      <c r="I36" s="75">
        <f>'IV skyrius I sk'!O13</f>
        <v>23</v>
      </c>
      <c r="J36" s="209"/>
      <c r="K36" s="209"/>
    </row>
    <row r="37" spans="2:11" ht="22.5" customHeight="1" x14ac:dyDescent="0.3">
      <c r="B37" s="210"/>
      <c r="C37" s="210"/>
      <c r="D37" s="210"/>
      <c r="E37" s="224"/>
      <c r="F37" s="214"/>
      <c r="G37" s="230"/>
      <c r="H37" s="77" t="s">
        <v>195</v>
      </c>
      <c r="I37" s="77" t="s">
        <v>196</v>
      </c>
      <c r="J37" s="210"/>
      <c r="K37" s="210"/>
    </row>
    <row r="38" spans="2:11" x14ac:dyDescent="0.3">
      <c r="B38" s="209"/>
      <c r="C38" s="209"/>
      <c r="D38" s="209"/>
      <c r="E38" s="223" t="s">
        <v>292</v>
      </c>
      <c r="F38" s="213" t="s">
        <v>229</v>
      </c>
      <c r="G38" s="229">
        <f>'IV skyrius I sk'!K14</f>
        <v>0</v>
      </c>
      <c r="H38" s="74">
        <f>'IV skyrius I sk'!N14</f>
        <v>0</v>
      </c>
      <c r="I38" s="75">
        <f>'IV skyrius I sk'!O14</f>
        <v>6725</v>
      </c>
      <c r="J38" s="209"/>
      <c r="K38" s="209"/>
    </row>
    <row r="39" spans="2:11" x14ac:dyDescent="0.3">
      <c r="B39" s="210"/>
      <c r="C39" s="210"/>
      <c r="D39" s="210"/>
      <c r="E39" s="224"/>
      <c r="F39" s="214"/>
      <c r="G39" s="230"/>
      <c r="H39" s="77" t="s">
        <v>195</v>
      </c>
      <c r="I39" s="77" t="s">
        <v>196</v>
      </c>
      <c r="J39" s="210"/>
      <c r="K39" s="210"/>
    </row>
    <row r="40" spans="2:11" ht="29.25" customHeight="1" x14ac:dyDescent="0.3">
      <c r="B40" s="209"/>
      <c r="C40" s="209"/>
      <c r="D40" s="209"/>
      <c r="E40" s="223" t="s">
        <v>292</v>
      </c>
      <c r="F40" s="213" t="s">
        <v>230</v>
      </c>
      <c r="G40" s="229">
        <f>'IV skyrius I sk'!K15</f>
        <v>0</v>
      </c>
      <c r="H40" s="74">
        <f>'IV skyrius I sk'!N15</f>
        <v>0</v>
      </c>
      <c r="I40" s="116">
        <f>'IV skyrius I sk'!O15</f>
        <v>10.9375</v>
      </c>
      <c r="J40" s="209"/>
      <c r="K40" s="209"/>
    </row>
    <row r="41" spans="2:11" ht="29.25" customHeight="1" x14ac:dyDescent="0.3">
      <c r="B41" s="210"/>
      <c r="C41" s="210"/>
      <c r="D41" s="210"/>
      <c r="E41" s="224"/>
      <c r="F41" s="214"/>
      <c r="G41" s="230"/>
      <c r="H41" s="77" t="s">
        <v>195</v>
      </c>
      <c r="I41" s="77" t="s">
        <v>196</v>
      </c>
      <c r="J41" s="210"/>
      <c r="K41" s="210"/>
    </row>
    <row r="42" spans="2:11" x14ac:dyDescent="0.3">
      <c r="B42" s="209"/>
      <c r="C42" s="209"/>
      <c r="D42" s="209"/>
      <c r="E42" s="223" t="s">
        <v>292</v>
      </c>
      <c r="F42" s="213" t="s">
        <v>231</v>
      </c>
      <c r="G42" s="229">
        <f>'IV skyrius I sk'!K16</f>
        <v>0</v>
      </c>
      <c r="H42" s="74">
        <f>'IV skyrius I sk'!N16</f>
        <v>0</v>
      </c>
      <c r="I42" s="75">
        <f>'IV skyrius I sk'!O16</f>
        <v>1893</v>
      </c>
      <c r="J42" s="209"/>
      <c r="K42" s="209"/>
    </row>
    <row r="43" spans="2:11" x14ac:dyDescent="0.3">
      <c r="B43" s="210"/>
      <c r="C43" s="210"/>
      <c r="D43" s="210"/>
      <c r="E43" s="224"/>
      <c r="F43" s="214"/>
      <c r="G43" s="230"/>
      <c r="H43" s="77" t="s">
        <v>195</v>
      </c>
      <c r="I43" s="77" t="s">
        <v>196</v>
      </c>
      <c r="J43" s="210"/>
      <c r="K43" s="210"/>
    </row>
    <row r="44" spans="2:11" ht="140" x14ac:dyDescent="0.3">
      <c r="B44" s="33" t="s">
        <v>45</v>
      </c>
      <c r="C44" s="33" t="s">
        <v>120</v>
      </c>
      <c r="D44" s="33" t="s">
        <v>98</v>
      </c>
      <c r="E44" s="33" t="s">
        <v>356</v>
      </c>
      <c r="F44" s="33" t="s">
        <v>335</v>
      </c>
      <c r="G44" s="31" t="s">
        <v>197</v>
      </c>
      <c r="H44" s="31" t="s">
        <v>222</v>
      </c>
      <c r="I44" s="31">
        <v>69.7</v>
      </c>
      <c r="J44" s="36" t="s">
        <v>169</v>
      </c>
      <c r="K44" s="227" t="s">
        <v>350</v>
      </c>
    </row>
    <row r="45" spans="2:11" ht="42" x14ac:dyDescent="0.3">
      <c r="B45" s="34"/>
      <c r="C45" s="34"/>
      <c r="D45" s="34"/>
      <c r="E45" s="33" t="s">
        <v>356</v>
      </c>
      <c r="F45" s="33" t="s">
        <v>336</v>
      </c>
      <c r="G45" s="31" t="s">
        <v>198</v>
      </c>
      <c r="H45" s="31" t="s">
        <v>223</v>
      </c>
      <c r="I45" s="31" t="s">
        <v>224</v>
      </c>
      <c r="J45" s="37"/>
      <c r="K45" s="227"/>
    </row>
    <row r="46" spans="2:11" ht="28" x14ac:dyDescent="0.3">
      <c r="B46" s="34"/>
      <c r="C46" s="34"/>
      <c r="D46" s="34"/>
      <c r="E46" s="33" t="s">
        <v>356</v>
      </c>
      <c r="F46" s="33" t="s">
        <v>99</v>
      </c>
      <c r="G46" s="31" t="s">
        <v>199</v>
      </c>
      <c r="H46" s="31" t="s">
        <v>225</v>
      </c>
      <c r="I46" s="31" t="s">
        <v>226</v>
      </c>
      <c r="J46" s="37"/>
      <c r="K46" s="227"/>
    </row>
    <row r="47" spans="2:11" ht="21.75" customHeight="1" x14ac:dyDescent="0.3">
      <c r="B47" s="213" t="s">
        <v>100</v>
      </c>
      <c r="C47" s="213" t="s">
        <v>101</v>
      </c>
      <c r="D47" s="213" t="s">
        <v>102</v>
      </c>
      <c r="E47" s="213" t="s">
        <v>292</v>
      </c>
      <c r="F47" s="213" t="s">
        <v>467</v>
      </c>
      <c r="G47" s="218" t="s">
        <v>205</v>
      </c>
      <c r="H47" s="74">
        <v>0</v>
      </c>
      <c r="I47" s="74">
        <f>'IV skyrius VIII sk'!O12</f>
        <v>206.25299999999999</v>
      </c>
      <c r="J47" s="211"/>
      <c r="K47" s="211"/>
    </row>
    <row r="48" spans="2:11" ht="21.75" customHeight="1" x14ac:dyDescent="0.3">
      <c r="B48" s="214"/>
      <c r="C48" s="214"/>
      <c r="D48" s="214"/>
      <c r="E48" s="214"/>
      <c r="F48" s="214"/>
      <c r="G48" s="221"/>
      <c r="H48" s="77" t="s">
        <v>195</v>
      </c>
      <c r="I48" s="77" t="s">
        <v>196</v>
      </c>
      <c r="J48" s="212"/>
      <c r="K48" s="212"/>
    </row>
    <row r="49" spans="2:11" ht="19.5" customHeight="1" x14ac:dyDescent="0.3">
      <c r="B49" s="211"/>
      <c r="C49" s="211"/>
      <c r="D49" s="211"/>
      <c r="E49" s="213" t="s">
        <v>292</v>
      </c>
      <c r="F49" s="213" t="s">
        <v>476</v>
      </c>
      <c r="G49" s="218" t="s">
        <v>205</v>
      </c>
      <c r="H49" s="74">
        <v>0</v>
      </c>
      <c r="I49" s="75">
        <f>'IV skyrius VIII sk'!O13</f>
        <v>8800</v>
      </c>
      <c r="J49" s="211"/>
      <c r="K49" s="211"/>
    </row>
    <row r="50" spans="2:11" ht="18.75" customHeight="1" x14ac:dyDescent="0.3">
      <c r="B50" s="212"/>
      <c r="C50" s="212"/>
      <c r="D50" s="212"/>
      <c r="E50" s="214"/>
      <c r="F50" s="214"/>
      <c r="G50" s="221"/>
      <c r="H50" s="77" t="s">
        <v>195</v>
      </c>
      <c r="I50" s="77" t="s">
        <v>196</v>
      </c>
      <c r="J50" s="212"/>
      <c r="K50" s="212"/>
    </row>
    <row r="51" spans="2:11" ht="18.75" customHeight="1" x14ac:dyDescent="0.3">
      <c r="B51" s="211"/>
      <c r="C51" s="211"/>
      <c r="D51" s="211"/>
      <c r="E51" s="213" t="s">
        <v>292</v>
      </c>
      <c r="F51" s="213" t="s">
        <v>497</v>
      </c>
      <c r="G51" s="218" t="s">
        <v>205</v>
      </c>
      <c r="H51" s="74">
        <v>0</v>
      </c>
      <c r="I51" s="75">
        <f>'IV skyrius VIII sk'!O14</f>
        <v>4500</v>
      </c>
      <c r="J51" s="211"/>
      <c r="K51" s="211"/>
    </row>
    <row r="52" spans="2:11" x14ac:dyDescent="0.3">
      <c r="B52" s="212"/>
      <c r="C52" s="212"/>
      <c r="D52" s="212"/>
      <c r="E52" s="214"/>
      <c r="F52" s="214"/>
      <c r="G52" s="221"/>
      <c r="H52" s="77" t="s">
        <v>195</v>
      </c>
      <c r="I52" s="77" t="s">
        <v>196</v>
      </c>
      <c r="J52" s="212"/>
      <c r="K52" s="212"/>
    </row>
    <row r="53" spans="2:11" x14ac:dyDescent="0.3">
      <c r="B53" s="213" t="s">
        <v>104</v>
      </c>
      <c r="C53" s="213" t="s">
        <v>105</v>
      </c>
      <c r="D53" s="213" t="s">
        <v>106</v>
      </c>
      <c r="E53" s="213" t="s">
        <v>292</v>
      </c>
      <c r="F53" s="213" t="s">
        <v>663</v>
      </c>
      <c r="G53" s="218" t="s">
        <v>205</v>
      </c>
      <c r="H53" s="74">
        <v>0</v>
      </c>
      <c r="I53" s="75">
        <f>'IV skyrius XI sk'!O12</f>
        <v>502800</v>
      </c>
      <c r="J53" s="209"/>
      <c r="K53" s="209"/>
    </row>
    <row r="54" spans="2:11" ht="15" customHeight="1" x14ac:dyDescent="0.3">
      <c r="B54" s="214"/>
      <c r="C54" s="214"/>
      <c r="D54" s="214"/>
      <c r="E54" s="214"/>
      <c r="F54" s="214"/>
      <c r="G54" s="221"/>
      <c r="H54" s="77" t="s">
        <v>195</v>
      </c>
      <c r="I54" s="146" t="s">
        <v>196</v>
      </c>
      <c r="J54" s="210"/>
      <c r="K54" s="210"/>
    </row>
    <row r="55" spans="2:11" ht="22.5" customHeight="1" x14ac:dyDescent="0.3">
      <c r="B55" s="211"/>
      <c r="C55" s="211"/>
      <c r="D55" s="211"/>
      <c r="E55" s="213" t="s">
        <v>292</v>
      </c>
      <c r="F55" s="213" t="s">
        <v>669</v>
      </c>
      <c r="G55" s="218" t="s">
        <v>205</v>
      </c>
      <c r="H55" s="74">
        <v>0</v>
      </c>
      <c r="I55" s="184">
        <f>'IV skyrius XI sk'!O13</f>
        <v>0.17</v>
      </c>
      <c r="J55" s="209"/>
      <c r="K55" s="209"/>
    </row>
    <row r="56" spans="2:11" ht="24.75" customHeight="1" x14ac:dyDescent="0.3">
      <c r="B56" s="212"/>
      <c r="C56" s="212"/>
      <c r="D56" s="212"/>
      <c r="E56" s="214"/>
      <c r="F56" s="214"/>
      <c r="G56" s="221"/>
      <c r="H56" s="77" t="s">
        <v>195</v>
      </c>
      <c r="I56" s="77" t="s">
        <v>196</v>
      </c>
      <c r="J56" s="210"/>
      <c r="K56" s="210"/>
    </row>
    <row r="57" spans="2:11" ht="20.25" customHeight="1" x14ac:dyDescent="0.3">
      <c r="B57" s="211"/>
      <c r="C57" s="211"/>
      <c r="D57" s="211"/>
      <c r="E57" s="213" t="s">
        <v>292</v>
      </c>
      <c r="F57" s="213" t="s">
        <v>662</v>
      </c>
      <c r="G57" s="218" t="s">
        <v>205</v>
      </c>
      <c r="H57" s="74">
        <v>0</v>
      </c>
      <c r="I57" s="184">
        <f>'IV skyrius XI sk'!O14</f>
        <v>33.646000000000001</v>
      </c>
      <c r="J57" s="209"/>
      <c r="K57" s="209"/>
    </row>
    <row r="58" spans="2:11" ht="15" customHeight="1" x14ac:dyDescent="0.3">
      <c r="B58" s="212"/>
      <c r="C58" s="212"/>
      <c r="D58" s="212"/>
      <c r="E58" s="214"/>
      <c r="F58" s="214"/>
      <c r="G58" s="221"/>
      <c r="H58" s="77" t="s">
        <v>195</v>
      </c>
      <c r="I58" s="77" t="s">
        <v>196</v>
      </c>
      <c r="J58" s="210"/>
      <c r="K58" s="210"/>
    </row>
    <row r="59" spans="2:11" ht="42" x14ac:dyDescent="0.3">
      <c r="B59" s="33" t="s">
        <v>47</v>
      </c>
      <c r="C59" s="33" t="s">
        <v>108</v>
      </c>
      <c r="D59" s="33" t="s">
        <v>109</v>
      </c>
      <c r="E59" s="33" t="s">
        <v>356</v>
      </c>
      <c r="F59" s="33" t="s">
        <v>347</v>
      </c>
      <c r="G59" s="31" t="s">
        <v>200</v>
      </c>
      <c r="H59" s="31" t="s">
        <v>232</v>
      </c>
      <c r="I59" s="31" t="s">
        <v>233</v>
      </c>
      <c r="J59" s="36" t="s">
        <v>184</v>
      </c>
      <c r="K59" s="227" t="s">
        <v>369</v>
      </c>
    </row>
    <row r="60" spans="2:11" ht="28" x14ac:dyDescent="0.3">
      <c r="B60" s="34"/>
      <c r="C60" s="34"/>
      <c r="D60" s="34"/>
      <c r="E60" s="33" t="s">
        <v>356</v>
      </c>
      <c r="F60" s="33" t="s">
        <v>182</v>
      </c>
      <c r="G60" s="31" t="s">
        <v>201</v>
      </c>
      <c r="H60" s="31" t="s">
        <v>234</v>
      </c>
      <c r="I60" s="31" t="s">
        <v>235</v>
      </c>
      <c r="J60" s="37"/>
      <c r="K60" s="227"/>
    </row>
    <row r="61" spans="2:11" ht="28" x14ac:dyDescent="0.3">
      <c r="B61" s="232"/>
      <c r="C61" s="232"/>
      <c r="D61" s="232"/>
      <c r="E61" s="233" t="s">
        <v>356</v>
      </c>
      <c r="F61" s="233" t="s">
        <v>110</v>
      </c>
      <c r="G61" s="234" t="s">
        <v>202</v>
      </c>
      <c r="H61" s="234" t="s">
        <v>367</v>
      </c>
      <c r="I61" s="234" t="s">
        <v>368</v>
      </c>
      <c r="J61" s="220"/>
      <c r="K61" s="36" t="s">
        <v>351</v>
      </c>
    </row>
    <row r="62" spans="2:11" ht="42" x14ac:dyDescent="0.3">
      <c r="B62" s="232"/>
      <c r="C62" s="232"/>
      <c r="D62" s="232"/>
      <c r="E62" s="233"/>
      <c r="F62" s="233"/>
      <c r="G62" s="234"/>
      <c r="H62" s="234"/>
      <c r="I62" s="234"/>
      <c r="J62" s="220"/>
      <c r="K62" s="36" t="s">
        <v>111</v>
      </c>
    </row>
    <row r="63" spans="2:11" ht="42" x14ac:dyDescent="0.3">
      <c r="B63" s="34"/>
      <c r="C63" s="34"/>
      <c r="D63" s="34"/>
      <c r="E63" s="33" t="s">
        <v>356</v>
      </c>
      <c r="F63" s="33" t="s">
        <v>338</v>
      </c>
      <c r="G63" s="31" t="s">
        <v>203</v>
      </c>
      <c r="H63" s="31" t="s">
        <v>396</v>
      </c>
      <c r="I63" s="31" t="s">
        <v>372</v>
      </c>
      <c r="J63" s="37"/>
      <c r="K63" s="227" t="s">
        <v>352</v>
      </c>
    </row>
    <row r="64" spans="2:11" ht="42" x14ac:dyDescent="0.3">
      <c r="B64" s="34"/>
      <c r="C64" s="34"/>
      <c r="D64" s="34"/>
      <c r="E64" s="33" t="s">
        <v>356</v>
      </c>
      <c r="F64" s="33" t="s">
        <v>339</v>
      </c>
      <c r="G64" s="31" t="s">
        <v>204</v>
      </c>
      <c r="H64" s="31" t="s">
        <v>397</v>
      </c>
      <c r="I64" s="31" t="s">
        <v>373</v>
      </c>
      <c r="J64" s="37"/>
      <c r="K64" s="227"/>
    </row>
    <row r="65" spans="2:11" ht="70" x14ac:dyDescent="0.3">
      <c r="B65" s="232"/>
      <c r="C65" s="232"/>
      <c r="D65" s="232"/>
      <c r="E65" s="233" t="s">
        <v>356</v>
      </c>
      <c r="F65" s="223" t="s">
        <v>580</v>
      </c>
      <c r="G65" s="218" t="s">
        <v>209</v>
      </c>
      <c r="H65" s="216" t="s">
        <v>652</v>
      </c>
      <c r="I65" s="218" t="s">
        <v>236</v>
      </c>
      <c r="J65" s="220"/>
      <c r="K65" s="36" t="s">
        <v>353</v>
      </c>
    </row>
    <row r="66" spans="2:11" ht="102" x14ac:dyDescent="0.3">
      <c r="B66" s="232"/>
      <c r="C66" s="232"/>
      <c r="D66" s="232"/>
      <c r="E66" s="233"/>
      <c r="F66" s="236"/>
      <c r="G66" s="219"/>
      <c r="H66" s="217"/>
      <c r="I66" s="219"/>
      <c r="J66" s="220"/>
      <c r="K66" s="36" t="s">
        <v>581</v>
      </c>
    </row>
    <row r="67" spans="2:11" ht="28" x14ac:dyDescent="0.3">
      <c r="B67" s="34"/>
      <c r="C67" s="34"/>
      <c r="D67" s="34"/>
      <c r="E67" s="33" t="s">
        <v>356</v>
      </c>
      <c r="F67" s="33" t="s">
        <v>340</v>
      </c>
      <c r="G67" s="31" t="s">
        <v>208</v>
      </c>
      <c r="H67" s="31" t="s">
        <v>237</v>
      </c>
      <c r="I67" s="31" t="s">
        <v>422</v>
      </c>
      <c r="J67" s="37"/>
      <c r="K67" s="227" t="s">
        <v>354</v>
      </c>
    </row>
    <row r="68" spans="2:11" ht="28" x14ac:dyDescent="0.3">
      <c r="B68" s="34"/>
      <c r="C68" s="34"/>
      <c r="D68" s="34"/>
      <c r="E68" s="33" t="s">
        <v>356</v>
      </c>
      <c r="F68" s="33" t="s">
        <v>341</v>
      </c>
      <c r="G68" s="31" t="s">
        <v>207</v>
      </c>
      <c r="H68" s="31" t="s">
        <v>419</v>
      </c>
      <c r="I68" s="31" t="s">
        <v>420</v>
      </c>
      <c r="J68" s="37"/>
      <c r="K68" s="227"/>
    </row>
    <row r="69" spans="2:11" ht="84" x14ac:dyDescent="0.3">
      <c r="B69" s="34"/>
      <c r="C69" s="34"/>
      <c r="D69" s="34"/>
      <c r="E69" s="33" t="s">
        <v>356</v>
      </c>
      <c r="F69" s="33" t="s">
        <v>342</v>
      </c>
      <c r="G69" s="31" t="s">
        <v>206</v>
      </c>
      <c r="H69" s="31" t="s">
        <v>238</v>
      </c>
      <c r="I69" s="31" t="s">
        <v>239</v>
      </c>
      <c r="J69" s="37"/>
      <c r="K69" s="36" t="s">
        <v>355</v>
      </c>
    </row>
    <row r="70" spans="2:11" x14ac:dyDescent="0.3">
      <c r="B70" s="213" t="s">
        <v>112</v>
      </c>
      <c r="C70" s="213" t="s">
        <v>121</v>
      </c>
      <c r="D70" s="213" t="s">
        <v>113</v>
      </c>
      <c r="E70" s="213" t="s">
        <v>292</v>
      </c>
      <c r="F70" s="213" t="s">
        <v>240</v>
      </c>
      <c r="G70" s="218" t="s">
        <v>205</v>
      </c>
      <c r="H70" s="74">
        <v>0</v>
      </c>
      <c r="I70" s="75">
        <f>'IV skyrius II sk'!O12</f>
        <v>1</v>
      </c>
      <c r="J70" s="209"/>
      <c r="K70" s="209"/>
    </row>
    <row r="71" spans="2:11" x14ac:dyDescent="0.3">
      <c r="B71" s="214"/>
      <c r="C71" s="214"/>
      <c r="D71" s="214"/>
      <c r="E71" s="214"/>
      <c r="F71" s="214"/>
      <c r="G71" s="221"/>
      <c r="H71" s="77" t="s">
        <v>195</v>
      </c>
      <c r="I71" s="77" t="s">
        <v>196</v>
      </c>
      <c r="J71" s="210"/>
      <c r="K71" s="210"/>
    </row>
    <row r="72" spans="2:11" x14ac:dyDescent="0.3">
      <c r="B72" s="209"/>
      <c r="C72" s="209"/>
      <c r="D72" s="209"/>
      <c r="E72" s="213" t="s">
        <v>292</v>
      </c>
      <c r="F72" s="213" t="s">
        <v>361</v>
      </c>
      <c r="G72" s="218" t="s">
        <v>403</v>
      </c>
      <c r="H72" s="140">
        <v>0</v>
      </c>
      <c r="I72" s="145">
        <f>'IV skyrius V sk'!O12</f>
        <v>14490</v>
      </c>
      <c r="J72" s="209"/>
      <c r="K72" s="209"/>
    </row>
    <row r="73" spans="2:11" x14ac:dyDescent="0.3">
      <c r="B73" s="210"/>
      <c r="C73" s="210"/>
      <c r="D73" s="210"/>
      <c r="E73" s="214"/>
      <c r="F73" s="214"/>
      <c r="G73" s="221"/>
      <c r="H73" s="77" t="s">
        <v>195</v>
      </c>
      <c r="I73" s="77" t="s">
        <v>196</v>
      </c>
      <c r="J73" s="210"/>
      <c r="K73" s="210"/>
    </row>
    <row r="74" spans="2:11" ht="22.5" customHeight="1" x14ac:dyDescent="0.3">
      <c r="B74" s="209"/>
      <c r="C74" s="209"/>
      <c r="D74" s="209"/>
      <c r="E74" s="237" t="s">
        <v>292</v>
      </c>
      <c r="F74" s="237" t="s">
        <v>640</v>
      </c>
      <c r="G74" s="216" t="s">
        <v>403</v>
      </c>
      <c r="H74" s="181" t="s">
        <v>651</v>
      </c>
      <c r="I74" s="182">
        <f>'IV skyrius V sk'!O13</f>
        <v>95000</v>
      </c>
      <c r="J74" s="165"/>
      <c r="K74" s="165"/>
    </row>
    <row r="75" spans="2:11" ht="23.25" customHeight="1" x14ac:dyDescent="0.3">
      <c r="B75" s="210"/>
      <c r="C75" s="210"/>
      <c r="D75" s="210"/>
      <c r="E75" s="238"/>
      <c r="F75" s="238"/>
      <c r="G75" s="222"/>
      <c r="H75" s="183" t="s">
        <v>195</v>
      </c>
      <c r="I75" s="183" t="s">
        <v>196</v>
      </c>
      <c r="J75" s="165"/>
      <c r="K75" s="165"/>
    </row>
    <row r="76" spans="2:11" ht="15" customHeight="1" x14ac:dyDescent="0.3">
      <c r="B76" s="213" t="s">
        <v>114</v>
      </c>
      <c r="C76" s="213" t="s">
        <v>115</v>
      </c>
      <c r="D76" s="213" t="s">
        <v>116</v>
      </c>
      <c r="E76" s="213" t="s">
        <v>292</v>
      </c>
      <c r="F76" s="213" t="s">
        <v>385</v>
      </c>
      <c r="G76" s="218" t="s">
        <v>205</v>
      </c>
      <c r="H76" s="91">
        <v>0</v>
      </c>
      <c r="I76" s="145">
        <f>'IV skyrius VI sk'!O45</f>
        <v>6631</v>
      </c>
      <c r="J76" s="209"/>
      <c r="K76" s="209"/>
    </row>
    <row r="77" spans="2:11" x14ac:dyDescent="0.3">
      <c r="B77" s="214"/>
      <c r="C77" s="214"/>
      <c r="D77" s="214"/>
      <c r="E77" s="214"/>
      <c r="F77" s="214"/>
      <c r="G77" s="221"/>
      <c r="H77" s="92" t="s">
        <v>195</v>
      </c>
      <c r="I77" s="93" t="s">
        <v>196</v>
      </c>
      <c r="J77" s="210"/>
      <c r="K77" s="210"/>
    </row>
    <row r="78" spans="2:11" x14ac:dyDescent="0.3">
      <c r="B78" s="209"/>
      <c r="C78" s="209"/>
      <c r="D78" s="209"/>
      <c r="E78" s="213" t="s">
        <v>292</v>
      </c>
      <c r="F78" s="213" t="s">
        <v>395</v>
      </c>
      <c r="G78" s="218" t="s">
        <v>205</v>
      </c>
      <c r="H78" s="91">
        <v>0</v>
      </c>
      <c r="I78" s="145">
        <f>'IV skyrius VI sk'!O46</f>
        <v>3360</v>
      </c>
      <c r="J78" s="209"/>
      <c r="K78" s="209"/>
    </row>
    <row r="79" spans="2:11" x14ac:dyDescent="0.3">
      <c r="B79" s="210"/>
      <c r="C79" s="210"/>
      <c r="D79" s="210"/>
      <c r="E79" s="214"/>
      <c r="F79" s="214"/>
      <c r="G79" s="221"/>
      <c r="H79" s="92" t="s">
        <v>195</v>
      </c>
      <c r="I79" s="77" t="s">
        <v>196</v>
      </c>
      <c r="J79" s="210"/>
      <c r="K79" s="210"/>
    </row>
    <row r="80" spans="2:11" x14ac:dyDescent="0.3">
      <c r="B80" s="209"/>
      <c r="C80" s="209"/>
      <c r="D80" s="209"/>
      <c r="E80" s="213" t="s">
        <v>292</v>
      </c>
      <c r="F80" s="213" t="s">
        <v>410</v>
      </c>
      <c r="G80" s="218" t="s">
        <v>205</v>
      </c>
      <c r="H80" s="105">
        <v>0</v>
      </c>
      <c r="I80" s="145">
        <v>2093</v>
      </c>
      <c r="J80" s="209"/>
      <c r="K80" s="209"/>
    </row>
    <row r="81" spans="2:11" x14ac:dyDescent="0.3">
      <c r="B81" s="210"/>
      <c r="C81" s="210"/>
      <c r="D81" s="210"/>
      <c r="E81" s="214"/>
      <c r="F81" s="214"/>
      <c r="G81" s="221"/>
      <c r="H81" s="92" t="s">
        <v>195</v>
      </c>
      <c r="I81" s="77" t="s">
        <v>196</v>
      </c>
      <c r="J81" s="210"/>
      <c r="K81" s="210"/>
    </row>
    <row r="82" spans="2:11" x14ac:dyDescent="0.3">
      <c r="B82" s="211"/>
      <c r="C82" s="211"/>
      <c r="D82" s="211"/>
      <c r="E82" s="213" t="s">
        <v>292</v>
      </c>
      <c r="F82" s="213" t="s">
        <v>515</v>
      </c>
      <c r="G82" s="218" t="s">
        <v>403</v>
      </c>
      <c r="H82" s="140">
        <v>0</v>
      </c>
      <c r="I82" s="145" cm="1">
        <f t="array" ref="I82">'IV skyrius IX sk'!O12:O12</f>
        <v>3</v>
      </c>
      <c r="J82" s="211"/>
      <c r="K82" s="211"/>
    </row>
    <row r="83" spans="2:11" x14ac:dyDescent="0.3">
      <c r="B83" s="212"/>
      <c r="C83" s="212"/>
      <c r="D83" s="212"/>
      <c r="E83" s="214"/>
      <c r="F83" s="214"/>
      <c r="G83" s="221"/>
      <c r="H83" s="146" t="s">
        <v>195</v>
      </c>
      <c r="I83" s="146" t="s">
        <v>196</v>
      </c>
      <c r="J83" s="212"/>
      <c r="K83" s="212"/>
    </row>
    <row r="84" spans="2:11" x14ac:dyDescent="0.3">
      <c r="B84" s="215"/>
      <c r="C84" s="215"/>
      <c r="D84" s="215"/>
      <c r="E84" s="240" t="s">
        <v>292</v>
      </c>
      <c r="F84" s="240" t="s">
        <v>633</v>
      </c>
      <c r="G84" s="239" t="s">
        <v>403</v>
      </c>
      <c r="H84" s="178">
        <v>0</v>
      </c>
      <c r="I84" s="179">
        <f>'IV skyrius XII sk'!O12</f>
        <v>10000</v>
      </c>
      <c r="J84" s="215"/>
      <c r="K84" s="215"/>
    </row>
    <row r="85" spans="2:11" x14ac:dyDescent="0.3">
      <c r="B85" s="215"/>
      <c r="C85" s="215"/>
      <c r="D85" s="215"/>
      <c r="E85" s="240"/>
      <c r="F85" s="240"/>
      <c r="G85" s="239"/>
      <c r="H85" s="180" t="s">
        <v>195</v>
      </c>
      <c r="I85" s="180" t="s">
        <v>196</v>
      </c>
      <c r="J85" s="215"/>
      <c r="K85" s="215"/>
    </row>
    <row r="86" spans="2:11" x14ac:dyDescent="0.3">
      <c r="B86" s="23"/>
      <c r="C86" s="231"/>
      <c r="D86" s="235"/>
      <c r="E86" s="235"/>
      <c r="F86" s="235"/>
      <c r="G86" s="235"/>
      <c r="H86" s="235"/>
      <c r="I86" s="235"/>
      <c r="J86" s="235"/>
      <c r="K86" s="235"/>
    </row>
    <row r="87" spans="2:11" x14ac:dyDescent="0.3">
      <c r="B87" s="23"/>
      <c r="C87" s="231"/>
      <c r="D87" s="231"/>
      <c r="E87" s="231"/>
      <c r="F87" s="231"/>
      <c r="G87" s="231"/>
      <c r="H87" s="231"/>
      <c r="I87" s="231"/>
      <c r="J87" s="231"/>
      <c r="K87" s="231"/>
    </row>
    <row r="88" spans="2:11" x14ac:dyDescent="0.3">
      <c r="E88" s="147"/>
    </row>
  </sheetData>
  <mergeCells count="250">
    <mergeCell ref="F74:F75"/>
    <mergeCell ref="E74:E75"/>
    <mergeCell ref="D80:D81"/>
    <mergeCell ref="C80:C81"/>
    <mergeCell ref="B80:B81"/>
    <mergeCell ref="B78:B79"/>
    <mergeCell ref="B76:B77"/>
    <mergeCell ref="G84:G85"/>
    <mergeCell ref="F84:F85"/>
    <mergeCell ref="E84:E85"/>
    <mergeCell ref="E78:E79"/>
    <mergeCell ref="D78:D79"/>
    <mergeCell ref="C78:C79"/>
    <mergeCell ref="E76:E77"/>
    <mergeCell ref="D76:D77"/>
    <mergeCell ref="C76:C77"/>
    <mergeCell ref="D74:D75"/>
    <mergeCell ref="C74:C75"/>
    <mergeCell ref="E34:E35"/>
    <mergeCell ref="F34:F35"/>
    <mergeCell ref="K59:K60"/>
    <mergeCell ref="I61:I62"/>
    <mergeCell ref="G80:G81"/>
    <mergeCell ref="F80:F81"/>
    <mergeCell ref="F78:F79"/>
    <mergeCell ref="G78:G79"/>
    <mergeCell ref="G76:G77"/>
    <mergeCell ref="F76:F77"/>
    <mergeCell ref="K70:K71"/>
    <mergeCell ref="K76:K77"/>
    <mergeCell ref="J76:J77"/>
    <mergeCell ref="K78:K79"/>
    <mergeCell ref="J78:J79"/>
    <mergeCell ref="K80:K81"/>
    <mergeCell ref="J80:J81"/>
    <mergeCell ref="K47:K48"/>
    <mergeCell ref="J47:J48"/>
    <mergeCell ref="F47:F48"/>
    <mergeCell ref="G47:G48"/>
    <mergeCell ref="K51:K52"/>
    <mergeCell ref="J51:J52"/>
    <mergeCell ref="K38:K39"/>
    <mergeCell ref="J42:J43"/>
    <mergeCell ref="K42:K43"/>
    <mergeCell ref="K40:K41"/>
    <mergeCell ref="F38:F39"/>
    <mergeCell ref="F40:F41"/>
    <mergeCell ref="K67:K68"/>
    <mergeCell ref="J70:J71"/>
    <mergeCell ref="K72:K73"/>
    <mergeCell ref="J72:J73"/>
    <mergeCell ref="F72:F73"/>
    <mergeCell ref="F42:F43"/>
    <mergeCell ref="J40:J41"/>
    <mergeCell ref="G40:G41"/>
    <mergeCell ref="G38:G39"/>
    <mergeCell ref="J38:J39"/>
    <mergeCell ref="G53:G54"/>
    <mergeCell ref="F53:F54"/>
    <mergeCell ref="G72:G73"/>
    <mergeCell ref="K63:K64"/>
    <mergeCell ref="K53:K54"/>
    <mergeCell ref="G57:G58"/>
    <mergeCell ref="F57:F58"/>
    <mergeCell ref="G55:G56"/>
    <mergeCell ref="F55:F56"/>
    <mergeCell ref="E36:E37"/>
    <mergeCell ref="D38:D39"/>
    <mergeCell ref="E38:E39"/>
    <mergeCell ref="B72:B73"/>
    <mergeCell ref="F70:F71"/>
    <mergeCell ref="G70:G71"/>
    <mergeCell ref="B65:B66"/>
    <mergeCell ref="F65:F66"/>
    <mergeCell ref="G65:G66"/>
    <mergeCell ref="G42:G43"/>
    <mergeCell ref="E57:E58"/>
    <mergeCell ref="E55:E56"/>
    <mergeCell ref="B38:B39"/>
    <mergeCell ref="B40:B41"/>
    <mergeCell ref="D40:D41"/>
    <mergeCell ref="E40:E41"/>
    <mergeCell ref="E47:E48"/>
    <mergeCell ref="D47:D48"/>
    <mergeCell ref="C47:C48"/>
    <mergeCell ref="E51:E52"/>
    <mergeCell ref="C65:C66"/>
    <mergeCell ref="D65:D66"/>
    <mergeCell ref="E65:E66"/>
    <mergeCell ref="E72:E73"/>
    <mergeCell ref="D26:D27"/>
    <mergeCell ref="C24:C25"/>
    <mergeCell ref="B26:B27"/>
    <mergeCell ref="D22:D23"/>
    <mergeCell ref="B24:B25"/>
    <mergeCell ref="C22:C23"/>
    <mergeCell ref="C36:C37"/>
    <mergeCell ref="D36:D37"/>
    <mergeCell ref="B16:B17"/>
    <mergeCell ref="K16:K17"/>
    <mergeCell ref="J16:J17"/>
    <mergeCell ref="F16:F17"/>
    <mergeCell ref="E16:E17"/>
    <mergeCell ref="D16:D17"/>
    <mergeCell ref="C18:C19"/>
    <mergeCell ref="B18:B19"/>
    <mergeCell ref="K18:K19"/>
    <mergeCell ref="J18:J19"/>
    <mergeCell ref="F18:F19"/>
    <mergeCell ref="E18:E19"/>
    <mergeCell ref="D18:D19"/>
    <mergeCell ref="C16:C17"/>
    <mergeCell ref="K20:K21"/>
    <mergeCell ref="J20:J21"/>
    <mergeCell ref="F20:F21"/>
    <mergeCell ref="E20:E21"/>
    <mergeCell ref="D20:D21"/>
    <mergeCell ref="C20:C21"/>
    <mergeCell ref="D24:D25"/>
    <mergeCell ref="C87:K87"/>
    <mergeCell ref="B61:B62"/>
    <mergeCell ref="C61:C62"/>
    <mergeCell ref="D61:D62"/>
    <mergeCell ref="J61:J62"/>
    <mergeCell ref="E61:E62"/>
    <mergeCell ref="F61:F62"/>
    <mergeCell ref="G61:G62"/>
    <mergeCell ref="H61:H62"/>
    <mergeCell ref="C86:K86"/>
    <mergeCell ref="B22:B23"/>
    <mergeCell ref="C70:C71"/>
    <mergeCell ref="C38:C39"/>
    <mergeCell ref="C40:C41"/>
    <mergeCell ref="B70:B71"/>
    <mergeCell ref="B42:B43"/>
    <mergeCell ref="C42:C43"/>
    <mergeCell ref="B2:K2"/>
    <mergeCell ref="B3:K3"/>
    <mergeCell ref="K44:K46"/>
    <mergeCell ref="B6:B7"/>
    <mergeCell ref="C6:D6"/>
    <mergeCell ref="E6:E7"/>
    <mergeCell ref="F6:I6"/>
    <mergeCell ref="J6:J7"/>
    <mergeCell ref="B36:B37"/>
    <mergeCell ref="F36:F37"/>
    <mergeCell ref="G36:G37"/>
    <mergeCell ref="J36:J37"/>
    <mergeCell ref="K36:K37"/>
    <mergeCell ref="B34:B35"/>
    <mergeCell ref="C34:C35"/>
    <mergeCell ref="D34:D35"/>
    <mergeCell ref="K6:K7"/>
    <mergeCell ref="C26:C27"/>
    <mergeCell ref="B20:B21"/>
    <mergeCell ref="G24:G25"/>
    <mergeCell ref="G34:G35"/>
    <mergeCell ref="J34:J35"/>
    <mergeCell ref="K34:K35"/>
    <mergeCell ref="K26:K27"/>
    <mergeCell ref="K22:K23"/>
    <mergeCell ref="J22:J23"/>
    <mergeCell ref="F24:F25"/>
    <mergeCell ref="E24:E25"/>
    <mergeCell ref="F26:F27"/>
    <mergeCell ref="E26:E27"/>
    <mergeCell ref="K24:K25"/>
    <mergeCell ref="J24:J25"/>
    <mergeCell ref="F22:F23"/>
    <mergeCell ref="E22:E23"/>
    <mergeCell ref="J26:J27"/>
    <mergeCell ref="G26:G27"/>
    <mergeCell ref="D72:D73"/>
    <mergeCell ref="C72:C73"/>
    <mergeCell ref="E53:E54"/>
    <mergeCell ref="D42:D43"/>
    <mergeCell ref="E42:E43"/>
    <mergeCell ref="D70:D71"/>
    <mergeCell ref="B47:B48"/>
    <mergeCell ref="B51:B52"/>
    <mergeCell ref="B49:B50"/>
    <mergeCell ref="D51:D52"/>
    <mergeCell ref="C51:C52"/>
    <mergeCell ref="K49:K50"/>
    <mergeCell ref="J49:J50"/>
    <mergeCell ref="G49:G50"/>
    <mergeCell ref="F49:F50"/>
    <mergeCell ref="E49:E50"/>
    <mergeCell ref="D49:D50"/>
    <mergeCell ref="C49:C50"/>
    <mergeCell ref="G51:G52"/>
    <mergeCell ref="F51:F52"/>
    <mergeCell ref="K32:K33"/>
    <mergeCell ref="J32:J33"/>
    <mergeCell ref="G32:G33"/>
    <mergeCell ref="F32:F33"/>
    <mergeCell ref="E32:E33"/>
    <mergeCell ref="D32:D33"/>
    <mergeCell ref="C32:C33"/>
    <mergeCell ref="B32:B33"/>
    <mergeCell ref="C28:C29"/>
    <mergeCell ref="B28:B29"/>
    <mergeCell ref="K30:K31"/>
    <mergeCell ref="J30:J31"/>
    <mergeCell ref="G30:G31"/>
    <mergeCell ref="F30:F31"/>
    <mergeCell ref="E30:E31"/>
    <mergeCell ref="D30:D31"/>
    <mergeCell ref="C30:C31"/>
    <mergeCell ref="B30:B31"/>
    <mergeCell ref="K28:K29"/>
    <mergeCell ref="J28:J29"/>
    <mergeCell ref="G28:G29"/>
    <mergeCell ref="F28:F29"/>
    <mergeCell ref="E28:E29"/>
    <mergeCell ref="D28:D29"/>
    <mergeCell ref="K84:K85"/>
    <mergeCell ref="J84:J85"/>
    <mergeCell ref="D84:D85"/>
    <mergeCell ref="C84:C85"/>
    <mergeCell ref="B84:B85"/>
    <mergeCell ref="K57:K58"/>
    <mergeCell ref="J57:J58"/>
    <mergeCell ref="K55:K56"/>
    <mergeCell ref="J55:J56"/>
    <mergeCell ref="E70:E71"/>
    <mergeCell ref="H65:H66"/>
    <mergeCell ref="I65:I66"/>
    <mergeCell ref="J65:J66"/>
    <mergeCell ref="B74:B75"/>
    <mergeCell ref="K82:K83"/>
    <mergeCell ref="J82:J83"/>
    <mergeCell ref="G82:G83"/>
    <mergeCell ref="F82:F83"/>
    <mergeCell ref="E82:E83"/>
    <mergeCell ref="D82:D83"/>
    <mergeCell ref="C82:C83"/>
    <mergeCell ref="B82:B83"/>
    <mergeCell ref="E80:E81"/>
    <mergeCell ref="G74:G75"/>
    <mergeCell ref="J53:J54"/>
    <mergeCell ref="D57:D58"/>
    <mergeCell ref="C57:C58"/>
    <mergeCell ref="B57:B58"/>
    <mergeCell ref="D55:D56"/>
    <mergeCell ref="C55:C56"/>
    <mergeCell ref="B55:B56"/>
    <mergeCell ref="D53:D54"/>
    <mergeCell ref="C53:C54"/>
    <mergeCell ref="B53:B54"/>
  </mergeCells>
  <pageMargins left="0.7" right="0.7" top="0.75" bottom="0.75" header="0.3" footer="0.3"/>
  <pageSetup paperSize="8" scale="45"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52"/>
  <sheetViews>
    <sheetView workbookViewId="0">
      <selection sqref="A1:XFD1048576"/>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20.4531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2.1796875" style="8" customWidth="1"/>
    <col min="13" max="13" width="11" style="8" customWidth="1"/>
    <col min="14" max="14" width="46.81640625" style="1" customWidth="1"/>
    <col min="15" max="15" width="10.54296875" style="5" customWidth="1"/>
    <col min="16" max="16" width="13.54296875" style="1" customWidth="1"/>
    <col min="17" max="17" width="15.453125" style="1" customWidth="1"/>
    <col min="18" max="18" width="12.7265625" bestFit="1" customWidth="1"/>
    <col min="19" max="19" width="12.7265625" style="25" bestFit="1" customWidth="1"/>
    <col min="20" max="20" width="17.1796875" customWidth="1"/>
    <col min="21" max="21" width="14.26953125" customWidth="1"/>
    <col min="22" max="22" width="10.7265625" customWidth="1"/>
  </cols>
  <sheetData>
    <row r="2" spans="2:19" x14ac:dyDescent="0.35">
      <c r="B2" s="226" t="s">
        <v>149</v>
      </c>
      <c r="C2" s="226"/>
      <c r="D2" s="226"/>
      <c r="E2" s="226"/>
      <c r="F2" s="226"/>
      <c r="G2" s="226"/>
      <c r="H2" s="226"/>
      <c r="I2" s="226"/>
      <c r="J2" s="226"/>
      <c r="K2" s="226"/>
      <c r="L2" s="226"/>
      <c r="M2" s="226"/>
      <c r="N2" s="226"/>
      <c r="O2" s="226"/>
      <c r="P2" s="226"/>
      <c r="Q2" s="226"/>
    </row>
    <row r="3" spans="2:19" x14ac:dyDescent="0.35">
      <c r="B3" s="226" t="s">
        <v>150</v>
      </c>
      <c r="C3" s="226"/>
      <c r="D3" s="226"/>
      <c r="E3" s="226"/>
      <c r="F3" s="226"/>
      <c r="G3" s="226"/>
      <c r="H3" s="226"/>
      <c r="I3" s="226"/>
      <c r="J3" s="226"/>
      <c r="K3" s="226"/>
      <c r="L3" s="226"/>
      <c r="M3" s="226"/>
      <c r="N3" s="226"/>
      <c r="O3" s="226"/>
      <c r="P3" s="226"/>
      <c r="Q3" s="226"/>
    </row>
    <row r="5" spans="2:19" x14ac:dyDescent="0.35">
      <c r="B5" s="226" t="s">
        <v>460</v>
      </c>
      <c r="C5" s="226"/>
      <c r="D5" s="226"/>
      <c r="E5" s="226"/>
      <c r="F5" s="226"/>
      <c r="G5" s="226"/>
      <c r="H5" s="226"/>
      <c r="I5" s="226"/>
      <c r="J5" s="226"/>
      <c r="K5" s="226"/>
      <c r="L5" s="226"/>
      <c r="M5" s="226"/>
      <c r="N5" s="226"/>
      <c r="O5" s="226"/>
      <c r="P5" s="226"/>
      <c r="Q5" s="226"/>
    </row>
    <row r="6" spans="2:19" x14ac:dyDescent="0.35">
      <c r="B6" s="226" t="s">
        <v>461</v>
      </c>
      <c r="C6" s="226"/>
      <c r="D6" s="226"/>
      <c r="E6" s="226"/>
      <c r="F6" s="226"/>
      <c r="G6" s="226"/>
      <c r="H6" s="226"/>
      <c r="I6" s="226"/>
      <c r="J6" s="226"/>
      <c r="K6" s="226"/>
      <c r="L6" s="226"/>
      <c r="M6" s="226"/>
      <c r="N6" s="226"/>
      <c r="O6" s="226"/>
      <c r="P6" s="226"/>
      <c r="Q6" s="226"/>
    </row>
    <row r="8" spans="2:19" ht="15" customHeight="1" x14ac:dyDescent="0.35">
      <c r="B8" s="242" t="s">
        <v>41</v>
      </c>
      <c r="C8" s="242"/>
      <c r="D8" s="242"/>
      <c r="E8" s="242"/>
      <c r="F8" s="242"/>
      <c r="G8" s="242"/>
      <c r="H8" s="242"/>
      <c r="I8" s="242"/>
      <c r="J8" s="242"/>
      <c r="K8" s="242"/>
      <c r="L8" s="242"/>
      <c r="M8" s="242"/>
      <c r="N8" s="242"/>
      <c r="O8" s="242"/>
      <c r="P8" s="242"/>
      <c r="Q8" s="242"/>
    </row>
    <row r="9" spans="2:19" ht="15" customHeight="1" x14ac:dyDescent="0.35">
      <c r="B9" s="228" t="s">
        <v>39</v>
      </c>
      <c r="C9" s="228" t="s">
        <v>55</v>
      </c>
      <c r="D9" s="228"/>
      <c r="E9" s="255" t="s">
        <v>40</v>
      </c>
      <c r="F9" s="255"/>
      <c r="G9" s="255"/>
      <c r="H9" s="255"/>
      <c r="I9" s="255"/>
      <c r="J9" s="255"/>
      <c r="K9" s="292" t="s">
        <v>462</v>
      </c>
      <c r="L9" s="292"/>
      <c r="M9" s="292"/>
      <c r="N9" s="255" t="s">
        <v>400</v>
      </c>
      <c r="O9" s="255"/>
      <c r="P9" s="255"/>
      <c r="Q9" s="255"/>
    </row>
    <row r="10" spans="2:19" x14ac:dyDescent="0.35">
      <c r="B10" s="228"/>
      <c r="C10" s="228"/>
      <c r="D10" s="228"/>
      <c r="E10" s="255"/>
      <c r="F10" s="255"/>
      <c r="G10" s="255"/>
      <c r="H10" s="255"/>
      <c r="I10" s="255"/>
      <c r="J10" s="255"/>
      <c r="K10" s="292"/>
      <c r="L10" s="292"/>
      <c r="M10" s="292"/>
      <c r="N10" s="11" t="s">
        <v>185</v>
      </c>
      <c r="O10" s="255" t="s">
        <v>186</v>
      </c>
      <c r="P10" s="255"/>
      <c r="Q10" s="255"/>
    </row>
    <row r="11" spans="2:19" s="47" customFormat="1" ht="12" x14ac:dyDescent="0.3">
      <c r="B11" s="68">
        <v>1</v>
      </c>
      <c r="C11" s="348">
        <v>2</v>
      </c>
      <c r="D11" s="348"/>
      <c r="E11" s="328">
        <v>3</v>
      </c>
      <c r="F11" s="328"/>
      <c r="G11" s="328"/>
      <c r="H11" s="328"/>
      <c r="I11" s="328"/>
      <c r="J11" s="328"/>
      <c r="K11" s="329">
        <v>4</v>
      </c>
      <c r="L11" s="329"/>
      <c r="M11" s="329"/>
      <c r="N11" s="46">
        <v>5</v>
      </c>
      <c r="O11" s="328">
        <v>6</v>
      </c>
      <c r="P11" s="328"/>
      <c r="Q11" s="328"/>
      <c r="S11" s="48"/>
    </row>
    <row r="12" spans="2:19" ht="29.25" customHeight="1" x14ac:dyDescent="0.35">
      <c r="B12" s="62" t="s">
        <v>43</v>
      </c>
      <c r="C12" s="320" t="s">
        <v>463</v>
      </c>
      <c r="D12" s="321"/>
      <c r="E12" s="297" t="s">
        <v>107</v>
      </c>
      <c r="F12" s="297"/>
      <c r="G12" s="297"/>
      <c r="H12" s="297"/>
      <c r="I12" s="297"/>
      <c r="J12" s="297"/>
      <c r="K12" s="296">
        <v>0</v>
      </c>
      <c r="L12" s="296"/>
      <c r="M12" s="296"/>
      <c r="N12" s="12">
        <v>0</v>
      </c>
      <c r="O12" s="440">
        <f>O42+O53</f>
        <v>206.25299999999999</v>
      </c>
      <c r="P12" s="441"/>
      <c r="Q12" s="442"/>
    </row>
    <row r="13" spans="2:19" x14ac:dyDescent="0.35">
      <c r="B13" s="62" t="s">
        <v>45</v>
      </c>
      <c r="C13" s="320" t="s">
        <v>464</v>
      </c>
      <c r="D13" s="321"/>
      <c r="E13" s="322" t="s">
        <v>337</v>
      </c>
      <c r="F13" s="323"/>
      <c r="G13" s="323"/>
      <c r="H13" s="323"/>
      <c r="I13" s="323"/>
      <c r="J13" s="324"/>
      <c r="K13" s="325">
        <v>0</v>
      </c>
      <c r="L13" s="326"/>
      <c r="M13" s="327"/>
      <c r="N13" s="12">
        <v>0</v>
      </c>
      <c r="O13" s="293">
        <f>O54</f>
        <v>8800</v>
      </c>
      <c r="P13" s="294"/>
      <c r="Q13" s="295"/>
    </row>
    <row r="14" spans="2:19" x14ac:dyDescent="0.35">
      <c r="B14" s="62" t="s">
        <v>47</v>
      </c>
      <c r="C14" s="320" t="s">
        <v>465</v>
      </c>
      <c r="D14" s="321"/>
      <c r="E14" s="322" t="s">
        <v>103</v>
      </c>
      <c r="F14" s="323"/>
      <c r="G14" s="323"/>
      <c r="H14" s="323"/>
      <c r="I14" s="323"/>
      <c r="J14" s="324"/>
      <c r="K14" s="325">
        <v>0</v>
      </c>
      <c r="L14" s="326"/>
      <c r="M14" s="327"/>
      <c r="N14" s="12">
        <v>0</v>
      </c>
      <c r="O14" s="293">
        <f>O117</f>
        <v>4500</v>
      </c>
      <c r="P14" s="294"/>
      <c r="Q14" s="295"/>
    </row>
    <row r="17" spans="2:19" x14ac:dyDescent="0.35">
      <c r="B17" s="242" t="s">
        <v>38</v>
      </c>
      <c r="C17" s="242"/>
      <c r="D17" s="242"/>
      <c r="E17" s="242"/>
      <c r="F17" s="242"/>
      <c r="G17" s="242"/>
      <c r="H17" s="242"/>
      <c r="I17" s="242"/>
      <c r="J17" s="242"/>
      <c r="K17" s="242"/>
      <c r="L17" s="242"/>
      <c r="M17" s="242"/>
      <c r="N17" s="242"/>
      <c r="O17" s="242"/>
      <c r="P17" s="242"/>
      <c r="Q17" s="242"/>
    </row>
    <row r="18" spans="2:19" x14ac:dyDescent="0.35">
      <c r="B18" s="251" t="s">
        <v>56</v>
      </c>
      <c r="C18" s="251"/>
      <c r="D18" s="251"/>
      <c r="E18" s="251"/>
      <c r="F18" s="251"/>
      <c r="G18" s="251"/>
      <c r="H18" s="251"/>
      <c r="I18" s="251"/>
      <c r="J18" s="251"/>
      <c r="K18" s="251"/>
      <c r="L18" s="251"/>
      <c r="M18" s="251"/>
      <c r="N18" s="251" t="s">
        <v>27</v>
      </c>
      <c r="O18" s="251"/>
      <c r="P18" s="251"/>
      <c r="Q18" s="251"/>
    </row>
    <row r="19" spans="2:19" s="47" customFormat="1" ht="12" x14ac:dyDescent="0.3">
      <c r="B19" s="253">
        <v>1</v>
      </c>
      <c r="C19" s="253"/>
      <c r="D19" s="253"/>
      <c r="E19" s="253"/>
      <c r="F19" s="253"/>
      <c r="G19" s="253"/>
      <c r="H19" s="253"/>
      <c r="I19" s="253"/>
      <c r="J19" s="253"/>
      <c r="K19" s="253"/>
      <c r="L19" s="253"/>
      <c r="M19" s="253"/>
      <c r="N19" s="253">
        <v>2</v>
      </c>
      <c r="O19" s="253"/>
      <c r="P19" s="253"/>
      <c r="Q19" s="253"/>
      <c r="S19" s="48"/>
    </row>
    <row r="20" spans="2:19" x14ac:dyDescent="0.35">
      <c r="B20" s="302" t="s">
        <v>28</v>
      </c>
      <c r="C20" s="302"/>
      <c r="D20" s="302"/>
      <c r="E20" s="302"/>
      <c r="F20" s="302"/>
      <c r="G20" s="302"/>
      <c r="H20" s="302"/>
      <c r="I20" s="302"/>
      <c r="J20" s="302"/>
      <c r="K20" s="302"/>
      <c r="L20" s="302"/>
      <c r="M20" s="302"/>
      <c r="N20" s="298">
        <f>N21+N23+N26</f>
        <v>29364404.41</v>
      </c>
      <c r="O20" s="298"/>
      <c r="P20" s="298"/>
      <c r="Q20" s="298"/>
    </row>
    <row r="21" spans="2:19" x14ac:dyDescent="0.35">
      <c r="B21" s="302" t="s">
        <v>29</v>
      </c>
      <c r="C21" s="302"/>
      <c r="D21" s="302"/>
      <c r="E21" s="302"/>
      <c r="F21" s="302"/>
      <c r="G21" s="302"/>
      <c r="H21" s="302"/>
      <c r="I21" s="302"/>
      <c r="J21" s="302"/>
      <c r="K21" s="302"/>
      <c r="L21" s="302"/>
      <c r="M21" s="302"/>
      <c r="N21" s="298">
        <v>0</v>
      </c>
      <c r="O21" s="298"/>
      <c r="P21" s="298"/>
      <c r="Q21" s="298"/>
    </row>
    <row r="22" spans="2:19" x14ac:dyDescent="0.35">
      <c r="B22" s="337" t="s">
        <v>18</v>
      </c>
      <c r="C22" s="338"/>
      <c r="D22" s="338"/>
      <c r="E22" s="338"/>
      <c r="F22" s="338"/>
      <c r="G22" s="338"/>
      <c r="H22" s="338"/>
      <c r="I22" s="338"/>
      <c r="J22" s="338"/>
      <c r="K22" s="338"/>
      <c r="L22" s="338"/>
      <c r="M22" s="339"/>
      <c r="N22" s="299">
        <v>0</v>
      </c>
      <c r="O22" s="299"/>
      <c r="P22" s="299"/>
      <c r="Q22" s="299"/>
    </row>
    <row r="23" spans="2:19" x14ac:dyDescent="0.35">
      <c r="B23" s="302" t="s">
        <v>30</v>
      </c>
      <c r="C23" s="302"/>
      <c r="D23" s="302"/>
      <c r="E23" s="302"/>
      <c r="F23" s="302"/>
      <c r="G23" s="302"/>
      <c r="H23" s="302"/>
      <c r="I23" s="302"/>
      <c r="J23" s="302"/>
      <c r="K23" s="302"/>
      <c r="L23" s="302"/>
      <c r="M23" s="302"/>
      <c r="N23" s="298">
        <f>N24+N25</f>
        <v>0</v>
      </c>
      <c r="O23" s="298"/>
      <c r="P23" s="298"/>
      <c r="Q23" s="298"/>
    </row>
    <row r="24" spans="2:19" x14ac:dyDescent="0.35">
      <c r="B24" s="332" t="s">
        <v>53</v>
      </c>
      <c r="C24" s="332"/>
      <c r="D24" s="332"/>
      <c r="E24" s="332"/>
      <c r="F24" s="332"/>
      <c r="G24" s="332"/>
      <c r="H24" s="332"/>
      <c r="I24" s="332"/>
      <c r="J24" s="332"/>
      <c r="K24" s="332"/>
      <c r="L24" s="332"/>
      <c r="M24" s="332"/>
      <c r="N24" s="299">
        <f>K124</f>
        <v>0</v>
      </c>
      <c r="O24" s="299"/>
      <c r="P24" s="299"/>
      <c r="Q24" s="299"/>
      <c r="R24" s="69"/>
    </row>
    <row r="25" spans="2:19" x14ac:dyDescent="0.35">
      <c r="B25" s="340" t="s">
        <v>171</v>
      </c>
      <c r="C25" s="341"/>
      <c r="D25" s="341"/>
      <c r="E25" s="341"/>
      <c r="F25" s="341"/>
      <c r="G25" s="341"/>
      <c r="H25" s="341"/>
      <c r="I25" s="341"/>
      <c r="J25" s="341"/>
      <c r="K25" s="341"/>
      <c r="L25" s="341"/>
      <c r="M25" s="342"/>
      <c r="N25" s="299">
        <v>0</v>
      </c>
      <c r="O25" s="299"/>
      <c r="P25" s="299"/>
      <c r="Q25" s="299"/>
      <c r="R25" s="69"/>
    </row>
    <row r="26" spans="2:19" x14ac:dyDescent="0.35">
      <c r="B26" s="302" t="s">
        <v>31</v>
      </c>
      <c r="C26" s="302"/>
      <c r="D26" s="302"/>
      <c r="E26" s="302"/>
      <c r="F26" s="302"/>
      <c r="G26" s="302"/>
      <c r="H26" s="302"/>
      <c r="I26" s="302"/>
      <c r="J26" s="302"/>
      <c r="K26" s="302"/>
      <c r="L26" s="302"/>
      <c r="M26" s="302"/>
      <c r="N26" s="298">
        <f>N27</f>
        <v>29364404.41</v>
      </c>
      <c r="O26" s="298"/>
      <c r="P26" s="298"/>
      <c r="Q26" s="298"/>
    </row>
    <row r="27" spans="2:19" x14ac:dyDescent="0.35">
      <c r="B27" s="332" t="s">
        <v>54</v>
      </c>
      <c r="C27" s="332"/>
      <c r="D27" s="332"/>
      <c r="E27" s="332"/>
      <c r="F27" s="332"/>
      <c r="G27" s="332"/>
      <c r="H27" s="332"/>
      <c r="I27" s="332"/>
      <c r="J27" s="332"/>
      <c r="K27" s="332"/>
      <c r="L27" s="332"/>
      <c r="M27" s="332"/>
      <c r="N27" s="299">
        <f>L124</f>
        <v>29364404.41</v>
      </c>
      <c r="O27" s="299"/>
      <c r="P27" s="299"/>
      <c r="Q27" s="299"/>
    </row>
    <row r="28" spans="2:19" x14ac:dyDescent="0.35">
      <c r="B28" s="302" t="s">
        <v>32</v>
      </c>
      <c r="C28" s="302"/>
      <c r="D28" s="302"/>
      <c r="E28" s="302"/>
      <c r="F28" s="302"/>
      <c r="G28" s="302"/>
      <c r="H28" s="302"/>
      <c r="I28" s="302"/>
      <c r="J28" s="302"/>
      <c r="K28" s="302"/>
      <c r="L28" s="302"/>
      <c r="M28" s="302"/>
      <c r="N28" s="298">
        <v>0</v>
      </c>
      <c r="O28" s="298"/>
      <c r="P28" s="298"/>
      <c r="Q28" s="298"/>
    </row>
    <row r="29" spans="2:19" x14ac:dyDescent="0.35">
      <c r="B29" s="303" t="s">
        <v>18</v>
      </c>
      <c r="C29" s="303"/>
      <c r="D29" s="303"/>
      <c r="E29" s="303"/>
      <c r="F29" s="303"/>
      <c r="G29" s="303"/>
      <c r="H29" s="303"/>
      <c r="I29" s="303"/>
      <c r="J29" s="303"/>
      <c r="K29" s="303"/>
      <c r="L29" s="303"/>
      <c r="M29" s="303"/>
      <c r="N29" s="299">
        <v>0</v>
      </c>
      <c r="O29" s="299"/>
      <c r="P29" s="299"/>
      <c r="Q29" s="299"/>
    </row>
    <row r="30" spans="2:19" x14ac:dyDescent="0.35">
      <c r="B30" s="343" t="s">
        <v>33</v>
      </c>
      <c r="C30" s="344"/>
      <c r="D30" s="344"/>
      <c r="E30" s="344"/>
      <c r="F30" s="344"/>
      <c r="G30" s="344"/>
      <c r="H30" s="344"/>
      <c r="I30" s="344"/>
      <c r="J30" s="344"/>
      <c r="K30" s="344"/>
      <c r="L30" s="344"/>
      <c r="M30" s="345"/>
      <c r="N30" s="298">
        <f>N31+N32+N33</f>
        <v>5181959.6399999997</v>
      </c>
      <c r="O30" s="298"/>
      <c r="P30" s="298"/>
      <c r="Q30" s="298"/>
    </row>
    <row r="31" spans="2:19" x14ac:dyDescent="0.35">
      <c r="B31" s="332" t="s">
        <v>34</v>
      </c>
      <c r="C31" s="332"/>
      <c r="D31" s="332"/>
      <c r="E31" s="332"/>
      <c r="F31" s="332"/>
      <c r="G31" s="332"/>
      <c r="H31" s="332"/>
      <c r="I31" s="332"/>
      <c r="J31" s="332"/>
      <c r="K31" s="332"/>
      <c r="L31" s="332"/>
      <c r="M31" s="332"/>
      <c r="N31" s="299">
        <f>M124</f>
        <v>5181959.6399999997</v>
      </c>
      <c r="O31" s="299"/>
      <c r="P31" s="299"/>
      <c r="Q31" s="299"/>
    </row>
    <row r="32" spans="2:19" x14ac:dyDescent="0.35">
      <c r="B32" s="332" t="s">
        <v>35</v>
      </c>
      <c r="C32" s="332"/>
      <c r="D32" s="332"/>
      <c r="E32" s="332"/>
      <c r="F32" s="332"/>
      <c r="G32" s="332"/>
      <c r="H32" s="332"/>
      <c r="I32" s="332"/>
      <c r="J32" s="332"/>
      <c r="K32" s="332"/>
      <c r="L32" s="332"/>
      <c r="M32" s="332"/>
      <c r="N32" s="299">
        <v>0</v>
      </c>
      <c r="O32" s="299"/>
      <c r="P32" s="299"/>
      <c r="Q32" s="299"/>
    </row>
    <row r="33" spans="2:21" x14ac:dyDescent="0.35">
      <c r="B33" s="332" t="s">
        <v>36</v>
      </c>
      <c r="C33" s="332"/>
      <c r="D33" s="332"/>
      <c r="E33" s="332"/>
      <c r="F33" s="332"/>
      <c r="G33" s="332"/>
      <c r="H33" s="332"/>
      <c r="I33" s="332"/>
      <c r="J33" s="332"/>
      <c r="K33" s="332"/>
      <c r="L33" s="332"/>
      <c r="M33" s="332"/>
      <c r="N33" s="299">
        <v>0</v>
      </c>
      <c r="O33" s="299"/>
      <c r="P33" s="299"/>
      <c r="Q33" s="299"/>
    </row>
    <row r="34" spans="2:21" x14ac:dyDescent="0.35">
      <c r="B34" s="302" t="s">
        <v>37</v>
      </c>
      <c r="C34" s="302"/>
      <c r="D34" s="302"/>
      <c r="E34" s="302"/>
      <c r="F34" s="302"/>
      <c r="G34" s="302"/>
      <c r="H34" s="302"/>
      <c r="I34" s="302"/>
      <c r="J34" s="302"/>
      <c r="K34" s="302"/>
      <c r="L34" s="302"/>
      <c r="M34" s="302"/>
      <c r="N34" s="298">
        <f>N20+N30</f>
        <v>34546364.049999997</v>
      </c>
      <c r="O34" s="298"/>
      <c r="P34" s="298"/>
      <c r="Q34" s="298"/>
    </row>
    <row r="35" spans="2:21" x14ac:dyDescent="0.35">
      <c r="B35" s="13"/>
      <c r="C35" s="13"/>
      <c r="D35" s="13"/>
      <c r="E35" s="13"/>
      <c r="F35" s="13"/>
      <c r="G35" s="13"/>
      <c r="H35" s="13"/>
      <c r="I35" s="13"/>
      <c r="J35" s="13"/>
      <c r="K35" s="13"/>
      <c r="L35" s="13"/>
      <c r="M35" s="13"/>
      <c r="N35" s="109"/>
      <c r="O35" s="109"/>
      <c r="P35" s="109"/>
      <c r="Q35" s="109"/>
    </row>
    <row r="37" spans="2:21" x14ac:dyDescent="0.35">
      <c r="B37" s="242" t="s">
        <v>25</v>
      </c>
      <c r="C37" s="242"/>
      <c r="D37" s="242"/>
      <c r="E37" s="242"/>
      <c r="F37" s="242"/>
      <c r="G37" s="242"/>
      <c r="H37" s="242"/>
      <c r="I37" s="242"/>
      <c r="J37" s="242"/>
      <c r="K37" s="242"/>
      <c r="L37" s="242"/>
      <c r="M37" s="242"/>
      <c r="N37" s="242"/>
      <c r="O37" s="242"/>
      <c r="P37" s="242"/>
      <c r="Q37" s="242"/>
    </row>
    <row r="38" spans="2:21" ht="15" customHeight="1" x14ac:dyDescent="0.35">
      <c r="B38" s="314" t="s">
        <v>57</v>
      </c>
      <c r="C38" s="314" t="s">
        <v>58</v>
      </c>
      <c r="D38" s="314" t="s">
        <v>0</v>
      </c>
      <c r="E38" s="314" t="s">
        <v>1</v>
      </c>
      <c r="F38" s="314" t="s">
        <v>59</v>
      </c>
      <c r="G38" s="314" t="s">
        <v>284</v>
      </c>
      <c r="H38" s="354" t="s">
        <v>2</v>
      </c>
      <c r="I38" s="313" t="s">
        <v>3</v>
      </c>
      <c r="J38" s="313"/>
      <c r="K38" s="313"/>
      <c r="L38" s="313"/>
      <c r="M38" s="313"/>
      <c r="N38" s="314" t="s">
        <v>60</v>
      </c>
      <c r="O38" s="314"/>
      <c r="P38" s="314" t="s">
        <v>4</v>
      </c>
      <c r="Q38" s="314" t="s">
        <v>5</v>
      </c>
    </row>
    <row r="39" spans="2:21" ht="30" customHeight="1" x14ac:dyDescent="0.35">
      <c r="B39" s="314"/>
      <c r="C39" s="314"/>
      <c r="D39" s="314"/>
      <c r="E39" s="314"/>
      <c r="F39" s="314"/>
      <c r="G39" s="314"/>
      <c r="H39" s="354"/>
      <c r="I39" s="313" t="s">
        <v>6</v>
      </c>
      <c r="J39" s="313" t="s">
        <v>7</v>
      </c>
      <c r="K39" s="313"/>
      <c r="L39" s="313"/>
      <c r="M39" s="313" t="s">
        <v>8</v>
      </c>
      <c r="N39" s="314" t="s">
        <v>301</v>
      </c>
      <c r="O39" s="314" t="s">
        <v>246</v>
      </c>
      <c r="P39" s="314"/>
      <c r="Q39" s="314"/>
    </row>
    <row r="40" spans="2:21" ht="52.5" x14ac:dyDescent="0.35">
      <c r="B40" s="314"/>
      <c r="C40" s="314"/>
      <c r="D40" s="314"/>
      <c r="E40" s="314"/>
      <c r="F40" s="314"/>
      <c r="G40" s="314"/>
      <c r="H40" s="354"/>
      <c r="I40" s="313"/>
      <c r="J40" s="10" t="s">
        <v>9</v>
      </c>
      <c r="K40" s="10" t="s">
        <v>10</v>
      </c>
      <c r="L40" s="10" t="s">
        <v>11</v>
      </c>
      <c r="M40" s="313"/>
      <c r="N40" s="314"/>
      <c r="O40" s="314"/>
      <c r="P40" s="314"/>
      <c r="Q40" s="314"/>
    </row>
    <row r="41" spans="2:21" s="47" customFormat="1" ht="12" x14ac:dyDescent="0.3">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21" ht="22.5" customHeight="1" x14ac:dyDescent="0.35">
      <c r="B42" s="304" t="s">
        <v>466</v>
      </c>
      <c r="C42" s="307" t="s">
        <v>13</v>
      </c>
      <c r="D42" s="307" t="s">
        <v>176</v>
      </c>
      <c r="E42" s="307" t="s">
        <v>18</v>
      </c>
      <c r="F42" s="307" t="s">
        <v>14</v>
      </c>
      <c r="G42" s="307" t="s">
        <v>147</v>
      </c>
      <c r="H42" s="307" t="s">
        <v>15</v>
      </c>
      <c r="I42" s="438">
        <f>SUM(J42:M44)</f>
        <v>7619036.1799999997</v>
      </c>
      <c r="J42" s="438">
        <f>SUM(J46:J52)</f>
        <v>0</v>
      </c>
      <c r="K42" s="438">
        <f>SUM(K46:K52)</f>
        <v>0</v>
      </c>
      <c r="L42" s="438">
        <f>SUM(L46:L52)</f>
        <v>6476180.75</v>
      </c>
      <c r="M42" s="438">
        <f>SUM(M46:M52)</f>
        <v>1142855.43</v>
      </c>
      <c r="N42" s="122" t="s">
        <v>467</v>
      </c>
      <c r="O42" s="90">
        <f>O46+O49+O51</f>
        <v>51.55</v>
      </c>
      <c r="P42" s="307" t="s">
        <v>307</v>
      </c>
      <c r="Q42" s="307" t="s">
        <v>468</v>
      </c>
      <c r="T42" s="110"/>
    </row>
    <row r="43" spans="2:21" x14ac:dyDescent="0.35">
      <c r="B43" s="305"/>
      <c r="C43" s="308"/>
      <c r="D43" s="308"/>
      <c r="E43" s="308"/>
      <c r="F43" s="308"/>
      <c r="G43" s="308"/>
      <c r="H43" s="308"/>
      <c r="I43" s="439"/>
      <c r="J43" s="439"/>
      <c r="K43" s="439"/>
      <c r="L43" s="439"/>
      <c r="M43" s="439"/>
      <c r="N43" s="122" t="s">
        <v>469</v>
      </c>
      <c r="O43" s="41">
        <f>O47+O50+O52</f>
        <v>3</v>
      </c>
      <c r="P43" s="308"/>
      <c r="Q43" s="308"/>
      <c r="T43" s="110"/>
    </row>
    <row r="44" spans="2:21" x14ac:dyDescent="0.35">
      <c r="B44" s="305"/>
      <c r="C44" s="308"/>
      <c r="D44" s="308"/>
      <c r="E44" s="308"/>
      <c r="F44" s="308"/>
      <c r="G44" s="308"/>
      <c r="H44" s="308"/>
      <c r="I44" s="439"/>
      <c r="J44" s="439"/>
      <c r="K44" s="439"/>
      <c r="L44" s="439"/>
      <c r="M44" s="439"/>
      <c r="N44" s="122" t="s">
        <v>470</v>
      </c>
      <c r="O44" s="41">
        <f>O48</f>
        <v>6500</v>
      </c>
      <c r="P44" s="308"/>
      <c r="Q44" s="308"/>
      <c r="T44" s="110"/>
    </row>
    <row r="45" spans="2:21" ht="21" x14ac:dyDescent="0.35">
      <c r="B45" s="112" t="s">
        <v>16</v>
      </c>
      <c r="C45" s="43"/>
      <c r="D45" s="43"/>
      <c r="E45" s="43"/>
      <c r="F45" s="43"/>
      <c r="G45" s="43"/>
      <c r="H45" s="43"/>
      <c r="I45" s="58"/>
      <c r="J45" s="58"/>
      <c r="K45" s="60"/>
      <c r="L45" s="60"/>
      <c r="M45" s="58"/>
      <c r="N45" s="43"/>
      <c r="O45" s="72"/>
      <c r="P45" s="73"/>
      <c r="Q45" s="43"/>
    </row>
    <row r="46" spans="2:21" ht="21" x14ac:dyDescent="0.35">
      <c r="B46" s="271" t="s">
        <v>678</v>
      </c>
      <c r="C46" s="272"/>
      <c r="D46" s="270" t="s">
        <v>22</v>
      </c>
      <c r="E46" s="270" t="s">
        <v>18</v>
      </c>
      <c r="F46" s="272"/>
      <c r="G46" s="270" t="s">
        <v>147</v>
      </c>
      <c r="H46" s="272"/>
      <c r="I46" s="273">
        <f>SUM(J46:M48)</f>
        <v>1030800</v>
      </c>
      <c r="J46" s="273">
        <v>0</v>
      </c>
      <c r="K46" s="273">
        <v>0</v>
      </c>
      <c r="L46" s="273">
        <v>876180</v>
      </c>
      <c r="M46" s="273">
        <v>154620</v>
      </c>
      <c r="N46" s="123" t="s">
        <v>467</v>
      </c>
      <c r="O46" s="124">
        <v>9</v>
      </c>
      <c r="P46" s="270" t="s">
        <v>471</v>
      </c>
      <c r="Q46" s="270" t="s">
        <v>468</v>
      </c>
      <c r="U46" s="110" t="s">
        <v>287</v>
      </c>
    </row>
    <row r="47" spans="2:21" x14ac:dyDescent="0.35">
      <c r="B47" s="271"/>
      <c r="C47" s="272"/>
      <c r="D47" s="270"/>
      <c r="E47" s="270"/>
      <c r="F47" s="272"/>
      <c r="G47" s="270"/>
      <c r="H47" s="272"/>
      <c r="I47" s="273"/>
      <c r="J47" s="273"/>
      <c r="K47" s="273"/>
      <c r="L47" s="273"/>
      <c r="M47" s="273"/>
      <c r="N47" s="123" t="s">
        <v>469</v>
      </c>
      <c r="O47" s="38">
        <v>1</v>
      </c>
      <c r="P47" s="270"/>
      <c r="Q47" s="270"/>
    </row>
    <row r="48" spans="2:21" x14ac:dyDescent="0.35">
      <c r="B48" s="271"/>
      <c r="C48" s="272"/>
      <c r="D48" s="270"/>
      <c r="E48" s="270"/>
      <c r="F48" s="272"/>
      <c r="G48" s="270"/>
      <c r="H48" s="272"/>
      <c r="I48" s="273"/>
      <c r="J48" s="273"/>
      <c r="K48" s="273"/>
      <c r="L48" s="273"/>
      <c r="M48" s="273"/>
      <c r="N48" s="123" t="s">
        <v>470</v>
      </c>
      <c r="O48" s="87">
        <v>6500</v>
      </c>
      <c r="P48" s="270"/>
      <c r="Q48" s="270"/>
    </row>
    <row r="49" spans="2:17" ht="21" x14ac:dyDescent="0.35">
      <c r="B49" s="271" t="s">
        <v>472</v>
      </c>
      <c r="C49" s="272"/>
      <c r="D49" s="270" t="s">
        <v>26</v>
      </c>
      <c r="E49" s="278" t="s">
        <v>18</v>
      </c>
      <c r="F49" s="272"/>
      <c r="G49" s="270" t="s">
        <v>147</v>
      </c>
      <c r="H49" s="272"/>
      <c r="I49" s="273">
        <f>SUM(J49:M50)</f>
        <v>2352941.1800000002</v>
      </c>
      <c r="J49" s="273">
        <v>0</v>
      </c>
      <c r="K49" s="273">
        <v>0</v>
      </c>
      <c r="L49" s="273">
        <v>2000000</v>
      </c>
      <c r="M49" s="273">
        <v>352941.18</v>
      </c>
      <c r="N49" s="123" t="s">
        <v>467</v>
      </c>
      <c r="O49" s="38">
        <v>6.15</v>
      </c>
      <c r="P49" s="270" t="s">
        <v>307</v>
      </c>
      <c r="Q49" s="270" t="s">
        <v>365</v>
      </c>
    </row>
    <row r="50" spans="2:17" ht="47.25" customHeight="1" x14ac:dyDescent="0.35">
      <c r="B50" s="271"/>
      <c r="C50" s="272"/>
      <c r="D50" s="270"/>
      <c r="E50" s="278"/>
      <c r="F50" s="272"/>
      <c r="G50" s="270"/>
      <c r="H50" s="272"/>
      <c r="I50" s="273"/>
      <c r="J50" s="273"/>
      <c r="K50" s="273"/>
      <c r="L50" s="273"/>
      <c r="M50" s="273"/>
      <c r="N50" s="123" t="s">
        <v>469</v>
      </c>
      <c r="O50" s="38">
        <v>1</v>
      </c>
      <c r="P50" s="270"/>
      <c r="Q50" s="270"/>
    </row>
    <row r="51" spans="2:17" ht="21" x14ac:dyDescent="0.35">
      <c r="B51" s="271" t="s">
        <v>473</v>
      </c>
      <c r="C51" s="272"/>
      <c r="D51" s="270" t="s">
        <v>23</v>
      </c>
      <c r="E51" s="270" t="s">
        <v>18</v>
      </c>
      <c r="F51" s="272"/>
      <c r="G51" s="270" t="s">
        <v>147</v>
      </c>
      <c r="H51" s="272"/>
      <c r="I51" s="273">
        <f>SUM(J51:M52)</f>
        <v>4235295</v>
      </c>
      <c r="J51" s="273">
        <v>0</v>
      </c>
      <c r="K51" s="273">
        <v>0</v>
      </c>
      <c r="L51" s="273">
        <v>3600000.75</v>
      </c>
      <c r="M51" s="273">
        <v>635294.25</v>
      </c>
      <c r="N51" s="123" t="s">
        <v>467</v>
      </c>
      <c r="O51" s="124">
        <v>36.4</v>
      </c>
      <c r="P51" s="270" t="s">
        <v>315</v>
      </c>
      <c r="Q51" s="270" t="s">
        <v>382</v>
      </c>
    </row>
    <row r="52" spans="2:17" ht="54" customHeight="1" x14ac:dyDescent="0.35">
      <c r="B52" s="271"/>
      <c r="C52" s="272"/>
      <c r="D52" s="270"/>
      <c r="E52" s="270"/>
      <c r="F52" s="272"/>
      <c r="G52" s="270"/>
      <c r="H52" s="272"/>
      <c r="I52" s="273"/>
      <c r="J52" s="273"/>
      <c r="K52" s="273"/>
      <c r="L52" s="273"/>
      <c r="M52" s="273"/>
      <c r="N52" s="123" t="s">
        <v>469</v>
      </c>
      <c r="O52" s="38">
        <v>1</v>
      </c>
      <c r="P52" s="270"/>
      <c r="Q52" s="270"/>
    </row>
    <row r="53" spans="2:17" ht="21" x14ac:dyDescent="0.35">
      <c r="B53" s="277" t="s">
        <v>474</v>
      </c>
      <c r="C53" s="278" t="s">
        <v>13</v>
      </c>
      <c r="D53" s="278" t="s">
        <v>176</v>
      </c>
      <c r="E53" s="278" t="s">
        <v>475</v>
      </c>
      <c r="F53" s="278" t="s">
        <v>14</v>
      </c>
      <c r="G53" s="278" t="s">
        <v>147</v>
      </c>
      <c r="H53" s="278" t="s">
        <v>15</v>
      </c>
      <c r="I53" s="279">
        <f>SUM(J53:M57)</f>
        <v>26164027.870000001</v>
      </c>
      <c r="J53" s="279">
        <f t="shared" ref="J53:K53" si="0">SUM(J59:J116)</f>
        <v>0</v>
      </c>
      <c r="K53" s="279">
        <f t="shared" si="0"/>
        <v>0</v>
      </c>
      <c r="L53" s="279">
        <f>SUM(L59:L116)</f>
        <v>22239423.66</v>
      </c>
      <c r="M53" s="279">
        <f>SUM(M59:M116)</f>
        <v>3924604.21</v>
      </c>
      <c r="N53" s="125" t="s">
        <v>467</v>
      </c>
      <c r="O53" s="126">
        <f>O59+O62+O65+O68+O73+O76+O79+O82+O85+O88+O91+O96+O101+O104+O109+O114</f>
        <v>154.703</v>
      </c>
      <c r="P53" s="278" t="s">
        <v>307</v>
      </c>
      <c r="Q53" s="278" t="s">
        <v>468</v>
      </c>
    </row>
    <row r="54" spans="2:17" ht="21" x14ac:dyDescent="0.35">
      <c r="B54" s="277"/>
      <c r="C54" s="278"/>
      <c r="D54" s="278"/>
      <c r="E54" s="278"/>
      <c r="F54" s="278"/>
      <c r="G54" s="278"/>
      <c r="H54" s="278"/>
      <c r="I54" s="279"/>
      <c r="J54" s="279"/>
      <c r="K54" s="279"/>
      <c r="L54" s="279"/>
      <c r="M54" s="279"/>
      <c r="N54" s="125" t="s">
        <v>476</v>
      </c>
      <c r="O54" s="41">
        <f>O69+O92+O97+O105+O110</f>
        <v>8800</v>
      </c>
      <c r="P54" s="278"/>
      <c r="Q54" s="278"/>
    </row>
    <row r="55" spans="2:17" x14ac:dyDescent="0.35">
      <c r="B55" s="277"/>
      <c r="C55" s="278"/>
      <c r="D55" s="278"/>
      <c r="E55" s="278"/>
      <c r="F55" s="278"/>
      <c r="G55" s="278"/>
      <c r="H55" s="278"/>
      <c r="I55" s="279"/>
      <c r="J55" s="279"/>
      <c r="K55" s="279"/>
      <c r="L55" s="279"/>
      <c r="M55" s="279"/>
      <c r="N55" s="125" t="s">
        <v>477</v>
      </c>
      <c r="O55" s="41">
        <f>O60+O63+O66+O70+O74+O77+O80+O83+O86+O89+O93+O98+O102+O106+O111+O115</f>
        <v>16</v>
      </c>
      <c r="P55" s="278"/>
      <c r="Q55" s="278"/>
    </row>
    <row r="56" spans="2:17" x14ac:dyDescent="0.35">
      <c r="B56" s="277"/>
      <c r="C56" s="278"/>
      <c r="D56" s="278"/>
      <c r="E56" s="278"/>
      <c r="F56" s="278"/>
      <c r="G56" s="278"/>
      <c r="H56" s="278"/>
      <c r="I56" s="279"/>
      <c r="J56" s="279"/>
      <c r="K56" s="279"/>
      <c r="L56" s="279"/>
      <c r="M56" s="279"/>
      <c r="N56" s="125" t="s">
        <v>470</v>
      </c>
      <c r="O56" s="41">
        <f>O61+O64+O67+O71+O75+O78+O81+O84+O87+O90+O94+O99+O103+O107+O112+O116</f>
        <v>983899.63</v>
      </c>
      <c r="P56" s="278"/>
      <c r="Q56" s="278"/>
    </row>
    <row r="57" spans="2:17" ht="21" x14ac:dyDescent="0.35">
      <c r="B57" s="277"/>
      <c r="C57" s="278"/>
      <c r="D57" s="278"/>
      <c r="E57" s="278"/>
      <c r="F57" s="278"/>
      <c r="G57" s="278"/>
      <c r="H57" s="278"/>
      <c r="I57" s="279"/>
      <c r="J57" s="279"/>
      <c r="K57" s="279"/>
      <c r="L57" s="279"/>
      <c r="M57" s="279"/>
      <c r="N57" s="125" t="s">
        <v>362</v>
      </c>
      <c r="O57" s="90">
        <f>O72+O95+O100+O108+O113</f>
        <v>34.85</v>
      </c>
      <c r="P57" s="278"/>
      <c r="Q57" s="278"/>
    </row>
    <row r="58" spans="2:17" ht="21" x14ac:dyDescent="0.35">
      <c r="B58" s="42" t="s">
        <v>311</v>
      </c>
      <c r="C58" s="43"/>
      <c r="D58" s="43"/>
      <c r="E58" s="43"/>
      <c r="F58" s="43"/>
      <c r="G58" s="43"/>
      <c r="H58" s="43"/>
      <c r="I58" s="58"/>
      <c r="J58" s="58"/>
      <c r="K58" s="60"/>
      <c r="L58" s="60"/>
      <c r="M58" s="58"/>
      <c r="N58" s="43"/>
      <c r="O58" s="72"/>
      <c r="P58" s="73"/>
      <c r="Q58" s="43"/>
    </row>
    <row r="59" spans="2:17" ht="22.5" customHeight="1" x14ac:dyDescent="0.35">
      <c r="B59" s="271" t="s">
        <v>670</v>
      </c>
      <c r="C59" s="272"/>
      <c r="D59" s="270" t="s">
        <v>306</v>
      </c>
      <c r="E59" s="270" t="s">
        <v>18</v>
      </c>
      <c r="F59" s="272"/>
      <c r="G59" s="270" t="s">
        <v>147</v>
      </c>
      <c r="H59" s="272"/>
      <c r="I59" s="273">
        <f>SUM(J59:M61)</f>
        <v>1710000</v>
      </c>
      <c r="J59" s="273">
        <v>0</v>
      </c>
      <c r="K59" s="273">
        <v>0</v>
      </c>
      <c r="L59" s="273">
        <v>1453500</v>
      </c>
      <c r="M59" s="273">
        <v>256500</v>
      </c>
      <c r="N59" s="127" t="s">
        <v>467</v>
      </c>
      <c r="O59" s="128">
        <v>3.15</v>
      </c>
      <c r="P59" s="270" t="s">
        <v>314</v>
      </c>
      <c r="Q59" s="270" t="s">
        <v>310</v>
      </c>
    </row>
    <row r="60" spans="2:17" x14ac:dyDescent="0.35">
      <c r="B60" s="271"/>
      <c r="C60" s="272"/>
      <c r="D60" s="270"/>
      <c r="E60" s="270"/>
      <c r="F60" s="272"/>
      <c r="G60" s="270"/>
      <c r="H60" s="272"/>
      <c r="I60" s="273"/>
      <c r="J60" s="273"/>
      <c r="K60" s="273"/>
      <c r="L60" s="273"/>
      <c r="M60" s="273"/>
      <c r="N60" s="127" t="s">
        <v>469</v>
      </c>
      <c r="O60" s="87">
        <v>1</v>
      </c>
      <c r="P60" s="270"/>
      <c r="Q60" s="270"/>
    </row>
    <row r="61" spans="2:17" x14ac:dyDescent="0.35">
      <c r="B61" s="271"/>
      <c r="C61" s="272"/>
      <c r="D61" s="270"/>
      <c r="E61" s="270"/>
      <c r="F61" s="272"/>
      <c r="G61" s="270"/>
      <c r="H61" s="272"/>
      <c r="I61" s="273"/>
      <c r="J61" s="273"/>
      <c r="K61" s="273"/>
      <c r="L61" s="273"/>
      <c r="M61" s="273"/>
      <c r="N61" s="127" t="s">
        <v>470</v>
      </c>
      <c r="O61" s="87">
        <v>31500</v>
      </c>
      <c r="P61" s="270"/>
      <c r="Q61" s="270"/>
    </row>
    <row r="62" spans="2:17" ht="22.5" customHeight="1" x14ac:dyDescent="0.35">
      <c r="B62" s="271" t="s">
        <v>478</v>
      </c>
      <c r="C62" s="272"/>
      <c r="D62" s="270" t="s">
        <v>306</v>
      </c>
      <c r="E62" s="270" t="s">
        <v>479</v>
      </c>
      <c r="F62" s="272"/>
      <c r="G62" s="270" t="s">
        <v>147</v>
      </c>
      <c r="H62" s="272"/>
      <c r="I62" s="273">
        <f>SUM(J62:M64)</f>
        <v>1267244</v>
      </c>
      <c r="J62" s="273">
        <v>0</v>
      </c>
      <c r="K62" s="273">
        <v>0</v>
      </c>
      <c r="L62" s="273">
        <v>1077157.3999999999</v>
      </c>
      <c r="M62" s="273">
        <v>190086.6</v>
      </c>
      <c r="N62" s="127" t="s">
        <v>467</v>
      </c>
      <c r="O62" s="128">
        <v>2</v>
      </c>
      <c r="P62" s="270" t="s">
        <v>314</v>
      </c>
      <c r="Q62" s="270" t="s">
        <v>310</v>
      </c>
    </row>
    <row r="63" spans="2:17" x14ac:dyDescent="0.35">
      <c r="B63" s="271"/>
      <c r="C63" s="272"/>
      <c r="D63" s="270"/>
      <c r="E63" s="270"/>
      <c r="F63" s="272"/>
      <c r="G63" s="270"/>
      <c r="H63" s="272"/>
      <c r="I63" s="273"/>
      <c r="J63" s="273"/>
      <c r="K63" s="273"/>
      <c r="L63" s="273"/>
      <c r="M63" s="273"/>
      <c r="N63" s="127" t="s">
        <v>469</v>
      </c>
      <c r="O63" s="87">
        <v>1</v>
      </c>
      <c r="P63" s="270"/>
      <c r="Q63" s="270"/>
    </row>
    <row r="64" spans="2:17" x14ac:dyDescent="0.35">
      <c r="B64" s="271"/>
      <c r="C64" s="272"/>
      <c r="D64" s="270"/>
      <c r="E64" s="270"/>
      <c r="F64" s="272"/>
      <c r="G64" s="270"/>
      <c r="H64" s="272"/>
      <c r="I64" s="273"/>
      <c r="J64" s="273"/>
      <c r="K64" s="273"/>
      <c r="L64" s="273"/>
      <c r="M64" s="273"/>
      <c r="N64" s="127" t="s">
        <v>470</v>
      </c>
      <c r="O64" s="87">
        <v>20000</v>
      </c>
      <c r="P64" s="270"/>
      <c r="Q64" s="270"/>
    </row>
    <row r="65" spans="2:23" ht="21" x14ac:dyDescent="0.35">
      <c r="B65" s="271" t="s">
        <v>480</v>
      </c>
      <c r="C65" s="272"/>
      <c r="D65" s="270" t="s">
        <v>20</v>
      </c>
      <c r="E65" s="270" t="s">
        <v>18</v>
      </c>
      <c r="F65" s="272"/>
      <c r="G65" s="270" t="s">
        <v>147</v>
      </c>
      <c r="H65" s="272"/>
      <c r="I65" s="273">
        <f>SUM(J65:M67)</f>
        <v>958823.5</v>
      </c>
      <c r="J65" s="273">
        <v>0</v>
      </c>
      <c r="K65" s="273">
        <v>0</v>
      </c>
      <c r="L65" s="273">
        <v>814999.97</v>
      </c>
      <c r="M65" s="273">
        <v>143823.53</v>
      </c>
      <c r="N65" s="127" t="s">
        <v>467</v>
      </c>
      <c r="O65" s="128">
        <v>5</v>
      </c>
      <c r="P65" s="270" t="s">
        <v>307</v>
      </c>
      <c r="Q65" s="270" t="s">
        <v>257</v>
      </c>
    </row>
    <row r="66" spans="2:23" x14ac:dyDescent="0.35">
      <c r="B66" s="271"/>
      <c r="C66" s="272"/>
      <c r="D66" s="270"/>
      <c r="E66" s="270"/>
      <c r="F66" s="272"/>
      <c r="G66" s="270"/>
      <c r="H66" s="272"/>
      <c r="I66" s="273"/>
      <c r="J66" s="273"/>
      <c r="K66" s="273"/>
      <c r="L66" s="273"/>
      <c r="M66" s="273"/>
      <c r="N66" s="127" t="s">
        <v>469</v>
      </c>
      <c r="O66" s="87">
        <v>1</v>
      </c>
      <c r="P66" s="270"/>
      <c r="Q66" s="270"/>
      <c r="U66" s="25"/>
    </row>
    <row r="67" spans="2:23" ht="33.75" customHeight="1" x14ac:dyDescent="0.35">
      <c r="B67" s="271"/>
      <c r="C67" s="272"/>
      <c r="D67" s="270"/>
      <c r="E67" s="270"/>
      <c r="F67" s="272"/>
      <c r="G67" s="270"/>
      <c r="H67" s="272"/>
      <c r="I67" s="273"/>
      <c r="J67" s="273"/>
      <c r="K67" s="273"/>
      <c r="L67" s="273"/>
      <c r="M67" s="273"/>
      <c r="N67" s="127" t="s">
        <v>470</v>
      </c>
      <c r="O67" s="87">
        <v>1710</v>
      </c>
      <c r="P67" s="270"/>
      <c r="Q67" s="270"/>
    </row>
    <row r="68" spans="2:23" ht="21" x14ac:dyDescent="0.35">
      <c r="B68" s="271" t="s">
        <v>481</v>
      </c>
      <c r="C68" s="272"/>
      <c r="D68" s="270" t="s">
        <v>20</v>
      </c>
      <c r="E68" s="270" t="s">
        <v>18</v>
      </c>
      <c r="F68" s="272"/>
      <c r="G68" s="270" t="s">
        <v>147</v>
      </c>
      <c r="H68" s="272"/>
      <c r="I68" s="273">
        <f>SUM(J68:M70)</f>
        <v>556564.71</v>
      </c>
      <c r="J68" s="273">
        <v>0</v>
      </c>
      <c r="K68" s="273">
        <v>0</v>
      </c>
      <c r="L68" s="273">
        <v>473080</v>
      </c>
      <c r="M68" s="273">
        <v>83484.710000000006</v>
      </c>
      <c r="N68" s="127" t="s">
        <v>467</v>
      </c>
      <c r="O68" s="128">
        <v>1.6E-2</v>
      </c>
      <c r="P68" s="270" t="s">
        <v>307</v>
      </c>
      <c r="Q68" s="270" t="s">
        <v>257</v>
      </c>
    </row>
    <row r="69" spans="2:23" ht="21" x14ac:dyDescent="0.35">
      <c r="B69" s="271"/>
      <c r="C69" s="272"/>
      <c r="D69" s="270"/>
      <c r="E69" s="270"/>
      <c r="F69" s="272"/>
      <c r="G69" s="270"/>
      <c r="H69" s="272"/>
      <c r="I69" s="273"/>
      <c r="J69" s="273"/>
      <c r="K69" s="273"/>
      <c r="L69" s="273"/>
      <c r="M69" s="273"/>
      <c r="N69" s="127" t="s">
        <v>476</v>
      </c>
      <c r="O69" s="38">
        <v>400</v>
      </c>
      <c r="P69" s="270"/>
      <c r="Q69" s="270"/>
      <c r="U69" s="25"/>
    </row>
    <row r="70" spans="2:23" x14ac:dyDescent="0.35">
      <c r="B70" s="271"/>
      <c r="C70" s="272"/>
      <c r="D70" s="270"/>
      <c r="E70" s="270"/>
      <c r="F70" s="272"/>
      <c r="G70" s="270"/>
      <c r="H70" s="272"/>
      <c r="I70" s="273"/>
      <c r="J70" s="273"/>
      <c r="K70" s="273"/>
      <c r="L70" s="273"/>
      <c r="M70" s="273"/>
      <c r="N70" s="127" t="s">
        <v>469</v>
      </c>
      <c r="O70" s="38">
        <v>1</v>
      </c>
      <c r="P70" s="270"/>
      <c r="Q70" s="270"/>
    </row>
    <row r="71" spans="2:23" x14ac:dyDescent="0.35">
      <c r="B71" s="271"/>
      <c r="C71" s="272"/>
      <c r="D71" s="270"/>
      <c r="E71" s="270"/>
      <c r="F71" s="272"/>
      <c r="G71" s="270"/>
      <c r="H71" s="272"/>
      <c r="I71" s="273"/>
      <c r="J71" s="273"/>
      <c r="K71" s="273"/>
      <c r="L71" s="273"/>
      <c r="M71" s="273"/>
      <c r="N71" s="127" t="s">
        <v>470</v>
      </c>
      <c r="O71" s="38">
        <v>160</v>
      </c>
      <c r="P71" s="270"/>
      <c r="Q71" s="270"/>
    </row>
    <row r="72" spans="2:23" x14ac:dyDescent="0.35">
      <c r="B72" s="271"/>
      <c r="C72" s="272"/>
      <c r="D72" s="270"/>
      <c r="E72" s="270"/>
      <c r="F72" s="272"/>
      <c r="G72" s="270"/>
      <c r="H72" s="272"/>
      <c r="I72" s="273"/>
      <c r="J72" s="273"/>
      <c r="K72" s="273"/>
      <c r="L72" s="273"/>
      <c r="M72" s="273"/>
      <c r="N72" s="127" t="s">
        <v>362</v>
      </c>
      <c r="O72" s="38">
        <v>0.65</v>
      </c>
      <c r="P72" s="270"/>
      <c r="Q72" s="270"/>
    </row>
    <row r="73" spans="2:23" ht="21" x14ac:dyDescent="0.35">
      <c r="B73" s="271" t="s">
        <v>482</v>
      </c>
      <c r="C73" s="272"/>
      <c r="D73" s="270" t="s">
        <v>22</v>
      </c>
      <c r="E73" s="278" t="s">
        <v>18</v>
      </c>
      <c r="F73" s="272"/>
      <c r="G73" s="270" t="s">
        <v>147</v>
      </c>
      <c r="H73" s="272"/>
      <c r="I73" s="273">
        <f>SUM(J73:M75)</f>
        <v>250000</v>
      </c>
      <c r="J73" s="273">
        <v>0</v>
      </c>
      <c r="K73" s="273">
        <v>0</v>
      </c>
      <c r="L73" s="273">
        <v>212500</v>
      </c>
      <c r="M73" s="273">
        <v>37500</v>
      </c>
      <c r="N73" s="127" t="s">
        <v>467</v>
      </c>
      <c r="O73" s="128">
        <v>2.35</v>
      </c>
      <c r="P73" s="270" t="s">
        <v>315</v>
      </c>
      <c r="Q73" s="270" t="s">
        <v>271</v>
      </c>
      <c r="T73" s="18"/>
      <c r="W73" s="28"/>
    </row>
    <row r="74" spans="2:23" x14ac:dyDescent="0.35">
      <c r="B74" s="271"/>
      <c r="C74" s="272"/>
      <c r="D74" s="270"/>
      <c r="E74" s="278"/>
      <c r="F74" s="272"/>
      <c r="G74" s="270"/>
      <c r="H74" s="272"/>
      <c r="I74" s="273"/>
      <c r="J74" s="273"/>
      <c r="K74" s="273"/>
      <c r="L74" s="273"/>
      <c r="M74" s="273"/>
      <c r="N74" s="127" t="s">
        <v>469</v>
      </c>
      <c r="O74" s="87">
        <v>1</v>
      </c>
      <c r="P74" s="270"/>
      <c r="Q74" s="270"/>
      <c r="U74" s="29"/>
      <c r="V74" s="29"/>
      <c r="W74" s="30"/>
    </row>
    <row r="75" spans="2:23" x14ac:dyDescent="0.35">
      <c r="B75" s="271"/>
      <c r="C75" s="272"/>
      <c r="D75" s="270"/>
      <c r="E75" s="278"/>
      <c r="F75" s="272"/>
      <c r="G75" s="270"/>
      <c r="H75" s="272"/>
      <c r="I75" s="273"/>
      <c r="J75" s="273"/>
      <c r="K75" s="273"/>
      <c r="L75" s="273"/>
      <c r="M75" s="273"/>
      <c r="N75" s="127" t="s">
        <v>470</v>
      </c>
      <c r="O75" s="87">
        <v>23500</v>
      </c>
      <c r="P75" s="270"/>
      <c r="Q75" s="270"/>
    </row>
    <row r="76" spans="2:23" ht="22.5" customHeight="1" x14ac:dyDescent="0.35">
      <c r="B76" s="271" t="s">
        <v>483</v>
      </c>
      <c r="C76" s="272"/>
      <c r="D76" s="270" t="s">
        <v>22</v>
      </c>
      <c r="E76" s="278" t="s">
        <v>18</v>
      </c>
      <c r="F76" s="272"/>
      <c r="G76" s="270" t="s">
        <v>147</v>
      </c>
      <c r="H76" s="272"/>
      <c r="I76" s="273">
        <f>SUM(J76:M78)</f>
        <v>200000</v>
      </c>
      <c r="J76" s="273">
        <v>0</v>
      </c>
      <c r="K76" s="273">
        <v>0</v>
      </c>
      <c r="L76" s="273">
        <v>170000</v>
      </c>
      <c r="M76" s="273">
        <v>30000</v>
      </c>
      <c r="N76" s="127" t="s">
        <v>467</v>
      </c>
      <c r="O76" s="128">
        <v>3.79</v>
      </c>
      <c r="P76" s="270" t="s">
        <v>24</v>
      </c>
      <c r="Q76" s="270" t="s">
        <v>365</v>
      </c>
      <c r="R76" s="121"/>
    </row>
    <row r="77" spans="2:23" x14ac:dyDescent="0.35">
      <c r="B77" s="271"/>
      <c r="C77" s="272"/>
      <c r="D77" s="270"/>
      <c r="E77" s="278"/>
      <c r="F77" s="272"/>
      <c r="G77" s="270"/>
      <c r="H77" s="272"/>
      <c r="I77" s="273"/>
      <c r="J77" s="273"/>
      <c r="K77" s="273"/>
      <c r="L77" s="273"/>
      <c r="M77" s="273"/>
      <c r="N77" s="127" t="s">
        <v>469</v>
      </c>
      <c r="O77" s="87">
        <v>1</v>
      </c>
      <c r="P77" s="270"/>
      <c r="Q77" s="270"/>
    </row>
    <row r="78" spans="2:23" x14ac:dyDescent="0.35">
      <c r="B78" s="271"/>
      <c r="C78" s="272"/>
      <c r="D78" s="270"/>
      <c r="E78" s="278"/>
      <c r="F78" s="272"/>
      <c r="G78" s="270"/>
      <c r="H78" s="272"/>
      <c r="I78" s="273"/>
      <c r="J78" s="273"/>
      <c r="K78" s="273"/>
      <c r="L78" s="273"/>
      <c r="M78" s="273"/>
      <c r="N78" s="127" t="s">
        <v>470</v>
      </c>
      <c r="O78" s="87">
        <v>3500</v>
      </c>
      <c r="P78" s="270"/>
      <c r="Q78" s="270"/>
    </row>
    <row r="79" spans="2:23" ht="21" x14ac:dyDescent="0.35">
      <c r="B79" s="271" t="s">
        <v>484</v>
      </c>
      <c r="C79" s="272"/>
      <c r="D79" s="270" t="s">
        <v>22</v>
      </c>
      <c r="E79" s="278" t="s">
        <v>18</v>
      </c>
      <c r="F79" s="272"/>
      <c r="G79" s="270" t="s">
        <v>147</v>
      </c>
      <c r="H79" s="272"/>
      <c r="I79" s="273">
        <f>SUM(J79:M81)</f>
        <v>405100</v>
      </c>
      <c r="J79" s="273">
        <v>0</v>
      </c>
      <c r="K79" s="273">
        <v>0</v>
      </c>
      <c r="L79" s="273">
        <v>344335</v>
      </c>
      <c r="M79" s="273">
        <v>60765</v>
      </c>
      <c r="N79" s="127" t="s">
        <v>467</v>
      </c>
      <c r="O79" s="128">
        <v>4.1399999999999997</v>
      </c>
      <c r="P79" s="270" t="s">
        <v>315</v>
      </c>
      <c r="Q79" s="270" t="s">
        <v>271</v>
      </c>
    </row>
    <row r="80" spans="2:23" s="47" customFormat="1" ht="12" x14ac:dyDescent="0.3">
      <c r="B80" s="271"/>
      <c r="C80" s="272"/>
      <c r="D80" s="270"/>
      <c r="E80" s="278"/>
      <c r="F80" s="272"/>
      <c r="G80" s="270"/>
      <c r="H80" s="272"/>
      <c r="I80" s="273"/>
      <c r="J80" s="273"/>
      <c r="K80" s="273"/>
      <c r="L80" s="273"/>
      <c r="M80" s="273"/>
      <c r="N80" s="127" t="s">
        <v>469</v>
      </c>
      <c r="O80" s="87">
        <v>1</v>
      </c>
      <c r="P80" s="270"/>
      <c r="Q80" s="270"/>
      <c r="S80" s="48"/>
    </row>
    <row r="81" spans="2:20" x14ac:dyDescent="0.35">
      <c r="B81" s="271"/>
      <c r="C81" s="272"/>
      <c r="D81" s="270"/>
      <c r="E81" s="278"/>
      <c r="F81" s="272"/>
      <c r="G81" s="270"/>
      <c r="H81" s="272"/>
      <c r="I81" s="273"/>
      <c r="J81" s="273"/>
      <c r="K81" s="273"/>
      <c r="L81" s="273"/>
      <c r="M81" s="273"/>
      <c r="N81" s="127" t="s">
        <v>470</v>
      </c>
      <c r="O81" s="87">
        <v>1455</v>
      </c>
      <c r="P81" s="270"/>
      <c r="Q81" s="270"/>
    </row>
    <row r="82" spans="2:20" s="47" customFormat="1" ht="21" x14ac:dyDescent="0.3">
      <c r="B82" s="271" t="s">
        <v>485</v>
      </c>
      <c r="C82" s="272"/>
      <c r="D82" s="270" t="s">
        <v>22</v>
      </c>
      <c r="E82" s="278" t="s">
        <v>18</v>
      </c>
      <c r="F82" s="272"/>
      <c r="G82" s="270" t="s">
        <v>147</v>
      </c>
      <c r="H82" s="272"/>
      <c r="I82" s="273">
        <f>SUM(J82:M84)</f>
        <v>250000</v>
      </c>
      <c r="J82" s="273">
        <v>0</v>
      </c>
      <c r="K82" s="273">
        <v>0</v>
      </c>
      <c r="L82" s="273">
        <v>212500</v>
      </c>
      <c r="M82" s="273">
        <v>37500</v>
      </c>
      <c r="N82" s="127" t="s">
        <v>467</v>
      </c>
      <c r="O82" s="128">
        <v>3.4220000000000002</v>
      </c>
      <c r="P82" s="270" t="s">
        <v>315</v>
      </c>
      <c r="Q82" s="270" t="s">
        <v>271</v>
      </c>
      <c r="S82" s="48"/>
    </row>
    <row r="83" spans="2:20" s="18" customFormat="1" ht="25.5" customHeight="1" x14ac:dyDescent="0.3">
      <c r="B83" s="271"/>
      <c r="C83" s="272"/>
      <c r="D83" s="270"/>
      <c r="E83" s="278"/>
      <c r="F83" s="272"/>
      <c r="G83" s="270"/>
      <c r="H83" s="272"/>
      <c r="I83" s="273"/>
      <c r="J83" s="273"/>
      <c r="K83" s="273"/>
      <c r="L83" s="273"/>
      <c r="M83" s="273"/>
      <c r="N83" s="127" t="s">
        <v>469</v>
      </c>
      <c r="O83" s="87">
        <v>1</v>
      </c>
      <c r="P83" s="270"/>
      <c r="Q83" s="270"/>
      <c r="S83" s="26"/>
    </row>
    <row r="84" spans="2:20" x14ac:dyDescent="0.35">
      <c r="B84" s="271"/>
      <c r="C84" s="272"/>
      <c r="D84" s="270"/>
      <c r="E84" s="278"/>
      <c r="F84" s="272"/>
      <c r="G84" s="270"/>
      <c r="H84" s="272"/>
      <c r="I84" s="273"/>
      <c r="J84" s="273"/>
      <c r="K84" s="273"/>
      <c r="L84" s="273"/>
      <c r="M84" s="273"/>
      <c r="N84" s="127" t="s">
        <v>470</v>
      </c>
      <c r="O84" s="87">
        <v>780</v>
      </c>
      <c r="P84" s="270"/>
      <c r="Q84" s="270"/>
    </row>
    <row r="85" spans="2:20" ht="21" x14ac:dyDescent="0.35">
      <c r="B85" s="271" t="s">
        <v>486</v>
      </c>
      <c r="C85" s="272"/>
      <c r="D85" s="270" t="s">
        <v>22</v>
      </c>
      <c r="E85" s="278" t="s">
        <v>18</v>
      </c>
      <c r="F85" s="272"/>
      <c r="G85" s="270" t="s">
        <v>147</v>
      </c>
      <c r="H85" s="272"/>
      <c r="I85" s="273">
        <f>SUM(J85:M87)</f>
        <v>260000</v>
      </c>
      <c r="J85" s="273">
        <v>0</v>
      </c>
      <c r="K85" s="273">
        <v>0</v>
      </c>
      <c r="L85" s="273">
        <v>221000</v>
      </c>
      <c r="M85" s="273">
        <v>39000</v>
      </c>
      <c r="N85" s="127" t="s">
        <v>467</v>
      </c>
      <c r="O85" s="128">
        <v>0.56000000000000005</v>
      </c>
      <c r="P85" s="270" t="s">
        <v>315</v>
      </c>
      <c r="Q85" s="270" t="s">
        <v>271</v>
      </c>
    </row>
    <row r="86" spans="2:20" x14ac:dyDescent="0.35">
      <c r="B86" s="271"/>
      <c r="C86" s="272"/>
      <c r="D86" s="270"/>
      <c r="E86" s="278"/>
      <c r="F86" s="272"/>
      <c r="G86" s="270"/>
      <c r="H86" s="272"/>
      <c r="I86" s="273"/>
      <c r="J86" s="273"/>
      <c r="K86" s="273"/>
      <c r="L86" s="273"/>
      <c r="M86" s="273"/>
      <c r="N86" s="127" t="s">
        <v>469</v>
      </c>
      <c r="O86" s="87">
        <v>1</v>
      </c>
      <c r="P86" s="270"/>
      <c r="Q86" s="270"/>
    </row>
    <row r="87" spans="2:20" x14ac:dyDescent="0.35">
      <c r="B87" s="271"/>
      <c r="C87" s="272"/>
      <c r="D87" s="270"/>
      <c r="E87" s="278"/>
      <c r="F87" s="272"/>
      <c r="G87" s="270"/>
      <c r="H87" s="272"/>
      <c r="I87" s="273"/>
      <c r="J87" s="273"/>
      <c r="K87" s="273"/>
      <c r="L87" s="273"/>
      <c r="M87" s="273"/>
      <c r="N87" s="127" t="s">
        <v>470</v>
      </c>
      <c r="O87" s="87">
        <v>2280</v>
      </c>
      <c r="P87" s="270"/>
      <c r="Q87" s="270"/>
    </row>
    <row r="88" spans="2:20" s="47" customFormat="1" ht="21" x14ac:dyDescent="0.3">
      <c r="B88" s="271" t="s">
        <v>487</v>
      </c>
      <c r="C88" s="272"/>
      <c r="D88" s="270" t="s">
        <v>26</v>
      </c>
      <c r="E88" s="278" t="s">
        <v>18</v>
      </c>
      <c r="F88" s="272"/>
      <c r="G88" s="270" t="s">
        <v>147</v>
      </c>
      <c r="H88" s="272"/>
      <c r="I88" s="273">
        <f>SUM(J88:M90)</f>
        <v>536879.47</v>
      </c>
      <c r="J88" s="273">
        <v>0</v>
      </c>
      <c r="K88" s="273">
        <v>0</v>
      </c>
      <c r="L88" s="273">
        <v>456347.54</v>
      </c>
      <c r="M88" s="273">
        <v>80531.929999999993</v>
      </c>
      <c r="N88" s="127" t="s">
        <v>467</v>
      </c>
      <c r="O88" s="128">
        <v>16.126000000000001</v>
      </c>
      <c r="P88" s="270" t="s">
        <v>315</v>
      </c>
      <c r="Q88" s="270" t="s">
        <v>304</v>
      </c>
      <c r="R88" s="196"/>
      <c r="S88" s="196"/>
      <c r="T88" s="196"/>
    </row>
    <row r="89" spans="2:20" s="18" customFormat="1" x14ac:dyDescent="0.35">
      <c r="B89" s="271"/>
      <c r="C89" s="272"/>
      <c r="D89" s="270"/>
      <c r="E89" s="278"/>
      <c r="F89" s="272"/>
      <c r="G89" s="270"/>
      <c r="H89" s="272"/>
      <c r="I89" s="273"/>
      <c r="J89" s="273"/>
      <c r="K89" s="273"/>
      <c r="L89" s="273"/>
      <c r="M89" s="273"/>
      <c r="N89" s="127" t="s">
        <v>469</v>
      </c>
      <c r="O89" s="87">
        <v>1</v>
      </c>
      <c r="P89" s="270"/>
      <c r="Q89" s="270"/>
      <c r="R89" s="110"/>
      <c r="S89" s="110"/>
      <c r="T89" s="110"/>
    </row>
    <row r="90" spans="2:20" ht="54.75" customHeight="1" x14ac:dyDescent="0.35">
      <c r="B90" s="271"/>
      <c r="C90" s="272"/>
      <c r="D90" s="270"/>
      <c r="E90" s="278"/>
      <c r="F90" s="272"/>
      <c r="G90" s="270"/>
      <c r="H90" s="272"/>
      <c r="I90" s="273"/>
      <c r="J90" s="273"/>
      <c r="K90" s="273"/>
      <c r="L90" s="273"/>
      <c r="M90" s="273"/>
      <c r="N90" s="127" t="s">
        <v>470</v>
      </c>
      <c r="O90" s="87">
        <v>161284</v>
      </c>
      <c r="P90" s="270"/>
      <c r="Q90" s="270"/>
      <c r="R90" s="208"/>
    </row>
    <row r="91" spans="2:20" ht="21" x14ac:dyDescent="0.35">
      <c r="B91" s="271" t="s">
        <v>488</v>
      </c>
      <c r="C91" s="272"/>
      <c r="D91" s="270" t="s">
        <v>26</v>
      </c>
      <c r="E91" s="270" t="s">
        <v>18</v>
      </c>
      <c r="F91" s="272"/>
      <c r="G91" s="270" t="s">
        <v>147</v>
      </c>
      <c r="H91" s="272"/>
      <c r="I91" s="273">
        <f>SUM(J91:M93)</f>
        <v>5386274.1200000001</v>
      </c>
      <c r="J91" s="273">
        <v>0</v>
      </c>
      <c r="K91" s="273">
        <v>0</v>
      </c>
      <c r="L91" s="273">
        <v>4578333</v>
      </c>
      <c r="M91" s="273">
        <v>807941.12</v>
      </c>
      <c r="N91" s="127" t="s">
        <v>467</v>
      </c>
      <c r="O91" s="128">
        <v>47.08</v>
      </c>
      <c r="P91" s="270" t="s">
        <v>24</v>
      </c>
      <c r="Q91" s="270" t="s">
        <v>468</v>
      </c>
      <c r="R91" s="208"/>
    </row>
    <row r="92" spans="2:20" ht="21" x14ac:dyDescent="0.35">
      <c r="B92" s="271"/>
      <c r="C92" s="272"/>
      <c r="D92" s="270"/>
      <c r="E92" s="270"/>
      <c r="F92" s="272"/>
      <c r="G92" s="270"/>
      <c r="H92" s="272"/>
      <c r="I92" s="273"/>
      <c r="J92" s="273"/>
      <c r="K92" s="273"/>
      <c r="L92" s="273"/>
      <c r="M92" s="273"/>
      <c r="N92" s="127" t="s">
        <v>476</v>
      </c>
      <c r="O92" s="87">
        <v>500</v>
      </c>
      <c r="P92" s="270"/>
      <c r="Q92" s="270"/>
      <c r="R92" s="208"/>
    </row>
    <row r="93" spans="2:20" x14ac:dyDescent="0.35">
      <c r="B93" s="271"/>
      <c r="C93" s="272"/>
      <c r="D93" s="270"/>
      <c r="E93" s="270"/>
      <c r="F93" s="272"/>
      <c r="G93" s="270"/>
      <c r="H93" s="272"/>
      <c r="I93" s="273"/>
      <c r="J93" s="273"/>
      <c r="K93" s="273"/>
      <c r="L93" s="273"/>
      <c r="M93" s="273"/>
      <c r="N93" s="127" t="s">
        <v>469</v>
      </c>
      <c r="O93" s="87">
        <v>1</v>
      </c>
      <c r="P93" s="270"/>
      <c r="Q93" s="270"/>
      <c r="R93" s="208"/>
    </row>
    <row r="94" spans="2:20" x14ac:dyDescent="0.35">
      <c r="B94" s="271"/>
      <c r="C94" s="272"/>
      <c r="D94" s="270"/>
      <c r="E94" s="270"/>
      <c r="F94" s="272"/>
      <c r="G94" s="270"/>
      <c r="H94" s="272"/>
      <c r="I94" s="273"/>
      <c r="J94" s="273"/>
      <c r="K94" s="273"/>
      <c r="L94" s="273"/>
      <c r="M94" s="273"/>
      <c r="N94" s="127" t="s">
        <v>470</v>
      </c>
      <c r="O94" s="97">
        <v>470790.63</v>
      </c>
      <c r="P94" s="270"/>
      <c r="Q94" s="270"/>
      <c r="R94" s="208"/>
    </row>
    <row r="95" spans="2:20" x14ac:dyDescent="0.35">
      <c r="B95" s="271"/>
      <c r="C95" s="272"/>
      <c r="D95" s="270"/>
      <c r="E95" s="270"/>
      <c r="F95" s="272"/>
      <c r="G95" s="270"/>
      <c r="H95" s="272"/>
      <c r="I95" s="273"/>
      <c r="J95" s="273"/>
      <c r="K95" s="273"/>
      <c r="L95" s="273"/>
      <c r="M95" s="273"/>
      <c r="N95" s="127" t="s">
        <v>362</v>
      </c>
      <c r="O95" s="87">
        <v>15</v>
      </c>
      <c r="P95" s="270"/>
      <c r="Q95" s="270"/>
      <c r="R95" s="208"/>
    </row>
    <row r="96" spans="2:20" ht="22.5" customHeight="1" x14ac:dyDescent="0.35">
      <c r="B96" s="271" t="s">
        <v>489</v>
      </c>
      <c r="C96" s="272"/>
      <c r="D96" s="270" t="s">
        <v>26</v>
      </c>
      <c r="E96" s="270" t="s">
        <v>18</v>
      </c>
      <c r="F96" s="272"/>
      <c r="G96" s="270" t="s">
        <v>147</v>
      </c>
      <c r="H96" s="272"/>
      <c r="I96" s="273">
        <f>SUM(J96:M98)</f>
        <v>3089024.0700000003</v>
      </c>
      <c r="J96" s="273">
        <v>0</v>
      </c>
      <c r="K96" s="273">
        <v>0</v>
      </c>
      <c r="L96" s="273">
        <v>2625670.4500000002</v>
      </c>
      <c r="M96" s="273">
        <v>463353.62</v>
      </c>
      <c r="N96" s="127" t="s">
        <v>467</v>
      </c>
      <c r="O96" s="128">
        <v>2</v>
      </c>
      <c r="P96" s="270" t="s">
        <v>315</v>
      </c>
      <c r="Q96" s="270" t="s">
        <v>468</v>
      </c>
      <c r="R96" s="208"/>
    </row>
    <row r="97" spans="2:18" ht="21" x14ac:dyDescent="0.35">
      <c r="B97" s="271"/>
      <c r="C97" s="272"/>
      <c r="D97" s="270"/>
      <c r="E97" s="270"/>
      <c r="F97" s="272"/>
      <c r="G97" s="270"/>
      <c r="H97" s="272"/>
      <c r="I97" s="273"/>
      <c r="J97" s="273"/>
      <c r="K97" s="273"/>
      <c r="L97" s="273"/>
      <c r="M97" s="273"/>
      <c r="N97" s="127" t="s">
        <v>476</v>
      </c>
      <c r="O97" s="87">
        <v>2000</v>
      </c>
      <c r="P97" s="270"/>
      <c r="Q97" s="270"/>
      <c r="R97" s="208"/>
    </row>
    <row r="98" spans="2:18" x14ac:dyDescent="0.35">
      <c r="B98" s="271"/>
      <c r="C98" s="272"/>
      <c r="D98" s="270"/>
      <c r="E98" s="270"/>
      <c r="F98" s="272"/>
      <c r="G98" s="270"/>
      <c r="H98" s="272"/>
      <c r="I98" s="273"/>
      <c r="J98" s="273"/>
      <c r="K98" s="273"/>
      <c r="L98" s="273"/>
      <c r="M98" s="273"/>
      <c r="N98" s="127" t="s">
        <v>469</v>
      </c>
      <c r="O98" s="87">
        <v>1</v>
      </c>
      <c r="P98" s="270"/>
      <c r="Q98" s="270"/>
      <c r="R98" s="208"/>
    </row>
    <row r="99" spans="2:18" x14ac:dyDescent="0.35">
      <c r="B99" s="271"/>
      <c r="C99" s="272"/>
      <c r="D99" s="270"/>
      <c r="E99" s="270"/>
      <c r="F99" s="272"/>
      <c r="G99" s="270"/>
      <c r="H99" s="272"/>
      <c r="I99" s="273"/>
      <c r="J99" s="273"/>
      <c r="K99" s="273"/>
      <c r="L99" s="273"/>
      <c r="M99" s="273"/>
      <c r="N99" s="127" t="s">
        <v>470</v>
      </c>
      <c r="O99" s="87">
        <v>20000</v>
      </c>
      <c r="P99" s="270"/>
      <c r="Q99" s="270"/>
      <c r="R99" s="208"/>
    </row>
    <row r="100" spans="2:18" x14ac:dyDescent="0.35">
      <c r="B100" s="271"/>
      <c r="C100" s="272"/>
      <c r="D100" s="270"/>
      <c r="E100" s="270"/>
      <c r="F100" s="272"/>
      <c r="G100" s="270"/>
      <c r="H100" s="272"/>
      <c r="I100" s="273"/>
      <c r="J100" s="273"/>
      <c r="K100" s="273"/>
      <c r="L100" s="273"/>
      <c r="M100" s="273"/>
      <c r="N100" s="127" t="s">
        <v>362</v>
      </c>
      <c r="O100" s="129">
        <v>0.7</v>
      </c>
      <c r="P100" s="270"/>
      <c r="Q100" s="270"/>
      <c r="R100" s="208"/>
    </row>
    <row r="101" spans="2:18" ht="21" x14ac:dyDescent="0.35">
      <c r="B101" s="271" t="s">
        <v>490</v>
      </c>
      <c r="C101" s="272"/>
      <c r="D101" s="270" t="s">
        <v>26</v>
      </c>
      <c r="E101" s="278" t="s">
        <v>18</v>
      </c>
      <c r="F101" s="272"/>
      <c r="G101" s="270" t="s">
        <v>147</v>
      </c>
      <c r="H101" s="272"/>
      <c r="I101" s="273">
        <f>SUM(J101:M103)</f>
        <v>2000000</v>
      </c>
      <c r="J101" s="273">
        <v>0</v>
      </c>
      <c r="K101" s="273">
        <v>0</v>
      </c>
      <c r="L101" s="273">
        <v>1700000</v>
      </c>
      <c r="M101" s="273">
        <v>300000</v>
      </c>
      <c r="N101" s="127" t="s">
        <v>467</v>
      </c>
      <c r="O101" s="128">
        <v>12.949</v>
      </c>
      <c r="P101" s="270" t="s">
        <v>24</v>
      </c>
      <c r="Q101" s="270" t="s">
        <v>304</v>
      </c>
      <c r="R101" s="208"/>
    </row>
    <row r="102" spans="2:18" x14ac:dyDescent="0.35">
      <c r="B102" s="271"/>
      <c r="C102" s="272"/>
      <c r="D102" s="270"/>
      <c r="E102" s="278"/>
      <c r="F102" s="272"/>
      <c r="G102" s="270"/>
      <c r="H102" s="272"/>
      <c r="I102" s="273"/>
      <c r="J102" s="273"/>
      <c r="K102" s="273"/>
      <c r="L102" s="273"/>
      <c r="M102" s="273"/>
      <c r="N102" s="127" t="s">
        <v>469</v>
      </c>
      <c r="O102" s="87">
        <v>1</v>
      </c>
      <c r="P102" s="270"/>
      <c r="Q102" s="270"/>
      <c r="R102" s="208"/>
    </row>
    <row r="103" spans="2:18" x14ac:dyDescent="0.35">
      <c r="B103" s="271"/>
      <c r="C103" s="272"/>
      <c r="D103" s="270"/>
      <c r="E103" s="278"/>
      <c r="F103" s="272"/>
      <c r="G103" s="270"/>
      <c r="H103" s="272"/>
      <c r="I103" s="273"/>
      <c r="J103" s="273"/>
      <c r="K103" s="273"/>
      <c r="L103" s="273"/>
      <c r="M103" s="273"/>
      <c r="N103" s="127" t="s">
        <v>470</v>
      </c>
      <c r="O103" s="87">
        <v>129490</v>
      </c>
      <c r="P103" s="270"/>
      <c r="Q103" s="270"/>
      <c r="R103" s="208"/>
    </row>
    <row r="104" spans="2:18" ht="21" x14ac:dyDescent="0.35">
      <c r="B104" s="271" t="s">
        <v>491</v>
      </c>
      <c r="C104" s="272"/>
      <c r="D104" s="270" t="s">
        <v>26</v>
      </c>
      <c r="E104" s="270" t="s">
        <v>18</v>
      </c>
      <c r="F104" s="272"/>
      <c r="G104" s="270" t="s">
        <v>147</v>
      </c>
      <c r="H104" s="272"/>
      <c r="I104" s="273">
        <f>SUM(J104:M106)</f>
        <v>1100000</v>
      </c>
      <c r="J104" s="273">
        <v>0</v>
      </c>
      <c r="K104" s="273">
        <v>0</v>
      </c>
      <c r="L104" s="273">
        <v>935000</v>
      </c>
      <c r="M104" s="273">
        <v>165000</v>
      </c>
      <c r="N104" s="127" t="s">
        <v>467</v>
      </c>
      <c r="O104" s="128">
        <v>45</v>
      </c>
      <c r="P104" s="270" t="s">
        <v>315</v>
      </c>
      <c r="Q104" s="270" t="s">
        <v>468</v>
      </c>
      <c r="R104" s="208"/>
    </row>
    <row r="105" spans="2:18" ht="21" x14ac:dyDescent="0.35">
      <c r="B105" s="271"/>
      <c r="C105" s="272"/>
      <c r="D105" s="270"/>
      <c r="E105" s="270"/>
      <c r="F105" s="272"/>
      <c r="G105" s="270"/>
      <c r="H105" s="272"/>
      <c r="I105" s="273"/>
      <c r="J105" s="273"/>
      <c r="K105" s="273"/>
      <c r="L105" s="273"/>
      <c r="M105" s="273"/>
      <c r="N105" s="127" t="s">
        <v>476</v>
      </c>
      <c r="O105" s="87">
        <v>500</v>
      </c>
      <c r="P105" s="270"/>
      <c r="Q105" s="270"/>
      <c r="R105" s="208"/>
    </row>
    <row r="106" spans="2:18" x14ac:dyDescent="0.35">
      <c r="B106" s="271"/>
      <c r="C106" s="272"/>
      <c r="D106" s="270"/>
      <c r="E106" s="270"/>
      <c r="F106" s="272"/>
      <c r="G106" s="270"/>
      <c r="H106" s="272"/>
      <c r="I106" s="273"/>
      <c r="J106" s="273"/>
      <c r="K106" s="273"/>
      <c r="L106" s="273"/>
      <c r="M106" s="273"/>
      <c r="N106" s="127" t="s">
        <v>469</v>
      </c>
      <c r="O106" s="87">
        <v>1</v>
      </c>
      <c r="P106" s="270"/>
      <c r="Q106" s="270"/>
      <c r="R106" s="208"/>
    </row>
    <row r="107" spans="2:18" x14ac:dyDescent="0.35">
      <c r="B107" s="271"/>
      <c r="C107" s="272"/>
      <c r="D107" s="270"/>
      <c r="E107" s="270"/>
      <c r="F107" s="272"/>
      <c r="G107" s="270"/>
      <c r="H107" s="272"/>
      <c r="I107" s="273"/>
      <c r="J107" s="273"/>
      <c r="K107" s="273"/>
      <c r="L107" s="273"/>
      <c r="M107" s="273"/>
      <c r="N107" s="127" t="s">
        <v>470</v>
      </c>
      <c r="O107" s="87">
        <v>46250</v>
      </c>
      <c r="P107" s="270"/>
      <c r="Q107" s="270"/>
      <c r="R107" s="208"/>
    </row>
    <row r="108" spans="2:18" x14ac:dyDescent="0.35">
      <c r="B108" s="271"/>
      <c r="C108" s="272"/>
      <c r="D108" s="270"/>
      <c r="E108" s="270"/>
      <c r="F108" s="272"/>
      <c r="G108" s="270"/>
      <c r="H108" s="272"/>
      <c r="I108" s="273"/>
      <c r="J108" s="273"/>
      <c r="K108" s="273"/>
      <c r="L108" s="273"/>
      <c r="M108" s="273"/>
      <c r="N108" s="127" t="s">
        <v>362</v>
      </c>
      <c r="O108" s="129">
        <v>0.5</v>
      </c>
      <c r="P108" s="270"/>
      <c r="Q108" s="270"/>
      <c r="R108" s="208"/>
    </row>
    <row r="109" spans="2:18" ht="21" x14ac:dyDescent="0.35">
      <c r="B109" s="271" t="s">
        <v>492</v>
      </c>
      <c r="C109" s="272"/>
      <c r="D109" s="270" t="s">
        <v>23</v>
      </c>
      <c r="E109" s="270" t="s">
        <v>18</v>
      </c>
      <c r="F109" s="272"/>
      <c r="G109" s="270" t="s">
        <v>147</v>
      </c>
      <c r="H109" s="272"/>
      <c r="I109" s="273">
        <f>SUM(J109:M111)</f>
        <v>5294118</v>
      </c>
      <c r="J109" s="273">
        <v>0</v>
      </c>
      <c r="K109" s="273">
        <v>0</v>
      </c>
      <c r="L109" s="273">
        <v>4500000.3</v>
      </c>
      <c r="M109" s="273">
        <v>794117.7</v>
      </c>
      <c r="N109" s="127" t="s">
        <v>467</v>
      </c>
      <c r="O109" s="128">
        <v>4.0199999999999996</v>
      </c>
      <c r="P109" s="270" t="s">
        <v>314</v>
      </c>
      <c r="Q109" s="270" t="s">
        <v>304</v>
      </c>
    </row>
    <row r="110" spans="2:18" ht="21" x14ac:dyDescent="0.35">
      <c r="B110" s="271"/>
      <c r="C110" s="272"/>
      <c r="D110" s="270"/>
      <c r="E110" s="270"/>
      <c r="F110" s="272"/>
      <c r="G110" s="270"/>
      <c r="H110" s="272"/>
      <c r="I110" s="273"/>
      <c r="J110" s="273"/>
      <c r="K110" s="273"/>
      <c r="L110" s="273"/>
      <c r="M110" s="273"/>
      <c r="N110" s="127" t="s">
        <v>476</v>
      </c>
      <c r="O110" s="87">
        <v>5400</v>
      </c>
      <c r="P110" s="270"/>
      <c r="Q110" s="270"/>
    </row>
    <row r="111" spans="2:18" x14ac:dyDescent="0.35">
      <c r="B111" s="271"/>
      <c r="C111" s="272"/>
      <c r="D111" s="270"/>
      <c r="E111" s="270"/>
      <c r="F111" s="272"/>
      <c r="G111" s="270"/>
      <c r="H111" s="272"/>
      <c r="I111" s="273"/>
      <c r="J111" s="273"/>
      <c r="K111" s="273"/>
      <c r="L111" s="273"/>
      <c r="M111" s="273"/>
      <c r="N111" s="127" t="s">
        <v>469</v>
      </c>
      <c r="O111" s="87">
        <v>1</v>
      </c>
      <c r="P111" s="270"/>
      <c r="Q111" s="270"/>
    </row>
    <row r="112" spans="2:18" x14ac:dyDescent="0.35">
      <c r="B112" s="271"/>
      <c r="C112" s="272"/>
      <c r="D112" s="270"/>
      <c r="E112" s="270"/>
      <c r="F112" s="272"/>
      <c r="G112" s="270"/>
      <c r="H112" s="272"/>
      <c r="I112" s="273"/>
      <c r="J112" s="273"/>
      <c r="K112" s="273"/>
      <c r="L112" s="273"/>
      <c r="M112" s="273"/>
      <c r="N112" s="127" t="s">
        <v>470</v>
      </c>
      <c r="O112" s="87">
        <v>40200</v>
      </c>
      <c r="P112" s="270"/>
      <c r="Q112" s="270"/>
    </row>
    <row r="113" spans="2:17" x14ac:dyDescent="0.35">
      <c r="B113" s="271"/>
      <c r="C113" s="272"/>
      <c r="D113" s="270"/>
      <c r="E113" s="270"/>
      <c r="F113" s="272"/>
      <c r="G113" s="270"/>
      <c r="H113" s="272"/>
      <c r="I113" s="273"/>
      <c r="J113" s="273"/>
      <c r="K113" s="273"/>
      <c r="L113" s="273"/>
      <c r="M113" s="273"/>
      <c r="N113" s="127" t="s">
        <v>362</v>
      </c>
      <c r="O113" s="87">
        <v>18</v>
      </c>
      <c r="P113" s="270"/>
      <c r="Q113" s="270"/>
    </row>
    <row r="114" spans="2:17" ht="21" x14ac:dyDescent="0.35">
      <c r="B114" s="271" t="s">
        <v>493</v>
      </c>
      <c r="C114" s="272"/>
      <c r="D114" s="270" t="s">
        <v>23</v>
      </c>
      <c r="E114" s="278" t="s">
        <v>18</v>
      </c>
      <c r="F114" s="272"/>
      <c r="G114" s="270" t="s">
        <v>147</v>
      </c>
      <c r="H114" s="272"/>
      <c r="I114" s="273">
        <f>SUM(J114:M116)</f>
        <v>2900000</v>
      </c>
      <c r="J114" s="273">
        <v>0</v>
      </c>
      <c r="K114" s="273">
        <v>0</v>
      </c>
      <c r="L114" s="273">
        <v>2465000</v>
      </c>
      <c r="M114" s="273">
        <v>435000</v>
      </c>
      <c r="N114" s="127" t="s">
        <v>467</v>
      </c>
      <c r="O114" s="128">
        <v>3.1</v>
      </c>
      <c r="P114" s="270" t="s">
        <v>307</v>
      </c>
      <c r="Q114" s="270" t="s">
        <v>304</v>
      </c>
    </row>
    <row r="115" spans="2:17" x14ac:dyDescent="0.35">
      <c r="B115" s="271"/>
      <c r="C115" s="272"/>
      <c r="D115" s="270"/>
      <c r="E115" s="278"/>
      <c r="F115" s="272"/>
      <c r="G115" s="270"/>
      <c r="H115" s="272"/>
      <c r="I115" s="273"/>
      <c r="J115" s="273"/>
      <c r="K115" s="273"/>
      <c r="L115" s="273"/>
      <c r="M115" s="273"/>
      <c r="N115" s="127" t="s">
        <v>469</v>
      </c>
      <c r="O115" s="87">
        <v>1</v>
      </c>
      <c r="P115" s="270"/>
      <c r="Q115" s="270"/>
    </row>
    <row r="116" spans="2:17" x14ac:dyDescent="0.35">
      <c r="B116" s="271"/>
      <c r="C116" s="272"/>
      <c r="D116" s="270"/>
      <c r="E116" s="278"/>
      <c r="F116" s="272"/>
      <c r="G116" s="270"/>
      <c r="H116" s="272"/>
      <c r="I116" s="273"/>
      <c r="J116" s="273"/>
      <c r="K116" s="273"/>
      <c r="L116" s="273"/>
      <c r="M116" s="273"/>
      <c r="N116" s="127" t="s">
        <v>470</v>
      </c>
      <c r="O116" s="87">
        <v>31000</v>
      </c>
      <c r="P116" s="270"/>
      <c r="Q116" s="270"/>
    </row>
    <row r="117" spans="2:17" ht="21" x14ac:dyDescent="0.35">
      <c r="B117" s="277" t="s">
        <v>494</v>
      </c>
      <c r="C117" s="278" t="s">
        <v>13</v>
      </c>
      <c r="D117" s="278" t="s">
        <v>495</v>
      </c>
      <c r="E117" s="278" t="s">
        <v>496</v>
      </c>
      <c r="F117" s="278" t="s">
        <v>14</v>
      </c>
      <c r="G117" s="278" t="s">
        <v>147</v>
      </c>
      <c r="H117" s="278" t="s">
        <v>15</v>
      </c>
      <c r="I117" s="279">
        <f>SUM(J117:M118)</f>
        <v>763300</v>
      </c>
      <c r="J117" s="279">
        <f>SUM(J120:J123)</f>
        <v>0</v>
      </c>
      <c r="K117" s="279">
        <f>SUM(K120:K123)</f>
        <v>0</v>
      </c>
      <c r="L117" s="279">
        <f>SUM(L120:L123)</f>
        <v>648800</v>
      </c>
      <c r="M117" s="279">
        <f>SUM(M120:M123)</f>
        <v>114500</v>
      </c>
      <c r="N117" s="125" t="s">
        <v>497</v>
      </c>
      <c r="O117" s="41">
        <f>O120+O122</f>
        <v>4500</v>
      </c>
      <c r="P117" s="278" t="s">
        <v>307</v>
      </c>
      <c r="Q117" s="278" t="s">
        <v>468</v>
      </c>
    </row>
    <row r="118" spans="2:17" x14ac:dyDescent="0.35">
      <c r="B118" s="277"/>
      <c r="C118" s="278"/>
      <c r="D118" s="278"/>
      <c r="E118" s="278"/>
      <c r="F118" s="278"/>
      <c r="G118" s="278"/>
      <c r="H118" s="278"/>
      <c r="I118" s="279"/>
      <c r="J118" s="279"/>
      <c r="K118" s="279"/>
      <c r="L118" s="279"/>
      <c r="M118" s="279"/>
      <c r="N118" s="125" t="s">
        <v>469</v>
      </c>
      <c r="O118" s="41">
        <f>O121+O123</f>
        <v>2</v>
      </c>
      <c r="P118" s="278"/>
      <c r="Q118" s="278"/>
    </row>
    <row r="119" spans="2:17" ht="21" x14ac:dyDescent="0.35">
      <c r="B119" s="42" t="s">
        <v>317</v>
      </c>
      <c r="C119" s="43"/>
      <c r="D119" s="43"/>
      <c r="E119" s="43"/>
      <c r="F119" s="43"/>
      <c r="G119" s="43"/>
      <c r="H119" s="43"/>
      <c r="I119" s="58"/>
      <c r="J119" s="58"/>
      <c r="K119" s="60"/>
      <c r="L119" s="60"/>
      <c r="M119" s="58"/>
      <c r="N119" s="43"/>
      <c r="O119" s="72"/>
      <c r="P119" s="73"/>
      <c r="Q119" s="43"/>
    </row>
    <row r="120" spans="2:17" ht="21" x14ac:dyDescent="0.35">
      <c r="B120" s="280" t="s">
        <v>498</v>
      </c>
      <c r="C120" s="283"/>
      <c r="D120" s="286" t="s">
        <v>22</v>
      </c>
      <c r="E120" s="286" t="s">
        <v>499</v>
      </c>
      <c r="F120" s="283"/>
      <c r="G120" s="286" t="s">
        <v>147</v>
      </c>
      <c r="H120" s="283"/>
      <c r="I120" s="407">
        <f>SUM(J120:M121)</f>
        <v>167300</v>
      </c>
      <c r="J120" s="407">
        <v>0</v>
      </c>
      <c r="K120" s="407">
        <v>0</v>
      </c>
      <c r="L120" s="407">
        <v>142200</v>
      </c>
      <c r="M120" s="407">
        <v>25100</v>
      </c>
      <c r="N120" s="127" t="s">
        <v>497</v>
      </c>
      <c r="O120" s="38">
        <v>200</v>
      </c>
      <c r="P120" s="286" t="s">
        <v>315</v>
      </c>
      <c r="Q120" s="286" t="s">
        <v>468</v>
      </c>
    </row>
    <row r="121" spans="2:17" ht="32.25" customHeight="1" x14ac:dyDescent="0.35">
      <c r="B121" s="281"/>
      <c r="C121" s="284"/>
      <c r="D121" s="287"/>
      <c r="E121" s="287"/>
      <c r="F121" s="284"/>
      <c r="G121" s="287"/>
      <c r="H121" s="284"/>
      <c r="I121" s="431"/>
      <c r="J121" s="431"/>
      <c r="K121" s="431"/>
      <c r="L121" s="431"/>
      <c r="M121" s="431"/>
      <c r="N121" s="127" t="s">
        <v>469</v>
      </c>
      <c r="O121" s="38">
        <v>1</v>
      </c>
      <c r="P121" s="287"/>
      <c r="Q121" s="287"/>
    </row>
    <row r="122" spans="2:17" ht="21" x14ac:dyDescent="0.35">
      <c r="B122" s="271" t="s">
        <v>500</v>
      </c>
      <c r="C122" s="272"/>
      <c r="D122" s="270" t="s">
        <v>501</v>
      </c>
      <c r="E122" s="270" t="s">
        <v>502</v>
      </c>
      <c r="F122" s="272"/>
      <c r="G122" s="270" t="s">
        <v>147</v>
      </c>
      <c r="H122" s="272"/>
      <c r="I122" s="406">
        <f>SUM(J122:M123)</f>
        <v>596000</v>
      </c>
      <c r="J122" s="406">
        <v>0</v>
      </c>
      <c r="K122" s="406">
        <v>0</v>
      </c>
      <c r="L122" s="406">
        <v>506600</v>
      </c>
      <c r="M122" s="406">
        <v>89400</v>
      </c>
      <c r="N122" s="127" t="s">
        <v>497</v>
      </c>
      <c r="O122" s="87">
        <v>4300</v>
      </c>
      <c r="P122" s="270" t="s">
        <v>307</v>
      </c>
      <c r="Q122" s="270" t="s">
        <v>304</v>
      </c>
    </row>
    <row r="123" spans="2:17" ht="86.25" customHeight="1" x14ac:dyDescent="0.35">
      <c r="B123" s="271"/>
      <c r="C123" s="272"/>
      <c r="D123" s="270"/>
      <c r="E123" s="270"/>
      <c r="F123" s="272"/>
      <c r="G123" s="270"/>
      <c r="H123" s="272"/>
      <c r="I123" s="406"/>
      <c r="J123" s="406"/>
      <c r="K123" s="406"/>
      <c r="L123" s="406"/>
      <c r="M123" s="406"/>
      <c r="N123" s="127" t="s">
        <v>469</v>
      </c>
      <c r="O123" s="87">
        <v>1</v>
      </c>
      <c r="P123" s="270"/>
      <c r="Q123" s="270"/>
    </row>
    <row r="124" spans="2:17" x14ac:dyDescent="0.35">
      <c r="B124" s="315" t="s">
        <v>12</v>
      </c>
      <c r="C124" s="315"/>
      <c r="D124" s="315"/>
      <c r="E124" s="315"/>
      <c r="F124" s="315"/>
      <c r="G124" s="315"/>
      <c r="H124" s="315"/>
      <c r="I124" s="9">
        <f>I42+I117+I53</f>
        <v>34546364.049999997</v>
      </c>
      <c r="J124" s="9">
        <f>J42+J117+J53</f>
        <v>0</v>
      </c>
      <c r="K124" s="9">
        <f>K42+K117+K53</f>
        <v>0</v>
      </c>
      <c r="L124" s="9">
        <f>L42+L117+L53</f>
        <v>29364404.41</v>
      </c>
      <c r="M124" s="9">
        <f>M42+M117+M53</f>
        <v>5181959.6399999997</v>
      </c>
      <c r="N124" s="316"/>
      <c r="O124" s="316"/>
      <c r="P124" s="316"/>
      <c r="Q124" s="316"/>
    </row>
    <row r="125" spans="2:17" x14ac:dyDescent="0.35">
      <c r="B125" s="414" t="s">
        <v>457</v>
      </c>
      <c r="C125" s="414"/>
      <c r="D125" s="414"/>
      <c r="E125" s="414"/>
      <c r="F125" s="414"/>
      <c r="G125" s="414"/>
      <c r="H125" s="414"/>
      <c r="I125" s="414"/>
      <c r="J125" s="414"/>
      <c r="K125" s="414"/>
      <c r="L125" s="414"/>
      <c r="M125" s="414"/>
      <c r="N125" s="414"/>
      <c r="O125" s="414"/>
      <c r="P125" s="414"/>
      <c r="Q125" s="414"/>
    </row>
    <row r="126" spans="2:17" x14ac:dyDescent="0.35">
      <c r="B126" s="117" t="s">
        <v>677</v>
      </c>
      <c r="C126" s="115"/>
      <c r="D126" s="115"/>
      <c r="E126" s="115"/>
      <c r="F126" s="115"/>
      <c r="G126" s="115"/>
      <c r="H126" s="115"/>
      <c r="I126" s="115"/>
      <c r="J126" s="115"/>
      <c r="K126" s="115"/>
      <c r="L126" s="115"/>
      <c r="M126" s="115"/>
      <c r="N126" s="115"/>
      <c r="O126" s="115"/>
      <c r="P126" s="115"/>
      <c r="Q126" s="115"/>
    </row>
    <row r="127" spans="2:17" x14ac:dyDescent="0.35">
      <c r="B127" s="117"/>
      <c r="C127" s="115"/>
      <c r="D127" s="115"/>
      <c r="E127" s="115"/>
      <c r="F127" s="115"/>
      <c r="G127" s="115"/>
      <c r="H127" s="115"/>
      <c r="I127" s="115"/>
      <c r="J127" s="115"/>
      <c r="K127" s="115"/>
      <c r="L127" s="115"/>
      <c r="M127" s="115"/>
      <c r="N127" s="115"/>
      <c r="O127" s="115"/>
      <c r="P127" s="115"/>
      <c r="Q127" s="115"/>
    </row>
    <row r="129" spans="2:17" x14ac:dyDescent="0.35">
      <c r="B129" s="242" t="s">
        <v>152</v>
      </c>
      <c r="C129" s="242"/>
      <c r="D129" s="242"/>
      <c r="E129" s="242"/>
      <c r="F129" s="242"/>
      <c r="G129" s="242"/>
      <c r="H129" s="242"/>
      <c r="I129" s="242"/>
      <c r="J129" s="242"/>
      <c r="K129" s="242"/>
      <c r="L129" s="242"/>
      <c r="M129" s="242"/>
      <c r="N129" s="242"/>
      <c r="O129" s="242"/>
      <c r="P129" s="242"/>
      <c r="Q129" s="242"/>
    </row>
    <row r="130" spans="2:17" x14ac:dyDescent="0.35">
      <c r="B130" s="11" t="s">
        <v>39</v>
      </c>
      <c r="C130" s="255" t="s">
        <v>153</v>
      </c>
      <c r="D130" s="255"/>
      <c r="E130" s="255"/>
      <c r="F130" s="258" t="s">
        <v>154</v>
      </c>
      <c r="G130" s="259"/>
      <c r="H130" s="259"/>
      <c r="I130" s="259"/>
      <c r="J130" s="260"/>
      <c r="K130" s="255" t="s">
        <v>155</v>
      </c>
      <c r="L130" s="255"/>
      <c r="M130" s="255"/>
      <c r="N130" s="255"/>
      <c r="O130" s="255"/>
      <c r="P130" s="255"/>
      <c r="Q130" s="255"/>
    </row>
    <row r="131" spans="2:17" x14ac:dyDescent="0.35">
      <c r="B131" s="56">
        <v>1</v>
      </c>
      <c r="C131" s="253">
        <v>2</v>
      </c>
      <c r="D131" s="253"/>
      <c r="E131" s="253"/>
      <c r="F131" s="261">
        <v>3</v>
      </c>
      <c r="G131" s="262"/>
      <c r="H131" s="262"/>
      <c r="I131" s="262"/>
      <c r="J131" s="263"/>
      <c r="K131" s="253">
        <v>4</v>
      </c>
      <c r="L131" s="253"/>
      <c r="M131" s="253"/>
      <c r="N131" s="253"/>
      <c r="O131" s="253"/>
      <c r="P131" s="253"/>
      <c r="Q131" s="253"/>
    </row>
    <row r="132" spans="2:17" x14ac:dyDescent="0.35">
      <c r="B132" s="22"/>
      <c r="C132" s="264" t="s">
        <v>164</v>
      </c>
      <c r="D132" s="265"/>
      <c r="E132" s="266"/>
      <c r="F132" s="267"/>
      <c r="G132" s="268"/>
      <c r="H132" s="268"/>
      <c r="I132" s="268"/>
      <c r="J132" s="269"/>
      <c r="K132" s="257"/>
      <c r="L132" s="257"/>
      <c r="M132" s="257"/>
      <c r="N132" s="257"/>
      <c r="O132" s="257"/>
      <c r="P132" s="257"/>
      <c r="Q132" s="257"/>
    </row>
    <row r="135" spans="2:17" x14ac:dyDescent="0.35">
      <c r="B135" s="242" t="s">
        <v>156</v>
      </c>
      <c r="C135" s="242"/>
      <c r="D135" s="242"/>
      <c r="E135" s="242"/>
      <c r="F135" s="242"/>
      <c r="G135" s="242"/>
      <c r="H135" s="242"/>
      <c r="I135" s="242"/>
      <c r="J135" s="242"/>
      <c r="K135" s="242"/>
      <c r="L135" s="242"/>
      <c r="M135" s="242"/>
      <c r="N135" s="242"/>
      <c r="O135" s="242"/>
      <c r="P135" s="242"/>
      <c r="Q135" s="242"/>
    </row>
    <row r="136" spans="2:17" x14ac:dyDescent="0.35">
      <c r="B136" s="11" t="s">
        <v>39</v>
      </c>
      <c r="C136" s="255" t="s">
        <v>157</v>
      </c>
      <c r="D136" s="255"/>
      <c r="E136" s="255"/>
      <c r="F136" s="255" t="s">
        <v>154</v>
      </c>
      <c r="G136" s="255"/>
      <c r="H136" s="255"/>
      <c r="I136" s="255"/>
      <c r="J136" s="255"/>
      <c r="K136" s="255" t="s">
        <v>158</v>
      </c>
      <c r="L136" s="255"/>
      <c r="M136" s="255"/>
      <c r="N136" s="255"/>
      <c r="O136" s="255"/>
      <c r="P136" s="255"/>
      <c r="Q136" s="255"/>
    </row>
    <row r="137" spans="2:17" x14ac:dyDescent="0.35">
      <c r="B137" s="56">
        <v>1</v>
      </c>
      <c r="C137" s="253">
        <v>2</v>
      </c>
      <c r="D137" s="253"/>
      <c r="E137" s="253"/>
      <c r="F137" s="253">
        <v>3</v>
      </c>
      <c r="G137" s="253"/>
      <c r="H137" s="253"/>
      <c r="I137" s="253"/>
      <c r="J137" s="253"/>
      <c r="K137" s="253">
        <v>4</v>
      </c>
      <c r="L137" s="253"/>
      <c r="M137" s="253"/>
      <c r="N137" s="253"/>
      <c r="O137" s="253"/>
      <c r="P137" s="253"/>
      <c r="Q137" s="253"/>
    </row>
    <row r="138" spans="2:17" x14ac:dyDescent="0.35">
      <c r="B138" s="22"/>
      <c r="C138" s="256" t="s">
        <v>164</v>
      </c>
      <c r="D138" s="256"/>
      <c r="E138" s="256"/>
      <c r="F138" s="254"/>
      <c r="G138" s="254"/>
      <c r="H138" s="254"/>
      <c r="I138" s="254"/>
      <c r="J138" s="254"/>
      <c r="K138" s="257"/>
      <c r="L138" s="257"/>
      <c r="M138" s="257"/>
      <c r="N138" s="257"/>
      <c r="O138" s="257"/>
      <c r="P138" s="257"/>
      <c r="Q138" s="257"/>
    </row>
    <row r="141" spans="2:17" x14ac:dyDescent="0.35">
      <c r="B141" s="242" t="s">
        <v>159</v>
      </c>
      <c r="C141" s="242"/>
      <c r="D141" s="242"/>
      <c r="E141" s="242"/>
      <c r="F141" s="242"/>
      <c r="G141" s="242"/>
      <c r="H141" s="242"/>
      <c r="I141" s="242"/>
      <c r="J141" s="242"/>
      <c r="K141" s="242"/>
      <c r="L141" s="242"/>
      <c r="M141" s="242"/>
      <c r="N141" s="242"/>
      <c r="O141" s="242"/>
      <c r="P141" s="242"/>
      <c r="Q141" s="242"/>
    </row>
    <row r="142" spans="2:17" x14ac:dyDescent="0.35">
      <c r="B142" s="11" t="s">
        <v>39</v>
      </c>
      <c r="C142" s="228" t="s">
        <v>160</v>
      </c>
      <c r="D142" s="228"/>
      <c r="E142" s="228"/>
      <c r="F142" s="243" t="s">
        <v>161</v>
      </c>
      <c r="G142" s="244"/>
      <c r="H142" s="244"/>
      <c r="I142" s="244"/>
      <c r="J142" s="244"/>
      <c r="K142" s="244"/>
      <c r="L142" s="244"/>
      <c r="M142" s="244"/>
      <c r="N142" s="244"/>
      <c r="O142" s="244"/>
      <c r="P142" s="244"/>
      <c r="Q142" s="245"/>
    </row>
    <row r="143" spans="2:17" x14ac:dyDescent="0.35">
      <c r="B143" s="63">
        <v>1</v>
      </c>
      <c r="C143" s="252">
        <v>2</v>
      </c>
      <c r="D143" s="252"/>
      <c r="E143" s="252"/>
      <c r="F143" s="246">
        <v>3</v>
      </c>
      <c r="G143" s="247"/>
      <c r="H143" s="247"/>
      <c r="I143" s="247"/>
      <c r="J143" s="247"/>
      <c r="K143" s="247"/>
      <c r="L143" s="247"/>
      <c r="M143" s="247"/>
      <c r="N143" s="247"/>
      <c r="O143" s="247"/>
      <c r="P143" s="247"/>
      <c r="Q143" s="248"/>
    </row>
    <row r="144" spans="2:17" ht="47.25" customHeight="1" x14ac:dyDescent="0.35">
      <c r="B144" s="12" t="s">
        <v>69</v>
      </c>
      <c r="C144" s="250" t="s">
        <v>503</v>
      </c>
      <c r="D144" s="250"/>
      <c r="E144" s="250"/>
      <c r="F144" s="432" t="s">
        <v>504</v>
      </c>
      <c r="G144" s="433"/>
      <c r="H144" s="433"/>
      <c r="I144" s="433"/>
      <c r="J144" s="433"/>
      <c r="K144" s="433"/>
      <c r="L144" s="433"/>
      <c r="M144" s="433"/>
      <c r="N144" s="433"/>
      <c r="O144" s="433"/>
      <c r="P144" s="433"/>
      <c r="Q144" s="434"/>
    </row>
    <row r="145" spans="2:17" ht="62.25" customHeight="1" x14ac:dyDescent="0.35">
      <c r="B145" s="12" t="s">
        <v>45</v>
      </c>
      <c r="C145" s="250" t="s">
        <v>505</v>
      </c>
      <c r="D145" s="250"/>
      <c r="E145" s="250"/>
      <c r="F145" s="435"/>
      <c r="G145" s="436"/>
      <c r="H145" s="436"/>
      <c r="I145" s="436"/>
      <c r="J145" s="436"/>
      <c r="K145" s="436"/>
      <c r="L145" s="436"/>
      <c r="M145" s="436"/>
      <c r="N145" s="436"/>
      <c r="O145" s="436"/>
      <c r="P145" s="436"/>
      <c r="Q145" s="437"/>
    </row>
    <row r="146" spans="2:17" ht="78" customHeight="1" x14ac:dyDescent="0.35">
      <c r="B146" s="12" t="s">
        <v>47</v>
      </c>
      <c r="C146" s="250" t="s">
        <v>506</v>
      </c>
      <c r="D146" s="250"/>
      <c r="E146" s="250"/>
      <c r="F146" s="359" t="s">
        <v>507</v>
      </c>
      <c r="G146" s="360"/>
      <c r="H146" s="360"/>
      <c r="I146" s="360"/>
      <c r="J146" s="360"/>
      <c r="K146" s="360"/>
      <c r="L146" s="360"/>
      <c r="M146" s="360"/>
      <c r="N146" s="360"/>
      <c r="O146" s="360"/>
      <c r="P146" s="360"/>
      <c r="Q146" s="361"/>
    </row>
    <row r="147" spans="2:17" x14ac:dyDescent="0.35">
      <c r="B147" s="18"/>
      <c r="C147" s="65"/>
      <c r="D147" s="65"/>
      <c r="E147" s="65"/>
      <c r="F147" s="65"/>
      <c r="G147" s="65"/>
      <c r="H147" s="65"/>
      <c r="I147" s="59"/>
      <c r="J147" s="59"/>
      <c r="K147" s="59"/>
      <c r="L147" s="59"/>
      <c r="M147" s="59"/>
      <c r="N147" s="59"/>
      <c r="O147" s="59"/>
      <c r="P147" s="59"/>
      <c r="Q147" s="59"/>
    </row>
    <row r="149" spans="2:17" x14ac:dyDescent="0.35">
      <c r="B149" s="242" t="s">
        <v>162</v>
      </c>
      <c r="C149" s="242"/>
      <c r="D149" s="242"/>
      <c r="E149" s="242"/>
      <c r="F149" s="242"/>
      <c r="G149" s="242"/>
      <c r="H149" s="242"/>
      <c r="I149" s="242"/>
      <c r="J149" s="242"/>
      <c r="K149" s="242"/>
      <c r="L149" s="242"/>
      <c r="M149" s="242"/>
      <c r="N149" s="242"/>
      <c r="O149" s="242"/>
    </row>
    <row r="150" spans="2:17" x14ac:dyDescent="0.35">
      <c r="B150" s="14" t="s">
        <v>39</v>
      </c>
      <c r="C150" s="251" t="s">
        <v>163</v>
      </c>
      <c r="D150" s="251"/>
      <c r="E150" s="251"/>
      <c r="F150" s="251"/>
      <c r="G150" s="251"/>
      <c r="H150" s="251"/>
      <c r="I150" s="251"/>
      <c r="J150" s="251"/>
      <c r="K150" s="251"/>
      <c r="L150" s="251"/>
      <c r="M150" s="251"/>
      <c r="N150" s="251"/>
      <c r="O150" s="251"/>
      <c r="P150" s="251"/>
      <c r="Q150" s="251"/>
    </row>
    <row r="151" spans="2:17" x14ac:dyDescent="0.35">
      <c r="B151" s="63">
        <v>1</v>
      </c>
      <c r="C151" s="253">
        <v>2</v>
      </c>
      <c r="D151" s="253"/>
      <c r="E151" s="253"/>
      <c r="F151" s="253"/>
      <c r="G151" s="253"/>
      <c r="H151" s="253"/>
      <c r="I151" s="253"/>
      <c r="J151" s="253"/>
      <c r="K151" s="253"/>
      <c r="L151" s="253"/>
      <c r="M151" s="253"/>
      <c r="N151" s="253"/>
      <c r="O151" s="253"/>
      <c r="P151" s="253"/>
      <c r="Q151" s="253"/>
    </row>
    <row r="152" spans="2:17" x14ac:dyDescent="0.35">
      <c r="B152" s="22"/>
      <c r="C152" s="256" t="s">
        <v>164</v>
      </c>
      <c r="D152" s="256"/>
      <c r="E152" s="256"/>
      <c r="F152" s="256"/>
      <c r="G152" s="256"/>
      <c r="H152" s="256"/>
      <c r="I152" s="256"/>
      <c r="J152" s="256"/>
      <c r="K152" s="256"/>
      <c r="L152" s="256"/>
      <c r="M152" s="256"/>
      <c r="N152" s="256"/>
      <c r="O152" s="256"/>
      <c r="P152" s="256"/>
      <c r="Q152" s="256"/>
    </row>
  </sheetData>
  <mergeCells count="452">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4"/>
    <mergeCell ref="Q42:Q44"/>
    <mergeCell ref="B46:B48"/>
    <mergeCell ref="C46:C48"/>
    <mergeCell ref="D46:D48"/>
    <mergeCell ref="E46:E48"/>
    <mergeCell ref="F46:F48"/>
    <mergeCell ref="M46:M48"/>
    <mergeCell ref="P46:P48"/>
    <mergeCell ref="Q46:Q48"/>
    <mergeCell ref="I46:I48"/>
    <mergeCell ref="J46:J48"/>
    <mergeCell ref="K46:K48"/>
    <mergeCell ref="L46:L48"/>
    <mergeCell ref="B42:B44"/>
    <mergeCell ref="C42:C44"/>
    <mergeCell ref="D42:D44"/>
    <mergeCell ref="E42:E44"/>
    <mergeCell ref="F42:F44"/>
    <mergeCell ref="G42:G44"/>
    <mergeCell ref="H42:H44"/>
    <mergeCell ref="I42:I44"/>
    <mergeCell ref="J42:J44"/>
    <mergeCell ref="E49:E50"/>
    <mergeCell ref="F49:F50"/>
    <mergeCell ref="G49:G50"/>
    <mergeCell ref="H49:H50"/>
    <mergeCell ref="G46:G48"/>
    <mergeCell ref="H46:H48"/>
    <mergeCell ref="K42:K44"/>
    <mergeCell ref="L42:L44"/>
    <mergeCell ref="M42:M44"/>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B53:B57"/>
    <mergeCell ref="C53:C57"/>
    <mergeCell ref="D53:D57"/>
    <mergeCell ref="E53:E57"/>
    <mergeCell ref="F53:F57"/>
    <mergeCell ref="M53:M57"/>
    <mergeCell ref="P53:P57"/>
    <mergeCell ref="Q53:Q57"/>
    <mergeCell ref="B59:B61"/>
    <mergeCell ref="C59:C61"/>
    <mergeCell ref="D59:D61"/>
    <mergeCell ref="E59:E61"/>
    <mergeCell ref="F59:F61"/>
    <mergeCell ref="G59:G61"/>
    <mergeCell ref="H59:H61"/>
    <mergeCell ref="G53:G57"/>
    <mergeCell ref="H53:H57"/>
    <mergeCell ref="I53:I57"/>
    <mergeCell ref="J53:J57"/>
    <mergeCell ref="K53:K57"/>
    <mergeCell ref="L53:L57"/>
    <mergeCell ref="Q59:Q61"/>
    <mergeCell ref="I59:I61"/>
    <mergeCell ref="J59:J61"/>
    <mergeCell ref="B62:B64"/>
    <mergeCell ref="C62:C64"/>
    <mergeCell ref="D62:D64"/>
    <mergeCell ref="E62:E64"/>
    <mergeCell ref="F62:F64"/>
    <mergeCell ref="G62:G64"/>
    <mergeCell ref="H62:H64"/>
    <mergeCell ref="I62:I64"/>
    <mergeCell ref="J62:J64"/>
    <mergeCell ref="K59:K61"/>
    <mergeCell ref="L59:L61"/>
    <mergeCell ref="M59:M61"/>
    <mergeCell ref="P59:P61"/>
    <mergeCell ref="K62:K64"/>
    <mergeCell ref="L62:L64"/>
    <mergeCell ref="M62:M64"/>
    <mergeCell ref="P62:P64"/>
    <mergeCell ref="Q62:Q64"/>
    <mergeCell ref="B65:B67"/>
    <mergeCell ref="C65:C67"/>
    <mergeCell ref="D65:D67"/>
    <mergeCell ref="E65:E67"/>
    <mergeCell ref="F65:F67"/>
    <mergeCell ref="M65:M67"/>
    <mergeCell ref="P65:P67"/>
    <mergeCell ref="Q65:Q67"/>
    <mergeCell ref="B68:B72"/>
    <mergeCell ref="C68:C72"/>
    <mergeCell ref="D68:D72"/>
    <mergeCell ref="E68:E72"/>
    <mergeCell ref="F68:F72"/>
    <mergeCell ref="G68:G72"/>
    <mergeCell ref="H68:H72"/>
    <mergeCell ref="G65:G67"/>
    <mergeCell ref="H65:H67"/>
    <mergeCell ref="I65:I67"/>
    <mergeCell ref="J65:J67"/>
    <mergeCell ref="K65:K67"/>
    <mergeCell ref="L65:L67"/>
    <mergeCell ref="Q68:Q72"/>
    <mergeCell ref="I68:I72"/>
    <mergeCell ref="J68:J72"/>
    <mergeCell ref="B73:B75"/>
    <mergeCell ref="C73:C75"/>
    <mergeCell ref="D73:D75"/>
    <mergeCell ref="E73:E75"/>
    <mergeCell ref="F73:F75"/>
    <mergeCell ref="G73:G75"/>
    <mergeCell ref="H73:H75"/>
    <mergeCell ref="I73:I75"/>
    <mergeCell ref="J73:J75"/>
    <mergeCell ref="K68:K72"/>
    <mergeCell ref="L68:L72"/>
    <mergeCell ref="M68:M72"/>
    <mergeCell ref="P68:P72"/>
    <mergeCell ref="K73:K75"/>
    <mergeCell ref="L73:L75"/>
    <mergeCell ref="M73:M75"/>
    <mergeCell ref="P73:P75"/>
    <mergeCell ref="Q73:Q75"/>
    <mergeCell ref="B76:B78"/>
    <mergeCell ref="C76:C78"/>
    <mergeCell ref="D76:D78"/>
    <mergeCell ref="E76:E78"/>
    <mergeCell ref="F76:F78"/>
    <mergeCell ref="M76:M78"/>
    <mergeCell ref="P76:P78"/>
    <mergeCell ref="Q76:Q78"/>
    <mergeCell ref="B79:B81"/>
    <mergeCell ref="C79:C81"/>
    <mergeCell ref="D79:D81"/>
    <mergeCell ref="E79:E81"/>
    <mergeCell ref="F79:F81"/>
    <mergeCell ref="G79:G81"/>
    <mergeCell ref="H79:H81"/>
    <mergeCell ref="G76:G78"/>
    <mergeCell ref="H76:H78"/>
    <mergeCell ref="I76:I78"/>
    <mergeCell ref="J76:J78"/>
    <mergeCell ref="K76:K78"/>
    <mergeCell ref="L76:L78"/>
    <mergeCell ref="Q79:Q81"/>
    <mergeCell ref="I79:I81"/>
    <mergeCell ref="J79:J81"/>
    <mergeCell ref="B82:B84"/>
    <mergeCell ref="C82:C84"/>
    <mergeCell ref="D82:D84"/>
    <mergeCell ref="E82:E84"/>
    <mergeCell ref="F82:F84"/>
    <mergeCell ref="G82:G84"/>
    <mergeCell ref="H82:H84"/>
    <mergeCell ref="I82:I84"/>
    <mergeCell ref="J82:J84"/>
    <mergeCell ref="K79:K81"/>
    <mergeCell ref="L79:L81"/>
    <mergeCell ref="M79:M81"/>
    <mergeCell ref="P79:P81"/>
    <mergeCell ref="K82:K84"/>
    <mergeCell ref="L82:L84"/>
    <mergeCell ref="M82:M84"/>
    <mergeCell ref="P82:P84"/>
    <mergeCell ref="Q82:Q84"/>
    <mergeCell ref="B85:B87"/>
    <mergeCell ref="C85:C87"/>
    <mergeCell ref="D85:D87"/>
    <mergeCell ref="E85:E87"/>
    <mergeCell ref="F85:F87"/>
    <mergeCell ref="M85:M87"/>
    <mergeCell ref="P85:P87"/>
    <mergeCell ref="Q85:Q87"/>
    <mergeCell ref="B88:B90"/>
    <mergeCell ref="C88:C90"/>
    <mergeCell ref="D88:D90"/>
    <mergeCell ref="E88:E90"/>
    <mergeCell ref="F88:F90"/>
    <mergeCell ref="G88:G90"/>
    <mergeCell ref="H88:H90"/>
    <mergeCell ref="G85:G87"/>
    <mergeCell ref="H85:H87"/>
    <mergeCell ref="I85:I87"/>
    <mergeCell ref="J85:J87"/>
    <mergeCell ref="K85:K87"/>
    <mergeCell ref="L85:L87"/>
    <mergeCell ref="Q88:Q90"/>
    <mergeCell ref="I88:I90"/>
    <mergeCell ref="J88:J90"/>
    <mergeCell ref="B91:B95"/>
    <mergeCell ref="C91:C95"/>
    <mergeCell ref="D91:D95"/>
    <mergeCell ref="E91:E95"/>
    <mergeCell ref="F91:F95"/>
    <mergeCell ref="G91:G95"/>
    <mergeCell ref="H91:H95"/>
    <mergeCell ref="I91:I95"/>
    <mergeCell ref="J91:J95"/>
    <mergeCell ref="K88:K90"/>
    <mergeCell ref="L88:L90"/>
    <mergeCell ref="M88:M90"/>
    <mergeCell ref="P88:P90"/>
    <mergeCell ref="K91:K95"/>
    <mergeCell ref="L91:L95"/>
    <mergeCell ref="M91:M95"/>
    <mergeCell ref="P91:P95"/>
    <mergeCell ref="Q91:Q95"/>
    <mergeCell ref="B96:B100"/>
    <mergeCell ref="C96:C100"/>
    <mergeCell ref="D96:D100"/>
    <mergeCell ref="E96:E100"/>
    <mergeCell ref="F96:F100"/>
    <mergeCell ref="M96:M100"/>
    <mergeCell ref="P96:P100"/>
    <mergeCell ref="Q96:Q100"/>
    <mergeCell ref="B101:B103"/>
    <mergeCell ref="C101:C103"/>
    <mergeCell ref="D101:D103"/>
    <mergeCell ref="E101:E103"/>
    <mergeCell ref="F101:F103"/>
    <mergeCell ref="G101:G103"/>
    <mergeCell ref="H101:H103"/>
    <mergeCell ref="G96:G100"/>
    <mergeCell ref="H96:H100"/>
    <mergeCell ref="I96:I100"/>
    <mergeCell ref="J96:J100"/>
    <mergeCell ref="K96:K100"/>
    <mergeCell ref="L96:L100"/>
    <mergeCell ref="Q101:Q103"/>
    <mergeCell ref="I101:I103"/>
    <mergeCell ref="J101:J103"/>
    <mergeCell ref="B104:B108"/>
    <mergeCell ref="C104:C108"/>
    <mergeCell ref="D104:D108"/>
    <mergeCell ref="E104:E108"/>
    <mergeCell ref="F104:F108"/>
    <mergeCell ref="G104:G108"/>
    <mergeCell ref="H104:H108"/>
    <mergeCell ref="I104:I108"/>
    <mergeCell ref="J104:J108"/>
    <mergeCell ref="K101:K103"/>
    <mergeCell ref="L101:L103"/>
    <mergeCell ref="M101:M103"/>
    <mergeCell ref="P101:P103"/>
    <mergeCell ref="K104:K108"/>
    <mergeCell ref="L104:L108"/>
    <mergeCell ref="M104:M108"/>
    <mergeCell ref="P104:P108"/>
    <mergeCell ref="Q104:Q108"/>
    <mergeCell ref="B109:B113"/>
    <mergeCell ref="C109:C113"/>
    <mergeCell ref="D109:D113"/>
    <mergeCell ref="E109:E113"/>
    <mergeCell ref="F109:F113"/>
    <mergeCell ref="M109:M113"/>
    <mergeCell ref="P109:P113"/>
    <mergeCell ref="Q109:Q113"/>
    <mergeCell ref="B114:B116"/>
    <mergeCell ref="C114:C116"/>
    <mergeCell ref="D114:D116"/>
    <mergeCell ref="E114:E116"/>
    <mergeCell ref="F114:F116"/>
    <mergeCell ref="G114:G116"/>
    <mergeCell ref="H114:H116"/>
    <mergeCell ref="G109:G113"/>
    <mergeCell ref="H109:H113"/>
    <mergeCell ref="I109:I113"/>
    <mergeCell ref="J109:J113"/>
    <mergeCell ref="K109:K113"/>
    <mergeCell ref="L109:L113"/>
    <mergeCell ref="Q114:Q116"/>
    <mergeCell ref="I114:I116"/>
    <mergeCell ref="J114:J116"/>
    <mergeCell ref="B117:B118"/>
    <mergeCell ref="C117:C118"/>
    <mergeCell ref="D117:D118"/>
    <mergeCell ref="E117:E118"/>
    <mergeCell ref="F117:F118"/>
    <mergeCell ref="G117:G118"/>
    <mergeCell ref="H117:H118"/>
    <mergeCell ref="I117:I118"/>
    <mergeCell ref="J117:J118"/>
    <mergeCell ref="K114:K116"/>
    <mergeCell ref="L114:L116"/>
    <mergeCell ref="M114:M116"/>
    <mergeCell ref="P114:P116"/>
    <mergeCell ref="K117:K118"/>
    <mergeCell ref="L117:L118"/>
    <mergeCell ref="M117:M118"/>
    <mergeCell ref="P117:P118"/>
    <mergeCell ref="Q117:Q118"/>
    <mergeCell ref="B120:B121"/>
    <mergeCell ref="C120:C121"/>
    <mergeCell ref="D120:D121"/>
    <mergeCell ref="E120:E121"/>
    <mergeCell ref="F120:F121"/>
    <mergeCell ref="M120:M121"/>
    <mergeCell ref="P120:P121"/>
    <mergeCell ref="Q120:Q121"/>
    <mergeCell ref="B122:B123"/>
    <mergeCell ref="C122:C123"/>
    <mergeCell ref="D122:D123"/>
    <mergeCell ref="E122:E123"/>
    <mergeCell ref="F122:F123"/>
    <mergeCell ref="G122:G123"/>
    <mergeCell ref="H122:H123"/>
    <mergeCell ref="G120:G121"/>
    <mergeCell ref="H120:H121"/>
    <mergeCell ref="I120:I121"/>
    <mergeCell ref="J120:J121"/>
    <mergeCell ref="K120:K121"/>
    <mergeCell ref="L120:L121"/>
    <mergeCell ref="C131:E131"/>
    <mergeCell ref="F131:J131"/>
    <mergeCell ref="K131:Q131"/>
    <mergeCell ref="C132:E132"/>
    <mergeCell ref="F132:J132"/>
    <mergeCell ref="K132:Q132"/>
    <mergeCell ref="Q122:Q123"/>
    <mergeCell ref="B124:H124"/>
    <mergeCell ref="N124:Q124"/>
    <mergeCell ref="B125:Q125"/>
    <mergeCell ref="B129:Q129"/>
    <mergeCell ref="C130:E130"/>
    <mergeCell ref="F130:J130"/>
    <mergeCell ref="K130:Q130"/>
    <mergeCell ref="I122:I123"/>
    <mergeCell ref="J122:J123"/>
    <mergeCell ref="K122:K123"/>
    <mergeCell ref="L122:L123"/>
    <mergeCell ref="M122:M123"/>
    <mergeCell ref="P122:P123"/>
    <mergeCell ref="C138:E138"/>
    <mergeCell ref="F138:J138"/>
    <mergeCell ref="K138:Q138"/>
    <mergeCell ref="B141:Q141"/>
    <mergeCell ref="C142:E142"/>
    <mergeCell ref="F142:Q142"/>
    <mergeCell ref="B135:Q135"/>
    <mergeCell ref="C136:E136"/>
    <mergeCell ref="F136:J136"/>
    <mergeCell ref="K136:Q136"/>
    <mergeCell ref="C137:E137"/>
    <mergeCell ref="F137:J137"/>
    <mergeCell ref="K137:Q137"/>
    <mergeCell ref="B149:O149"/>
    <mergeCell ref="C150:Q150"/>
    <mergeCell ref="C151:Q151"/>
    <mergeCell ref="C152:Q152"/>
    <mergeCell ref="C143:E143"/>
    <mergeCell ref="F143:Q143"/>
    <mergeCell ref="C144:E144"/>
    <mergeCell ref="F144:Q145"/>
    <mergeCell ref="C145:E145"/>
    <mergeCell ref="C146:E146"/>
    <mergeCell ref="F146:Q146"/>
  </mergeCells>
  <pageMargins left="0.7" right="0.7" top="0.75" bottom="0.75" header="0.3" footer="0.3"/>
  <pageSetup paperSize="9" scale="56"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73"/>
  <sheetViews>
    <sheetView zoomScaleNormal="100" workbookViewId="0">
      <selection activeCell="J34" sqref="J34"/>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0" style="1" customWidth="1"/>
    <col min="8" max="8" width="10.54296875" style="1" customWidth="1"/>
    <col min="9" max="9" width="11.54296875" style="8" customWidth="1"/>
    <col min="10" max="10" width="9.1796875" style="8"/>
    <col min="11" max="11" width="11.54296875" style="8" customWidth="1"/>
    <col min="12" max="13" width="10.453125" style="8" customWidth="1"/>
    <col min="14" max="14" width="46.81640625" style="1" customWidth="1"/>
    <col min="15" max="15" width="8.7265625" style="5" customWidth="1"/>
    <col min="16" max="16" width="12.81640625" style="1" customWidth="1"/>
    <col min="17" max="17" width="13.1796875" style="1" customWidth="1"/>
    <col min="18" max="18" width="17.453125" customWidth="1"/>
    <col min="19" max="19" width="9.1796875" style="25"/>
    <col min="20" max="20" width="17.1796875" customWidth="1"/>
  </cols>
  <sheetData>
    <row r="2" spans="2:19" x14ac:dyDescent="0.35">
      <c r="B2" s="226" t="s">
        <v>149</v>
      </c>
      <c r="C2" s="226"/>
      <c r="D2" s="226"/>
      <c r="E2" s="226"/>
      <c r="F2" s="226"/>
      <c r="G2" s="226"/>
      <c r="H2" s="226"/>
      <c r="I2" s="226"/>
      <c r="J2" s="226"/>
      <c r="K2" s="226"/>
      <c r="L2" s="226"/>
      <c r="M2" s="226"/>
      <c r="N2" s="226"/>
      <c r="O2" s="226"/>
      <c r="P2" s="226"/>
      <c r="Q2" s="226"/>
    </row>
    <row r="3" spans="2:19" x14ac:dyDescent="0.35">
      <c r="B3" s="226" t="s">
        <v>150</v>
      </c>
      <c r="C3" s="226"/>
      <c r="D3" s="226"/>
      <c r="E3" s="226"/>
      <c r="F3" s="226"/>
      <c r="G3" s="226"/>
      <c r="H3" s="226"/>
      <c r="I3" s="226"/>
      <c r="J3" s="226"/>
      <c r="K3" s="226"/>
      <c r="L3" s="226"/>
      <c r="M3" s="226"/>
      <c r="N3" s="226"/>
      <c r="O3" s="226"/>
      <c r="P3" s="226"/>
      <c r="Q3" s="226"/>
    </row>
    <row r="4" spans="2:19" x14ac:dyDescent="0.35">
      <c r="B4" s="4" t="s">
        <v>287</v>
      </c>
    </row>
    <row r="5" spans="2:19" x14ac:dyDescent="0.35">
      <c r="B5" s="226" t="s">
        <v>509</v>
      </c>
      <c r="C5" s="226"/>
      <c r="D5" s="226"/>
      <c r="E5" s="226"/>
      <c r="F5" s="226"/>
      <c r="G5" s="226"/>
      <c r="H5" s="226"/>
      <c r="I5" s="226"/>
      <c r="J5" s="226"/>
      <c r="K5" s="226"/>
      <c r="L5" s="226"/>
      <c r="M5" s="226"/>
      <c r="N5" s="226"/>
      <c r="O5" s="226"/>
      <c r="P5" s="226"/>
      <c r="Q5" s="226"/>
    </row>
    <row r="6" spans="2:19" x14ac:dyDescent="0.35">
      <c r="B6" s="226" t="s">
        <v>511</v>
      </c>
      <c r="C6" s="226"/>
      <c r="D6" s="226"/>
      <c r="E6" s="226"/>
      <c r="F6" s="226"/>
      <c r="G6" s="226"/>
      <c r="H6" s="226"/>
      <c r="I6" s="226"/>
      <c r="J6" s="226"/>
      <c r="K6" s="226"/>
      <c r="L6" s="226"/>
      <c r="M6" s="226"/>
      <c r="N6" s="226"/>
      <c r="O6" s="226"/>
      <c r="P6" s="226"/>
      <c r="Q6" s="226"/>
    </row>
    <row r="8" spans="2:19" ht="15" customHeight="1" x14ac:dyDescent="0.35">
      <c r="B8" s="13" t="s">
        <v>41</v>
      </c>
      <c r="I8" s="1"/>
      <c r="J8" s="1"/>
      <c r="K8" s="1"/>
      <c r="L8" s="1"/>
      <c r="M8" s="1"/>
      <c r="O8" s="1"/>
    </row>
    <row r="9" spans="2:19" ht="15" customHeight="1" x14ac:dyDescent="0.35">
      <c r="B9" s="228" t="s">
        <v>39</v>
      </c>
      <c r="C9" s="228" t="s">
        <v>55</v>
      </c>
      <c r="D9" s="228"/>
      <c r="E9" s="255" t="s">
        <v>40</v>
      </c>
      <c r="F9" s="255"/>
      <c r="G9" s="255"/>
      <c r="H9" s="255"/>
      <c r="I9" s="255"/>
      <c r="J9" s="255"/>
      <c r="K9" s="292" t="s">
        <v>44</v>
      </c>
      <c r="L9" s="292"/>
      <c r="M9" s="292"/>
      <c r="N9" s="255" t="s">
        <v>400</v>
      </c>
      <c r="O9" s="255"/>
      <c r="P9" s="255"/>
      <c r="Q9" s="255"/>
    </row>
    <row r="10" spans="2:19" x14ac:dyDescent="0.35">
      <c r="B10" s="228"/>
      <c r="C10" s="228"/>
      <c r="D10" s="228"/>
      <c r="E10" s="255"/>
      <c r="F10" s="255"/>
      <c r="G10" s="255"/>
      <c r="H10" s="255"/>
      <c r="I10" s="255"/>
      <c r="J10" s="255"/>
      <c r="K10" s="292"/>
      <c r="L10" s="292"/>
      <c r="M10" s="292"/>
      <c r="N10" s="11" t="s">
        <v>185</v>
      </c>
      <c r="O10" s="255" t="s">
        <v>186</v>
      </c>
      <c r="P10" s="255"/>
      <c r="Q10" s="255"/>
    </row>
    <row r="11" spans="2:19" s="47" customFormat="1" ht="12" x14ac:dyDescent="0.3">
      <c r="B11" s="51">
        <v>1</v>
      </c>
      <c r="C11" s="370">
        <v>2</v>
      </c>
      <c r="D11" s="370"/>
      <c r="E11" s="329">
        <v>3</v>
      </c>
      <c r="F11" s="329"/>
      <c r="G11" s="329"/>
      <c r="H11" s="329"/>
      <c r="I11" s="329"/>
      <c r="J11" s="329"/>
      <c r="K11" s="329">
        <v>4</v>
      </c>
      <c r="L11" s="329"/>
      <c r="M11" s="329"/>
      <c r="N11" s="83">
        <v>5</v>
      </c>
      <c r="O11" s="329">
        <v>6</v>
      </c>
      <c r="P11" s="329"/>
      <c r="Q11" s="329"/>
      <c r="S11" s="48"/>
    </row>
    <row r="12" spans="2:19" x14ac:dyDescent="0.35">
      <c r="B12" s="62" t="s">
        <v>43</v>
      </c>
      <c r="C12" s="257" t="s">
        <v>514</v>
      </c>
      <c r="D12" s="257"/>
      <c r="E12" s="297" t="s">
        <v>513</v>
      </c>
      <c r="F12" s="297"/>
      <c r="G12" s="297"/>
      <c r="H12" s="297"/>
      <c r="I12" s="297"/>
      <c r="J12" s="297"/>
      <c r="K12" s="296">
        <v>0</v>
      </c>
      <c r="L12" s="296"/>
      <c r="M12" s="296"/>
      <c r="N12" s="12">
        <v>0</v>
      </c>
      <c r="O12" s="293">
        <f>O39</f>
        <v>3</v>
      </c>
      <c r="P12" s="294"/>
      <c r="Q12" s="295"/>
    </row>
    <row r="15" spans="2:19" x14ac:dyDescent="0.35">
      <c r="B15" s="13" t="s">
        <v>38</v>
      </c>
    </row>
    <row r="16" spans="2:19" x14ac:dyDescent="0.35">
      <c r="B16" s="251" t="s">
        <v>56</v>
      </c>
      <c r="C16" s="251"/>
      <c r="D16" s="251"/>
      <c r="E16" s="251"/>
      <c r="F16" s="251"/>
      <c r="G16" s="251"/>
      <c r="H16" s="251"/>
      <c r="I16" s="251"/>
      <c r="J16" s="251"/>
      <c r="K16" s="251"/>
      <c r="L16" s="251"/>
      <c r="M16" s="251"/>
      <c r="N16" s="251" t="s">
        <v>27</v>
      </c>
      <c r="O16" s="251"/>
      <c r="P16" s="251"/>
      <c r="Q16" s="251"/>
    </row>
    <row r="17" spans="2:19" s="47" customFormat="1" ht="12" x14ac:dyDescent="0.3">
      <c r="B17" s="371">
        <v>1</v>
      </c>
      <c r="C17" s="371"/>
      <c r="D17" s="371"/>
      <c r="E17" s="371"/>
      <c r="F17" s="371"/>
      <c r="G17" s="371"/>
      <c r="H17" s="371"/>
      <c r="I17" s="371"/>
      <c r="J17" s="371"/>
      <c r="K17" s="371"/>
      <c r="L17" s="371"/>
      <c r="M17" s="371"/>
      <c r="N17" s="371">
        <v>2</v>
      </c>
      <c r="O17" s="371"/>
      <c r="P17" s="371"/>
      <c r="Q17" s="371"/>
      <c r="S17" s="48"/>
    </row>
    <row r="18" spans="2:19" x14ac:dyDescent="0.35">
      <c r="B18" s="302" t="s">
        <v>28</v>
      </c>
      <c r="C18" s="302"/>
      <c r="D18" s="302"/>
      <c r="E18" s="302"/>
      <c r="F18" s="302"/>
      <c r="G18" s="302"/>
      <c r="H18" s="302"/>
      <c r="I18" s="302"/>
      <c r="J18" s="302"/>
      <c r="K18" s="302"/>
      <c r="L18" s="302"/>
      <c r="M18" s="302"/>
      <c r="N18" s="298">
        <f>N19+N21+N23</f>
        <v>572500</v>
      </c>
      <c r="O18" s="298"/>
      <c r="P18" s="298"/>
      <c r="Q18" s="298"/>
    </row>
    <row r="19" spans="2:19" x14ac:dyDescent="0.35">
      <c r="B19" s="302" t="s">
        <v>29</v>
      </c>
      <c r="C19" s="302"/>
      <c r="D19" s="302"/>
      <c r="E19" s="302"/>
      <c r="F19" s="302"/>
      <c r="G19" s="302"/>
      <c r="H19" s="302"/>
      <c r="I19" s="302"/>
      <c r="J19" s="302"/>
      <c r="K19" s="302"/>
      <c r="L19" s="302"/>
      <c r="M19" s="302"/>
      <c r="N19" s="298">
        <v>0</v>
      </c>
      <c r="O19" s="298"/>
      <c r="P19" s="298"/>
      <c r="Q19" s="298"/>
    </row>
    <row r="20" spans="2:19" x14ac:dyDescent="0.35">
      <c r="B20" s="350" t="s">
        <v>18</v>
      </c>
      <c r="C20" s="351"/>
      <c r="D20" s="351"/>
      <c r="E20" s="351"/>
      <c r="F20" s="351"/>
      <c r="G20" s="351"/>
      <c r="H20" s="351"/>
      <c r="I20" s="351"/>
      <c r="J20" s="351"/>
      <c r="K20" s="351"/>
      <c r="L20" s="351"/>
      <c r="M20" s="352"/>
      <c r="N20" s="299">
        <v>0</v>
      </c>
      <c r="O20" s="299"/>
      <c r="P20" s="299"/>
      <c r="Q20" s="299"/>
    </row>
    <row r="21" spans="2:19" x14ac:dyDescent="0.35">
      <c r="B21" s="302" t="s">
        <v>30</v>
      </c>
      <c r="C21" s="302"/>
      <c r="D21" s="302"/>
      <c r="E21" s="302"/>
      <c r="F21" s="302"/>
      <c r="G21" s="302"/>
      <c r="H21" s="302"/>
      <c r="I21" s="302"/>
      <c r="J21" s="302"/>
      <c r="K21" s="302"/>
      <c r="L21" s="302"/>
      <c r="M21" s="302"/>
      <c r="N21" s="298">
        <f>N22</f>
        <v>0</v>
      </c>
      <c r="O21" s="298"/>
      <c r="P21" s="298"/>
      <c r="Q21" s="298"/>
    </row>
    <row r="22" spans="2:19" x14ac:dyDescent="0.35">
      <c r="B22" s="332" t="s">
        <v>53</v>
      </c>
      <c r="C22" s="332"/>
      <c r="D22" s="332"/>
      <c r="E22" s="332"/>
      <c r="F22" s="332"/>
      <c r="G22" s="332"/>
      <c r="H22" s="332"/>
      <c r="I22" s="332"/>
      <c r="J22" s="332"/>
      <c r="K22" s="332"/>
      <c r="L22" s="332"/>
      <c r="M22" s="332"/>
      <c r="N22" s="299">
        <f>K48</f>
        <v>0</v>
      </c>
      <c r="O22" s="299"/>
      <c r="P22" s="299"/>
      <c r="Q22" s="299"/>
      <c r="R22" s="69"/>
    </row>
    <row r="23" spans="2:19" x14ac:dyDescent="0.35">
      <c r="B23" s="302" t="s">
        <v>31</v>
      </c>
      <c r="C23" s="302"/>
      <c r="D23" s="302"/>
      <c r="E23" s="302"/>
      <c r="F23" s="302"/>
      <c r="G23" s="302"/>
      <c r="H23" s="302"/>
      <c r="I23" s="302"/>
      <c r="J23" s="302"/>
      <c r="K23" s="302"/>
      <c r="L23" s="302"/>
      <c r="M23" s="302"/>
      <c r="N23" s="298">
        <f>N24</f>
        <v>572500</v>
      </c>
      <c r="O23" s="298"/>
      <c r="P23" s="298"/>
      <c r="Q23" s="298"/>
    </row>
    <row r="24" spans="2:19" x14ac:dyDescent="0.35">
      <c r="B24" s="332" t="s">
        <v>54</v>
      </c>
      <c r="C24" s="332"/>
      <c r="D24" s="332"/>
      <c r="E24" s="332"/>
      <c r="F24" s="332"/>
      <c r="G24" s="332"/>
      <c r="H24" s="332"/>
      <c r="I24" s="332"/>
      <c r="J24" s="332"/>
      <c r="K24" s="332"/>
      <c r="L24" s="332"/>
      <c r="M24" s="332"/>
      <c r="N24" s="299">
        <f>L39</f>
        <v>572500</v>
      </c>
      <c r="O24" s="299"/>
      <c r="P24" s="299"/>
      <c r="Q24" s="299"/>
    </row>
    <row r="25" spans="2:19" x14ac:dyDescent="0.35">
      <c r="B25" s="302" t="s">
        <v>32</v>
      </c>
      <c r="C25" s="302"/>
      <c r="D25" s="302"/>
      <c r="E25" s="302"/>
      <c r="F25" s="302"/>
      <c r="G25" s="302"/>
      <c r="H25" s="302"/>
      <c r="I25" s="302"/>
      <c r="J25" s="302"/>
      <c r="K25" s="302"/>
      <c r="L25" s="302"/>
      <c r="M25" s="302"/>
      <c r="N25" s="298">
        <v>0</v>
      </c>
      <c r="O25" s="298"/>
      <c r="P25" s="298"/>
      <c r="Q25" s="298"/>
    </row>
    <row r="26" spans="2:19" x14ac:dyDescent="0.35">
      <c r="B26" s="350" t="s">
        <v>18</v>
      </c>
      <c r="C26" s="351"/>
      <c r="D26" s="351"/>
      <c r="E26" s="351"/>
      <c r="F26" s="351"/>
      <c r="G26" s="351"/>
      <c r="H26" s="351"/>
      <c r="I26" s="351"/>
      <c r="J26" s="351"/>
      <c r="K26" s="351"/>
      <c r="L26" s="351"/>
      <c r="M26" s="352"/>
      <c r="N26" s="299">
        <v>0</v>
      </c>
      <c r="O26" s="299"/>
      <c r="P26" s="299"/>
      <c r="Q26" s="299"/>
    </row>
    <row r="27" spans="2:19" x14ac:dyDescent="0.35">
      <c r="B27" s="343" t="s">
        <v>33</v>
      </c>
      <c r="C27" s="344"/>
      <c r="D27" s="344"/>
      <c r="E27" s="344"/>
      <c r="F27" s="344"/>
      <c r="G27" s="344"/>
      <c r="H27" s="344"/>
      <c r="I27" s="344"/>
      <c r="J27" s="344"/>
      <c r="K27" s="344"/>
      <c r="L27" s="344"/>
      <c r="M27" s="345"/>
      <c r="N27" s="298">
        <f>N28+N29+N30</f>
        <v>101029.42</v>
      </c>
      <c r="O27" s="298"/>
      <c r="P27" s="298"/>
      <c r="Q27" s="298"/>
    </row>
    <row r="28" spans="2:19" x14ac:dyDescent="0.35">
      <c r="B28" s="332" t="s">
        <v>34</v>
      </c>
      <c r="C28" s="332"/>
      <c r="D28" s="332"/>
      <c r="E28" s="332"/>
      <c r="F28" s="332"/>
      <c r="G28" s="332"/>
      <c r="H28" s="332"/>
      <c r="I28" s="332"/>
      <c r="J28" s="332"/>
      <c r="K28" s="332"/>
      <c r="L28" s="332"/>
      <c r="M28" s="332"/>
      <c r="N28" s="299">
        <f>M39</f>
        <v>101029.42</v>
      </c>
      <c r="O28" s="299"/>
      <c r="P28" s="299"/>
      <c r="Q28" s="299"/>
    </row>
    <row r="29" spans="2:19" x14ac:dyDescent="0.35">
      <c r="B29" s="332" t="s">
        <v>35</v>
      </c>
      <c r="C29" s="332"/>
      <c r="D29" s="332"/>
      <c r="E29" s="332"/>
      <c r="F29" s="332"/>
      <c r="G29" s="332"/>
      <c r="H29" s="332"/>
      <c r="I29" s="332"/>
      <c r="J29" s="332"/>
      <c r="K29" s="332"/>
      <c r="L29" s="332"/>
      <c r="M29" s="332"/>
      <c r="N29" s="299">
        <v>0</v>
      </c>
      <c r="O29" s="299"/>
      <c r="P29" s="299"/>
      <c r="Q29" s="299"/>
    </row>
    <row r="30" spans="2:19" x14ac:dyDescent="0.35">
      <c r="B30" s="332" t="s">
        <v>36</v>
      </c>
      <c r="C30" s="332"/>
      <c r="D30" s="332"/>
      <c r="E30" s="332"/>
      <c r="F30" s="332"/>
      <c r="G30" s="332"/>
      <c r="H30" s="332"/>
      <c r="I30" s="332"/>
      <c r="J30" s="332"/>
      <c r="K30" s="332"/>
      <c r="L30" s="332"/>
      <c r="M30" s="332"/>
      <c r="N30" s="299">
        <v>0</v>
      </c>
      <c r="O30" s="299"/>
      <c r="P30" s="299"/>
      <c r="Q30" s="299"/>
    </row>
    <row r="31" spans="2:19" x14ac:dyDescent="0.35">
      <c r="B31" s="302" t="s">
        <v>37</v>
      </c>
      <c r="C31" s="302"/>
      <c r="D31" s="302"/>
      <c r="E31" s="302"/>
      <c r="F31" s="302"/>
      <c r="G31" s="302"/>
      <c r="H31" s="302"/>
      <c r="I31" s="302"/>
      <c r="J31" s="302"/>
      <c r="K31" s="302"/>
      <c r="L31" s="302"/>
      <c r="M31" s="302"/>
      <c r="N31" s="298">
        <f>N18+N27</f>
        <v>673529.42</v>
      </c>
      <c r="O31" s="298"/>
      <c r="P31" s="298"/>
      <c r="Q31" s="298"/>
    </row>
    <row r="34" spans="2:20" x14ac:dyDescent="0.35">
      <c r="B34" s="13" t="s">
        <v>25</v>
      </c>
    </row>
    <row r="35" spans="2:20" x14ac:dyDescent="0.35">
      <c r="B35" s="314" t="s">
        <v>57</v>
      </c>
      <c r="C35" s="314" t="s">
        <v>58</v>
      </c>
      <c r="D35" s="314" t="s">
        <v>0</v>
      </c>
      <c r="E35" s="314" t="s">
        <v>1</v>
      </c>
      <c r="F35" s="314" t="s">
        <v>59</v>
      </c>
      <c r="G35" s="314" t="s">
        <v>284</v>
      </c>
      <c r="H35" s="354" t="s">
        <v>2</v>
      </c>
      <c r="I35" s="313" t="s">
        <v>3</v>
      </c>
      <c r="J35" s="313"/>
      <c r="K35" s="313"/>
      <c r="L35" s="313"/>
      <c r="M35" s="313"/>
      <c r="N35" s="314" t="s">
        <v>60</v>
      </c>
      <c r="O35" s="314"/>
      <c r="P35" s="314" t="s">
        <v>4</v>
      </c>
      <c r="Q35" s="314" t="s">
        <v>525</v>
      </c>
    </row>
    <row r="36" spans="2:20" ht="29.25" customHeight="1" x14ac:dyDescent="0.35">
      <c r="B36" s="314"/>
      <c r="C36" s="314"/>
      <c r="D36" s="314"/>
      <c r="E36" s="314"/>
      <c r="F36" s="314"/>
      <c r="G36" s="314"/>
      <c r="H36" s="354"/>
      <c r="I36" s="313" t="s">
        <v>6</v>
      </c>
      <c r="J36" s="313" t="s">
        <v>7</v>
      </c>
      <c r="K36" s="313"/>
      <c r="L36" s="313"/>
      <c r="M36" s="313" t="s">
        <v>8</v>
      </c>
      <c r="N36" s="314" t="s">
        <v>301</v>
      </c>
      <c r="O36" s="314" t="s">
        <v>187</v>
      </c>
      <c r="P36" s="314"/>
      <c r="Q36" s="314"/>
    </row>
    <row r="37" spans="2:20" ht="77.25" customHeight="1" x14ac:dyDescent="0.35">
      <c r="B37" s="314"/>
      <c r="C37" s="314"/>
      <c r="D37" s="314"/>
      <c r="E37" s="314"/>
      <c r="F37" s="314"/>
      <c r="G37" s="314"/>
      <c r="H37" s="354"/>
      <c r="I37" s="313"/>
      <c r="J37" s="10" t="s">
        <v>9</v>
      </c>
      <c r="K37" s="10" t="s">
        <v>10</v>
      </c>
      <c r="L37" s="10" t="s">
        <v>11</v>
      </c>
      <c r="M37" s="313"/>
      <c r="N37" s="314"/>
      <c r="O37" s="314"/>
      <c r="P37" s="314"/>
      <c r="Q37" s="314"/>
    </row>
    <row r="38" spans="2:20" s="47" customFormat="1" ht="12" x14ac:dyDescent="0.3">
      <c r="B38" s="133">
        <v>1</v>
      </c>
      <c r="C38" s="133">
        <v>2</v>
      </c>
      <c r="D38" s="133">
        <v>3</v>
      </c>
      <c r="E38" s="133">
        <v>4</v>
      </c>
      <c r="F38" s="133">
        <v>5</v>
      </c>
      <c r="G38" s="133">
        <v>6</v>
      </c>
      <c r="H38" s="133">
        <v>7</v>
      </c>
      <c r="I38" s="57">
        <v>8</v>
      </c>
      <c r="J38" s="57">
        <v>9</v>
      </c>
      <c r="K38" s="57">
        <v>10</v>
      </c>
      <c r="L38" s="57">
        <v>11</v>
      </c>
      <c r="M38" s="57">
        <v>12</v>
      </c>
      <c r="N38" s="133">
        <v>13</v>
      </c>
      <c r="O38" s="133">
        <v>14</v>
      </c>
      <c r="P38" s="133">
        <v>15</v>
      </c>
      <c r="Q38" s="133">
        <v>16</v>
      </c>
      <c r="S38" s="48"/>
    </row>
    <row r="39" spans="2:20" s="86" customFormat="1" ht="21" x14ac:dyDescent="0.25">
      <c r="B39" s="304" t="s">
        <v>521</v>
      </c>
      <c r="C39" s="307" t="s">
        <v>13</v>
      </c>
      <c r="D39" s="307" t="s">
        <v>176</v>
      </c>
      <c r="E39" s="307" t="s">
        <v>18</v>
      </c>
      <c r="F39" s="307" t="s">
        <v>14</v>
      </c>
      <c r="G39" s="307" t="s">
        <v>518</v>
      </c>
      <c r="H39" s="307" t="s">
        <v>15</v>
      </c>
      <c r="I39" s="438">
        <f>SUM(I42:I47)</f>
        <v>673529.41999999993</v>
      </c>
      <c r="J39" s="438">
        <f>SUM(J43:J47)</f>
        <v>0</v>
      </c>
      <c r="K39" s="438">
        <f>SUM(K43:K47)</f>
        <v>0</v>
      </c>
      <c r="L39" s="438">
        <f>SUM(L42:L47)</f>
        <v>572500</v>
      </c>
      <c r="M39" s="438">
        <f>SUM(M42:M47)</f>
        <v>101029.42</v>
      </c>
      <c r="N39" s="44" t="s">
        <v>515</v>
      </c>
      <c r="O39" s="41">
        <f>O44+O42+O46</f>
        <v>3</v>
      </c>
      <c r="P39" s="307" t="s">
        <v>314</v>
      </c>
      <c r="Q39" s="307" t="s">
        <v>271</v>
      </c>
      <c r="S39" s="88"/>
    </row>
    <row r="40" spans="2:20" s="86" customFormat="1" ht="10.5" x14ac:dyDescent="0.25">
      <c r="B40" s="305"/>
      <c r="C40" s="308"/>
      <c r="D40" s="308"/>
      <c r="E40" s="308"/>
      <c r="F40" s="308"/>
      <c r="G40" s="308"/>
      <c r="H40" s="308"/>
      <c r="I40" s="439"/>
      <c r="J40" s="439"/>
      <c r="K40" s="439"/>
      <c r="L40" s="439"/>
      <c r="M40" s="439"/>
      <c r="N40" s="44" t="s">
        <v>516</v>
      </c>
      <c r="O40" s="41" t="s">
        <v>524</v>
      </c>
      <c r="P40" s="308"/>
      <c r="Q40" s="308"/>
      <c r="S40" s="88"/>
    </row>
    <row r="41" spans="2:20" ht="21" x14ac:dyDescent="0.35">
      <c r="B41" s="42" t="s">
        <v>16</v>
      </c>
      <c r="C41" s="43"/>
      <c r="D41" s="43"/>
      <c r="E41" s="43"/>
      <c r="F41" s="43"/>
      <c r="G41" s="43"/>
      <c r="H41" s="43"/>
      <c r="I41" s="66"/>
      <c r="J41" s="66"/>
      <c r="K41" s="67"/>
      <c r="L41" s="67"/>
      <c r="M41" s="66"/>
      <c r="N41" s="43"/>
      <c r="O41" s="72"/>
      <c r="P41" s="73"/>
      <c r="Q41" s="43"/>
      <c r="R41" t="s">
        <v>287</v>
      </c>
    </row>
    <row r="42" spans="2:20" ht="21" x14ac:dyDescent="0.35">
      <c r="B42" s="271" t="s">
        <v>517</v>
      </c>
      <c r="C42" s="272"/>
      <c r="D42" s="270" t="s">
        <v>20</v>
      </c>
      <c r="E42" s="278" t="s">
        <v>18</v>
      </c>
      <c r="F42" s="272"/>
      <c r="G42" s="270" t="s">
        <v>518</v>
      </c>
      <c r="H42" s="272"/>
      <c r="I42" s="406">
        <f>SUM(J42:M43)</f>
        <v>352941.18</v>
      </c>
      <c r="J42" s="406">
        <v>0</v>
      </c>
      <c r="K42" s="407">
        <v>0</v>
      </c>
      <c r="L42" s="407">
        <v>300000</v>
      </c>
      <c r="M42" s="407">
        <v>52941.18</v>
      </c>
      <c r="N42" s="40" t="s">
        <v>515</v>
      </c>
      <c r="O42" s="87">
        <v>1</v>
      </c>
      <c r="P42" s="270" t="s">
        <v>314</v>
      </c>
      <c r="Q42" s="270" t="s">
        <v>272</v>
      </c>
      <c r="R42" s="130"/>
      <c r="T42" s="32"/>
    </row>
    <row r="43" spans="2:20" x14ac:dyDescent="0.35">
      <c r="B43" s="271"/>
      <c r="C43" s="272"/>
      <c r="D43" s="270"/>
      <c r="E43" s="278"/>
      <c r="F43" s="272"/>
      <c r="G43" s="270"/>
      <c r="H43" s="272"/>
      <c r="I43" s="406"/>
      <c r="J43" s="406"/>
      <c r="K43" s="408"/>
      <c r="L43" s="408"/>
      <c r="M43" s="408"/>
      <c r="N43" s="40" t="s">
        <v>516</v>
      </c>
      <c r="O43" s="38">
        <v>1</v>
      </c>
      <c r="P43" s="270"/>
      <c r="Q43" s="270"/>
      <c r="R43" s="130"/>
    </row>
    <row r="44" spans="2:20" ht="22.5" customHeight="1" x14ac:dyDescent="0.35">
      <c r="B44" s="271" t="s">
        <v>519</v>
      </c>
      <c r="C44" s="272"/>
      <c r="D44" s="270" t="s">
        <v>26</v>
      </c>
      <c r="E44" s="278" t="s">
        <v>18</v>
      </c>
      <c r="F44" s="272"/>
      <c r="G44" s="270" t="s">
        <v>518</v>
      </c>
      <c r="H44" s="272"/>
      <c r="I44" s="406">
        <f>SUM(J44:M45)</f>
        <v>70588.240000000005</v>
      </c>
      <c r="J44" s="406">
        <v>0</v>
      </c>
      <c r="K44" s="407">
        <v>0</v>
      </c>
      <c r="L44" s="407">
        <v>60000</v>
      </c>
      <c r="M44" s="407">
        <v>10588.24</v>
      </c>
      <c r="N44" s="40" t="s">
        <v>515</v>
      </c>
      <c r="O44" s="87">
        <v>1</v>
      </c>
      <c r="P44" s="270" t="s">
        <v>24</v>
      </c>
      <c r="Q44" s="270" t="s">
        <v>271</v>
      </c>
      <c r="R44" s="130"/>
    </row>
    <row r="45" spans="2:20" x14ac:dyDescent="0.35">
      <c r="B45" s="271"/>
      <c r="C45" s="272"/>
      <c r="D45" s="270"/>
      <c r="E45" s="278"/>
      <c r="F45" s="272"/>
      <c r="G45" s="270"/>
      <c r="H45" s="272"/>
      <c r="I45" s="406"/>
      <c r="J45" s="406"/>
      <c r="K45" s="408"/>
      <c r="L45" s="408"/>
      <c r="M45" s="408"/>
      <c r="N45" s="40" t="s">
        <v>516</v>
      </c>
      <c r="O45" s="38">
        <v>1</v>
      </c>
      <c r="P45" s="270"/>
      <c r="Q45" s="270"/>
      <c r="R45" s="130"/>
    </row>
    <row r="46" spans="2:20" ht="22.5" customHeight="1" x14ac:dyDescent="0.35">
      <c r="B46" s="271" t="s">
        <v>520</v>
      </c>
      <c r="C46" s="272"/>
      <c r="D46" s="270" t="s">
        <v>23</v>
      </c>
      <c r="E46" s="278" t="s">
        <v>18</v>
      </c>
      <c r="F46" s="272"/>
      <c r="G46" s="270" t="s">
        <v>518</v>
      </c>
      <c r="H46" s="272"/>
      <c r="I46" s="406">
        <f>SUM(J46:M47)</f>
        <v>250000</v>
      </c>
      <c r="J46" s="406">
        <v>0</v>
      </c>
      <c r="K46" s="407">
        <v>0</v>
      </c>
      <c r="L46" s="407">
        <v>212500</v>
      </c>
      <c r="M46" s="407">
        <v>37500</v>
      </c>
      <c r="N46" s="40" t="s">
        <v>515</v>
      </c>
      <c r="O46" s="87">
        <v>1</v>
      </c>
      <c r="P46" s="270" t="s">
        <v>314</v>
      </c>
      <c r="Q46" s="270" t="s">
        <v>19</v>
      </c>
      <c r="R46" s="130"/>
    </row>
    <row r="47" spans="2:20" x14ac:dyDescent="0.35">
      <c r="B47" s="271"/>
      <c r="C47" s="272"/>
      <c r="D47" s="270"/>
      <c r="E47" s="278"/>
      <c r="F47" s="272"/>
      <c r="G47" s="270"/>
      <c r="H47" s="272"/>
      <c r="I47" s="406"/>
      <c r="J47" s="406"/>
      <c r="K47" s="408"/>
      <c r="L47" s="408"/>
      <c r="M47" s="408"/>
      <c r="N47" s="40" t="s">
        <v>516</v>
      </c>
      <c r="O47" s="38">
        <v>1</v>
      </c>
      <c r="P47" s="270"/>
      <c r="Q47" s="270"/>
      <c r="R47" s="130"/>
    </row>
    <row r="48" spans="2:20" x14ac:dyDescent="0.35">
      <c r="B48" s="412" t="s">
        <v>12</v>
      </c>
      <c r="C48" s="412"/>
      <c r="D48" s="412"/>
      <c r="E48" s="412"/>
      <c r="F48" s="412"/>
      <c r="G48" s="412"/>
      <c r="H48" s="412"/>
      <c r="I48" s="90">
        <f>I39</f>
        <v>673529.41999999993</v>
      </c>
      <c r="J48" s="90">
        <f>J39</f>
        <v>0</v>
      </c>
      <c r="K48" s="90">
        <f>K39</f>
        <v>0</v>
      </c>
      <c r="L48" s="90">
        <f>L39</f>
        <v>572500</v>
      </c>
      <c r="M48" s="90">
        <f>M39</f>
        <v>101029.42</v>
      </c>
      <c r="N48" s="413"/>
      <c r="O48" s="413"/>
      <c r="P48" s="413"/>
      <c r="Q48" s="413"/>
    </row>
    <row r="49" spans="2:19" x14ac:dyDescent="0.35">
      <c r="B49" s="131"/>
      <c r="C49" s="317" t="s">
        <v>526</v>
      </c>
      <c r="D49" s="317"/>
      <c r="E49" s="317"/>
      <c r="F49" s="317"/>
      <c r="G49" s="317"/>
      <c r="H49" s="317"/>
      <c r="I49" s="317"/>
      <c r="J49" s="317"/>
      <c r="K49" s="317"/>
      <c r="L49" s="317"/>
      <c r="M49" s="317"/>
      <c r="N49" s="317"/>
      <c r="O49" s="317"/>
      <c r="P49" s="317"/>
      <c r="Q49" s="317"/>
    </row>
    <row r="50" spans="2:19" x14ac:dyDescent="0.35">
      <c r="B50" s="24"/>
      <c r="C50" s="318"/>
      <c r="D50" s="318"/>
      <c r="E50" s="318"/>
      <c r="F50" s="318"/>
      <c r="G50" s="318"/>
      <c r="H50" s="318"/>
      <c r="I50" s="318"/>
      <c r="J50" s="318"/>
      <c r="K50" s="318"/>
      <c r="L50" s="318"/>
      <c r="M50" s="318"/>
      <c r="N50" s="318"/>
      <c r="O50" s="318"/>
      <c r="P50" s="318"/>
      <c r="Q50" s="318"/>
    </row>
    <row r="52" spans="2:19" x14ac:dyDescent="0.35">
      <c r="B52" s="21" t="s">
        <v>152</v>
      </c>
    </row>
    <row r="53" spans="2:19" ht="15" customHeight="1" x14ac:dyDescent="0.35">
      <c r="B53" s="11" t="s">
        <v>39</v>
      </c>
      <c r="C53" s="255" t="s">
        <v>153</v>
      </c>
      <c r="D53" s="255"/>
      <c r="E53" s="255"/>
      <c r="F53" s="258" t="s">
        <v>154</v>
      </c>
      <c r="G53" s="259"/>
      <c r="H53" s="259"/>
      <c r="I53" s="259"/>
      <c r="J53" s="260"/>
      <c r="K53" s="255" t="s">
        <v>155</v>
      </c>
      <c r="L53" s="255"/>
      <c r="M53" s="255"/>
      <c r="N53" s="255"/>
      <c r="O53" s="255"/>
      <c r="P53" s="255"/>
      <c r="Q53" s="255"/>
    </row>
    <row r="54" spans="2:19" s="47" customFormat="1" ht="12" x14ac:dyDescent="0.3">
      <c r="B54" s="132">
        <v>1</v>
      </c>
      <c r="C54" s="371">
        <v>2</v>
      </c>
      <c r="D54" s="371"/>
      <c r="E54" s="371"/>
      <c r="F54" s="447">
        <v>3</v>
      </c>
      <c r="G54" s="448"/>
      <c r="H54" s="448"/>
      <c r="I54" s="448"/>
      <c r="J54" s="449"/>
      <c r="K54" s="371">
        <v>4</v>
      </c>
      <c r="L54" s="371"/>
      <c r="M54" s="371"/>
      <c r="N54" s="371"/>
      <c r="O54" s="371"/>
      <c r="P54" s="371"/>
      <c r="Q54" s="371"/>
      <c r="S54" s="48"/>
    </row>
    <row r="55" spans="2:19" s="18" customFormat="1" ht="14" x14ac:dyDescent="0.3">
      <c r="B55" s="22"/>
      <c r="C55" s="264" t="s">
        <v>164</v>
      </c>
      <c r="D55" s="265"/>
      <c r="E55" s="266"/>
      <c r="F55" s="267"/>
      <c r="G55" s="268"/>
      <c r="H55" s="268"/>
      <c r="I55" s="268"/>
      <c r="J55" s="269"/>
      <c r="K55" s="257"/>
      <c r="L55" s="257"/>
      <c r="M55" s="257"/>
      <c r="N55" s="257"/>
      <c r="O55" s="257"/>
      <c r="P55" s="257"/>
      <c r="Q55" s="257"/>
      <c r="S55" s="26"/>
    </row>
    <row r="58" spans="2:19" x14ac:dyDescent="0.35">
      <c r="B58" s="21" t="s">
        <v>156</v>
      </c>
    </row>
    <row r="59" spans="2:19" ht="15" customHeight="1" x14ac:dyDescent="0.35">
      <c r="B59" s="11" t="s">
        <v>39</v>
      </c>
      <c r="C59" s="255" t="s">
        <v>157</v>
      </c>
      <c r="D59" s="255"/>
      <c r="E59" s="255"/>
      <c r="F59" s="255" t="s">
        <v>154</v>
      </c>
      <c r="G59" s="255"/>
      <c r="H59" s="255"/>
      <c r="I59" s="255"/>
      <c r="J59" s="255"/>
      <c r="K59" s="255" t="s">
        <v>158</v>
      </c>
      <c r="L59" s="255"/>
      <c r="M59" s="255"/>
      <c r="N59" s="255"/>
      <c r="O59" s="255"/>
      <c r="P59" s="255"/>
      <c r="Q59" s="255"/>
    </row>
    <row r="60" spans="2:19" s="47" customFormat="1" ht="11.25" customHeight="1" x14ac:dyDescent="0.3">
      <c r="B60" s="132">
        <v>1</v>
      </c>
      <c r="C60" s="371">
        <v>2</v>
      </c>
      <c r="D60" s="371"/>
      <c r="E60" s="371"/>
      <c r="F60" s="371">
        <v>3</v>
      </c>
      <c r="G60" s="371"/>
      <c r="H60" s="371"/>
      <c r="I60" s="371"/>
      <c r="J60" s="371"/>
      <c r="K60" s="371">
        <v>4</v>
      </c>
      <c r="L60" s="371"/>
      <c r="M60" s="371"/>
      <c r="N60" s="371"/>
      <c r="O60" s="371"/>
      <c r="P60" s="371"/>
      <c r="Q60" s="371"/>
      <c r="S60" s="48"/>
    </row>
    <row r="61" spans="2:19" s="18" customFormat="1" ht="14" x14ac:dyDescent="0.3">
      <c r="B61" s="22"/>
      <c r="C61" s="256" t="s">
        <v>164</v>
      </c>
      <c r="D61" s="256"/>
      <c r="E61" s="256"/>
      <c r="F61" s="254"/>
      <c r="G61" s="254"/>
      <c r="H61" s="254"/>
      <c r="I61" s="254"/>
      <c r="J61" s="254"/>
      <c r="K61" s="257"/>
      <c r="L61" s="257"/>
      <c r="M61" s="257"/>
      <c r="N61" s="257"/>
      <c r="O61" s="257"/>
      <c r="P61" s="257"/>
      <c r="Q61" s="257"/>
      <c r="S61" s="26"/>
    </row>
    <row r="64" spans="2:19" x14ac:dyDescent="0.35">
      <c r="B64" s="21" t="s">
        <v>159</v>
      </c>
    </row>
    <row r="65" spans="2:19" ht="39" customHeight="1" x14ac:dyDescent="0.35">
      <c r="B65" s="11" t="s">
        <v>39</v>
      </c>
      <c r="C65" s="228" t="s">
        <v>160</v>
      </c>
      <c r="D65" s="228"/>
      <c r="E65" s="228"/>
      <c r="F65" s="243" t="s">
        <v>161</v>
      </c>
      <c r="G65" s="244"/>
      <c r="H65" s="244"/>
      <c r="I65" s="244"/>
      <c r="J65" s="244"/>
      <c r="K65" s="244"/>
      <c r="L65" s="244"/>
      <c r="M65" s="244"/>
      <c r="N65" s="244"/>
      <c r="O65" s="244"/>
      <c r="P65" s="244"/>
      <c r="Q65" s="245"/>
    </row>
    <row r="66" spans="2:19" s="64" customFormat="1" ht="12" x14ac:dyDescent="0.3">
      <c r="B66" s="134">
        <v>1</v>
      </c>
      <c r="C66" s="443">
        <v>2</v>
      </c>
      <c r="D66" s="443"/>
      <c r="E66" s="443"/>
      <c r="F66" s="444">
        <v>3</v>
      </c>
      <c r="G66" s="445"/>
      <c r="H66" s="445"/>
      <c r="I66" s="445"/>
      <c r="J66" s="445"/>
      <c r="K66" s="445"/>
      <c r="L66" s="445"/>
      <c r="M66" s="445"/>
      <c r="N66" s="445"/>
      <c r="O66" s="445"/>
      <c r="P66" s="445"/>
      <c r="Q66" s="446"/>
      <c r="S66" s="48"/>
    </row>
    <row r="67" spans="2:19" s="18" customFormat="1" ht="93" customHeight="1" x14ac:dyDescent="0.3">
      <c r="B67" s="12" t="s">
        <v>69</v>
      </c>
      <c r="C67" s="250" t="s">
        <v>522</v>
      </c>
      <c r="D67" s="250"/>
      <c r="E67" s="250"/>
      <c r="F67" s="359" t="s">
        <v>523</v>
      </c>
      <c r="G67" s="360"/>
      <c r="H67" s="360"/>
      <c r="I67" s="360"/>
      <c r="J67" s="360"/>
      <c r="K67" s="360"/>
      <c r="L67" s="360"/>
      <c r="M67" s="360"/>
      <c r="N67" s="360"/>
      <c r="O67" s="360"/>
      <c r="P67" s="360"/>
      <c r="Q67" s="361"/>
      <c r="S67" s="26"/>
    </row>
    <row r="68" spans="2:19" s="18" customFormat="1" ht="14" x14ac:dyDescent="0.3">
      <c r="C68" s="65"/>
      <c r="D68" s="65"/>
      <c r="E68" s="65"/>
      <c r="F68" s="65"/>
      <c r="G68" s="65"/>
      <c r="H68" s="65"/>
      <c r="I68" s="59"/>
      <c r="J68" s="59"/>
      <c r="K68" s="59"/>
      <c r="L68" s="59"/>
      <c r="M68" s="59"/>
      <c r="N68" s="59"/>
      <c r="O68" s="59"/>
      <c r="P68" s="59"/>
      <c r="Q68" s="59"/>
      <c r="S68" s="26"/>
    </row>
    <row r="70" spans="2:19" x14ac:dyDescent="0.35">
      <c r="B70" s="21" t="s">
        <v>162</v>
      </c>
    </row>
    <row r="71" spans="2:19" x14ac:dyDescent="0.35">
      <c r="B71" s="14" t="s">
        <v>39</v>
      </c>
      <c r="C71" s="251" t="s">
        <v>163</v>
      </c>
      <c r="D71" s="251"/>
      <c r="E71" s="251"/>
      <c r="F71" s="251"/>
      <c r="G71" s="251"/>
      <c r="H71" s="251"/>
      <c r="I71" s="251"/>
      <c r="J71" s="251"/>
      <c r="K71" s="251"/>
      <c r="L71" s="251"/>
      <c r="M71" s="251"/>
      <c r="N71" s="251"/>
      <c r="O71" s="251"/>
      <c r="P71" s="251"/>
      <c r="Q71" s="251"/>
    </row>
    <row r="72" spans="2:19" s="47" customFormat="1" ht="12" x14ac:dyDescent="0.3">
      <c r="B72" s="134">
        <v>1</v>
      </c>
      <c r="C72" s="371">
        <v>2</v>
      </c>
      <c r="D72" s="371"/>
      <c r="E72" s="371"/>
      <c r="F72" s="371"/>
      <c r="G72" s="371"/>
      <c r="H72" s="371"/>
      <c r="I72" s="371"/>
      <c r="J72" s="371"/>
      <c r="K72" s="371"/>
      <c r="L72" s="371"/>
      <c r="M72" s="371"/>
      <c r="N72" s="371"/>
      <c r="O72" s="371"/>
      <c r="P72" s="371"/>
      <c r="Q72" s="371"/>
      <c r="S72" s="48"/>
    </row>
    <row r="73" spans="2:19" s="18" customFormat="1" ht="14" x14ac:dyDescent="0.3">
      <c r="B73" s="22"/>
      <c r="C73" s="256" t="s">
        <v>164</v>
      </c>
      <c r="D73" s="256"/>
      <c r="E73" s="256"/>
      <c r="F73" s="256"/>
      <c r="G73" s="256"/>
      <c r="H73" s="256"/>
      <c r="I73" s="256"/>
      <c r="J73" s="256"/>
      <c r="K73" s="256"/>
      <c r="L73" s="256"/>
      <c r="M73" s="256"/>
      <c r="N73" s="256"/>
      <c r="O73" s="256"/>
      <c r="P73" s="256"/>
      <c r="Q73" s="256"/>
      <c r="S73" s="26"/>
    </row>
  </sheetData>
  <mergeCells count="15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N35:O35"/>
    <mergeCell ref="P35:P37"/>
    <mergeCell ref="Q35:Q37"/>
    <mergeCell ref="I36:I37"/>
    <mergeCell ref="J36:L36"/>
    <mergeCell ref="M36:M37"/>
    <mergeCell ref="N36:N37"/>
    <mergeCell ref="O36:O37"/>
    <mergeCell ref="B31:M31"/>
    <mergeCell ref="N31:Q31"/>
    <mergeCell ref="B35:B37"/>
    <mergeCell ref="C35:C37"/>
    <mergeCell ref="D35:D37"/>
    <mergeCell ref="E35:E37"/>
    <mergeCell ref="F35:F37"/>
    <mergeCell ref="G35:G37"/>
    <mergeCell ref="H35:H37"/>
    <mergeCell ref="I35:M35"/>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D44:D45"/>
    <mergeCell ref="E44:E45"/>
    <mergeCell ref="F44:F45"/>
    <mergeCell ref="G44:G45"/>
    <mergeCell ref="J42:J43"/>
    <mergeCell ref="K42:K43"/>
    <mergeCell ref="L42:L43"/>
    <mergeCell ref="M42:M43"/>
    <mergeCell ref="P42:P43"/>
    <mergeCell ref="J46:J47"/>
    <mergeCell ref="K46:K47"/>
    <mergeCell ref="L46:L47"/>
    <mergeCell ref="M46:M47"/>
    <mergeCell ref="P46:P47"/>
    <mergeCell ref="Q46:Q47"/>
    <mergeCell ref="P44:P45"/>
    <mergeCell ref="Q44:Q45"/>
    <mergeCell ref="B46:B47"/>
    <mergeCell ref="C46:C47"/>
    <mergeCell ref="D46:D47"/>
    <mergeCell ref="E46:E47"/>
    <mergeCell ref="F46:F47"/>
    <mergeCell ref="G46:G47"/>
    <mergeCell ref="H46:H47"/>
    <mergeCell ref="I46:I47"/>
    <mergeCell ref="H44:H45"/>
    <mergeCell ref="I44:I45"/>
    <mergeCell ref="J44:J45"/>
    <mergeCell ref="K44:K45"/>
    <mergeCell ref="L44:L45"/>
    <mergeCell ref="M44:M45"/>
    <mergeCell ref="B44:B45"/>
    <mergeCell ref="C44:C45"/>
    <mergeCell ref="C49:Q49"/>
    <mergeCell ref="B48:H48"/>
    <mergeCell ref="N48:Q48"/>
    <mergeCell ref="C50:Q50"/>
    <mergeCell ref="C53:E53"/>
    <mergeCell ref="F53:J53"/>
    <mergeCell ref="K53:Q53"/>
    <mergeCell ref="C59:E59"/>
    <mergeCell ref="F59:J59"/>
    <mergeCell ref="K59:Q59"/>
    <mergeCell ref="C60:E60"/>
    <mergeCell ref="F60:J60"/>
    <mergeCell ref="K60:Q60"/>
    <mergeCell ref="C54:E54"/>
    <mergeCell ref="F54:J54"/>
    <mergeCell ref="K54:Q54"/>
    <mergeCell ref="C55:E55"/>
    <mergeCell ref="F55:J55"/>
    <mergeCell ref="K55:Q55"/>
    <mergeCell ref="C67:E67"/>
    <mergeCell ref="F67:Q67"/>
    <mergeCell ref="C71:Q71"/>
    <mergeCell ref="C72:Q72"/>
    <mergeCell ref="C73:Q73"/>
    <mergeCell ref="C61:E61"/>
    <mergeCell ref="F61:J61"/>
    <mergeCell ref="K61:Q61"/>
    <mergeCell ref="C65:E65"/>
    <mergeCell ref="F65:Q65"/>
    <mergeCell ref="C66:E66"/>
    <mergeCell ref="F66:Q66"/>
  </mergeCells>
  <pageMargins left="0.7" right="0.7" top="0.75" bottom="0.75" header="0.3" footer="0.3"/>
  <pageSetup paperSize="9" scale="59"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04"/>
  <sheetViews>
    <sheetView zoomScaleNormal="100" workbookViewId="0">
      <selection activeCell="N62" sqref="N62:O63"/>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20.4531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2.1796875" style="8" customWidth="1"/>
    <col min="13" max="13" width="11" style="8" customWidth="1"/>
    <col min="14" max="14" width="46.81640625" style="1" customWidth="1"/>
    <col min="15" max="15" width="10.54296875" style="5" customWidth="1"/>
    <col min="16" max="16" width="13.54296875" style="1" customWidth="1"/>
    <col min="17" max="17" width="15.453125" style="1" customWidth="1"/>
    <col min="18" max="18" width="13.81640625" bestFit="1" customWidth="1"/>
    <col min="19" max="19" width="10.81640625" style="25" bestFit="1" customWidth="1"/>
    <col min="20" max="20" width="17.1796875" customWidth="1"/>
    <col min="21" max="21" width="14.26953125" customWidth="1"/>
    <col min="22" max="22" width="10.7265625" customWidth="1"/>
  </cols>
  <sheetData>
    <row r="2" spans="2:19" x14ac:dyDescent="0.35">
      <c r="B2" s="226" t="s">
        <v>149</v>
      </c>
      <c r="C2" s="226"/>
      <c r="D2" s="226"/>
      <c r="E2" s="226"/>
      <c r="F2" s="226"/>
      <c r="G2" s="226"/>
      <c r="H2" s="226"/>
      <c r="I2" s="226"/>
      <c r="J2" s="226"/>
      <c r="K2" s="226"/>
      <c r="L2" s="226"/>
      <c r="M2" s="226"/>
      <c r="N2" s="226"/>
      <c r="O2" s="226"/>
      <c r="P2" s="226"/>
      <c r="Q2" s="226"/>
    </row>
    <row r="3" spans="2:19" x14ac:dyDescent="0.35">
      <c r="B3" s="226" t="s">
        <v>150</v>
      </c>
      <c r="C3" s="226"/>
      <c r="D3" s="226"/>
      <c r="E3" s="226"/>
      <c r="F3" s="226"/>
      <c r="G3" s="226"/>
      <c r="H3" s="226"/>
      <c r="I3" s="226"/>
      <c r="J3" s="226"/>
      <c r="K3" s="226"/>
      <c r="L3" s="226"/>
      <c r="M3" s="226"/>
      <c r="N3" s="226"/>
      <c r="O3" s="226"/>
      <c r="P3" s="226"/>
      <c r="Q3" s="226"/>
    </row>
    <row r="5" spans="2:19" x14ac:dyDescent="0.35">
      <c r="B5" s="226" t="s">
        <v>528</v>
      </c>
      <c r="C5" s="226"/>
      <c r="D5" s="226"/>
      <c r="E5" s="226"/>
      <c r="F5" s="226"/>
      <c r="G5" s="226"/>
      <c r="H5" s="226"/>
      <c r="I5" s="226"/>
      <c r="J5" s="226"/>
      <c r="K5" s="226"/>
      <c r="L5" s="226"/>
      <c r="M5" s="226"/>
      <c r="N5" s="226"/>
      <c r="O5" s="226"/>
      <c r="P5" s="226"/>
      <c r="Q5" s="226"/>
    </row>
    <row r="6" spans="2:19" x14ac:dyDescent="0.35">
      <c r="B6" s="226" t="s">
        <v>529</v>
      </c>
      <c r="C6" s="226"/>
      <c r="D6" s="226"/>
      <c r="E6" s="226"/>
      <c r="F6" s="226"/>
      <c r="G6" s="226"/>
      <c r="H6" s="226"/>
      <c r="I6" s="226"/>
      <c r="J6" s="226"/>
      <c r="K6" s="226"/>
      <c r="L6" s="226"/>
      <c r="M6" s="226"/>
      <c r="N6" s="226"/>
      <c r="O6" s="226"/>
      <c r="P6" s="226"/>
      <c r="Q6" s="226"/>
    </row>
    <row r="8" spans="2:19" ht="15" customHeight="1" x14ac:dyDescent="0.35">
      <c r="B8" s="242" t="s">
        <v>41</v>
      </c>
      <c r="C8" s="242"/>
      <c r="D8" s="242"/>
      <c r="E8" s="242"/>
      <c r="F8" s="242"/>
      <c r="G8" s="242"/>
      <c r="H8" s="242"/>
      <c r="I8" s="242"/>
      <c r="J8" s="242"/>
      <c r="K8" s="242"/>
      <c r="L8" s="242"/>
      <c r="M8" s="242"/>
      <c r="N8" s="242"/>
      <c r="O8" s="242"/>
      <c r="P8" s="242"/>
      <c r="Q8" s="242"/>
    </row>
    <row r="9" spans="2:19" ht="15" customHeight="1" x14ac:dyDescent="0.35">
      <c r="B9" s="228" t="s">
        <v>39</v>
      </c>
      <c r="C9" s="228" t="s">
        <v>55</v>
      </c>
      <c r="D9" s="228"/>
      <c r="E9" s="255" t="s">
        <v>40</v>
      </c>
      <c r="F9" s="255"/>
      <c r="G9" s="255"/>
      <c r="H9" s="255"/>
      <c r="I9" s="255"/>
      <c r="J9" s="255"/>
      <c r="K9" s="292" t="s">
        <v>462</v>
      </c>
      <c r="L9" s="292"/>
      <c r="M9" s="292"/>
      <c r="N9" s="255" t="s">
        <v>400</v>
      </c>
      <c r="O9" s="255"/>
      <c r="P9" s="255"/>
      <c r="Q9" s="255"/>
    </row>
    <row r="10" spans="2:19" x14ac:dyDescent="0.35">
      <c r="B10" s="228"/>
      <c r="C10" s="228"/>
      <c r="D10" s="228"/>
      <c r="E10" s="255"/>
      <c r="F10" s="255"/>
      <c r="G10" s="255"/>
      <c r="H10" s="255"/>
      <c r="I10" s="255"/>
      <c r="J10" s="255"/>
      <c r="K10" s="292"/>
      <c r="L10" s="292"/>
      <c r="M10" s="292"/>
      <c r="N10" s="11" t="s">
        <v>185</v>
      </c>
      <c r="O10" s="255" t="s">
        <v>186</v>
      </c>
      <c r="P10" s="255"/>
      <c r="Q10" s="255"/>
    </row>
    <row r="11" spans="2:19" s="47" customFormat="1" ht="12" x14ac:dyDescent="0.3">
      <c r="B11" s="51">
        <v>1</v>
      </c>
      <c r="C11" s="370">
        <v>2</v>
      </c>
      <c r="D11" s="370"/>
      <c r="E11" s="329">
        <v>3</v>
      </c>
      <c r="F11" s="329"/>
      <c r="G11" s="329"/>
      <c r="H11" s="329"/>
      <c r="I11" s="329"/>
      <c r="J11" s="329"/>
      <c r="K11" s="329">
        <v>4</v>
      </c>
      <c r="L11" s="329"/>
      <c r="M11" s="329"/>
      <c r="N11" s="83">
        <v>5</v>
      </c>
      <c r="O11" s="329">
        <v>6</v>
      </c>
      <c r="P11" s="329"/>
      <c r="Q11" s="329"/>
      <c r="S11" s="48"/>
    </row>
    <row r="12" spans="2:19" ht="29.25" customHeight="1" x14ac:dyDescent="0.35">
      <c r="B12" s="62" t="s">
        <v>43</v>
      </c>
      <c r="C12" s="320" t="s">
        <v>530</v>
      </c>
      <c r="D12" s="321"/>
      <c r="E12" s="297" t="s">
        <v>531</v>
      </c>
      <c r="F12" s="297"/>
      <c r="G12" s="297"/>
      <c r="H12" s="297"/>
      <c r="I12" s="297"/>
      <c r="J12" s="297"/>
      <c r="K12" s="296">
        <v>0</v>
      </c>
      <c r="L12" s="296"/>
      <c r="M12" s="296"/>
      <c r="N12" s="12">
        <v>0</v>
      </c>
      <c r="O12" s="293">
        <f>O43</f>
        <v>657</v>
      </c>
      <c r="P12" s="294"/>
      <c r="Q12" s="295"/>
    </row>
    <row r="13" spans="2:19" ht="32.25" customHeight="1" x14ac:dyDescent="0.35">
      <c r="B13" s="62" t="s">
        <v>45</v>
      </c>
      <c r="C13" s="320" t="s">
        <v>532</v>
      </c>
      <c r="D13" s="321"/>
      <c r="E13" s="322" t="s">
        <v>533</v>
      </c>
      <c r="F13" s="323"/>
      <c r="G13" s="323"/>
      <c r="H13" s="323"/>
      <c r="I13" s="323"/>
      <c r="J13" s="324"/>
      <c r="K13" s="325">
        <v>0</v>
      </c>
      <c r="L13" s="326"/>
      <c r="M13" s="327"/>
      <c r="N13" s="12">
        <v>0</v>
      </c>
      <c r="O13" s="293">
        <f>O58</f>
        <v>80</v>
      </c>
      <c r="P13" s="294"/>
      <c r="Q13" s="295"/>
    </row>
    <row r="14" spans="2:19" ht="30" customHeight="1" x14ac:dyDescent="0.35">
      <c r="B14" s="62" t="s">
        <v>47</v>
      </c>
      <c r="C14" s="320" t="s">
        <v>534</v>
      </c>
      <c r="D14" s="321"/>
      <c r="E14" s="322" t="s">
        <v>535</v>
      </c>
      <c r="F14" s="323"/>
      <c r="G14" s="323"/>
      <c r="H14" s="323"/>
      <c r="I14" s="323"/>
      <c r="J14" s="324"/>
      <c r="K14" s="325">
        <v>0</v>
      </c>
      <c r="L14" s="326"/>
      <c r="M14" s="327"/>
      <c r="N14" s="12">
        <v>0</v>
      </c>
      <c r="O14" s="293">
        <f>O60</f>
        <v>80</v>
      </c>
      <c r="P14" s="294"/>
      <c r="Q14" s="295"/>
    </row>
    <row r="17" spans="2:19" x14ac:dyDescent="0.35">
      <c r="B17" s="242" t="s">
        <v>38</v>
      </c>
      <c r="C17" s="242"/>
      <c r="D17" s="242"/>
      <c r="E17" s="242"/>
      <c r="F17" s="242"/>
      <c r="G17" s="242"/>
      <c r="H17" s="242"/>
      <c r="I17" s="242"/>
      <c r="J17" s="242"/>
      <c r="K17" s="242"/>
      <c r="L17" s="242"/>
      <c r="M17" s="242"/>
      <c r="N17" s="242"/>
      <c r="O17" s="242"/>
      <c r="P17" s="242"/>
      <c r="Q17" s="242"/>
    </row>
    <row r="18" spans="2:19" x14ac:dyDescent="0.35">
      <c r="B18" s="251" t="s">
        <v>56</v>
      </c>
      <c r="C18" s="251"/>
      <c r="D18" s="251"/>
      <c r="E18" s="251"/>
      <c r="F18" s="251"/>
      <c r="G18" s="251"/>
      <c r="H18" s="251"/>
      <c r="I18" s="251"/>
      <c r="J18" s="251"/>
      <c r="K18" s="251"/>
      <c r="L18" s="251"/>
      <c r="M18" s="251"/>
      <c r="N18" s="251" t="s">
        <v>27</v>
      </c>
      <c r="O18" s="251"/>
      <c r="P18" s="251"/>
      <c r="Q18" s="251"/>
    </row>
    <row r="19" spans="2:19" s="47" customFormat="1" ht="12" x14ac:dyDescent="0.3">
      <c r="B19" s="253">
        <v>1</v>
      </c>
      <c r="C19" s="253"/>
      <c r="D19" s="253"/>
      <c r="E19" s="253"/>
      <c r="F19" s="253"/>
      <c r="G19" s="253"/>
      <c r="H19" s="253"/>
      <c r="I19" s="253"/>
      <c r="J19" s="253"/>
      <c r="K19" s="253"/>
      <c r="L19" s="253"/>
      <c r="M19" s="253"/>
      <c r="N19" s="253">
        <v>2</v>
      </c>
      <c r="O19" s="253"/>
      <c r="P19" s="253"/>
      <c r="Q19" s="253"/>
      <c r="S19" s="48"/>
    </row>
    <row r="20" spans="2:19" x14ac:dyDescent="0.35">
      <c r="B20" s="302" t="s">
        <v>28</v>
      </c>
      <c r="C20" s="302"/>
      <c r="D20" s="302"/>
      <c r="E20" s="302"/>
      <c r="F20" s="302"/>
      <c r="G20" s="302"/>
      <c r="H20" s="302"/>
      <c r="I20" s="302"/>
      <c r="J20" s="302"/>
      <c r="K20" s="302"/>
      <c r="L20" s="302"/>
      <c r="M20" s="302"/>
      <c r="N20" s="298">
        <f>N21+N23+N26</f>
        <v>5902757</v>
      </c>
      <c r="O20" s="298"/>
      <c r="P20" s="298"/>
      <c r="Q20" s="298"/>
    </row>
    <row r="21" spans="2:19" x14ac:dyDescent="0.35">
      <c r="B21" s="302" t="s">
        <v>29</v>
      </c>
      <c r="C21" s="302"/>
      <c r="D21" s="302"/>
      <c r="E21" s="302"/>
      <c r="F21" s="302"/>
      <c r="G21" s="302"/>
      <c r="H21" s="302"/>
      <c r="I21" s="302"/>
      <c r="J21" s="302"/>
      <c r="K21" s="302"/>
      <c r="L21" s="302"/>
      <c r="M21" s="302"/>
      <c r="N21" s="298">
        <v>0</v>
      </c>
      <c r="O21" s="298"/>
      <c r="P21" s="298"/>
      <c r="Q21" s="298"/>
    </row>
    <row r="22" spans="2:19" x14ac:dyDescent="0.35">
      <c r="B22" s="337" t="s">
        <v>18</v>
      </c>
      <c r="C22" s="338"/>
      <c r="D22" s="338"/>
      <c r="E22" s="338"/>
      <c r="F22" s="338"/>
      <c r="G22" s="338"/>
      <c r="H22" s="338"/>
      <c r="I22" s="338"/>
      <c r="J22" s="338"/>
      <c r="K22" s="338"/>
      <c r="L22" s="338"/>
      <c r="M22" s="339"/>
      <c r="N22" s="299">
        <v>0</v>
      </c>
      <c r="O22" s="299"/>
      <c r="P22" s="299"/>
      <c r="Q22" s="299"/>
    </row>
    <row r="23" spans="2:19" x14ac:dyDescent="0.35">
      <c r="B23" s="302" t="s">
        <v>30</v>
      </c>
      <c r="C23" s="302"/>
      <c r="D23" s="302"/>
      <c r="E23" s="302"/>
      <c r="F23" s="302"/>
      <c r="G23" s="302"/>
      <c r="H23" s="302"/>
      <c r="I23" s="302"/>
      <c r="J23" s="302"/>
      <c r="K23" s="302"/>
      <c r="L23" s="302"/>
      <c r="M23" s="302"/>
      <c r="N23" s="298">
        <f>N24+N25</f>
        <v>0</v>
      </c>
      <c r="O23" s="298"/>
      <c r="P23" s="298"/>
      <c r="Q23" s="298"/>
    </row>
    <row r="24" spans="2:19" x14ac:dyDescent="0.35">
      <c r="B24" s="332" t="s">
        <v>53</v>
      </c>
      <c r="C24" s="332"/>
      <c r="D24" s="332"/>
      <c r="E24" s="332"/>
      <c r="F24" s="332"/>
      <c r="G24" s="332"/>
      <c r="H24" s="332"/>
      <c r="I24" s="332"/>
      <c r="J24" s="332"/>
      <c r="K24" s="332"/>
      <c r="L24" s="332"/>
      <c r="M24" s="332"/>
      <c r="N24" s="299">
        <f>K78</f>
        <v>0</v>
      </c>
      <c r="O24" s="299"/>
      <c r="P24" s="299"/>
      <c r="Q24" s="299"/>
      <c r="R24" s="69"/>
    </row>
    <row r="25" spans="2:19" x14ac:dyDescent="0.35">
      <c r="B25" s="340" t="s">
        <v>171</v>
      </c>
      <c r="C25" s="341"/>
      <c r="D25" s="341"/>
      <c r="E25" s="341"/>
      <c r="F25" s="341"/>
      <c r="G25" s="341"/>
      <c r="H25" s="341"/>
      <c r="I25" s="341"/>
      <c r="J25" s="341"/>
      <c r="K25" s="341"/>
      <c r="L25" s="341"/>
      <c r="M25" s="342"/>
      <c r="N25" s="299">
        <v>0</v>
      </c>
      <c r="O25" s="299"/>
      <c r="P25" s="299"/>
      <c r="Q25" s="299"/>
      <c r="R25" s="69"/>
    </row>
    <row r="26" spans="2:19" x14ac:dyDescent="0.35">
      <c r="B26" s="302" t="s">
        <v>31</v>
      </c>
      <c r="C26" s="302"/>
      <c r="D26" s="302"/>
      <c r="E26" s="302"/>
      <c r="F26" s="302"/>
      <c r="G26" s="302"/>
      <c r="H26" s="302"/>
      <c r="I26" s="302"/>
      <c r="J26" s="302"/>
      <c r="K26" s="302"/>
      <c r="L26" s="302"/>
      <c r="M26" s="302"/>
      <c r="N26" s="298">
        <f>N27</f>
        <v>5902757</v>
      </c>
      <c r="O26" s="298"/>
      <c r="P26" s="298"/>
      <c r="Q26" s="298"/>
    </row>
    <row r="27" spans="2:19" x14ac:dyDescent="0.35">
      <c r="B27" s="332" t="s">
        <v>54</v>
      </c>
      <c r="C27" s="332"/>
      <c r="D27" s="332"/>
      <c r="E27" s="332"/>
      <c r="F27" s="332"/>
      <c r="G27" s="332"/>
      <c r="H27" s="332"/>
      <c r="I27" s="332"/>
      <c r="J27" s="332"/>
      <c r="K27" s="332"/>
      <c r="L27" s="332"/>
      <c r="M27" s="332"/>
      <c r="N27" s="299">
        <f>L78</f>
        <v>5902757</v>
      </c>
      <c r="O27" s="299"/>
      <c r="P27" s="299"/>
      <c r="Q27" s="299"/>
    </row>
    <row r="28" spans="2:19" x14ac:dyDescent="0.35">
      <c r="B28" s="302" t="s">
        <v>32</v>
      </c>
      <c r="C28" s="302"/>
      <c r="D28" s="302"/>
      <c r="E28" s="302"/>
      <c r="F28" s="302"/>
      <c r="G28" s="302"/>
      <c r="H28" s="302"/>
      <c r="I28" s="302"/>
      <c r="J28" s="302"/>
      <c r="K28" s="302"/>
      <c r="L28" s="302"/>
      <c r="M28" s="302"/>
      <c r="N28" s="298">
        <v>0</v>
      </c>
      <c r="O28" s="298"/>
      <c r="P28" s="298"/>
      <c r="Q28" s="298"/>
    </row>
    <row r="29" spans="2:19" x14ac:dyDescent="0.35">
      <c r="B29" s="303" t="s">
        <v>18</v>
      </c>
      <c r="C29" s="303"/>
      <c r="D29" s="303"/>
      <c r="E29" s="303"/>
      <c r="F29" s="303"/>
      <c r="G29" s="303"/>
      <c r="H29" s="303"/>
      <c r="I29" s="303"/>
      <c r="J29" s="303"/>
      <c r="K29" s="303"/>
      <c r="L29" s="303"/>
      <c r="M29" s="303"/>
      <c r="N29" s="299">
        <v>0</v>
      </c>
      <c r="O29" s="299"/>
      <c r="P29" s="299"/>
      <c r="Q29" s="299"/>
    </row>
    <row r="30" spans="2:19" x14ac:dyDescent="0.35">
      <c r="B30" s="343" t="s">
        <v>33</v>
      </c>
      <c r="C30" s="344"/>
      <c r="D30" s="344"/>
      <c r="E30" s="344"/>
      <c r="F30" s="344"/>
      <c r="G30" s="344"/>
      <c r="H30" s="344"/>
      <c r="I30" s="344"/>
      <c r="J30" s="344"/>
      <c r="K30" s="344"/>
      <c r="L30" s="344"/>
      <c r="M30" s="345"/>
      <c r="N30" s="298">
        <f>N31+N32+N33</f>
        <v>1041664.3</v>
      </c>
      <c r="O30" s="298"/>
      <c r="P30" s="298"/>
      <c r="Q30" s="298"/>
    </row>
    <row r="31" spans="2:19" x14ac:dyDescent="0.35">
      <c r="B31" s="332" t="s">
        <v>34</v>
      </c>
      <c r="C31" s="332"/>
      <c r="D31" s="332"/>
      <c r="E31" s="332"/>
      <c r="F31" s="332"/>
      <c r="G31" s="332"/>
      <c r="H31" s="332"/>
      <c r="I31" s="332"/>
      <c r="J31" s="332"/>
      <c r="K31" s="332"/>
      <c r="L31" s="332"/>
      <c r="M31" s="332"/>
      <c r="N31" s="299">
        <f>M78</f>
        <v>1041664.3</v>
      </c>
      <c r="O31" s="299"/>
      <c r="P31" s="299"/>
      <c r="Q31" s="299"/>
    </row>
    <row r="32" spans="2:19" x14ac:dyDescent="0.35">
      <c r="B32" s="332" t="s">
        <v>35</v>
      </c>
      <c r="C32" s="332"/>
      <c r="D32" s="332"/>
      <c r="E32" s="332"/>
      <c r="F32" s="332"/>
      <c r="G32" s="332"/>
      <c r="H32" s="332"/>
      <c r="I32" s="332"/>
      <c r="J32" s="332"/>
      <c r="K32" s="332"/>
      <c r="L32" s="332"/>
      <c r="M32" s="332"/>
      <c r="N32" s="299">
        <v>0</v>
      </c>
      <c r="O32" s="299"/>
      <c r="P32" s="299"/>
      <c r="Q32" s="299"/>
    </row>
    <row r="33" spans="2:19" x14ac:dyDescent="0.35">
      <c r="B33" s="332" t="s">
        <v>36</v>
      </c>
      <c r="C33" s="332"/>
      <c r="D33" s="332"/>
      <c r="E33" s="332"/>
      <c r="F33" s="332"/>
      <c r="G33" s="332"/>
      <c r="H33" s="332"/>
      <c r="I33" s="332"/>
      <c r="J33" s="332"/>
      <c r="K33" s="332"/>
      <c r="L33" s="332"/>
      <c r="M33" s="332"/>
      <c r="N33" s="299">
        <v>0</v>
      </c>
      <c r="O33" s="299"/>
      <c r="P33" s="299"/>
      <c r="Q33" s="299"/>
    </row>
    <row r="34" spans="2:19" x14ac:dyDescent="0.35">
      <c r="B34" s="302" t="s">
        <v>37</v>
      </c>
      <c r="C34" s="302"/>
      <c r="D34" s="302"/>
      <c r="E34" s="302"/>
      <c r="F34" s="302"/>
      <c r="G34" s="302"/>
      <c r="H34" s="302"/>
      <c r="I34" s="302"/>
      <c r="J34" s="302"/>
      <c r="K34" s="302"/>
      <c r="L34" s="302"/>
      <c r="M34" s="302"/>
      <c r="N34" s="298">
        <f>N20+N30</f>
        <v>6944421.2999999998</v>
      </c>
      <c r="O34" s="298"/>
      <c r="P34" s="298"/>
      <c r="Q34" s="298"/>
    </row>
    <row r="35" spans="2:19" x14ac:dyDescent="0.35">
      <c r="B35" s="13"/>
      <c r="C35" s="13"/>
      <c r="D35" s="13"/>
      <c r="E35" s="13"/>
      <c r="F35" s="13"/>
      <c r="G35" s="13"/>
      <c r="H35" s="13"/>
      <c r="I35" s="13"/>
      <c r="J35" s="13"/>
      <c r="K35" s="13"/>
      <c r="L35" s="13"/>
      <c r="M35" s="13"/>
      <c r="N35" s="109"/>
      <c r="O35" s="109"/>
      <c r="P35" s="109"/>
      <c r="Q35" s="109"/>
    </row>
    <row r="37" spans="2:19" x14ac:dyDescent="0.35">
      <c r="B37" s="242" t="s">
        <v>25</v>
      </c>
      <c r="C37" s="242"/>
      <c r="D37" s="242"/>
      <c r="E37" s="242"/>
      <c r="F37" s="242"/>
      <c r="G37" s="242"/>
      <c r="H37" s="242"/>
      <c r="I37" s="242"/>
      <c r="J37" s="242"/>
      <c r="K37" s="242"/>
      <c r="L37" s="242"/>
      <c r="M37" s="242"/>
      <c r="N37" s="242"/>
      <c r="O37" s="242"/>
      <c r="P37" s="242"/>
      <c r="Q37" s="242"/>
    </row>
    <row r="38" spans="2:19" ht="15" customHeight="1" x14ac:dyDescent="0.35">
      <c r="B38" s="314" t="s">
        <v>57</v>
      </c>
      <c r="C38" s="314" t="s">
        <v>58</v>
      </c>
      <c r="D38" s="314" t="s">
        <v>0</v>
      </c>
      <c r="E38" s="314" t="s">
        <v>1</v>
      </c>
      <c r="F38" s="314" t="s">
        <v>59</v>
      </c>
      <c r="G38" s="314" t="s">
        <v>284</v>
      </c>
      <c r="H38" s="354" t="s">
        <v>2</v>
      </c>
      <c r="I38" s="313" t="s">
        <v>3</v>
      </c>
      <c r="J38" s="313"/>
      <c r="K38" s="313"/>
      <c r="L38" s="313"/>
      <c r="M38" s="313"/>
      <c r="N38" s="314" t="s">
        <v>60</v>
      </c>
      <c r="O38" s="314"/>
      <c r="P38" s="314" t="s">
        <v>4</v>
      </c>
      <c r="Q38" s="314" t="s">
        <v>5</v>
      </c>
    </row>
    <row r="39" spans="2:19" ht="30" customHeight="1" x14ac:dyDescent="0.35">
      <c r="B39" s="314"/>
      <c r="C39" s="314"/>
      <c r="D39" s="314"/>
      <c r="E39" s="314"/>
      <c r="F39" s="314"/>
      <c r="G39" s="314"/>
      <c r="H39" s="354"/>
      <c r="I39" s="313" t="s">
        <v>6</v>
      </c>
      <c r="J39" s="313" t="s">
        <v>7</v>
      </c>
      <c r="K39" s="313"/>
      <c r="L39" s="313"/>
      <c r="M39" s="313" t="s">
        <v>8</v>
      </c>
      <c r="N39" s="314" t="s">
        <v>301</v>
      </c>
      <c r="O39" s="314" t="s">
        <v>246</v>
      </c>
      <c r="P39" s="314"/>
      <c r="Q39" s="314"/>
    </row>
    <row r="40" spans="2:19" ht="52.5" x14ac:dyDescent="0.35">
      <c r="B40" s="314"/>
      <c r="C40" s="314"/>
      <c r="D40" s="314"/>
      <c r="E40" s="314"/>
      <c r="F40" s="314"/>
      <c r="G40" s="314"/>
      <c r="H40" s="354"/>
      <c r="I40" s="313"/>
      <c r="J40" s="10" t="s">
        <v>9</v>
      </c>
      <c r="K40" s="10" t="s">
        <v>10</v>
      </c>
      <c r="L40" s="10" t="s">
        <v>11</v>
      </c>
      <c r="M40" s="313"/>
      <c r="N40" s="314"/>
      <c r="O40" s="314"/>
      <c r="P40" s="314"/>
      <c r="Q40" s="314"/>
    </row>
    <row r="41" spans="2:19" s="47" customFormat="1" ht="12" x14ac:dyDescent="0.3">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19" ht="33" customHeight="1" x14ac:dyDescent="0.35">
      <c r="B42" s="277" t="s">
        <v>536</v>
      </c>
      <c r="C42" s="278" t="s">
        <v>13</v>
      </c>
      <c r="D42" s="278" t="s">
        <v>537</v>
      </c>
      <c r="E42" s="278" t="s">
        <v>538</v>
      </c>
      <c r="F42" s="278" t="s">
        <v>14</v>
      </c>
      <c r="G42" s="278" t="s">
        <v>144</v>
      </c>
      <c r="H42" s="278" t="s">
        <v>15</v>
      </c>
      <c r="I42" s="279">
        <f>SUM(J42:M43)</f>
        <v>4494609.66</v>
      </c>
      <c r="J42" s="279">
        <f>SUM(J45:J56)</f>
        <v>0</v>
      </c>
      <c r="K42" s="279">
        <f>SUM(K45:K56)</f>
        <v>0</v>
      </c>
      <c r="L42" s="279">
        <f>SUM(L45:L56)</f>
        <v>3820417.6100000003</v>
      </c>
      <c r="M42" s="279">
        <f>SUM(M45:M56)</f>
        <v>674192.05</v>
      </c>
      <c r="N42" s="44" t="s">
        <v>539</v>
      </c>
      <c r="O42" s="41">
        <f>O45+O47+O49+O51+O53+O55</f>
        <v>784</v>
      </c>
      <c r="P42" s="278" t="s">
        <v>307</v>
      </c>
      <c r="Q42" s="278" t="s">
        <v>540</v>
      </c>
    </row>
    <row r="43" spans="2:19" ht="46.5" customHeight="1" x14ac:dyDescent="0.35">
      <c r="B43" s="277"/>
      <c r="C43" s="278"/>
      <c r="D43" s="278"/>
      <c r="E43" s="278"/>
      <c r="F43" s="278"/>
      <c r="G43" s="278"/>
      <c r="H43" s="278"/>
      <c r="I43" s="279"/>
      <c r="J43" s="279"/>
      <c r="K43" s="279"/>
      <c r="L43" s="279"/>
      <c r="M43" s="279"/>
      <c r="N43" s="44" t="s">
        <v>541</v>
      </c>
      <c r="O43" s="41">
        <f>O46+O48+O50+O52+O54+O56</f>
        <v>657</v>
      </c>
      <c r="P43" s="278"/>
      <c r="Q43" s="278"/>
    </row>
    <row r="44" spans="2:19" ht="21" x14ac:dyDescent="0.35">
      <c r="B44" s="42" t="s">
        <v>16</v>
      </c>
      <c r="C44" s="43"/>
      <c r="D44" s="43"/>
      <c r="E44" s="43"/>
      <c r="F44" s="43"/>
      <c r="G44" s="43"/>
      <c r="H44" s="43"/>
      <c r="I44" s="58"/>
      <c r="J44" s="58"/>
      <c r="K44" s="60"/>
      <c r="L44" s="60"/>
      <c r="M44" s="58"/>
      <c r="N44" s="138"/>
      <c r="O44" s="72"/>
      <c r="P44" s="73"/>
      <c r="Q44" s="43"/>
    </row>
    <row r="45" spans="2:19" ht="21" x14ac:dyDescent="0.35">
      <c r="B45" s="271" t="s">
        <v>542</v>
      </c>
      <c r="C45" s="272"/>
      <c r="D45" s="270" t="s">
        <v>20</v>
      </c>
      <c r="E45" s="270" t="s">
        <v>543</v>
      </c>
      <c r="F45" s="272"/>
      <c r="G45" s="270" t="s">
        <v>144</v>
      </c>
      <c r="H45" s="272"/>
      <c r="I45" s="273">
        <f>SUM(J45:M46)</f>
        <v>2158643.66</v>
      </c>
      <c r="J45" s="273">
        <v>0</v>
      </c>
      <c r="K45" s="273">
        <v>0</v>
      </c>
      <c r="L45" s="289">
        <v>1834847.11</v>
      </c>
      <c r="M45" s="450">
        <v>323796.55</v>
      </c>
      <c r="N45" s="40" t="s">
        <v>539</v>
      </c>
      <c r="O45" s="139">
        <v>36</v>
      </c>
      <c r="P45" s="270" t="s">
        <v>314</v>
      </c>
      <c r="Q45" s="270" t="s">
        <v>304</v>
      </c>
    </row>
    <row r="46" spans="2:19" ht="56.25" customHeight="1" x14ac:dyDescent="0.35">
      <c r="B46" s="271"/>
      <c r="C46" s="272"/>
      <c r="D46" s="270"/>
      <c r="E46" s="270"/>
      <c r="F46" s="272"/>
      <c r="G46" s="270"/>
      <c r="H46" s="272"/>
      <c r="I46" s="273"/>
      <c r="J46" s="273"/>
      <c r="K46" s="273"/>
      <c r="L46" s="291"/>
      <c r="M46" s="450"/>
      <c r="N46" s="40" t="s">
        <v>541</v>
      </c>
      <c r="O46" s="139">
        <v>36</v>
      </c>
      <c r="P46" s="270"/>
      <c r="Q46" s="270"/>
    </row>
    <row r="47" spans="2:19" ht="32.25" customHeight="1" x14ac:dyDescent="0.35">
      <c r="B47" s="271" t="s">
        <v>544</v>
      </c>
      <c r="C47" s="272"/>
      <c r="D47" s="270" t="s">
        <v>22</v>
      </c>
      <c r="E47" s="270" t="s">
        <v>545</v>
      </c>
      <c r="F47" s="272"/>
      <c r="G47" s="270" t="s">
        <v>144</v>
      </c>
      <c r="H47" s="272"/>
      <c r="I47" s="273">
        <f>SUM(J47:M48)</f>
        <v>50000</v>
      </c>
      <c r="J47" s="273">
        <v>0</v>
      </c>
      <c r="K47" s="273">
        <v>0</v>
      </c>
      <c r="L47" s="289">
        <v>42500</v>
      </c>
      <c r="M47" s="273">
        <v>7500</v>
      </c>
      <c r="N47" s="40" t="s">
        <v>539</v>
      </c>
      <c r="O47" s="87">
        <v>430</v>
      </c>
      <c r="P47" s="270" t="s">
        <v>307</v>
      </c>
      <c r="Q47" s="270" t="s">
        <v>19</v>
      </c>
    </row>
    <row r="48" spans="2:19" ht="51" customHeight="1" x14ac:dyDescent="0.35">
      <c r="B48" s="271"/>
      <c r="C48" s="272"/>
      <c r="D48" s="270"/>
      <c r="E48" s="270"/>
      <c r="F48" s="272"/>
      <c r="G48" s="270"/>
      <c r="H48" s="272"/>
      <c r="I48" s="273"/>
      <c r="J48" s="273"/>
      <c r="K48" s="273"/>
      <c r="L48" s="291"/>
      <c r="M48" s="273"/>
      <c r="N48" s="40" t="s">
        <v>541</v>
      </c>
      <c r="O48" s="87">
        <v>389</v>
      </c>
      <c r="P48" s="270"/>
      <c r="Q48" s="270"/>
    </row>
    <row r="49" spans="2:23" ht="35.25" customHeight="1" x14ac:dyDescent="0.35">
      <c r="B49" s="271" t="s">
        <v>546</v>
      </c>
      <c r="C49" s="272"/>
      <c r="D49" s="270" t="s">
        <v>22</v>
      </c>
      <c r="E49" s="270" t="s">
        <v>547</v>
      </c>
      <c r="F49" s="272"/>
      <c r="G49" s="270" t="s">
        <v>144</v>
      </c>
      <c r="H49" s="272"/>
      <c r="I49" s="273">
        <f>SUM(J49:M50)</f>
        <v>600000</v>
      </c>
      <c r="J49" s="273">
        <v>0</v>
      </c>
      <c r="K49" s="273">
        <v>0</v>
      </c>
      <c r="L49" s="289">
        <v>510000</v>
      </c>
      <c r="M49" s="273">
        <v>90000</v>
      </c>
      <c r="N49" s="40" t="s">
        <v>539</v>
      </c>
      <c r="O49" s="87">
        <v>20</v>
      </c>
      <c r="P49" s="270" t="s">
        <v>307</v>
      </c>
      <c r="Q49" s="270" t="s">
        <v>304</v>
      </c>
    </row>
    <row r="50" spans="2:23" ht="44.25" customHeight="1" x14ac:dyDescent="0.35">
      <c r="B50" s="271"/>
      <c r="C50" s="272"/>
      <c r="D50" s="270"/>
      <c r="E50" s="270"/>
      <c r="F50" s="272"/>
      <c r="G50" s="270"/>
      <c r="H50" s="272"/>
      <c r="I50" s="273"/>
      <c r="J50" s="273"/>
      <c r="K50" s="273"/>
      <c r="L50" s="291"/>
      <c r="M50" s="273"/>
      <c r="N50" s="40" t="s">
        <v>541</v>
      </c>
      <c r="O50" s="87">
        <v>20</v>
      </c>
      <c r="P50" s="270"/>
      <c r="Q50" s="270"/>
      <c r="U50" s="25"/>
    </row>
    <row r="51" spans="2:23" ht="21" x14ac:dyDescent="0.35">
      <c r="B51" s="271" t="s">
        <v>548</v>
      </c>
      <c r="C51" s="272"/>
      <c r="D51" s="270" t="s">
        <v>26</v>
      </c>
      <c r="E51" s="270" t="s">
        <v>549</v>
      </c>
      <c r="F51" s="272"/>
      <c r="G51" s="270" t="s">
        <v>144</v>
      </c>
      <c r="H51" s="272"/>
      <c r="I51" s="273">
        <f>SUM(J51:M52)</f>
        <v>499296</v>
      </c>
      <c r="J51" s="273">
        <v>0</v>
      </c>
      <c r="K51" s="273">
        <v>0</v>
      </c>
      <c r="L51" s="289">
        <v>424401</v>
      </c>
      <c r="M51" s="273">
        <v>74895</v>
      </c>
      <c r="N51" s="40" t="s">
        <v>539</v>
      </c>
      <c r="O51" s="87">
        <v>8</v>
      </c>
      <c r="P51" s="270" t="s">
        <v>314</v>
      </c>
      <c r="Q51" s="270" t="s">
        <v>279</v>
      </c>
    </row>
    <row r="52" spans="2:23" ht="21" x14ac:dyDescent="0.35">
      <c r="B52" s="271"/>
      <c r="C52" s="272"/>
      <c r="D52" s="270"/>
      <c r="E52" s="270"/>
      <c r="F52" s="272"/>
      <c r="G52" s="270"/>
      <c r="H52" s="272"/>
      <c r="I52" s="273"/>
      <c r="J52" s="273"/>
      <c r="K52" s="273"/>
      <c r="L52" s="291"/>
      <c r="M52" s="273"/>
      <c r="N52" s="40" t="s">
        <v>541</v>
      </c>
      <c r="O52" s="38">
        <v>27</v>
      </c>
      <c r="P52" s="270"/>
      <c r="Q52" s="270"/>
      <c r="U52" s="25"/>
    </row>
    <row r="53" spans="2:23" ht="21" x14ac:dyDescent="0.35">
      <c r="B53" s="271" t="s">
        <v>550</v>
      </c>
      <c r="C53" s="272"/>
      <c r="D53" s="270" t="s">
        <v>551</v>
      </c>
      <c r="E53" s="278" t="s">
        <v>18</v>
      </c>
      <c r="F53" s="272"/>
      <c r="G53" s="270" t="s">
        <v>144</v>
      </c>
      <c r="H53" s="272"/>
      <c r="I53" s="273">
        <f>SUM(J53:M54)</f>
        <v>86670</v>
      </c>
      <c r="J53" s="273">
        <v>0</v>
      </c>
      <c r="K53" s="273">
        <v>0</v>
      </c>
      <c r="L53" s="289">
        <v>73669.5</v>
      </c>
      <c r="M53" s="273">
        <v>13000.5</v>
      </c>
      <c r="N53" s="40" t="s">
        <v>539</v>
      </c>
      <c r="O53" s="87">
        <v>210</v>
      </c>
      <c r="P53" s="270" t="s">
        <v>314</v>
      </c>
      <c r="Q53" s="270" t="s">
        <v>540</v>
      </c>
      <c r="T53" s="18"/>
      <c r="W53" s="28"/>
    </row>
    <row r="54" spans="2:23" ht="33.75" customHeight="1" x14ac:dyDescent="0.35">
      <c r="B54" s="271"/>
      <c r="C54" s="272"/>
      <c r="D54" s="270"/>
      <c r="E54" s="278"/>
      <c r="F54" s="272"/>
      <c r="G54" s="270"/>
      <c r="H54" s="272"/>
      <c r="I54" s="273"/>
      <c r="J54" s="273"/>
      <c r="K54" s="273"/>
      <c r="L54" s="291"/>
      <c r="M54" s="273"/>
      <c r="N54" s="40" t="s">
        <v>541</v>
      </c>
      <c r="O54" s="87">
        <v>105</v>
      </c>
      <c r="P54" s="270"/>
      <c r="Q54" s="270"/>
      <c r="U54" s="29"/>
      <c r="V54" s="29"/>
      <c r="W54" s="30"/>
    </row>
    <row r="55" spans="2:23" ht="21" x14ac:dyDescent="0.35">
      <c r="B55" s="271" t="s">
        <v>552</v>
      </c>
      <c r="C55" s="272"/>
      <c r="D55" s="270" t="s">
        <v>553</v>
      </c>
      <c r="E55" s="278" t="s">
        <v>18</v>
      </c>
      <c r="F55" s="272"/>
      <c r="G55" s="270" t="s">
        <v>144</v>
      </c>
      <c r="H55" s="272"/>
      <c r="I55" s="273">
        <f>SUM(J55:M56)</f>
        <v>1100000</v>
      </c>
      <c r="J55" s="273">
        <v>0</v>
      </c>
      <c r="K55" s="273">
        <v>0</v>
      </c>
      <c r="L55" s="289">
        <f>425000+510000</f>
        <v>935000</v>
      </c>
      <c r="M55" s="273">
        <f>75000+90000</f>
        <v>165000</v>
      </c>
      <c r="N55" s="40" t="s">
        <v>539</v>
      </c>
      <c r="O55" s="87">
        <f>20+60</f>
        <v>80</v>
      </c>
      <c r="P55" s="270" t="s">
        <v>314</v>
      </c>
      <c r="Q55" s="270" t="s">
        <v>310</v>
      </c>
    </row>
    <row r="56" spans="2:23" ht="21" x14ac:dyDescent="0.35">
      <c r="B56" s="271"/>
      <c r="C56" s="272"/>
      <c r="D56" s="270"/>
      <c r="E56" s="278"/>
      <c r="F56" s="272"/>
      <c r="G56" s="270"/>
      <c r="H56" s="272"/>
      <c r="I56" s="273"/>
      <c r="J56" s="273"/>
      <c r="K56" s="273"/>
      <c r="L56" s="291"/>
      <c r="M56" s="273"/>
      <c r="N56" s="40" t="s">
        <v>541</v>
      </c>
      <c r="O56" s="87">
        <f>20+60</f>
        <v>80</v>
      </c>
      <c r="P56" s="270"/>
      <c r="Q56" s="270"/>
    </row>
    <row r="57" spans="2:23" ht="21" customHeight="1" x14ac:dyDescent="0.35">
      <c r="B57" s="304" t="s">
        <v>554</v>
      </c>
      <c r="C57" s="307" t="s">
        <v>13</v>
      </c>
      <c r="D57" s="307" t="s">
        <v>537</v>
      </c>
      <c r="E57" s="307" t="s">
        <v>538</v>
      </c>
      <c r="F57" s="307" t="s">
        <v>14</v>
      </c>
      <c r="G57" s="307" t="s">
        <v>144</v>
      </c>
      <c r="H57" s="307" t="s">
        <v>15</v>
      </c>
      <c r="I57" s="438">
        <f>SUM(J57:M58)</f>
        <v>2449811.64</v>
      </c>
      <c r="J57" s="438">
        <f t="shared" ref="J57:L57" si="0">SUM(J62:J77)</f>
        <v>0</v>
      </c>
      <c r="K57" s="438">
        <f t="shared" si="0"/>
        <v>0</v>
      </c>
      <c r="L57" s="438">
        <f t="shared" si="0"/>
        <v>2082339.3900000001</v>
      </c>
      <c r="M57" s="438">
        <f>SUM(M62:M77)</f>
        <v>367472.25</v>
      </c>
      <c r="N57" s="44" t="s">
        <v>555</v>
      </c>
      <c r="O57" s="41">
        <f>O62+O66+O70+O74</f>
        <v>234</v>
      </c>
      <c r="P57" s="307" t="s">
        <v>314</v>
      </c>
      <c r="Q57" s="307" t="s">
        <v>540</v>
      </c>
    </row>
    <row r="58" spans="2:23" ht="21" x14ac:dyDescent="0.35">
      <c r="B58" s="305"/>
      <c r="C58" s="308"/>
      <c r="D58" s="308"/>
      <c r="E58" s="308"/>
      <c r="F58" s="308"/>
      <c r="G58" s="308"/>
      <c r="H58" s="308"/>
      <c r="I58" s="439"/>
      <c r="J58" s="439"/>
      <c r="K58" s="439"/>
      <c r="L58" s="439"/>
      <c r="M58" s="439"/>
      <c r="N58" s="44" t="s">
        <v>556</v>
      </c>
      <c r="O58" s="41">
        <v>80</v>
      </c>
      <c r="P58" s="308"/>
      <c r="Q58" s="308"/>
    </row>
    <row r="59" spans="2:23" ht="31.5" x14ac:dyDescent="0.35">
      <c r="B59" s="305"/>
      <c r="C59" s="308"/>
      <c r="D59" s="308"/>
      <c r="E59" s="308"/>
      <c r="F59" s="308"/>
      <c r="G59" s="308"/>
      <c r="H59" s="308"/>
      <c r="I59" s="439"/>
      <c r="J59" s="439"/>
      <c r="K59" s="439"/>
      <c r="L59" s="439"/>
      <c r="M59" s="439"/>
      <c r="N59" s="44" t="s">
        <v>557</v>
      </c>
      <c r="O59" s="41">
        <f>O64+O68+O72+O76</f>
        <v>4</v>
      </c>
      <c r="P59" s="308"/>
      <c r="Q59" s="308"/>
    </row>
    <row r="60" spans="2:23" ht="21" x14ac:dyDescent="0.35">
      <c r="B60" s="306"/>
      <c r="C60" s="309"/>
      <c r="D60" s="309"/>
      <c r="E60" s="309"/>
      <c r="F60" s="309"/>
      <c r="G60" s="309"/>
      <c r="H60" s="309"/>
      <c r="I60" s="451"/>
      <c r="J60" s="451"/>
      <c r="K60" s="451"/>
      <c r="L60" s="451"/>
      <c r="M60" s="451"/>
      <c r="N60" s="44" t="s">
        <v>558</v>
      </c>
      <c r="O60" s="41">
        <v>80</v>
      </c>
      <c r="P60" s="309"/>
      <c r="Q60" s="309"/>
    </row>
    <row r="61" spans="2:23" ht="21" x14ac:dyDescent="0.35">
      <c r="B61" s="42" t="s">
        <v>311</v>
      </c>
      <c r="C61" s="43"/>
      <c r="D61" s="43"/>
      <c r="E61" s="43"/>
      <c r="F61" s="43"/>
      <c r="G61" s="43"/>
      <c r="H61" s="43"/>
      <c r="I61" s="58"/>
      <c r="J61" s="58"/>
      <c r="K61" s="60"/>
      <c r="L61" s="60"/>
      <c r="M61" s="58"/>
      <c r="N61" s="138"/>
      <c r="O61" s="72"/>
      <c r="P61" s="73"/>
      <c r="Q61" s="43"/>
    </row>
    <row r="62" spans="2:23" x14ac:dyDescent="0.35">
      <c r="B62" s="271" t="s">
        <v>559</v>
      </c>
      <c r="C62" s="272"/>
      <c r="D62" s="270" t="s">
        <v>306</v>
      </c>
      <c r="E62" s="270" t="s">
        <v>560</v>
      </c>
      <c r="F62" s="272"/>
      <c r="G62" s="270" t="s">
        <v>144</v>
      </c>
      <c r="H62" s="272"/>
      <c r="I62" s="273">
        <f>SUM(J62:M64)</f>
        <v>445330</v>
      </c>
      <c r="J62" s="273">
        <v>0</v>
      </c>
      <c r="K62" s="273">
        <v>0</v>
      </c>
      <c r="L62" s="273">
        <v>378530</v>
      </c>
      <c r="M62" s="450">
        <v>66800</v>
      </c>
      <c r="N62" s="40" t="s">
        <v>555</v>
      </c>
      <c r="O62" s="139">
        <v>25</v>
      </c>
      <c r="P62" s="270" t="s">
        <v>314</v>
      </c>
      <c r="Q62" s="270" t="s">
        <v>304</v>
      </c>
      <c r="R62" s="85"/>
    </row>
    <row r="63" spans="2:23" ht="21" x14ac:dyDescent="0.35">
      <c r="B63" s="271"/>
      <c r="C63" s="272"/>
      <c r="D63" s="270"/>
      <c r="E63" s="270"/>
      <c r="F63" s="272"/>
      <c r="G63" s="270"/>
      <c r="H63" s="272"/>
      <c r="I63" s="273"/>
      <c r="J63" s="273"/>
      <c r="K63" s="273"/>
      <c r="L63" s="273"/>
      <c r="M63" s="450"/>
      <c r="N63" s="40" t="s">
        <v>556</v>
      </c>
      <c r="O63" s="139">
        <v>80</v>
      </c>
      <c r="P63" s="270"/>
      <c r="Q63" s="270"/>
    </row>
    <row r="64" spans="2:23" ht="21" x14ac:dyDescent="0.35">
      <c r="B64" s="271"/>
      <c r="C64" s="272"/>
      <c r="D64" s="270"/>
      <c r="E64" s="270"/>
      <c r="F64" s="272"/>
      <c r="G64" s="270"/>
      <c r="H64" s="272"/>
      <c r="I64" s="273"/>
      <c r="J64" s="273"/>
      <c r="K64" s="273"/>
      <c r="L64" s="273"/>
      <c r="M64" s="450"/>
      <c r="N64" s="40" t="s">
        <v>557</v>
      </c>
      <c r="O64" s="139">
        <v>1</v>
      </c>
      <c r="P64" s="270"/>
      <c r="Q64" s="270"/>
    </row>
    <row r="65" spans="2:18" ht="21" x14ac:dyDescent="0.35">
      <c r="B65" s="271"/>
      <c r="C65" s="272"/>
      <c r="D65" s="270"/>
      <c r="E65" s="270"/>
      <c r="F65" s="272"/>
      <c r="G65" s="270"/>
      <c r="H65" s="272"/>
      <c r="I65" s="273"/>
      <c r="J65" s="273"/>
      <c r="K65" s="273"/>
      <c r="L65" s="273"/>
      <c r="M65" s="450"/>
      <c r="N65" s="40" t="s">
        <v>558</v>
      </c>
      <c r="O65" s="139">
        <v>80</v>
      </c>
      <c r="P65" s="270"/>
      <c r="Q65" s="270"/>
    </row>
    <row r="66" spans="2:18" x14ac:dyDescent="0.35">
      <c r="B66" s="280" t="s">
        <v>561</v>
      </c>
      <c r="C66" s="283"/>
      <c r="D66" s="286" t="s">
        <v>20</v>
      </c>
      <c r="E66" s="286" t="s">
        <v>543</v>
      </c>
      <c r="F66" s="283"/>
      <c r="G66" s="286" t="s">
        <v>144</v>
      </c>
      <c r="H66" s="283"/>
      <c r="I66" s="289">
        <f>SUM(J66:M68)</f>
        <v>1067951.6400000001</v>
      </c>
      <c r="J66" s="289">
        <v>0</v>
      </c>
      <c r="K66" s="289">
        <v>0</v>
      </c>
      <c r="L66" s="289">
        <v>907758.89</v>
      </c>
      <c r="M66" s="289">
        <v>160192.75</v>
      </c>
      <c r="N66" s="40" t="s">
        <v>555</v>
      </c>
      <c r="O66" s="87">
        <f>18+36</f>
        <v>54</v>
      </c>
      <c r="P66" s="286" t="s">
        <v>314</v>
      </c>
      <c r="Q66" s="286" t="s">
        <v>304</v>
      </c>
    </row>
    <row r="67" spans="2:18" ht="21" x14ac:dyDescent="0.35">
      <c r="B67" s="281"/>
      <c r="C67" s="284"/>
      <c r="D67" s="287"/>
      <c r="E67" s="287"/>
      <c r="F67" s="284"/>
      <c r="G67" s="287"/>
      <c r="H67" s="284"/>
      <c r="I67" s="290"/>
      <c r="J67" s="290"/>
      <c r="K67" s="290"/>
      <c r="L67" s="290"/>
      <c r="M67" s="290"/>
      <c r="N67" s="40" t="s">
        <v>556</v>
      </c>
      <c r="O67" s="87">
        <v>80</v>
      </c>
      <c r="P67" s="287"/>
      <c r="Q67" s="287"/>
      <c r="R67" s="85"/>
    </row>
    <row r="68" spans="2:18" ht="21" x14ac:dyDescent="0.35">
      <c r="B68" s="281"/>
      <c r="C68" s="284"/>
      <c r="D68" s="287"/>
      <c r="E68" s="287"/>
      <c r="F68" s="284"/>
      <c r="G68" s="287"/>
      <c r="H68" s="284"/>
      <c r="I68" s="290"/>
      <c r="J68" s="290"/>
      <c r="K68" s="290"/>
      <c r="L68" s="290"/>
      <c r="M68" s="290"/>
      <c r="N68" s="40" t="s">
        <v>557</v>
      </c>
      <c r="O68" s="87">
        <v>1</v>
      </c>
      <c r="P68" s="287"/>
      <c r="Q68" s="287"/>
      <c r="R68" s="85"/>
    </row>
    <row r="69" spans="2:18" ht="21" x14ac:dyDescent="0.35">
      <c r="B69" s="281"/>
      <c r="C69" s="284"/>
      <c r="D69" s="287"/>
      <c r="E69" s="287"/>
      <c r="F69" s="284"/>
      <c r="G69" s="287"/>
      <c r="H69" s="284"/>
      <c r="I69" s="290"/>
      <c r="J69" s="290"/>
      <c r="K69" s="290"/>
      <c r="L69" s="290"/>
      <c r="M69" s="290"/>
      <c r="N69" s="40" t="s">
        <v>558</v>
      </c>
      <c r="O69" s="87">
        <v>80</v>
      </c>
      <c r="P69" s="287"/>
      <c r="Q69" s="287"/>
    </row>
    <row r="70" spans="2:18" x14ac:dyDescent="0.35">
      <c r="B70" s="280" t="s">
        <v>562</v>
      </c>
      <c r="C70" s="283"/>
      <c r="D70" s="286" t="s">
        <v>551</v>
      </c>
      <c r="E70" s="286" t="s">
        <v>18</v>
      </c>
      <c r="F70" s="283"/>
      <c r="G70" s="286" t="s">
        <v>144</v>
      </c>
      <c r="H70" s="283"/>
      <c r="I70" s="289">
        <f>SUM(J70:M72)</f>
        <v>281410</v>
      </c>
      <c r="J70" s="289">
        <v>0</v>
      </c>
      <c r="K70" s="289">
        <v>0</v>
      </c>
      <c r="L70" s="289">
        <v>239198.5</v>
      </c>
      <c r="M70" s="289">
        <v>42211.5</v>
      </c>
      <c r="N70" s="40" t="s">
        <v>555</v>
      </c>
      <c r="O70" s="87">
        <v>100</v>
      </c>
      <c r="P70" s="286" t="s">
        <v>314</v>
      </c>
      <c r="Q70" s="286" t="s">
        <v>540</v>
      </c>
      <c r="R70" s="85"/>
    </row>
    <row r="71" spans="2:18" ht="21" x14ac:dyDescent="0.35">
      <c r="B71" s="281"/>
      <c r="C71" s="284"/>
      <c r="D71" s="287"/>
      <c r="E71" s="287"/>
      <c r="F71" s="284"/>
      <c r="G71" s="287"/>
      <c r="H71" s="284"/>
      <c r="I71" s="290"/>
      <c r="J71" s="290"/>
      <c r="K71" s="290"/>
      <c r="L71" s="290"/>
      <c r="M71" s="290"/>
      <c r="N71" s="40" t="s">
        <v>556</v>
      </c>
      <c r="O71" s="87">
        <v>80</v>
      </c>
      <c r="P71" s="287"/>
      <c r="Q71" s="287"/>
    </row>
    <row r="72" spans="2:18" ht="21" x14ac:dyDescent="0.35">
      <c r="B72" s="281"/>
      <c r="C72" s="284"/>
      <c r="D72" s="287"/>
      <c r="E72" s="287"/>
      <c r="F72" s="284"/>
      <c r="G72" s="287"/>
      <c r="H72" s="284"/>
      <c r="I72" s="290"/>
      <c r="J72" s="290"/>
      <c r="K72" s="290"/>
      <c r="L72" s="290"/>
      <c r="M72" s="290"/>
      <c r="N72" s="40" t="s">
        <v>557</v>
      </c>
      <c r="O72" s="87">
        <v>1</v>
      </c>
      <c r="P72" s="287"/>
      <c r="Q72" s="287"/>
    </row>
    <row r="73" spans="2:18" ht="21" x14ac:dyDescent="0.35">
      <c r="B73" s="281"/>
      <c r="C73" s="284"/>
      <c r="D73" s="287"/>
      <c r="E73" s="287"/>
      <c r="F73" s="284"/>
      <c r="G73" s="287"/>
      <c r="H73" s="284"/>
      <c r="I73" s="290"/>
      <c r="J73" s="290"/>
      <c r="K73" s="290"/>
      <c r="L73" s="290"/>
      <c r="M73" s="290"/>
      <c r="N73" s="40" t="s">
        <v>558</v>
      </c>
      <c r="O73" s="87">
        <v>80</v>
      </c>
      <c r="P73" s="287"/>
      <c r="Q73" s="287"/>
    </row>
    <row r="74" spans="2:18" x14ac:dyDescent="0.35">
      <c r="B74" s="271" t="s">
        <v>563</v>
      </c>
      <c r="C74" s="272"/>
      <c r="D74" s="270" t="s">
        <v>553</v>
      </c>
      <c r="E74" s="270" t="s">
        <v>18</v>
      </c>
      <c r="F74" s="272"/>
      <c r="G74" s="270" t="s">
        <v>144</v>
      </c>
      <c r="H74" s="272"/>
      <c r="I74" s="273">
        <f>SUM(J74:M76)</f>
        <v>655120</v>
      </c>
      <c r="J74" s="273">
        <v>0</v>
      </c>
      <c r="K74" s="273">
        <v>0</v>
      </c>
      <c r="L74" s="273">
        <v>556852</v>
      </c>
      <c r="M74" s="273">
        <v>98268</v>
      </c>
      <c r="N74" s="40" t="s">
        <v>555</v>
      </c>
      <c r="O74" s="87">
        <v>55</v>
      </c>
      <c r="P74" s="270" t="s">
        <v>314</v>
      </c>
      <c r="Q74" s="270" t="s">
        <v>310</v>
      </c>
      <c r="R74" s="85"/>
    </row>
    <row r="75" spans="2:18" ht="21" x14ac:dyDescent="0.35">
      <c r="B75" s="271"/>
      <c r="C75" s="272"/>
      <c r="D75" s="270"/>
      <c r="E75" s="270"/>
      <c r="F75" s="272"/>
      <c r="G75" s="270"/>
      <c r="H75" s="272"/>
      <c r="I75" s="273"/>
      <c r="J75" s="273"/>
      <c r="K75" s="273"/>
      <c r="L75" s="273"/>
      <c r="M75" s="273"/>
      <c r="N75" s="40" t="s">
        <v>556</v>
      </c>
      <c r="O75" s="87">
        <v>80</v>
      </c>
      <c r="P75" s="270"/>
      <c r="Q75" s="270"/>
      <c r="R75" s="85"/>
    </row>
    <row r="76" spans="2:18" ht="21" x14ac:dyDescent="0.35">
      <c r="B76" s="271"/>
      <c r="C76" s="272"/>
      <c r="D76" s="270"/>
      <c r="E76" s="270"/>
      <c r="F76" s="272"/>
      <c r="G76" s="270"/>
      <c r="H76" s="272"/>
      <c r="I76" s="273"/>
      <c r="J76" s="273"/>
      <c r="K76" s="273"/>
      <c r="L76" s="273"/>
      <c r="M76" s="273"/>
      <c r="N76" s="40" t="s">
        <v>557</v>
      </c>
      <c r="O76" s="87">
        <v>1</v>
      </c>
      <c r="P76" s="270"/>
      <c r="Q76" s="270"/>
    </row>
    <row r="77" spans="2:18" ht="21" x14ac:dyDescent="0.35">
      <c r="B77" s="271"/>
      <c r="C77" s="272"/>
      <c r="D77" s="270"/>
      <c r="E77" s="270"/>
      <c r="F77" s="272"/>
      <c r="G77" s="270"/>
      <c r="H77" s="272"/>
      <c r="I77" s="273"/>
      <c r="J77" s="273"/>
      <c r="K77" s="273"/>
      <c r="L77" s="273"/>
      <c r="M77" s="273"/>
      <c r="N77" s="40" t="s">
        <v>558</v>
      </c>
      <c r="O77" s="87">
        <v>80</v>
      </c>
      <c r="P77" s="270"/>
      <c r="Q77" s="270"/>
    </row>
    <row r="78" spans="2:18" x14ac:dyDescent="0.35">
      <c r="B78" s="315" t="s">
        <v>12</v>
      </c>
      <c r="C78" s="315"/>
      <c r="D78" s="315"/>
      <c r="E78" s="315"/>
      <c r="F78" s="315"/>
      <c r="G78" s="315"/>
      <c r="H78" s="315"/>
      <c r="I78" s="9">
        <f t="shared" ref="I78:L78" si="1">I57+I42</f>
        <v>6944421.3000000007</v>
      </c>
      <c r="J78" s="9">
        <f t="shared" si="1"/>
        <v>0</v>
      </c>
      <c r="K78" s="9">
        <f t="shared" si="1"/>
        <v>0</v>
      </c>
      <c r="L78" s="9">
        <f t="shared" si="1"/>
        <v>5902757</v>
      </c>
      <c r="M78" s="9">
        <f>M57+M42</f>
        <v>1041664.3</v>
      </c>
      <c r="N78" s="316"/>
      <c r="O78" s="316"/>
      <c r="P78" s="316"/>
      <c r="Q78" s="316"/>
    </row>
    <row r="79" spans="2:18" x14ac:dyDescent="0.35">
      <c r="B79" s="414" t="s">
        <v>564</v>
      </c>
      <c r="C79" s="414"/>
      <c r="D79" s="414"/>
      <c r="E79" s="414"/>
      <c r="F79" s="414"/>
      <c r="G79" s="414"/>
      <c r="H79" s="414"/>
      <c r="I79" s="414"/>
      <c r="J79" s="414"/>
      <c r="K79" s="414"/>
      <c r="L79" s="414"/>
      <c r="M79" s="414"/>
      <c r="N79" s="414"/>
      <c r="O79" s="414"/>
      <c r="P79" s="414"/>
      <c r="Q79" s="414"/>
    </row>
    <row r="80" spans="2:18" x14ac:dyDescent="0.35">
      <c r="B80" s="24"/>
      <c r="C80" s="115"/>
      <c r="D80" s="115"/>
      <c r="E80" s="115"/>
      <c r="F80" s="115"/>
      <c r="G80" s="115"/>
      <c r="H80" s="115"/>
      <c r="I80" s="115"/>
      <c r="J80" s="115"/>
      <c r="K80" s="115"/>
      <c r="L80" s="115"/>
      <c r="M80" s="115"/>
      <c r="N80" s="115"/>
      <c r="O80" s="115"/>
      <c r="P80" s="115"/>
      <c r="Q80" s="115"/>
    </row>
    <row r="81" spans="2:17" x14ac:dyDescent="0.35">
      <c r="D81"/>
    </row>
    <row r="82" spans="2:17" x14ac:dyDescent="0.35">
      <c r="B82" s="242" t="s">
        <v>152</v>
      </c>
      <c r="C82" s="242"/>
      <c r="D82" s="242"/>
      <c r="E82" s="242"/>
      <c r="F82" s="242"/>
      <c r="G82" s="242"/>
      <c r="H82" s="242"/>
      <c r="I82" s="242"/>
      <c r="J82" s="242"/>
      <c r="K82" s="242"/>
      <c r="L82" s="242"/>
      <c r="M82" s="242"/>
      <c r="N82" s="242"/>
      <c r="O82" s="242"/>
      <c r="P82" s="242"/>
      <c r="Q82" s="242"/>
    </row>
    <row r="83" spans="2:17" x14ac:dyDescent="0.35">
      <c r="B83" s="11" t="s">
        <v>39</v>
      </c>
      <c r="C83" s="255" t="s">
        <v>153</v>
      </c>
      <c r="D83" s="255"/>
      <c r="E83" s="255"/>
      <c r="F83" s="258" t="s">
        <v>154</v>
      </c>
      <c r="G83" s="259"/>
      <c r="H83" s="259"/>
      <c r="I83" s="259"/>
      <c r="J83" s="260"/>
      <c r="K83" s="255" t="s">
        <v>155</v>
      </c>
      <c r="L83" s="255"/>
      <c r="M83" s="255"/>
      <c r="N83" s="255"/>
      <c r="O83" s="255"/>
      <c r="P83" s="255"/>
      <c r="Q83" s="255"/>
    </row>
    <row r="84" spans="2:17" x14ac:dyDescent="0.35">
      <c r="B84" s="56">
        <v>1</v>
      </c>
      <c r="C84" s="253">
        <v>2</v>
      </c>
      <c r="D84" s="253"/>
      <c r="E84" s="253"/>
      <c r="F84" s="261">
        <v>3</v>
      </c>
      <c r="G84" s="262"/>
      <c r="H84" s="262"/>
      <c r="I84" s="262"/>
      <c r="J84" s="263"/>
      <c r="K84" s="253">
        <v>4</v>
      </c>
      <c r="L84" s="253"/>
      <c r="M84" s="253"/>
      <c r="N84" s="253"/>
      <c r="O84" s="253"/>
      <c r="P84" s="253"/>
      <c r="Q84" s="253"/>
    </row>
    <row r="85" spans="2:17" x14ac:dyDescent="0.35">
      <c r="B85" s="22"/>
      <c r="C85" s="264" t="s">
        <v>164</v>
      </c>
      <c r="D85" s="265"/>
      <c r="E85" s="266"/>
      <c r="F85" s="267"/>
      <c r="G85" s="268"/>
      <c r="H85" s="268"/>
      <c r="I85" s="268"/>
      <c r="J85" s="269"/>
      <c r="K85" s="257"/>
      <c r="L85" s="257"/>
      <c r="M85" s="257"/>
      <c r="N85" s="257"/>
      <c r="O85" s="257"/>
      <c r="P85" s="257"/>
      <c r="Q85" s="257"/>
    </row>
    <row r="88" spans="2:17" x14ac:dyDescent="0.35">
      <c r="B88" s="242" t="s">
        <v>156</v>
      </c>
      <c r="C88" s="242"/>
      <c r="D88" s="242"/>
      <c r="E88" s="242"/>
      <c r="F88" s="242"/>
      <c r="G88" s="242"/>
      <c r="H88" s="242"/>
      <c r="I88" s="242"/>
      <c r="J88" s="242"/>
      <c r="K88" s="242"/>
      <c r="L88" s="242"/>
      <c r="M88" s="242"/>
      <c r="N88" s="242"/>
      <c r="O88" s="242"/>
      <c r="P88" s="242"/>
      <c r="Q88" s="242"/>
    </row>
    <row r="89" spans="2:17" x14ac:dyDescent="0.35">
      <c r="B89" s="11" t="s">
        <v>39</v>
      </c>
      <c r="C89" s="255" t="s">
        <v>157</v>
      </c>
      <c r="D89" s="255"/>
      <c r="E89" s="255"/>
      <c r="F89" s="255" t="s">
        <v>154</v>
      </c>
      <c r="G89" s="255"/>
      <c r="H89" s="255"/>
      <c r="I89" s="255"/>
      <c r="J89" s="255"/>
      <c r="K89" s="255" t="s">
        <v>158</v>
      </c>
      <c r="L89" s="255"/>
      <c r="M89" s="255"/>
      <c r="N89" s="255"/>
      <c r="O89" s="255"/>
      <c r="P89" s="255"/>
      <c r="Q89" s="255"/>
    </row>
    <row r="90" spans="2:17" x14ac:dyDescent="0.35">
      <c r="B90" s="56">
        <v>1</v>
      </c>
      <c r="C90" s="253">
        <v>2</v>
      </c>
      <c r="D90" s="253"/>
      <c r="E90" s="253"/>
      <c r="F90" s="253">
        <v>3</v>
      </c>
      <c r="G90" s="253"/>
      <c r="H90" s="253"/>
      <c r="I90" s="253"/>
      <c r="J90" s="253"/>
      <c r="K90" s="253">
        <v>4</v>
      </c>
      <c r="L90" s="253"/>
      <c r="M90" s="253"/>
      <c r="N90" s="253"/>
      <c r="O90" s="253"/>
      <c r="P90" s="253"/>
      <c r="Q90" s="253"/>
    </row>
    <row r="91" spans="2:17" x14ac:dyDescent="0.35">
      <c r="B91" s="22"/>
      <c r="C91" s="256" t="s">
        <v>164</v>
      </c>
      <c r="D91" s="256"/>
      <c r="E91" s="256"/>
      <c r="F91" s="254"/>
      <c r="G91" s="254"/>
      <c r="H91" s="254"/>
      <c r="I91" s="254"/>
      <c r="J91" s="254"/>
      <c r="K91" s="257"/>
      <c r="L91" s="257"/>
      <c r="M91" s="257"/>
      <c r="N91" s="257"/>
      <c r="O91" s="257"/>
      <c r="P91" s="257"/>
      <c r="Q91" s="257"/>
    </row>
    <row r="94" spans="2:17" x14ac:dyDescent="0.35">
      <c r="B94" s="242" t="s">
        <v>159</v>
      </c>
      <c r="C94" s="242"/>
      <c r="D94" s="242"/>
      <c r="E94" s="242"/>
      <c r="F94" s="242"/>
      <c r="G94" s="242"/>
      <c r="H94" s="242"/>
      <c r="I94" s="242"/>
      <c r="J94" s="242"/>
      <c r="K94" s="242"/>
      <c r="L94" s="242"/>
      <c r="M94" s="242"/>
      <c r="N94" s="242"/>
      <c r="O94" s="242"/>
      <c r="P94" s="242"/>
      <c r="Q94" s="242"/>
    </row>
    <row r="95" spans="2:17" x14ac:dyDescent="0.35">
      <c r="B95" s="11" t="s">
        <v>39</v>
      </c>
      <c r="C95" s="228" t="s">
        <v>160</v>
      </c>
      <c r="D95" s="228"/>
      <c r="E95" s="228"/>
      <c r="F95" s="243" t="s">
        <v>161</v>
      </c>
      <c r="G95" s="244"/>
      <c r="H95" s="244"/>
      <c r="I95" s="244"/>
      <c r="J95" s="244"/>
      <c r="K95" s="244"/>
      <c r="L95" s="244"/>
      <c r="M95" s="244"/>
      <c r="N95" s="244"/>
      <c r="O95" s="244"/>
      <c r="P95" s="244"/>
      <c r="Q95" s="245"/>
    </row>
    <row r="96" spans="2:17" x14ac:dyDescent="0.35">
      <c r="B96" s="63">
        <v>1</v>
      </c>
      <c r="C96" s="252">
        <v>2</v>
      </c>
      <c r="D96" s="252"/>
      <c r="E96" s="252"/>
      <c r="F96" s="246">
        <v>3</v>
      </c>
      <c r="G96" s="247"/>
      <c r="H96" s="247"/>
      <c r="I96" s="247"/>
      <c r="J96" s="247"/>
      <c r="K96" s="247"/>
      <c r="L96" s="247"/>
      <c r="M96" s="247"/>
      <c r="N96" s="247"/>
      <c r="O96" s="247"/>
      <c r="P96" s="247"/>
      <c r="Q96" s="248"/>
    </row>
    <row r="97" spans="2:17" ht="47.25" customHeight="1" x14ac:dyDescent="0.35">
      <c r="B97" s="12" t="s">
        <v>69</v>
      </c>
      <c r="C97" s="250" t="s">
        <v>565</v>
      </c>
      <c r="D97" s="250"/>
      <c r="E97" s="250"/>
      <c r="F97" s="432" t="s">
        <v>584</v>
      </c>
      <c r="G97" s="433"/>
      <c r="H97" s="433"/>
      <c r="I97" s="433"/>
      <c r="J97" s="433"/>
      <c r="K97" s="433"/>
      <c r="L97" s="433"/>
      <c r="M97" s="433"/>
      <c r="N97" s="433"/>
      <c r="O97" s="433"/>
      <c r="P97" s="433"/>
      <c r="Q97" s="434"/>
    </row>
    <row r="98" spans="2:17" ht="44.25" customHeight="1" x14ac:dyDescent="0.35">
      <c r="B98" s="12" t="s">
        <v>45</v>
      </c>
      <c r="C98" s="250" t="s">
        <v>566</v>
      </c>
      <c r="D98" s="250"/>
      <c r="E98" s="250"/>
      <c r="F98" s="435"/>
      <c r="G98" s="436"/>
      <c r="H98" s="436"/>
      <c r="I98" s="436"/>
      <c r="J98" s="436"/>
      <c r="K98" s="436"/>
      <c r="L98" s="436"/>
      <c r="M98" s="436"/>
      <c r="N98" s="436"/>
      <c r="O98" s="436"/>
      <c r="P98" s="436"/>
      <c r="Q98" s="437"/>
    </row>
    <row r="99" spans="2:17" x14ac:dyDescent="0.35">
      <c r="B99" s="18"/>
      <c r="C99" s="65"/>
      <c r="D99" s="65"/>
      <c r="E99" s="65"/>
      <c r="F99" s="65"/>
      <c r="G99" s="65"/>
      <c r="H99" s="65"/>
      <c r="I99" s="59"/>
      <c r="J99" s="59"/>
      <c r="K99" s="59"/>
      <c r="L99" s="59"/>
      <c r="M99" s="59"/>
      <c r="N99" s="59"/>
      <c r="O99" s="59"/>
      <c r="P99" s="59"/>
      <c r="Q99" s="59"/>
    </row>
    <row r="101" spans="2:17" x14ac:dyDescent="0.35">
      <c r="B101" s="242" t="s">
        <v>162</v>
      </c>
      <c r="C101" s="242"/>
      <c r="D101" s="242"/>
      <c r="E101" s="242"/>
      <c r="F101" s="242"/>
      <c r="G101" s="242"/>
      <c r="H101" s="242"/>
      <c r="I101" s="242"/>
      <c r="J101" s="242"/>
      <c r="K101" s="242"/>
      <c r="L101" s="242"/>
      <c r="M101" s="242"/>
      <c r="N101" s="242"/>
      <c r="O101" s="242"/>
    </row>
    <row r="102" spans="2:17" x14ac:dyDescent="0.35">
      <c r="B102" s="14" t="s">
        <v>39</v>
      </c>
      <c r="C102" s="251" t="s">
        <v>163</v>
      </c>
      <c r="D102" s="251"/>
      <c r="E102" s="251"/>
      <c r="F102" s="251"/>
      <c r="G102" s="251"/>
      <c r="H102" s="251"/>
      <c r="I102" s="251"/>
      <c r="J102" s="251"/>
      <c r="K102" s="251"/>
      <c r="L102" s="251"/>
      <c r="M102" s="251"/>
      <c r="N102" s="251"/>
      <c r="O102" s="251"/>
      <c r="P102" s="251"/>
      <c r="Q102" s="251"/>
    </row>
    <row r="103" spans="2:17" x14ac:dyDescent="0.35">
      <c r="B103" s="63">
        <v>1</v>
      </c>
      <c r="C103" s="253">
        <v>2</v>
      </c>
      <c r="D103" s="253"/>
      <c r="E103" s="253"/>
      <c r="F103" s="253"/>
      <c r="G103" s="253"/>
      <c r="H103" s="253"/>
      <c r="I103" s="253"/>
      <c r="J103" s="253"/>
      <c r="K103" s="253"/>
      <c r="L103" s="253"/>
      <c r="M103" s="253"/>
      <c r="N103" s="253"/>
      <c r="O103" s="253"/>
      <c r="P103" s="253"/>
      <c r="Q103" s="253"/>
    </row>
    <row r="104" spans="2:17" x14ac:dyDescent="0.35">
      <c r="B104" s="22"/>
      <c r="C104" s="256" t="s">
        <v>164</v>
      </c>
      <c r="D104" s="256"/>
      <c r="E104" s="256"/>
      <c r="F104" s="256"/>
      <c r="G104" s="256"/>
      <c r="H104" s="256"/>
      <c r="I104" s="256"/>
      <c r="J104" s="256"/>
      <c r="K104" s="256"/>
      <c r="L104" s="256"/>
      <c r="M104" s="256"/>
      <c r="N104" s="256"/>
      <c r="O104" s="256"/>
      <c r="P104" s="256"/>
      <c r="Q104" s="256"/>
    </row>
  </sheetData>
  <mergeCells count="282">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3"/>
    <mergeCell ref="Q42:Q43"/>
    <mergeCell ref="B45:B46"/>
    <mergeCell ref="C45:C46"/>
    <mergeCell ref="D45:D46"/>
    <mergeCell ref="E45:E46"/>
    <mergeCell ref="F45:F46"/>
    <mergeCell ref="M45:M46"/>
    <mergeCell ref="P45:P46"/>
    <mergeCell ref="Q45:Q46"/>
    <mergeCell ref="I45:I46"/>
    <mergeCell ref="J45:J46"/>
    <mergeCell ref="K45:K46"/>
    <mergeCell ref="L45:L46"/>
    <mergeCell ref="B42:B43"/>
    <mergeCell ref="C42:C43"/>
    <mergeCell ref="D42:D43"/>
    <mergeCell ref="E42:E43"/>
    <mergeCell ref="F42:F43"/>
    <mergeCell ref="G42:G43"/>
    <mergeCell ref="H42:H43"/>
    <mergeCell ref="I42:I43"/>
    <mergeCell ref="J42:J43"/>
    <mergeCell ref="E47:E48"/>
    <mergeCell ref="F47:F48"/>
    <mergeCell ref="G47:G48"/>
    <mergeCell ref="H47:H48"/>
    <mergeCell ref="G45:G46"/>
    <mergeCell ref="H45:H46"/>
    <mergeCell ref="K42:K43"/>
    <mergeCell ref="L42:L43"/>
    <mergeCell ref="M42:M43"/>
    <mergeCell ref="Q47:Q48"/>
    <mergeCell ref="B49:B50"/>
    <mergeCell ref="C49:C50"/>
    <mergeCell ref="D49:D50"/>
    <mergeCell ref="E49:E50"/>
    <mergeCell ref="F49:F50"/>
    <mergeCell ref="G49:G50"/>
    <mergeCell ref="H49:H50"/>
    <mergeCell ref="I49:I50"/>
    <mergeCell ref="J49:J50"/>
    <mergeCell ref="I47:I48"/>
    <mergeCell ref="J47:J48"/>
    <mergeCell ref="K47:K48"/>
    <mergeCell ref="L47:L48"/>
    <mergeCell ref="M47:M48"/>
    <mergeCell ref="P47:P48"/>
    <mergeCell ref="K49:K50"/>
    <mergeCell ref="L49:L50"/>
    <mergeCell ref="M49:M50"/>
    <mergeCell ref="P49:P50"/>
    <mergeCell ref="Q49:Q50"/>
    <mergeCell ref="B47:B48"/>
    <mergeCell ref="C47:C48"/>
    <mergeCell ref="D47:D48"/>
    <mergeCell ref="B51:B52"/>
    <mergeCell ref="C51:C52"/>
    <mergeCell ref="D51:D52"/>
    <mergeCell ref="E51:E52"/>
    <mergeCell ref="F51:F52"/>
    <mergeCell ref="M51:M52"/>
    <mergeCell ref="P51:P52"/>
    <mergeCell ref="Q51:Q52"/>
    <mergeCell ref="B53:B54"/>
    <mergeCell ref="C53:C54"/>
    <mergeCell ref="D53:D54"/>
    <mergeCell ref="E53:E54"/>
    <mergeCell ref="F53:F54"/>
    <mergeCell ref="G53:G54"/>
    <mergeCell ref="H53:H54"/>
    <mergeCell ref="G51:G52"/>
    <mergeCell ref="H51:H52"/>
    <mergeCell ref="I51:I52"/>
    <mergeCell ref="J51:J52"/>
    <mergeCell ref="K51:K52"/>
    <mergeCell ref="L51:L52"/>
    <mergeCell ref="Q53:Q54"/>
    <mergeCell ref="I53:I54"/>
    <mergeCell ref="J53:J54"/>
    <mergeCell ref="B55:B56"/>
    <mergeCell ref="C55:C56"/>
    <mergeCell ref="D55:D56"/>
    <mergeCell ref="E55:E56"/>
    <mergeCell ref="F55:F56"/>
    <mergeCell ref="G55:G56"/>
    <mergeCell ref="H55:H56"/>
    <mergeCell ref="I55:I56"/>
    <mergeCell ref="J55:J56"/>
    <mergeCell ref="K53:K54"/>
    <mergeCell ref="L53:L54"/>
    <mergeCell ref="M53:M54"/>
    <mergeCell ref="P53:P54"/>
    <mergeCell ref="K55:K56"/>
    <mergeCell ref="L55:L56"/>
    <mergeCell ref="M55:M56"/>
    <mergeCell ref="P55:P56"/>
    <mergeCell ref="Q55:Q56"/>
    <mergeCell ref="B57:B60"/>
    <mergeCell ref="C57:C60"/>
    <mergeCell ref="D57:D60"/>
    <mergeCell ref="E57:E60"/>
    <mergeCell ref="F57:F60"/>
    <mergeCell ref="M57:M60"/>
    <mergeCell ref="P57:P60"/>
    <mergeCell ref="Q57:Q60"/>
    <mergeCell ref="B62:B65"/>
    <mergeCell ref="C62:C65"/>
    <mergeCell ref="D62:D65"/>
    <mergeCell ref="E62:E65"/>
    <mergeCell ref="F62:F65"/>
    <mergeCell ref="G62:G65"/>
    <mergeCell ref="H62:H65"/>
    <mergeCell ref="G57:G60"/>
    <mergeCell ref="H57:H60"/>
    <mergeCell ref="I57:I60"/>
    <mergeCell ref="J57:J60"/>
    <mergeCell ref="K57:K60"/>
    <mergeCell ref="L57:L60"/>
    <mergeCell ref="Q62:Q65"/>
    <mergeCell ref="I62:I65"/>
    <mergeCell ref="J62:J65"/>
    <mergeCell ref="B66:B69"/>
    <mergeCell ref="C66:C69"/>
    <mergeCell ref="D66:D69"/>
    <mergeCell ref="E66:E69"/>
    <mergeCell ref="F66:F69"/>
    <mergeCell ref="G66:G69"/>
    <mergeCell ref="H66:H69"/>
    <mergeCell ref="I66:I69"/>
    <mergeCell ref="J66:J69"/>
    <mergeCell ref="K62:K65"/>
    <mergeCell ref="L62:L65"/>
    <mergeCell ref="M62:M65"/>
    <mergeCell ref="P62:P65"/>
    <mergeCell ref="K66:K69"/>
    <mergeCell ref="L66:L69"/>
    <mergeCell ref="M66:M69"/>
    <mergeCell ref="P66:P69"/>
    <mergeCell ref="Q66:Q69"/>
    <mergeCell ref="B70:B73"/>
    <mergeCell ref="C70:C73"/>
    <mergeCell ref="D70:D73"/>
    <mergeCell ref="E70:E73"/>
    <mergeCell ref="F70:F73"/>
    <mergeCell ref="M70:M73"/>
    <mergeCell ref="P70:P73"/>
    <mergeCell ref="Q70:Q73"/>
    <mergeCell ref="B74:B77"/>
    <mergeCell ref="C74:C77"/>
    <mergeCell ref="D74:D77"/>
    <mergeCell ref="E74:E77"/>
    <mergeCell ref="F74:F77"/>
    <mergeCell ref="G74:G77"/>
    <mergeCell ref="H74:H77"/>
    <mergeCell ref="G70:G73"/>
    <mergeCell ref="H70:H73"/>
    <mergeCell ref="I70:I73"/>
    <mergeCell ref="J70:J73"/>
    <mergeCell ref="K70:K73"/>
    <mergeCell ref="L70:L73"/>
    <mergeCell ref="C84:E84"/>
    <mergeCell ref="F84:J84"/>
    <mergeCell ref="K84:Q84"/>
    <mergeCell ref="C85:E85"/>
    <mergeCell ref="F85:J85"/>
    <mergeCell ref="K85:Q85"/>
    <mergeCell ref="Q74:Q77"/>
    <mergeCell ref="B78:H78"/>
    <mergeCell ref="N78:Q78"/>
    <mergeCell ref="B79:Q79"/>
    <mergeCell ref="B82:Q82"/>
    <mergeCell ref="C83:E83"/>
    <mergeCell ref="F83:J83"/>
    <mergeCell ref="K83:Q83"/>
    <mergeCell ref="I74:I77"/>
    <mergeCell ref="J74:J77"/>
    <mergeCell ref="K74:K77"/>
    <mergeCell ref="L74:L77"/>
    <mergeCell ref="M74:M77"/>
    <mergeCell ref="P74:P77"/>
    <mergeCell ref="C91:E91"/>
    <mergeCell ref="F91:J91"/>
    <mergeCell ref="K91:Q91"/>
    <mergeCell ref="B94:Q94"/>
    <mergeCell ref="C95:E95"/>
    <mergeCell ref="F95:Q95"/>
    <mergeCell ref="B88:Q88"/>
    <mergeCell ref="C89:E89"/>
    <mergeCell ref="F89:J89"/>
    <mergeCell ref="K89:Q89"/>
    <mergeCell ref="C90:E90"/>
    <mergeCell ref="F90:J90"/>
    <mergeCell ref="K90:Q90"/>
    <mergeCell ref="C102:Q102"/>
    <mergeCell ref="C103:Q103"/>
    <mergeCell ref="C104:Q104"/>
    <mergeCell ref="C96:E96"/>
    <mergeCell ref="F96:Q96"/>
    <mergeCell ref="C97:E97"/>
    <mergeCell ref="F97:Q98"/>
    <mergeCell ref="C98:E98"/>
    <mergeCell ref="B101:O101"/>
  </mergeCells>
  <pageMargins left="0.7" right="0.7" top="0.75" bottom="0.75" header="0.3" footer="0.3"/>
  <pageSetup paperSize="9" scale="23"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97"/>
  <sheetViews>
    <sheetView zoomScaleNormal="100" workbookViewId="0">
      <selection activeCell="N27" sqref="N27:Q27"/>
    </sheetView>
  </sheetViews>
  <sheetFormatPr defaultRowHeight="14.5" x14ac:dyDescent="0.35"/>
  <cols>
    <col min="1" max="1" width="3.7265625" customWidth="1"/>
    <col min="2" max="2" width="18.453125" style="4" customWidth="1"/>
    <col min="3" max="3" width="9.54296875" style="1" customWidth="1"/>
    <col min="4" max="4" width="14.54296875" style="1" customWidth="1"/>
    <col min="5" max="5" width="29.4531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2.1796875" style="8" customWidth="1"/>
    <col min="13" max="13" width="11" style="8" customWidth="1"/>
    <col min="14" max="14" width="46.81640625" style="1" customWidth="1"/>
    <col min="15" max="15" width="10.54296875" style="5" customWidth="1"/>
    <col min="16" max="16" width="13.54296875" style="1" customWidth="1"/>
    <col min="17" max="17" width="15.453125" style="1" customWidth="1"/>
    <col min="18" max="18" width="16.26953125" customWidth="1"/>
    <col min="19" max="19" width="10.81640625" style="25" bestFit="1" customWidth="1"/>
    <col min="20" max="20" width="17.1796875" customWidth="1"/>
    <col min="21" max="21" width="14.26953125" customWidth="1"/>
    <col min="22" max="22" width="10.7265625" customWidth="1"/>
  </cols>
  <sheetData>
    <row r="2" spans="2:19" x14ac:dyDescent="0.35">
      <c r="B2" s="226" t="s">
        <v>149</v>
      </c>
      <c r="C2" s="226"/>
      <c r="D2" s="226"/>
      <c r="E2" s="226"/>
      <c r="F2" s="226"/>
      <c r="G2" s="226"/>
      <c r="H2" s="226"/>
      <c r="I2" s="226"/>
      <c r="J2" s="226"/>
      <c r="K2" s="226"/>
      <c r="L2" s="226"/>
      <c r="M2" s="226"/>
      <c r="N2" s="226"/>
      <c r="O2" s="226"/>
      <c r="P2" s="226"/>
      <c r="Q2" s="226"/>
    </row>
    <row r="3" spans="2:19" x14ac:dyDescent="0.35">
      <c r="B3" s="226" t="s">
        <v>150</v>
      </c>
      <c r="C3" s="226"/>
      <c r="D3" s="226"/>
      <c r="E3" s="226"/>
      <c r="F3" s="226"/>
      <c r="G3" s="226"/>
      <c r="H3" s="226"/>
      <c r="I3" s="226"/>
      <c r="J3" s="226"/>
      <c r="K3" s="226"/>
      <c r="L3" s="226"/>
      <c r="M3" s="226"/>
      <c r="N3" s="226"/>
      <c r="O3" s="226"/>
      <c r="P3" s="226"/>
      <c r="Q3" s="226"/>
    </row>
    <row r="5" spans="2:19" x14ac:dyDescent="0.35">
      <c r="B5" s="226" t="s">
        <v>603</v>
      </c>
      <c r="C5" s="226"/>
      <c r="D5" s="226"/>
      <c r="E5" s="226"/>
      <c r="F5" s="226"/>
      <c r="G5" s="226"/>
      <c r="H5" s="226"/>
      <c r="I5" s="226"/>
      <c r="J5" s="226"/>
      <c r="K5" s="226"/>
      <c r="L5" s="226"/>
      <c r="M5" s="226"/>
      <c r="N5" s="226"/>
      <c r="O5" s="226"/>
      <c r="P5" s="226"/>
      <c r="Q5" s="226"/>
    </row>
    <row r="6" spans="2:19" x14ac:dyDescent="0.35">
      <c r="B6" s="226" t="s">
        <v>604</v>
      </c>
      <c r="C6" s="226"/>
      <c r="D6" s="226"/>
      <c r="E6" s="226"/>
      <c r="F6" s="226"/>
      <c r="G6" s="226"/>
      <c r="H6" s="226"/>
      <c r="I6" s="226"/>
      <c r="J6" s="226"/>
      <c r="K6" s="226"/>
      <c r="L6" s="226"/>
      <c r="M6" s="226"/>
      <c r="N6" s="226"/>
      <c r="O6" s="226"/>
      <c r="P6" s="226"/>
      <c r="Q6" s="226"/>
    </row>
    <row r="8" spans="2:19" ht="15" customHeight="1" x14ac:dyDescent="0.35">
      <c r="B8" s="242" t="s">
        <v>41</v>
      </c>
      <c r="C8" s="242"/>
      <c r="D8" s="242"/>
      <c r="E8" s="242"/>
      <c r="F8" s="242"/>
      <c r="G8" s="242"/>
      <c r="H8" s="242"/>
      <c r="I8" s="242"/>
      <c r="J8" s="242"/>
      <c r="K8" s="242"/>
      <c r="L8" s="242"/>
      <c r="M8" s="242"/>
      <c r="N8" s="242"/>
      <c r="O8" s="242"/>
      <c r="P8" s="242"/>
      <c r="Q8" s="242"/>
    </row>
    <row r="9" spans="2:19" ht="15" customHeight="1" x14ac:dyDescent="0.35">
      <c r="B9" s="228" t="s">
        <v>39</v>
      </c>
      <c r="C9" s="228" t="s">
        <v>55</v>
      </c>
      <c r="D9" s="228"/>
      <c r="E9" s="255" t="s">
        <v>40</v>
      </c>
      <c r="F9" s="255"/>
      <c r="G9" s="255"/>
      <c r="H9" s="255"/>
      <c r="I9" s="255"/>
      <c r="J9" s="255"/>
      <c r="K9" s="292" t="s">
        <v>462</v>
      </c>
      <c r="L9" s="292"/>
      <c r="M9" s="292"/>
      <c r="N9" s="255" t="s">
        <v>400</v>
      </c>
      <c r="O9" s="255"/>
      <c r="P9" s="255"/>
      <c r="Q9" s="255"/>
    </row>
    <row r="10" spans="2:19" x14ac:dyDescent="0.35">
      <c r="B10" s="228"/>
      <c r="C10" s="228"/>
      <c r="D10" s="228"/>
      <c r="E10" s="255"/>
      <c r="F10" s="255"/>
      <c r="G10" s="255"/>
      <c r="H10" s="255"/>
      <c r="I10" s="255"/>
      <c r="J10" s="255"/>
      <c r="K10" s="292"/>
      <c r="L10" s="292"/>
      <c r="M10" s="292"/>
      <c r="N10" s="11" t="s">
        <v>185</v>
      </c>
      <c r="O10" s="255" t="s">
        <v>186</v>
      </c>
      <c r="P10" s="255"/>
      <c r="Q10" s="255"/>
    </row>
    <row r="11" spans="2:19" s="47" customFormat="1" ht="12" x14ac:dyDescent="0.3">
      <c r="B11" s="51">
        <v>1</v>
      </c>
      <c r="C11" s="370">
        <v>2</v>
      </c>
      <c r="D11" s="370"/>
      <c r="E11" s="329">
        <v>3</v>
      </c>
      <c r="F11" s="329"/>
      <c r="G11" s="329"/>
      <c r="H11" s="329"/>
      <c r="I11" s="329"/>
      <c r="J11" s="329"/>
      <c r="K11" s="329">
        <v>4</v>
      </c>
      <c r="L11" s="329"/>
      <c r="M11" s="329"/>
      <c r="N11" s="83">
        <v>5</v>
      </c>
      <c r="O11" s="329">
        <v>6</v>
      </c>
      <c r="P11" s="329"/>
      <c r="Q11" s="329"/>
      <c r="S11" s="48"/>
    </row>
    <row r="12" spans="2:19" x14ac:dyDescent="0.35">
      <c r="B12" s="62" t="s">
        <v>43</v>
      </c>
      <c r="C12" s="320" t="s">
        <v>656</v>
      </c>
      <c r="D12" s="321"/>
      <c r="E12" s="297" t="s">
        <v>657</v>
      </c>
      <c r="F12" s="297"/>
      <c r="G12" s="297"/>
      <c r="H12" s="297"/>
      <c r="I12" s="297"/>
      <c r="J12" s="297"/>
      <c r="K12" s="296">
        <v>0</v>
      </c>
      <c r="L12" s="296"/>
      <c r="M12" s="296"/>
      <c r="N12" s="12">
        <v>0</v>
      </c>
      <c r="O12" s="293">
        <f>O43</f>
        <v>502800</v>
      </c>
      <c r="P12" s="294"/>
      <c r="Q12" s="295"/>
    </row>
    <row r="13" spans="2:19" ht="32.25" customHeight="1" x14ac:dyDescent="0.35">
      <c r="B13" s="62" t="s">
        <v>45</v>
      </c>
      <c r="C13" s="320" t="s">
        <v>658</v>
      </c>
      <c r="D13" s="321"/>
      <c r="E13" s="322" t="s">
        <v>659</v>
      </c>
      <c r="F13" s="323"/>
      <c r="G13" s="323"/>
      <c r="H13" s="323"/>
      <c r="I13" s="323"/>
      <c r="J13" s="324"/>
      <c r="K13" s="325">
        <v>0</v>
      </c>
      <c r="L13" s="326"/>
      <c r="M13" s="327"/>
      <c r="N13" s="12">
        <v>0</v>
      </c>
      <c r="O13" s="440">
        <f>O44</f>
        <v>0.17</v>
      </c>
      <c r="P13" s="441"/>
      <c r="Q13" s="442"/>
    </row>
    <row r="14" spans="2:19" x14ac:dyDescent="0.35">
      <c r="B14" s="62" t="s">
        <v>47</v>
      </c>
      <c r="C14" s="320" t="s">
        <v>660</v>
      </c>
      <c r="D14" s="321"/>
      <c r="E14" s="322" t="s">
        <v>661</v>
      </c>
      <c r="F14" s="323"/>
      <c r="G14" s="323"/>
      <c r="H14" s="323"/>
      <c r="I14" s="323"/>
      <c r="J14" s="324"/>
      <c r="K14" s="325">
        <v>0</v>
      </c>
      <c r="L14" s="326"/>
      <c r="M14" s="327"/>
      <c r="N14" s="12">
        <v>0</v>
      </c>
      <c r="O14" s="440">
        <f>O60</f>
        <v>33.646000000000001</v>
      </c>
      <c r="P14" s="441"/>
      <c r="Q14" s="442"/>
    </row>
    <row r="17" spans="2:19" x14ac:dyDescent="0.35">
      <c r="B17" s="242" t="s">
        <v>38</v>
      </c>
      <c r="C17" s="242"/>
      <c r="D17" s="242"/>
      <c r="E17" s="242"/>
      <c r="F17" s="242"/>
      <c r="G17" s="242"/>
      <c r="H17" s="242"/>
      <c r="I17" s="242"/>
      <c r="J17" s="242"/>
      <c r="K17" s="242"/>
      <c r="L17" s="242"/>
      <c r="M17" s="242"/>
      <c r="N17" s="242"/>
      <c r="O17" s="242"/>
      <c r="P17" s="242"/>
      <c r="Q17" s="242"/>
    </row>
    <row r="18" spans="2:19" x14ac:dyDescent="0.35">
      <c r="B18" s="251" t="s">
        <v>56</v>
      </c>
      <c r="C18" s="251"/>
      <c r="D18" s="251"/>
      <c r="E18" s="251"/>
      <c r="F18" s="251"/>
      <c r="G18" s="251"/>
      <c r="H18" s="251"/>
      <c r="I18" s="251"/>
      <c r="J18" s="251"/>
      <c r="K18" s="251"/>
      <c r="L18" s="251"/>
      <c r="M18" s="251"/>
      <c r="N18" s="251" t="s">
        <v>27</v>
      </c>
      <c r="O18" s="251"/>
      <c r="P18" s="251"/>
      <c r="Q18" s="251"/>
    </row>
    <row r="19" spans="2:19" s="47" customFormat="1" ht="12" x14ac:dyDescent="0.3">
      <c r="B19" s="253">
        <v>1</v>
      </c>
      <c r="C19" s="253"/>
      <c r="D19" s="253"/>
      <c r="E19" s="253"/>
      <c r="F19" s="253"/>
      <c r="G19" s="253"/>
      <c r="H19" s="253"/>
      <c r="I19" s="253"/>
      <c r="J19" s="253"/>
      <c r="K19" s="253"/>
      <c r="L19" s="253"/>
      <c r="M19" s="253"/>
      <c r="N19" s="253">
        <v>2</v>
      </c>
      <c r="O19" s="253"/>
      <c r="P19" s="253"/>
      <c r="Q19" s="253"/>
      <c r="S19" s="48"/>
    </row>
    <row r="20" spans="2:19" x14ac:dyDescent="0.35">
      <c r="B20" s="302" t="s">
        <v>28</v>
      </c>
      <c r="C20" s="302"/>
      <c r="D20" s="302"/>
      <c r="E20" s="302"/>
      <c r="F20" s="302"/>
      <c r="G20" s="302"/>
      <c r="H20" s="302"/>
      <c r="I20" s="302"/>
      <c r="J20" s="302"/>
      <c r="K20" s="302"/>
      <c r="L20" s="302"/>
      <c r="M20" s="302"/>
      <c r="N20" s="298">
        <f>N21+N23+N26</f>
        <v>40299723.5</v>
      </c>
      <c r="O20" s="298"/>
      <c r="P20" s="298"/>
      <c r="Q20" s="298"/>
    </row>
    <row r="21" spans="2:19" x14ac:dyDescent="0.35">
      <c r="B21" s="302" t="s">
        <v>29</v>
      </c>
      <c r="C21" s="302"/>
      <c r="D21" s="302"/>
      <c r="E21" s="302"/>
      <c r="F21" s="302"/>
      <c r="G21" s="302"/>
      <c r="H21" s="302"/>
      <c r="I21" s="302"/>
      <c r="J21" s="302"/>
      <c r="K21" s="302"/>
      <c r="L21" s="302"/>
      <c r="M21" s="302"/>
      <c r="N21" s="298">
        <v>0</v>
      </c>
      <c r="O21" s="298"/>
      <c r="P21" s="298"/>
      <c r="Q21" s="298"/>
    </row>
    <row r="22" spans="2:19" x14ac:dyDescent="0.35">
      <c r="B22" s="337" t="s">
        <v>18</v>
      </c>
      <c r="C22" s="338"/>
      <c r="D22" s="338"/>
      <c r="E22" s="338"/>
      <c r="F22" s="338"/>
      <c r="G22" s="338"/>
      <c r="H22" s="338"/>
      <c r="I22" s="338"/>
      <c r="J22" s="338"/>
      <c r="K22" s="338"/>
      <c r="L22" s="338"/>
      <c r="M22" s="339"/>
      <c r="N22" s="299">
        <v>0</v>
      </c>
      <c r="O22" s="299"/>
      <c r="P22" s="299"/>
      <c r="Q22" s="299"/>
    </row>
    <row r="23" spans="2:19" x14ac:dyDescent="0.35">
      <c r="B23" s="302" t="s">
        <v>30</v>
      </c>
      <c r="C23" s="302"/>
      <c r="D23" s="302"/>
      <c r="E23" s="302"/>
      <c r="F23" s="302"/>
      <c r="G23" s="302"/>
      <c r="H23" s="302"/>
      <c r="I23" s="302"/>
      <c r="J23" s="302"/>
      <c r="K23" s="302"/>
      <c r="L23" s="302"/>
      <c r="M23" s="302"/>
      <c r="N23" s="298">
        <f>N24+N25</f>
        <v>0</v>
      </c>
      <c r="O23" s="298"/>
      <c r="P23" s="298"/>
      <c r="Q23" s="298"/>
    </row>
    <row r="24" spans="2:19" x14ac:dyDescent="0.35">
      <c r="B24" s="332" t="s">
        <v>53</v>
      </c>
      <c r="C24" s="332"/>
      <c r="D24" s="332"/>
      <c r="E24" s="332"/>
      <c r="F24" s="332"/>
      <c r="G24" s="332"/>
      <c r="H24" s="332"/>
      <c r="I24" s="332"/>
      <c r="J24" s="332"/>
      <c r="K24" s="332"/>
      <c r="L24" s="332"/>
      <c r="M24" s="332"/>
      <c r="N24" s="299">
        <f>K69</f>
        <v>0</v>
      </c>
      <c r="O24" s="299"/>
      <c r="P24" s="299"/>
      <c r="Q24" s="299"/>
      <c r="R24" s="69"/>
    </row>
    <row r="25" spans="2:19" x14ac:dyDescent="0.35">
      <c r="B25" s="340" t="s">
        <v>171</v>
      </c>
      <c r="C25" s="341"/>
      <c r="D25" s="341"/>
      <c r="E25" s="341"/>
      <c r="F25" s="341"/>
      <c r="G25" s="341"/>
      <c r="H25" s="341"/>
      <c r="I25" s="341"/>
      <c r="J25" s="341"/>
      <c r="K25" s="341"/>
      <c r="L25" s="341"/>
      <c r="M25" s="342"/>
      <c r="N25" s="299">
        <v>0</v>
      </c>
      <c r="O25" s="299"/>
      <c r="P25" s="299"/>
      <c r="Q25" s="299"/>
      <c r="R25" s="69"/>
    </row>
    <row r="26" spans="2:19" x14ac:dyDescent="0.35">
      <c r="B26" s="302" t="s">
        <v>31</v>
      </c>
      <c r="C26" s="302"/>
      <c r="D26" s="302"/>
      <c r="E26" s="302"/>
      <c r="F26" s="302"/>
      <c r="G26" s="302"/>
      <c r="H26" s="302"/>
      <c r="I26" s="302"/>
      <c r="J26" s="302"/>
      <c r="K26" s="302"/>
      <c r="L26" s="302"/>
      <c r="M26" s="302"/>
      <c r="N26" s="298">
        <f>N27</f>
        <v>40299723.5</v>
      </c>
      <c r="O26" s="298"/>
      <c r="P26" s="298"/>
      <c r="Q26" s="298"/>
    </row>
    <row r="27" spans="2:19" x14ac:dyDescent="0.35">
      <c r="B27" s="332" t="s">
        <v>54</v>
      </c>
      <c r="C27" s="332"/>
      <c r="D27" s="332"/>
      <c r="E27" s="332"/>
      <c r="F27" s="332"/>
      <c r="G27" s="332"/>
      <c r="H27" s="332"/>
      <c r="I27" s="332"/>
      <c r="J27" s="332"/>
      <c r="K27" s="332"/>
      <c r="L27" s="332"/>
      <c r="M27" s="332"/>
      <c r="N27" s="299">
        <f>L69</f>
        <v>40299723.5</v>
      </c>
      <c r="O27" s="299"/>
      <c r="P27" s="299"/>
      <c r="Q27" s="299"/>
    </row>
    <row r="28" spans="2:19" x14ac:dyDescent="0.35">
      <c r="B28" s="302" t="s">
        <v>32</v>
      </c>
      <c r="C28" s="302"/>
      <c r="D28" s="302"/>
      <c r="E28" s="302"/>
      <c r="F28" s="302"/>
      <c r="G28" s="302"/>
      <c r="H28" s="302"/>
      <c r="I28" s="302"/>
      <c r="J28" s="302"/>
      <c r="K28" s="302"/>
      <c r="L28" s="302"/>
      <c r="M28" s="302"/>
      <c r="N28" s="298">
        <v>0</v>
      </c>
      <c r="O28" s="298"/>
      <c r="P28" s="298"/>
      <c r="Q28" s="298"/>
    </row>
    <row r="29" spans="2:19" x14ac:dyDescent="0.35">
      <c r="B29" s="303" t="s">
        <v>18</v>
      </c>
      <c r="C29" s="303"/>
      <c r="D29" s="303"/>
      <c r="E29" s="303"/>
      <c r="F29" s="303"/>
      <c r="G29" s="303"/>
      <c r="H29" s="303"/>
      <c r="I29" s="303"/>
      <c r="J29" s="303"/>
      <c r="K29" s="303"/>
      <c r="L29" s="303"/>
      <c r="M29" s="303"/>
      <c r="N29" s="299">
        <v>0</v>
      </c>
      <c r="O29" s="299"/>
      <c r="P29" s="299"/>
      <c r="Q29" s="299"/>
    </row>
    <row r="30" spans="2:19" x14ac:dyDescent="0.35">
      <c r="B30" s="343" t="s">
        <v>33</v>
      </c>
      <c r="C30" s="344"/>
      <c r="D30" s="344"/>
      <c r="E30" s="344"/>
      <c r="F30" s="344"/>
      <c r="G30" s="344"/>
      <c r="H30" s="344"/>
      <c r="I30" s="344"/>
      <c r="J30" s="344"/>
      <c r="K30" s="344"/>
      <c r="L30" s="344"/>
      <c r="M30" s="345"/>
      <c r="N30" s="298">
        <f>N31+N32+N33</f>
        <v>7111716.5</v>
      </c>
      <c r="O30" s="298"/>
      <c r="P30" s="298"/>
      <c r="Q30" s="298"/>
    </row>
    <row r="31" spans="2:19" x14ac:dyDescent="0.35">
      <c r="B31" s="332" t="s">
        <v>34</v>
      </c>
      <c r="C31" s="332"/>
      <c r="D31" s="332"/>
      <c r="E31" s="332"/>
      <c r="F31" s="332"/>
      <c r="G31" s="332"/>
      <c r="H31" s="332"/>
      <c r="I31" s="332"/>
      <c r="J31" s="332"/>
      <c r="K31" s="332"/>
      <c r="L31" s="332"/>
      <c r="M31" s="332"/>
      <c r="N31" s="299">
        <f>M69</f>
        <v>7111716.5</v>
      </c>
      <c r="O31" s="299"/>
      <c r="P31" s="299"/>
      <c r="Q31" s="299"/>
    </row>
    <row r="32" spans="2:19" x14ac:dyDescent="0.35">
      <c r="B32" s="332" t="s">
        <v>35</v>
      </c>
      <c r="C32" s="332"/>
      <c r="D32" s="332"/>
      <c r="E32" s="332"/>
      <c r="F32" s="332"/>
      <c r="G32" s="332"/>
      <c r="H32" s="332"/>
      <c r="I32" s="332"/>
      <c r="J32" s="332"/>
      <c r="K32" s="332"/>
      <c r="L32" s="332"/>
      <c r="M32" s="332"/>
      <c r="N32" s="299">
        <v>0</v>
      </c>
      <c r="O32" s="299"/>
      <c r="P32" s="299"/>
      <c r="Q32" s="299"/>
    </row>
    <row r="33" spans="2:19" x14ac:dyDescent="0.35">
      <c r="B33" s="332" t="s">
        <v>36</v>
      </c>
      <c r="C33" s="332"/>
      <c r="D33" s="332"/>
      <c r="E33" s="332"/>
      <c r="F33" s="332"/>
      <c r="G33" s="332"/>
      <c r="H33" s="332"/>
      <c r="I33" s="332"/>
      <c r="J33" s="332"/>
      <c r="K33" s="332"/>
      <c r="L33" s="332"/>
      <c r="M33" s="332"/>
      <c r="N33" s="299">
        <v>0</v>
      </c>
      <c r="O33" s="299"/>
      <c r="P33" s="299"/>
      <c r="Q33" s="299"/>
    </row>
    <row r="34" spans="2:19" x14ac:dyDescent="0.35">
      <c r="B34" s="302" t="s">
        <v>37</v>
      </c>
      <c r="C34" s="302"/>
      <c r="D34" s="302"/>
      <c r="E34" s="302"/>
      <c r="F34" s="302"/>
      <c r="G34" s="302"/>
      <c r="H34" s="302"/>
      <c r="I34" s="302"/>
      <c r="J34" s="302"/>
      <c r="K34" s="302"/>
      <c r="L34" s="302"/>
      <c r="M34" s="302"/>
      <c r="N34" s="298">
        <f>N20+N30</f>
        <v>47411440</v>
      </c>
      <c r="O34" s="298"/>
      <c r="P34" s="298"/>
      <c r="Q34" s="298"/>
    </row>
    <row r="35" spans="2:19" x14ac:dyDescent="0.35">
      <c r="B35" s="13"/>
      <c r="C35" s="13"/>
      <c r="D35" s="13"/>
      <c r="E35" s="13"/>
      <c r="F35" s="13"/>
      <c r="G35" s="13"/>
      <c r="H35" s="13"/>
      <c r="I35" s="13"/>
      <c r="J35" s="13"/>
      <c r="K35" s="13"/>
      <c r="L35" s="13"/>
      <c r="M35" s="13"/>
      <c r="N35" s="109"/>
      <c r="O35" s="109"/>
      <c r="P35" s="109"/>
      <c r="Q35" s="109"/>
    </row>
    <row r="37" spans="2:19" x14ac:dyDescent="0.35">
      <c r="B37" s="242" t="s">
        <v>25</v>
      </c>
      <c r="C37" s="242"/>
      <c r="D37" s="242"/>
      <c r="E37" s="242"/>
      <c r="F37" s="242"/>
      <c r="G37" s="242"/>
      <c r="H37" s="242"/>
      <c r="I37" s="242"/>
      <c r="J37" s="242"/>
      <c r="K37" s="242"/>
      <c r="L37" s="242"/>
      <c r="M37" s="242"/>
      <c r="N37" s="242"/>
      <c r="O37" s="242"/>
      <c r="P37" s="242"/>
      <c r="Q37" s="242"/>
    </row>
    <row r="38" spans="2:19" ht="15" customHeight="1" x14ac:dyDescent="0.35">
      <c r="B38" s="314" t="s">
        <v>57</v>
      </c>
      <c r="C38" s="314" t="s">
        <v>58</v>
      </c>
      <c r="D38" s="314" t="s">
        <v>0</v>
      </c>
      <c r="E38" s="314" t="s">
        <v>1</v>
      </c>
      <c r="F38" s="314" t="s">
        <v>59</v>
      </c>
      <c r="G38" s="314" t="s">
        <v>284</v>
      </c>
      <c r="H38" s="354" t="s">
        <v>2</v>
      </c>
      <c r="I38" s="313" t="s">
        <v>3</v>
      </c>
      <c r="J38" s="313"/>
      <c r="K38" s="313"/>
      <c r="L38" s="313"/>
      <c r="M38" s="313"/>
      <c r="N38" s="314" t="s">
        <v>60</v>
      </c>
      <c r="O38" s="314"/>
      <c r="P38" s="314" t="s">
        <v>4</v>
      </c>
      <c r="Q38" s="314" t="s">
        <v>5</v>
      </c>
    </row>
    <row r="39" spans="2:19" ht="30" customHeight="1" x14ac:dyDescent="0.35">
      <c r="B39" s="314"/>
      <c r="C39" s="314"/>
      <c r="D39" s="314"/>
      <c r="E39" s="314"/>
      <c r="F39" s="314"/>
      <c r="G39" s="314"/>
      <c r="H39" s="354"/>
      <c r="I39" s="313" t="s">
        <v>6</v>
      </c>
      <c r="J39" s="313" t="s">
        <v>7</v>
      </c>
      <c r="K39" s="313"/>
      <c r="L39" s="313"/>
      <c r="M39" s="313" t="s">
        <v>8</v>
      </c>
      <c r="N39" s="314" t="s">
        <v>301</v>
      </c>
      <c r="O39" s="314" t="s">
        <v>246</v>
      </c>
      <c r="P39" s="314"/>
      <c r="Q39" s="314"/>
    </row>
    <row r="40" spans="2:19" ht="52.5" x14ac:dyDescent="0.35">
      <c r="B40" s="314"/>
      <c r="C40" s="314"/>
      <c r="D40" s="314"/>
      <c r="E40" s="314"/>
      <c r="F40" s="314"/>
      <c r="G40" s="314"/>
      <c r="H40" s="354"/>
      <c r="I40" s="313"/>
      <c r="J40" s="10" t="s">
        <v>9</v>
      </c>
      <c r="K40" s="10" t="s">
        <v>10</v>
      </c>
      <c r="L40" s="10" t="s">
        <v>11</v>
      </c>
      <c r="M40" s="313"/>
      <c r="N40" s="314"/>
      <c r="O40" s="314"/>
      <c r="P40" s="314"/>
      <c r="Q40" s="314"/>
    </row>
    <row r="41" spans="2:19" s="47" customFormat="1" ht="12" x14ac:dyDescent="0.3">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19" x14ac:dyDescent="0.35">
      <c r="B42" s="304" t="s">
        <v>605</v>
      </c>
      <c r="C42" s="307" t="s">
        <v>13</v>
      </c>
      <c r="D42" s="307" t="s">
        <v>176</v>
      </c>
      <c r="E42" s="307" t="s">
        <v>475</v>
      </c>
      <c r="F42" s="307" t="s">
        <v>14</v>
      </c>
      <c r="G42" s="307" t="s">
        <v>673</v>
      </c>
      <c r="H42" s="307" t="s">
        <v>15</v>
      </c>
      <c r="I42" s="310">
        <f>SUM(J42:M43)</f>
        <v>21736530</v>
      </c>
      <c r="J42" s="310">
        <f>SUM(J47:J59)</f>
        <v>0</v>
      </c>
      <c r="K42" s="310">
        <f>SUM(K47:K59)</f>
        <v>0</v>
      </c>
      <c r="L42" s="310">
        <f>SUM(L47:L59)</f>
        <v>18476050.5</v>
      </c>
      <c r="M42" s="310">
        <f>SUM(M47:M59)</f>
        <v>3260479.5</v>
      </c>
      <c r="N42" s="44" t="s">
        <v>477</v>
      </c>
      <c r="O42" s="41">
        <f>O47+O49+O51+O53+O55+O57</f>
        <v>6</v>
      </c>
      <c r="P42" s="307" t="s">
        <v>314</v>
      </c>
      <c r="Q42" s="307" t="s">
        <v>540</v>
      </c>
    </row>
    <row r="43" spans="2:19" ht="21" x14ac:dyDescent="0.35">
      <c r="B43" s="305"/>
      <c r="C43" s="308"/>
      <c r="D43" s="308"/>
      <c r="E43" s="308"/>
      <c r="F43" s="308"/>
      <c r="G43" s="308"/>
      <c r="H43" s="308"/>
      <c r="I43" s="311"/>
      <c r="J43" s="311"/>
      <c r="K43" s="311"/>
      <c r="L43" s="311"/>
      <c r="M43" s="311"/>
      <c r="N43" s="44" t="s">
        <v>497</v>
      </c>
      <c r="O43" s="41">
        <f>O48+O50+O52+O54+O56</f>
        <v>502800</v>
      </c>
      <c r="P43" s="308"/>
      <c r="Q43" s="308"/>
    </row>
    <row r="44" spans="2:19" ht="21" x14ac:dyDescent="0.35">
      <c r="B44" s="305"/>
      <c r="C44" s="308"/>
      <c r="D44" s="308"/>
      <c r="E44" s="308"/>
      <c r="F44" s="308"/>
      <c r="G44" s="308"/>
      <c r="H44" s="308"/>
      <c r="I44" s="311"/>
      <c r="J44" s="311"/>
      <c r="K44" s="311"/>
      <c r="L44" s="311"/>
      <c r="M44" s="311"/>
      <c r="N44" s="44" t="s">
        <v>606</v>
      </c>
      <c r="O44" s="126">
        <f>O58</f>
        <v>0.17</v>
      </c>
      <c r="P44" s="308"/>
      <c r="Q44" s="308"/>
    </row>
    <row r="45" spans="2:19" ht="21" x14ac:dyDescent="0.35">
      <c r="B45" s="306"/>
      <c r="C45" s="309"/>
      <c r="D45" s="309"/>
      <c r="E45" s="309"/>
      <c r="F45" s="309"/>
      <c r="G45" s="309"/>
      <c r="H45" s="309"/>
      <c r="I45" s="312"/>
      <c r="J45" s="312"/>
      <c r="K45" s="312"/>
      <c r="L45" s="312"/>
      <c r="M45" s="312"/>
      <c r="N45" s="44" t="s">
        <v>607</v>
      </c>
      <c r="O45" s="41">
        <f>O59</f>
        <v>9100</v>
      </c>
      <c r="P45" s="309"/>
      <c r="Q45" s="309"/>
    </row>
    <row r="46" spans="2:19" x14ac:dyDescent="0.35">
      <c r="B46" s="42" t="s">
        <v>16</v>
      </c>
      <c r="C46" s="43"/>
      <c r="D46" s="43"/>
      <c r="E46" s="43"/>
      <c r="F46" s="43"/>
      <c r="G46" s="43"/>
      <c r="H46" s="43"/>
      <c r="I46" s="58"/>
      <c r="J46" s="58"/>
      <c r="K46" s="60"/>
      <c r="L46" s="60"/>
      <c r="M46" s="58"/>
      <c r="N46" s="138"/>
      <c r="O46" s="72"/>
      <c r="P46" s="73"/>
      <c r="Q46" s="43"/>
    </row>
    <row r="47" spans="2:19" ht="15" customHeight="1" x14ac:dyDescent="0.35">
      <c r="B47" s="271" t="s">
        <v>608</v>
      </c>
      <c r="C47" s="272"/>
      <c r="D47" s="270" t="s">
        <v>22</v>
      </c>
      <c r="E47" s="270" t="s">
        <v>668</v>
      </c>
      <c r="F47" s="272"/>
      <c r="G47" s="270" t="s">
        <v>673</v>
      </c>
      <c r="H47" s="272"/>
      <c r="I47" s="273">
        <f>SUM(J47:M48)</f>
        <v>3000588</v>
      </c>
      <c r="J47" s="273">
        <v>0</v>
      </c>
      <c r="K47" s="273">
        <v>0</v>
      </c>
      <c r="L47" s="289">
        <v>2550499.7999999998</v>
      </c>
      <c r="M47" s="450">
        <v>450088.2</v>
      </c>
      <c r="N47" s="40" t="s">
        <v>477</v>
      </c>
      <c r="O47" s="139">
        <v>1</v>
      </c>
      <c r="P47" s="270" t="s">
        <v>315</v>
      </c>
      <c r="Q47" s="270" t="s">
        <v>609</v>
      </c>
      <c r="R47" s="162"/>
    </row>
    <row r="48" spans="2:19" ht="39" customHeight="1" x14ac:dyDescent="0.35">
      <c r="B48" s="271"/>
      <c r="C48" s="272"/>
      <c r="D48" s="270"/>
      <c r="E48" s="270"/>
      <c r="F48" s="272"/>
      <c r="G48" s="270"/>
      <c r="H48" s="272"/>
      <c r="I48" s="273"/>
      <c r="J48" s="273"/>
      <c r="K48" s="273"/>
      <c r="L48" s="291"/>
      <c r="M48" s="450"/>
      <c r="N48" s="40" t="s">
        <v>497</v>
      </c>
      <c r="O48" s="139">
        <v>154224</v>
      </c>
      <c r="P48" s="270"/>
      <c r="Q48" s="270"/>
      <c r="R48" s="162"/>
    </row>
    <row r="49" spans="2:23" ht="64.5" customHeight="1" x14ac:dyDescent="0.35">
      <c r="B49" s="271" t="s">
        <v>610</v>
      </c>
      <c r="C49" s="272"/>
      <c r="D49" s="270" t="s">
        <v>22</v>
      </c>
      <c r="E49" s="271" t="s">
        <v>611</v>
      </c>
      <c r="F49" s="272"/>
      <c r="G49" s="270" t="s">
        <v>673</v>
      </c>
      <c r="H49" s="272"/>
      <c r="I49" s="273">
        <f>SUM(J49:M50)</f>
        <v>12305242</v>
      </c>
      <c r="J49" s="273">
        <v>0</v>
      </c>
      <c r="K49" s="273">
        <v>0</v>
      </c>
      <c r="L49" s="289">
        <v>10459455.699999999</v>
      </c>
      <c r="M49" s="273">
        <v>1845786.3</v>
      </c>
      <c r="N49" s="40" t="s">
        <v>477</v>
      </c>
      <c r="O49" s="87">
        <v>1</v>
      </c>
      <c r="P49" s="270" t="s">
        <v>314</v>
      </c>
      <c r="Q49" s="270" t="s">
        <v>468</v>
      </c>
      <c r="R49" s="162"/>
    </row>
    <row r="50" spans="2:23" ht="73.5" customHeight="1" x14ac:dyDescent="0.35">
      <c r="B50" s="271"/>
      <c r="C50" s="272"/>
      <c r="D50" s="270"/>
      <c r="E50" s="271"/>
      <c r="F50" s="272"/>
      <c r="G50" s="270"/>
      <c r="H50" s="272"/>
      <c r="I50" s="273"/>
      <c r="J50" s="273"/>
      <c r="K50" s="273"/>
      <c r="L50" s="291"/>
      <c r="M50" s="273"/>
      <c r="N50" s="40" t="s">
        <v>497</v>
      </c>
      <c r="O50" s="87">
        <v>286944</v>
      </c>
      <c r="P50" s="270"/>
      <c r="Q50" s="270"/>
    </row>
    <row r="51" spans="2:23" x14ac:dyDescent="0.35">
      <c r="B51" s="271" t="s">
        <v>612</v>
      </c>
      <c r="C51" s="272"/>
      <c r="D51" s="270" t="s">
        <v>22</v>
      </c>
      <c r="E51" s="270" t="s">
        <v>671</v>
      </c>
      <c r="F51" s="272"/>
      <c r="G51" s="270" t="s">
        <v>673</v>
      </c>
      <c r="H51" s="272"/>
      <c r="I51" s="273">
        <f>SUM(J51:M52)</f>
        <v>2418200</v>
      </c>
      <c r="J51" s="273">
        <v>0</v>
      </c>
      <c r="K51" s="273">
        <v>0</v>
      </c>
      <c r="L51" s="289">
        <v>2055470</v>
      </c>
      <c r="M51" s="273">
        <v>362730</v>
      </c>
      <c r="N51" s="40" t="s">
        <v>477</v>
      </c>
      <c r="O51" s="87">
        <v>1</v>
      </c>
      <c r="P51" s="270" t="s">
        <v>21</v>
      </c>
      <c r="Q51" s="270" t="s">
        <v>468</v>
      </c>
    </row>
    <row r="52" spans="2:23" ht="45" customHeight="1" x14ac:dyDescent="0.35">
      <c r="B52" s="271"/>
      <c r="C52" s="272"/>
      <c r="D52" s="270"/>
      <c r="E52" s="270"/>
      <c r="F52" s="272"/>
      <c r="G52" s="270"/>
      <c r="H52" s="272"/>
      <c r="I52" s="273"/>
      <c r="J52" s="273"/>
      <c r="K52" s="273"/>
      <c r="L52" s="291"/>
      <c r="M52" s="273"/>
      <c r="N52" s="40" t="s">
        <v>497</v>
      </c>
      <c r="O52" s="87">
        <v>37632</v>
      </c>
      <c r="P52" s="270"/>
      <c r="Q52" s="270"/>
      <c r="U52" s="25"/>
    </row>
    <row r="53" spans="2:23" x14ac:dyDescent="0.35">
      <c r="B53" s="271" t="s">
        <v>613</v>
      </c>
      <c r="C53" s="272"/>
      <c r="D53" s="270" t="s">
        <v>22</v>
      </c>
      <c r="E53" s="270" t="s">
        <v>614</v>
      </c>
      <c r="F53" s="272"/>
      <c r="G53" s="270" t="s">
        <v>673</v>
      </c>
      <c r="H53" s="272"/>
      <c r="I53" s="273">
        <f>SUM(J53:M54)</f>
        <v>1070000</v>
      </c>
      <c r="J53" s="273">
        <v>0</v>
      </c>
      <c r="K53" s="273">
        <v>0</v>
      </c>
      <c r="L53" s="289">
        <v>909500</v>
      </c>
      <c r="M53" s="273">
        <v>160500</v>
      </c>
      <c r="N53" s="40" t="s">
        <v>477</v>
      </c>
      <c r="O53" s="87">
        <v>1</v>
      </c>
      <c r="P53" s="270" t="s">
        <v>19</v>
      </c>
      <c r="Q53" s="270" t="s">
        <v>540</v>
      </c>
      <c r="R53" s="130"/>
    </row>
    <row r="54" spans="2:23" ht="47.25" customHeight="1" x14ac:dyDescent="0.35">
      <c r="B54" s="271"/>
      <c r="C54" s="272"/>
      <c r="D54" s="270"/>
      <c r="E54" s="270"/>
      <c r="F54" s="272"/>
      <c r="G54" s="270"/>
      <c r="H54" s="272"/>
      <c r="I54" s="273"/>
      <c r="J54" s="273"/>
      <c r="K54" s="273"/>
      <c r="L54" s="291"/>
      <c r="M54" s="273"/>
      <c r="N54" s="40" t="s">
        <v>497</v>
      </c>
      <c r="O54" s="87">
        <v>12000</v>
      </c>
      <c r="P54" s="270"/>
      <c r="Q54" s="270"/>
      <c r="R54" s="130"/>
      <c r="U54" s="25"/>
    </row>
    <row r="55" spans="2:23" ht="31.5" customHeight="1" x14ac:dyDescent="0.35">
      <c r="B55" s="271" t="s">
        <v>615</v>
      </c>
      <c r="C55" s="272"/>
      <c r="D55" s="270" t="s">
        <v>22</v>
      </c>
      <c r="E55" s="270" t="s">
        <v>614</v>
      </c>
      <c r="F55" s="272"/>
      <c r="G55" s="270" t="s">
        <v>673</v>
      </c>
      <c r="H55" s="272"/>
      <c r="I55" s="273">
        <f>SUM(J55:M56)</f>
        <v>1926000</v>
      </c>
      <c r="J55" s="273">
        <v>0</v>
      </c>
      <c r="K55" s="273">
        <v>0</v>
      </c>
      <c r="L55" s="289">
        <v>1637100</v>
      </c>
      <c r="M55" s="273">
        <v>288900</v>
      </c>
      <c r="N55" s="40" t="s">
        <v>477</v>
      </c>
      <c r="O55" s="87">
        <v>1</v>
      </c>
      <c r="P55" s="270" t="s">
        <v>19</v>
      </c>
      <c r="Q55" s="270" t="s">
        <v>540</v>
      </c>
      <c r="R55" s="130"/>
      <c r="T55" s="18"/>
      <c r="W55" s="28"/>
    </row>
    <row r="56" spans="2:23" ht="29.25" customHeight="1" x14ac:dyDescent="0.35">
      <c r="B56" s="271"/>
      <c r="C56" s="272"/>
      <c r="D56" s="270"/>
      <c r="E56" s="270"/>
      <c r="F56" s="272"/>
      <c r="G56" s="270"/>
      <c r="H56" s="272"/>
      <c r="I56" s="273"/>
      <c r="J56" s="273"/>
      <c r="K56" s="273"/>
      <c r="L56" s="291"/>
      <c r="M56" s="273"/>
      <c r="N56" s="40" t="s">
        <v>497</v>
      </c>
      <c r="O56" s="87">
        <v>12000</v>
      </c>
      <c r="P56" s="270"/>
      <c r="Q56" s="270"/>
      <c r="R56" s="130"/>
      <c r="U56" s="29"/>
      <c r="V56" s="29"/>
      <c r="W56" s="30"/>
    </row>
    <row r="57" spans="2:23" x14ac:dyDescent="0.35">
      <c r="B57" s="271" t="s">
        <v>616</v>
      </c>
      <c r="C57" s="272"/>
      <c r="D57" s="270" t="s">
        <v>22</v>
      </c>
      <c r="E57" s="278" t="s">
        <v>18</v>
      </c>
      <c r="F57" s="272"/>
      <c r="G57" s="286" t="s">
        <v>673</v>
      </c>
      <c r="H57" s="272"/>
      <c r="I57" s="273">
        <f>SUM(J57:M59)</f>
        <v>1016500</v>
      </c>
      <c r="J57" s="273">
        <v>0</v>
      </c>
      <c r="K57" s="273">
        <v>0</v>
      </c>
      <c r="L57" s="289">
        <v>864025</v>
      </c>
      <c r="M57" s="273">
        <v>152475</v>
      </c>
      <c r="N57" s="40" t="s">
        <v>469</v>
      </c>
      <c r="O57" s="87">
        <v>1</v>
      </c>
      <c r="P57" s="270" t="s">
        <v>19</v>
      </c>
      <c r="Q57" s="270" t="s">
        <v>540</v>
      </c>
      <c r="R57" s="130"/>
    </row>
    <row r="58" spans="2:23" ht="21" x14ac:dyDescent="0.35">
      <c r="B58" s="271"/>
      <c r="C58" s="272"/>
      <c r="D58" s="270"/>
      <c r="E58" s="278"/>
      <c r="F58" s="272"/>
      <c r="G58" s="287"/>
      <c r="H58" s="272"/>
      <c r="I58" s="273"/>
      <c r="J58" s="273"/>
      <c r="K58" s="273"/>
      <c r="L58" s="290"/>
      <c r="M58" s="273"/>
      <c r="N58" s="40" t="s">
        <v>606</v>
      </c>
      <c r="O58" s="128">
        <v>0.17</v>
      </c>
      <c r="P58" s="270"/>
      <c r="Q58" s="270"/>
      <c r="R58" s="130"/>
    </row>
    <row r="59" spans="2:23" ht="25.5" customHeight="1" x14ac:dyDescent="0.35">
      <c r="B59" s="271"/>
      <c r="C59" s="272"/>
      <c r="D59" s="270"/>
      <c r="E59" s="278"/>
      <c r="F59" s="272"/>
      <c r="G59" s="288"/>
      <c r="H59" s="272"/>
      <c r="I59" s="273"/>
      <c r="J59" s="273"/>
      <c r="K59" s="273"/>
      <c r="L59" s="291"/>
      <c r="M59" s="273"/>
      <c r="N59" s="40" t="s">
        <v>607</v>
      </c>
      <c r="O59" s="87">
        <v>9100</v>
      </c>
      <c r="P59" s="270"/>
      <c r="Q59" s="270"/>
      <c r="R59" s="130"/>
    </row>
    <row r="60" spans="2:23" ht="21" customHeight="1" x14ac:dyDescent="0.35">
      <c r="B60" s="304" t="s">
        <v>617</v>
      </c>
      <c r="C60" s="307" t="s">
        <v>13</v>
      </c>
      <c r="D60" s="307" t="s">
        <v>176</v>
      </c>
      <c r="E60" s="307" t="s">
        <v>18</v>
      </c>
      <c r="F60" s="307" t="s">
        <v>14</v>
      </c>
      <c r="G60" s="307" t="s">
        <v>673</v>
      </c>
      <c r="H60" s="307" t="s">
        <v>15</v>
      </c>
      <c r="I60" s="438">
        <f>SUM(J60:M60)</f>
        <v>25674910</v>
      </c>
      <c r="J60" s="438">
        <f>SUM(J63:J68)</f>
        <v>0</v>
      </c>
      <c r="K60" s="438">
        <f>SUM(K63:K68)</f>
        <v>0</v>
      </c>
      <c r="L60" s="438">
        <f>SUM(L63:L68)</f>
        <v>21823673</v>
      </c>
      <c r="M60" s="438">
        <f>SUM(M63:M68)</f>
        <v>3851237</v>
      </c>
      <c r="N60" s="44" t="s">
        <v>618</v>
      </c>
      <c r="O60" s="126">
        <f>O63+O65+O67</f>
        <v>33.646000000000001</v>
      </c>
      <c r="P60" s="307" t="s">
        <v>314</v>
      </c>
      <c r="Q60" s="307" t="s">
        <v>540</v>
      </c>
      <c r="R60" s="130"/>
    </row>
    <row r="61" spans="2:23" ht="39" customHeight="1" x14ac:dyDescent="0.35">
      <c r="B61" s="305"/>
      <c r="C61" s="308"/>
      <c r="D61" s="308"/>
      <c r="E61" s="308"/>
      <c r="F61" s="308"/>
      <c r="G61" s="308"/>
      <c r="H61" s="308"/>
      <c r="I61" s="439"/>
      <c r="J61" s="439"/>
      <c r="K61" s="439"/>
      <c r="L61" s="439"/>
      <c r="M61" s="439"/>
      <c r="N61" s="44" t="s">
        <v>469</v>
      </c>
      <c r="O61" s="41">
        <f>O64+O66+O68</f>
        <v>2</v>
      </c>
      <c r="P61" s="308"/>
      <c r="Q61" s="308"/>
      <c r="R61" s="130"/>
    </row>
    <row r="62" spans="2:23" x14ac:dyDescent="0.35">
      <c r="B62" s="42" t="s">
        <v>311</v>
      </c>
      <c r="C62" s="43"/>
      <c r="D62" s="43"/>
      <c r="E62" s="43"/>
      <c r="F62" s="43"/>
      <c r="G62" s="43"/>
      <c r="H62" s="43"/>
      <c r="I62" s="58"/>
      <c r="J62" s="58"/>
      <c r="K62" s="60"/>
      <c r="L62" s="60"/>
      <c r="M62" s="58"/>
      <c r="N62" s="138"/>
      <c r="O62" s="72"/>
      <c r="P62" s="73"/>
      <c r="Q62" s="43"/>
      <c r="R62" s="130"/>
    </row>
    <row r="63" spans="2:23" ht="27.75" customHeight="1" x14ac:dyDescent="0.35">
      <c r="B63" s="271" t="s">
        <v>619</v>
      </c>
      <c r="C63" s="272"/>
      <c r="D63" s="270" t="s">
        <v>22</v>
      </c>
      <c r="E63" s="270" t="s">
        <v>18</v>
      </c>
      <c r="F63" s="272"/>
      <c r="G63" s="270" t="s">
        <v>673</v>
      </c>
      <c r="H63" s="272"/>
      <c r="I63" s="273">
        <f>SUM(J63:M64)</f>
        <v>642000</v>
      </c>
      <c r="J63" s="273">
        <v>0</v>
      </c>
      <c r="K63" s="273">
        <v>0</v>
      </c>
      <c r="L63" s="273">
        <v>545700</v>
      </c>
      <c r="M63" s="450">
        <v>96300</v>
      </c>
      <c r="N63" s="40" t="s">
        <v>618</v>
      </c>
      <c r="O63" s="191">
        <v>5.3959999999999999</v>
      </c>
      <c r="P63" s="270" t="s">
        <v>257</v>
      </c>
      <c r="Q63" s="270" t="s">
        <v>540</v>
      </c>
      <c r="R63" s="130"/>
    </row>
    <row r="64" spans="2:23" ht="28.5" customHeight="1" x14ac:dyDescent="0.35">
      <c r="B64" s="271"/>
      <c r="C64" s="272"/>
      <c r="D64" s="270"/>
      <c r="E64" s="270"/>
      <c r="F64" s="272"/>
      <c r="G64" s="270"/>
      <c r="H64" s="272"/>
      <c r="I64" s="273"/>
      <c r="J64" s="273"/>
      <c r="K64" s="273"/>
      <c r="L64" s="273"/>
      <c r="M64" s="450"/>
      <c r="N64" s="40" t="s">
        <v>469</v>
      </c>
      <c r="O64" s="139">
        <v>1</v>
      </c>
      <c r="P64" s="270"/>
      <c r="Q64" s="270"/>
      <c r="R64" s="130"/>
    </row>
    <row r="65" spans="2:19" ht="27" customHeight="1" x14ac:dyDescent="0.35">
      <c r="B65" s="280" t="s">
        <v>620</v>
      </c>
      <c r="C65" s="283"/>
      <c r="D65" s="286" t="s">
        <v>22</v>
      </c>
      <c r="E65" s="286" t="s">
        <v>18</v>
      </c>
      <c r="F65" s="283"/>
      <c r="G65" s="286" t="s">
        <v>673</v>
      </c>
      <c r="H65" s="283"/>
      <c r="I65" s="289">
        <f>SUM(J65:M66)</f>
        <v>22857600</v>
      </c>
      <c r="J65" s="289">
        <v>0</v>
      </c>
      <c r="K65" s="289">
        <v>0</v>
      </c>
      <c r="L65" s="289">
        <v>19428960</v>
      </c>
      <c r="M65" s="289">
        <v>3428640</v>
      </c>
      <c r="N65" s="40" t="s">
        <v>618</v>
      </c>
      <c r="O65" s="128">
        <v>13.45</v>
      </c>
      <c r="P65" s="286" t="s">
        <v>314</v>
      </c>
      <c r="Q65" s="286" t="s">
        <v>540</v>
      </c>
      <c r="R65" s="130"/>
    </row>
    <row r="66" spans="2:19" ht="37.9" customHeight="1" x14ac:dyDescent="0.35">
      <c r="B66" s="281"/>
      <c r="C66" s="284"/>
      <c r="D66" s="287"/>
      <c r="E66" s="287"/>
      <c r="F66" s="284"/>
      <c r="G66" s="287"/>
      <c r="H66" s="284"/>
      <c r="I66" s="290"/>
      <c r="J66" s="290"/>
      <c r="K66" s="290"/>
      <c r="L66" s="290"/>
      <c r="M66" s="290"/>
      <c r="N66" s="40" t="s">
        <v>469</v>
      </c>
      <c r="O66" s="87">
        <v>1</v>
      </c>
      <c r="P66" s="287"/>
      <c r="Q66" s="287"/>
      <c r="R66" s="130"/>
    </row>
    <row r="67" spans="2:19" ht="28.5" customHeight="1" x14ac:dyDescent="0.35">
      <c r="B67" s="280" t="s">
        <v>621</v>
      </c>
      <c r="C67" s="283"/>
      <c r="D67" s="286" t="s">
        <v>22</v>
      </c>
      <c r="E67" s="286" t="s">
        <v>18</v>
      </c>
      <c r="F67" s="283"/>
      <c r="G67" s="286" t="s">
        <v>673</v>
      </c>
      <c r="H67" s="283"/>
      <c r="I67" s="289">
        <f>SUM(J67:M68)</f>
        <v>2175310</v>
      </c>
      <c r="J67" s="289">
        <v>0</v>
      </c>
      <c r="K67" s="289">
        <v>0</v>
      </c>
      <c r="L67" s="289">
        <v>1849013</v>
      </c>
      <c r="M67" s="289">
        <v>326297</v>
      </c>
      <c r="N67" s="40" t="s">
        <v>618</v>
      </c>
      <c r="O67" s="128">
        <v>14.8</v>
      </c>
      <c r="P67" s="270" t="s">
        <v>471</v>
      </c>
      <c r="Q67" s="270" t="s">
        <v>540</v>
      </c>
      <c r="R67" s="130"/>
    </row>
    <row r="68" spans="2:19" x14ac:dyDescent="0.35">
      <c r="B68" s="281"/>
      <c r="C68" s="284"/>
      <c r="D68" s="287"/>
      <c r="E68" s="287"/>
      <c r="F68" s="284"/>
      <c r="G68" s="287"/>
      <c r="H68" s="284"/>
      <c r="I68" s="290"/>
      <c r="J68" s="290"/>
      <c r="K68" s="290"/>
      <c r="L68" s="290"/>
      <c r="M68" s="290"/>
      <c r="N68" s="40" t="s">
        <v>665</v>
      </c>
      <c r="O68" s="87">
        <v>0</v>
      </c>
      <c r="P68" s="270"/>
      <c r="Q68" s="270"/>
      <c r="R68" s="130"/>
    </row>
    <row r="69" spans="2:19" x14ac:dyDescent="0.35">
      <c r="B69" s="412" t="s">
        <v>12</v>
      </c>
      <c r="C69" s="412"/>
      <c r="D69" s="412"/>
      <c r="E69" s="412"/>
      <c r="F69" s="412"/>
      <c r="G69" s="412"/>
      <c r="H69" s="412"/>
      <c r="I69" s="161">
        <f>I60+I42</f>
        <v>47411440</v>
      </c>
      <c r="J69" s="161">
        <f>J60+J42</f>
        <v>0</v>
      </c>
      <c r="K69" s="161">
        <f>K60+K42</f>
        <v>0</v>
      </c>
      <c r="L69" s="161">
        <f>L60+L42</f>
        <v>40299723.5</v>
      </c>
      <c r="M69" s="161">
        <f>M60+M42</f>
        <v>7111716.5</v>
      </c>
      <c r="N69" s="316"/>
      <c r="O69" s="316"/>
      <c r="P69" s="316"/>
      <c r="Q69" s="316"/>
    </row>
    <row r="70" spans="2:19" s="166" customFormat="1" ht="10.5" x14ac:dyDescent="0.25">
      <c r="B70" s="453" t="s">
        <v>622</v>
      </c>
      <c r="C70" s="453"/>
      <c r="D70" s="453"/>
      <c r="E70" s="453"/>
      <c r="F70" s="453"/>
      <c r="G70" s="453"/>
      <c r="H70" s="453"/>
      <c r="I70" s="453"/>
      <c r="J70" s="453"/>
      <c r="K70" s="453"/>
      <c r="L70" s="453"/>
      <c r="M70" s="453"/>
      <c r="N70" s="453"/>
      <c r="O70" s="453"/>
      <c r="P70" s="453"/>
      <c r="Q70" s="453"/>
      <c r="S70" s="167"/>
    </row>
    <row r="71" spans="2:19" s="166" customFormat="1" ht="10.5" x14ac:dyDescent="0.25">
      <c r="B71" s="452" t="s">
        <v>664</v>
      </c>
      <c r="C71" s="452"/>
      <c r="D71" s="452"/>
      <c r="E71" s="452"/>
      <c r="F71" s="452"/>
      <c r="G71" s="452"/>
      <c r="H71" s="452"/>
      <c r="I71" s="452"/>
      <c r="J71" s="452"/>
      <c r="K71" s="452"/>
      <c r="L71" s="452"/>
      <c r="M71" s="452"/>
      <c r="N71" s="452"/>
      <c r="O71" s="452"/>
      <c r="P71" s="452"/>
      <c r="Q71" s="452"/>
      <c r="S71" s="167"/>
    </row>
    <row r="72" spans="2:19" s="166" customFormat="1" ht="24" customHeight="1" x14ac:dyDescent="0.25">
      <c r="B72" s="452" t="s">
        <v>666</v>
      </c>
      <c r="C72" s="452"/>
      <c r="D72" s="452"/>
      <c r="E72" s="452"/>
      <c r="F72" s="452"/>
      <c r="G72" s="452"/>
      <c r="H72" s="452"/>
      <c r="I72" s="452"/>
      <c r="J72" s="452"/>
      <c r="K72" s="452"/>
      <c r="L72" s="452"/>
      <c r="M72" s="452"/>
      <c r="N72" s="452"/>
      <c r="O72" s="452"/>
      <c r="P72" s="452"/>
      <c r="Q72" s="452"/>
      <c r="S72" s="167"/>
    </row>
    <row r="73" spans="2:19" x14ac:dyDescent="0.35">
      <c r="D73"/>
    </row>
    <row r="74" spans="2:19" x14ac:dyDescent="0.35">
      <c r="B74" s="169"/>
      <c r="C74" s="170"/>
      <c r="D74" s="171"/>
      <c r="E74" s="171"/>
      <c r="F74" s="170"/>
      <c r="G74" s="171"/>
      <c r="H74" s="170"/>
      <c r="I74" s="172"/>
      <c r="J74" s="172"/>
      <c r="K74" s="172"/>
      <c r="L74" s="172"/>
      <c r="M74" s="172"/>
      <c r="N74" s="173"/>
      <c r="O74" s="174"/>
      <c r="P74" s="171"/>
      <c r="Q74" s="171"/>
    </row>
    <row r="75" spans="2:19" x14ac:dyDescent="0.35">
      <c r="B75" s="242" t="s">
        <v>152</v>
      </c>
      <c r="C75" s="242"/>
      <c r="D75" s="242"/>
      <c r="E75" s="242"/>
      <c r="F75" s="242"/>
      <c r="G75" s="242"/>
      <c r="H75" s="242"/>
      <c r="I75" s="242"/>
      <c r="J75" s="242"/>
      <c r="K75" s="242"/>
      <c r="L75" s="242"/>
      <c r="M75" s="242"/>
      <c r="N75" s="242"/>
      <c r="O75" s="242"/>
      <c r="P75" s="242"/>
      <c r="Q75" s="242"/>
    </row>
    <row r="76" spans="2:19" x14ac:dyDescent="0.35">
      <c r="B76" s="11" t="s">
        <v>39</v>
      </c>
      <c r="C76" s="258" t="s">
        <v>153</v>
      </c>
      <c r="D76" s="259"/>
      <c r="E76" s="260"/>
      <c r="F76" s="258" t="s">
        <v>154</v>
      </c>
      <c r="G76" s="259"/>
      <c r="H76" s="259"/>
      <c r="I76" s="259"/>
      <c r="J76" s="260"/>
      <c r="K76" s="258" t="s">
        <v>155</v>
      </c>
      <c r="L76" s="259"/>
      <c r="M76" s="259"/>
      <c r="N76" s="259"/>
      <c r="O76" s="259"/>
      <c r="P76" s="259"/>
      <c r="Q76" s="260"/>
    </row>
    <row r="77" spans="2:19" x14ac:dyDescent="0.35">
      <c r="B77" s="56">
        <v>1</v>
      </c>
      <c r="C77" s="253">
        <v>2</v>
      </c>
      <c r="D77" s="253"/>
      <c r="E77" s="253"/>
      <c r="F77" s="261">
        <v>3</v>
      </c>
      <c r="G77" s="262"/>
      <c r="H77" s="262"/>
      <c r="I77" s="262"/>
      <c r="J77" s="263"/>
      <c r="K77" s="253">
        <v>4</v>
      </c>
      <c r="L77" s="253"/>
      <c r="M77" s="253"/>
      <c r="N77" s="253"/>
      <c r="O77" s="253"/>
      <c r="P77" s="253"/>
      <c r="Q77" s="253"/>
    </row>
    <row r="78" spans="2:19" x14ac:dyDescent="0.35">
      <c r="B78" s="22"/>
      <c r="C78" s="264" t="s">
        <v>164</v>
      </c>
      <c r="D78" s="265"/>
      <c r="E78" s="266"/>
      <c r="F78" s="267"/>
      <c r="G78" s="268"/>
      <c r="H78" s="268"/>
      <c r="I78" s="268"/>
      <c r="J78" s="269"/>
      <c r="K78" s="257"/>
      <c r="L78" s="257"/>
      <c r="M78" s="257"/>
      <c r="N78" s="257"/>
      <c r="O78" s="257"/>
      <c r="P78" s="257"/>
      <c r="Q78" s="257"/>
    </row>
    <row r="81" spans="2:17" x14ac:dyDescent="0.35">
      <c r="B81" s="242" t="s">
        <v>156</v>
      </c>
      <c r="C81" s="242"/>
      <c r="D81" s="242"/>
      <c r="E81" s="242"/>
      <c r="F81" s="242"/>
      <c r="G81" s="242"/>
      <c r="H81" s="242"/>
      <c r="I81" s="242"/>
      <c r="J81" s="242"/>
      <c r="K81" s="242"/>
      <c r="L81" s="242"/>
      <c r="M81" s="242"/>
      <c r="N81" s="242"/>
      <c r="O81" s="242"/>
      <c r="P81" s="242"/>
      <c r="Q81" s="242"/>
    </row>
    <row r="82" spans="2:17" x14ac:dyDescent="0.35">
      <c r="B82" s="11" t="s">
        <v>39</v>
      </c>
      <c r="C82" s="255" t="s">
        <v>157</v>
      </c>
      <c r="D82" s="255"/>
      <c r="E82" s="255"/>
      <c r="F82" s="255" t="s">
        <v>154</v>
      </c>
      <c r="G82" s="255"/>
      <c r="H82" s="255"/>
      <c r="I82" s="255"/>
      <c r="J82" s="255"/>
      <c r="K82" s="255" t="s">
        <v>158</v>
      </c>
      <c r="L82" s="255"/>
      <c r="M82" s="255"/>
      <c r="N82" s="255"/>
      <c r="O82" s="255"/>
      <c r="P82" s="255"/>
      <c r="Q82" s="255"/>
    </row>
    <row r="83" spans="2:17" x14ac:dyDescent="0.35">
      <c r="B83" s="56">
        <v>1</v>
      </c>
      <c r="C83" s="253">
        <v>2</v>
      </c>
      <c r="D83" s="253"/>
      <c r="E83" s="253"/>
      <c r="F83" s="253">
        <v>3</v>
      </c>
      <c r="G83" s="253"/>
      <c r="H83" s="253"/>
      <c r="I83" s="253"/>
      <c r="J83" s="253"/>
      <c r="K83" s="253">
        <v>4</v>
      </c>
      <c r="L83" s="253"/>
      <c r="M83" s="253"/>
      <c r="N83" s="253"/>
      <c r="O83" s="253"/>
      <c r="P83" s="253"/>
      <c r="Q83" s="253"/>
    </row>
    <row r="84" spans="2:17" x14ac:dyDescent="0.35">
      <c r="B84" s="22"/>
      <c r="C84" s="256" t="s">
        <v>164</v>
      </c>
      <c r="D84" s="256"/>
      <c r="E84" s="256"/>
      <c r="F84" s="254"/>
      <c r="G84" s="254"/>
      <c r="H84" s="254"/>
      <c r="I84" s="254"/>
      <c r="J84" s="254"/>
      <c r="K84" s="257"/>
      <c r="L84" s="257"/>
      <c r="M84" s="257"/>
      <c r="N84" s="257"/>
      <c r="O84" s="257"/>
      <c r="P84" s="257"/>
      <c r="Q84" s="257"/>
    </row>
    <row r="87" spans="2:17" x14ac:dyDescent="0.35">
      <c r="B87" s="242" t="s">
        <v>159</v>
      </c>
      <c r="C87" s="242"/>
      <c r="D87" s="242"/>
      <c r="E87" s="242"/>
      <c r="F87" s="242"/>
      <c r="G87" s="242"/>
      <c r="H87" s="242"/>
      <c r="I87" s="242"/>
      <c r="J87" s="242"/>
      <c r="K87" s="242"/>
      <c r="L87" s="242"/>
      <c r="M87" s="242"/>
      <c r="N87" s="242"/>
      <c r="O87" s="242"/>
      <c r="P87" s="242"/>
      <c r="Q87" s="242"/>
    </row>
    <row r="88" spans="2:17" x14ac:dyDescent="0.35">
      <c r="B88" s="11" t="s">
        <v>39</v>
      </c>
      <c r="C88" s="228" t="s">
        <v>160</v>
      </c>
      <c r="D88" s="228"/>
      <c r="E88" s="228"/>
      <c r="F88" s="243" t="s">
        <v>161</v>
      </c>
      <c r="G88" s="244"/>
      <c r="H88" s="244"/>
      <c r="I88" s="244"/>
      <c r="J88" s="244"/>
      <c r="K88" s="244"/>
      <c r="L88" s="244"/>
      <c r="M88" s="244"/>
      <c r="N88" s="244"/>
      <c r="O88" s="244"/>
      <c r="P88" s="244"/>
      <c r="Q88" s="245"/>
    </row>
    <row r="89" spans="2:17" x14ac:dyDescent="0.35">
      <c r="B89" s="63">
        <v>1</v>
      </c>
      <c r="C89" s="252">
        <v>2</v>
      </c>
      <c r="D89" s="252"/>
      <c r="E89" s="252"/>
      <c r="F89" s="246">
        <v>3</v>
      </c>
      <c r="G89" s="247"/>
      <c r="H89" s="247"/>
      <c r="I89" s="247"/>
      <c r="J89" s="247"/>
      <c r="K89" s="247"/>
      <c r="L89" s="247"/>
      <c r="M89" s="247"/>
      <c r="N89" s="247"/>
      <c r="O89" s="247"/>
      <c r="P89" s="247"/>
      <c r="Q89" s="248"/>
    </row>
    <row r="90" spans="2:17" ht="107.25" customHeight="1" x14ac:dyDescent="0.35">
      <c r="B90" s="12" t="s">
        <v>69</v>
      </c>
      <c r="C90" s="250" t="s">
        <v>623</v>
      </c>
      <c r="D90" s="250"/>
      <c r="E90" s="250"/>
      <c r="F90" s="249" t="s">
        <v>624</v>
      </c>
      <c r="G90" s="249"/>
      <c r="H90" s="249"/>
      <c r="I90" s="249"/>
      <c r="J90" s="249"/>
      <c r="K90" s="249"/>
      <c r="L90" s="249"/>
      <c r="M90" s="249"/>
      <c r="N90" s="249"/>
      <c r="O90" s="249"/>
      <c r="P90" s="249"/>
      <c r="Q90" s="249"/>
    </row>
    <row r="91" spans="2:17" ht="76.5" customHeight="1" x14ac:dyDescent="0.35">
      <c r="B91" s="12" t="s">
        <v>45</v>
      </c>
      <c r="C91" s="250" t="s">
        <v>625</v>
      </c>
      <c r="D91" s="250"/>
      <c r="E91" s="250"/>
      <c r="F91" s="435" t="s">
        <v>626</v>
      </c>
      <c r="G91" s="436"/>
      <c r="H91" s="436"/>
      <c r="I91" s="436"/>
      <c r="J91" s="436"/>
      <c r="K91" s="436"/>
      <c r="L91" s="436"/>
      <c r="M91" s="436"/>
      <c r="N91" s="436"/>
      <c r="O91" s="436"/>
      <c r="P91" s="436"/>
      <c r="Q91" s="437"/>
    </row>
    <row r="92" spans="2:17" x14ac:dyDescent="0.35">
      <c r="B92" s="18"/>
      <c r="C92" s="65"/>
      <c r="D92" s="65"/>
      <c r="E92" s="65"/>
      <c r="F92" s="65"/>
      <c r="G92" s="65"/>
      <c r="H92" s="65"/>
      <c r="I92" s="59"/>
      <c r="J92" s="59"/>
      <c r="K92" s="59"/>
      <c r="L92" s="59"/>
      <c r="M92" s="59"/>
      <c r="N92" s="59"/>
      <c r="O92" s="59"/>
      <c r="P92" s="59"/>
      <c r="Q92" s="59"/>
    </row>
    <row r="94" spans="2:17" x14ac:dyDescent="0.35">
      <c r="B94" s="242" t="s">
        <v>162</v>
      </c>
      <c r="C94" s="242"/>
      <c r="D94" s="242"/>
      <c r="E94" s="242"/>
      <c r="F94" s="242"/>
      <c r="G94" s="242"/>
      <c r="H94" s="242"/>
      <c r="I94" s="242"/>
      <c r="J94" s="242"/>
      <c r="K94" s="242"/>
      <c r="L94" s="242"/>
      <c r="M94" s="242"/>
      <c r="N94" s="242"/>
      <c r="O94" s="242"/>
    </row>
    <row r="95" spans="2:17" x14ac:dyDescent="0.35">
      <c r="B95" s="14" t="s">
        <v>39</v>
      </c>
      <c r="C95" s="251" t="s">
        <v>163</v>
      </c>
      <c r="D95" s="251"/>
      <c r="E95" s="251"/>
      <c r="F95" s="251"/>
      <c r="G95" s="251"/>
      <c r="H95" s="251"/>
      <c r="I95" s="251"/>
      <c r="J95" s="251"/>
      <c r="K95" s="251"/>
      <c r="L95" s="251"/>
      <c r="M95" s="251"/>
      <c r="N95" s="251"/>
      <c r="O95" s="251"/>
      <c r="P95" s="251"/>
      <c r="Q95" s="251"/>
    </row>
    <row r="96" spans="2:17" x14ac:dyDescent="0.35">
      <c r="B96" s="63">
        <v>1</v>
      </c>
      <c r="C96" s="253">
        <v>2</v>
      </c>
      <c r="D96" s="253"/>
      <c r="E96" s="253"/>
      <c r="F96" s="253"/>
      <c r="G96" s="253"/>
      <c r="H96" s="253"/>
      <c r="I96" s="253"/>
      <c r="J96" s="253"/>
      <c r="K96" s="253"/>
      <c r="L96" s="253"/>
      <c r="M96" s="253"/>
      <c r="N96" s="253"/>
      <c r="O96" s="253"/>
      <c r="P96" s="253"/>
      <c r="Q96" s="253"/>
    </row>
    <row r="97" spans="2:17" x14ac:dyDescent="0.35">
      <c r="B97" s="22"/>
      <c r="C97" s="256" t="s">
        <v>164</v>
      </c>
      <c r="D97" s="256"/>
      <c r="E97" s="256"/>
      <c r="F97" s="256"/>
      <c r="G97" s="256"/>
      <c r="H97" s="256"/>
      <c r="I97" s="256"/>
      <c r="J97" s="256"/>
      <c r="K97" s="256"/>
      <c r="L97" s="256"/>
      <c r="M97" s="256"/>
      <c r="N97" s="256"/>
      <c r="O97" s="256"/>
      <c r="P97" s="256"/>
      <c r="Q97" s="256"/>
    </row>
  </sheetData>
  <mergeCells count="271">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5"/>
    <mergeCell ref="Q42:Q45"/>
    <mergeCell ref="B47:B48"/>
    <mergeCell ref="C47:C48"/>
    <mergeCell ref="D47:D48"/>
    <mergeCell ref="E47:E48"/>
    <mergeCell ref="F47:F48"/>
    <mergeCell ref="M47:M48"/>
    <mergeCell ref="P47:P48"/>
    <mergeCell ref="Q47:Q48"/>
    <mergeCell ref="I47:I48"/>
    <mergeCell ref="J47:J48"/>
    <mergeCell ref="K47:K48"/>
    <mergeCell ref="L47:L48"/>
    <mergeCell ref="B42:B45"/>
    <mergeCell ref="C42:C45"/>
    <mergeCell ref="D42:D45"/>
    <mergeCell ref="E42:E45"/>
    <mergeCell ref="F42:F45"/>
    <mergeCell ref="G42:G45"/>
    <mergeCell ref="H42:H45"/>
    <mergeCell ref="I42:I45"/>
    <mergeCell ref="J42:J45"/>
    <mergeCell ref="E49:E50"/>
    <mergeCell ref="F49:F50"/>
    <mergeCell ref="G49:G50"/>
    <mergeCell ref="H49:H50"/>
    <mergeCell ref="G47:G48"/>
    <mergeCell ref="H47:H48"/>
    <mergeCell ref="K42:K45"/>
    <mergeCell ref="L42:L45"/>
    <mergeCell ref="M42:M45"/>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B53:B54"/>
    <mergeCell ref="C53:C54"/>
    <mergeCell ref="D53:D54"/>
    <mergeCell ref="E53:E54"/>
    <mergeCell ref="F53:F54"/>
    <mergeCell ref="M53:M54"/>
    <mergeCell ref="P53:P54"/>
    <mergeCell ref="Q53:Q54"/>
    <mergeCell ref="B55:B56"/>
    <mergeCell ref="C55:C56"/>
    <mergeCell ref="D55:D56"/>
    <mergeCell ref="E55:E56"/>
    <mergeCell ref="F55:F56"/>
    <mergeCell ref="G55:G56"/>
    <mergeCell ref="H55:H56"/>
    <mergeCell ref="G53:G54"/>
    <mergeCell ref="H53:H54"/>
    <mergeCell ref="I53:I54"/>
    <mergeCell ref="J53:J54"/>
    <mergeCell ref="K53:K54"/>
    <mergeCell ref="L53:L54"/>
    <mergeCell ref="Q55:Q56"/>
    <mergeCell ref="I55:I56"/>
    <mergeCell ref="J55:J56"/>
    <mergeCell ref="Q57:Q59"/>
    <mergeCell ref="B57:B59"/>
    <mergeCell ref="C57:C59"/>
    <mergeCell ref="D57:D59"/>
    <mergeCell ref="E57:E59"/>
    <mergeCell ref="F57:F59"/>
    <mergeCell ref="G57:G59"/>
    <mergeCell ref="H57:H59"/>
    <mergeCell ref="I57:I59"/>
    <mergeCell ref="J57:J59"/>
    <mergeCell ref="K55:K56"/>
    <mergeCell ref="L55:L56"/>
    <mergeCell ref="M55:M56"/>
    <mergeCell ref="P55:P56"/>
    <mergeCell ref="K57:K59"/>
    <mergeCell ref="L57:L59"/>
    <mergeCell ref="M57:M59"/>
    <mergeCell ref="P57:P59"/>
    <mergeCell ref="K63:K64"/>
    <mergeCell ref="L63:L64"/>
    <mergeCell ref="M63:M64"/>
    <mergeCell ref="P63:P64"/>
    <mergeCell ref="B60:B61"/>
    <mergeCell ref="C60:C61"/>
    <mergeCell ref="D60:D61"/>
    <mergeCell ref="E60:E61"/>
    <mergeCell ref="F60:F61"/>
    <mergeCell ref="M60:M61"/>
    <mergeCell ref="P60:P61"/>
    <mergeCell ref="Q60:Q61"/>
    <mergeCell ref="B63:B64"/>
    <mergeCell ref="C63:C64"/>
    <mergeCell ref="D63:D64"/>
    <mergeCell ref="E63:E64"/>
    <mergeCell ref="F63:F64"/>
    <mergeCell ref="G63:G64"/>
    <mergeCell ref="H63:H64"/>
    <mergeCell ref="G60:G61"/>
    <mergeCell ref="H60:H61"/>
    <mergeCell ref="I60:I61"/>
    <mergeCell ref="J60:J61"/>
    <mergeCell ref="K60:K61"/>
    <mergeCell ref="L60:L61"/>
    <mergeCell ref="Q63:Q64"/>
    <mergeCell ref="I63:I64"/>
    <mergeCell ref="J63:J64"/>
    <mergeCell ref="B65:B66"/>
    <mergeCell ref="C65:C66"/>
    <mergeCell ref="D65:D66"/>
    <mergeCell ref="E65:E66"/>
    <mergeCell ref="F65:F66"/>
    <mergeCell ref="G65:G66"/>
    <mergeCell ref="H65:H66"/>
    <mergeCell ref="I65:I66"/>
    <mergeCell ref="J65:J66"/>
    <mergeCell ref="K65:K66"/>
    <mergeCell ref="L65:L66"/>
    <mergeCell ref="M65:M66"/>
    <mergeCell ref="P65:P66"/>
    <mergeCell ref="Q65:Q66"/>
    <mergeCell ref="C77:E77"/>
    <mergeCell ref="F77:J77"/>
    <mergeCell ref="K77:Q77"/>
    <mergeCell ref="M67:M68"/>
    <mergeCell ref="P67:P68"/>
    <mergeCell ref="Q67:Q68"/>
    <mergeCell ref="B69:H69"/>
    <mergeCell ref="N69:Q69"/>
    <mergeCell ref="B70:Q70"/>
    <mergeCell ref="G67:G68"/>
    <mergeCell ref="H67:H68"/>
    <mergeCell ref="I67:I68"/>
    <mergeCell ref="J67:J68"/>
    <mergeCell ref="K67:K68"/>
    <mergeCell ref="L67:L68"/>
    <mergeCell ref="B67:B68"/>
    <mergeCell ref="C67:C68"/>
    <mergeCell ref="D67:D68"/>
    <mergeCell ref="E67:E68"/>
    <mergeCell ref="F67:F68"/>
    <mergeCell ref="B75:Q75"/>
    <mergeCell ref="C76:E76"/>
    <mergeCell ref="F76:J76"/>
    <mergeCell ref="K76:Q76"/>
    <mergeCell ref="C91:E91"/>
    <mergeCell ref="F91:Q91"/>
    <mergeCell ref="B94:O94"/>
    <mergeCell ref="C95:Q95"/>
    <mergeCell ref="C83:E83"/>
    <mergeCell ref="F83:J83"/>
    <mergeCell ref="K83:Q83"/>
    <mergeCell ref="C84:E84"/>
    <mergeCell ref="F84:J84"/>
    <mergeCell ref="K84:Q84"/>
    <mergeCell ref="C78:E78"/>
    <mergeCell ref="F78:J78"/>
    <mergeCell ref="K78:Q78"/>
    <mergeCell ref="B81:Q81"/>
    <mergeCell ref="C82:E82"/>
    <mergeCell ref="F82:J82"/>
    <mergeCell ref="K82:Q82"/>
    <mergeCell ref="B72:Q72"/>
    <mergeCell ref="B71:Q71"/>
    <mergeCell ref="C96:Q96"/>
    <mergeCell ref="C97:Q97"/>
    <mergeCell ref="B87:Q87"/>
    <mergeCell ref="C88:E88"/>
    <mergeCell ref="F88:Q88"/>
    <mergeCell ref="C89:E89"/>
    <mergeCell ref="F89:Q89"/>
    <mergeCell ref="C90:E90"/>
    <mergeCell ref="F90:Q90"/>
  </mergeCells>
  <pageMargins left="0.7" right="0.7" top="0.75" bottom="0.75" header="0.3" footer="0.3"/>
  <pageSetup paperSize="9" scale="53"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69"/>
  <sheetViews>
    <sheetView workbookViewId="0">
      <selection activeCell="R24" sqref="R24"/>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1.1796875" style="1" customWidth="1"/>
    <col min="8" max="8" width="10.54296875" style="1" customWidth="1"/>
    <col min="9" max="9" width="11.26953125" style="8" customWidth="1"/>
    <col min="10" max="10" width="9.1796875" style="8"/>
    <col min="11" max="11" width="11.54296875" style="8" customWidth="1"/>
    <col min="12" max="12" width="12.453125" style="8" customWidth="1"/>
    <col min="13" max="13" width="11.26953125" style="8" customWidth="1"/>
    <col min="14" max="14" width="46.81640625" style="1" customWidth="1"/>
    <col min="15" max="15" width="10.54296875" style="5" customWidth="1"/>
    <col min="16" max="16" width="13.54296875" style="1" customWidth="1"/>
    <col min="17" max="17" width="15.453125" style="1" customWidth="1"/>
    <col min="18" max="18" width="11.81640625" bestFit="1" customWidth="1"/>
    <col min="19" max="19" width="10.81640625" style="25" bestFit="1" customWidth="1"/>
    <col min="20" max="20" width="17.1796875" customWidth="1"/>
  </cols>
  <sheetData>
    <row r="2" spans="2:19" x14ac:dyDescent="0.35">
      <c r="B2" s="226" t="s">
        <v>149</v>
      </c>
      <c r="C2" s="226"/>
      <c r="D2" s="226"/>
      <c r="E2" s="226"/>
      <c r="F2" s="226"/>
      <c r="G2" s="226"/>
      <c r="H2" s="226"/>
      <c r="I2" s="226"/>
      <c r="J2" s="226"/>
      <c r="K2" s="226"/>
      <c r="L2" s="226"/>
      <c r="M2" s="226"/>
      <c r="N2" s="226"/>
      <c r="O2" s="226"/>
      <c r="P2" s="226"/>
      <c r="Q2" s="226"/>
    </row>
    <row r="3" spans="2:19" x14ac:dyDescent="0.35">
      <c r="B3" s="226" t="s">
        <v>150</v>
      </c>
      <c r="C3" s="226"/>
      <c r="D3" s="226"/>
      <c r="E3" s="226"/>
      <c r="F3" s="226"/>
      <c r="G3" s="226"/>
      <c r="H3" s="226"/>
      <c r="I3" s="226"/>
      <c r="J3" s="226"/>
      <c r="K3" s="226"/>
      <c r="L3" s="226"/>
      <c r="M3" s="226"/>
      <c r="N3" s="226"/>
      <c r="O3" s="226"/>
      <c r="P3" s="226"/>
      <c r="Q3" s="226"/>
    </row>
    <row r="5" spans="2:19" x14ac:dyDescent="0.35">
      <c r="B5" s="226" t="s">
        <v>638</v>
      </c>
      <c r="C5" s="226"/>
      <c r="D5" s="226"/>
      <c r="E5" s="226"/>
      <c r="F5" s="226"/>
      <c r="G5" s="226"/>
      <c r="H5" s="226"/>
      <c r="I5" s="226"/>
      <c r="J5" s="226"/>
      <c r="K5" s="226"/>
      <c r="L5" s="226"/>
      <c r="M5" s="226"/>
      <c r="N5" s="226"/>
      <c r="O5" s="226"/>
      <c r="P5" s="226"/>
      <c r="Q5" s="226"/>
    </row>
    <row r="6" spans="2:19" x14ac:dyDescent="0.35">
      <c r="B6" s="226" t="s">
        <v>627</v>
      </c>
      <c r="C6" s="226"/>
      <c r="D6" s="226"/>
      <c r="E6" s="226"/>
      <c r="F6" s="226"/>
      <c r="G6" s="226"/>
      <c r="H6" s="226"/>
      <c r="I6" s="226"/>
      <c r="J6" s="226"/>
      <c r="K6" s="226"/>
      <c r="L6" s="226"/>
      <c r="M6" s="226"/>
      <c r="N6" s="226"/>
      <c r="O6" s="226"/>
      <c r="P6" s="226"/>
      <c r="Q6" s="226"/>
    </row>
    <row r="8" spans="2:19" ht="15" customHeight="1" x14ac:dyDescent="0.35">
      <c r="B8" s="13" t="s">
        <v>41</v>
      </c>
      <c r="I8" s="1"/>
      <c r="J8" s="1"/>
      <c r="K8" s="1"/>
      <c r="L8" s="1"/>
      <c r="M8" s="1"/>
      <c r="O8" s="1"/>
    </row>
    <row r="9" spans="2:19" ht="15" customHeight="1" x14ac:dyDescent="0.35">
      <c r="B9" s="319" t="s">
        <v>39</v>
      </c>
      <c r="C9" s="319" t="s">
        <v>55</v>
      </c>
      <c r="D9" s="319"/>
      <c r="E9" s="255" t="s">
        <v>40</v>
      </c>
      <c r="F9" s="255"/>
      <c r="G9" s="255"/>
      <c r="H9" s="255"/>
      <c r="I9" s="255"/>
      <c r="J9" s="255"/>
      <c r="K9" s="292" t="s">
        <v>44</v>
      </c>
      <c r="L9" s="292"/>
      <c r="M9" s="292"/>
      <c r="N9" s="255" t="s">
        <v>400</v>
      </c>
      <c r="O9" s="255"/>
      <c r="P9" s="255"/>
      <c r="Q9" s="255"/>
    </row>
    <row r="10" spans="2:19" x14ac:dyDescent="0.35">
      <c r="B10" s="319"/>
      <c r="C10" s="319"/>
      <c r="D10" s="319"/>
      <c r="E10" s="255"/>
      <c r="F10" s="255"/>
      <c r="G10" s="255"/>
      <c r="H10" s="255"/>
      <c r="I10" s="255"/>
      <c r="J10" s="255"/>
      <c r="K10" s="292"/>
      <c r="L10" s="292"/>
      <c r="M10" s="292"/>
      <c r="N10" s="11" t="s">
        <v>628</v>
      </c>
      <c r="O10" s="255" t="s">
        <v>629</v>
      </c>
      <c r="P10" s="255"/>
      <c r="Q10" s="255"/>
    </row>
    <row r="11" spans="2:19" s="47" customFormat="1" ht="12" x14ac:dyDescent="0.3">
      <c r="B11" s="45">
        <v>1</v>
      </c>
      <c r="C11" s="330">
        <v>2</v>
      </c>
      <c r="D11" s="330"/>
      <c r="E11" s="328">
        <v>3</v>
      </c>
      <c r="F11" s="328"/>
      <c r="G11" s="328"/>
      <c r="H11" s="328"/>
      <c r="I11" s="328"/>
      <c r="J11" s="328"/>
      <c r="K11" s="329">
        <v>4</v>
      </c>
      <c r="L11" s="329"/>
      <c r="M11" s="329"/>
      <c r="N11" s="46">
        <v>5</v>
      </c>
      <c r="O11" s="328">
        <v>6</v>
      </c>
      <c r="P11" s="328"/>
      <c r="Q11" s="328"/>
      <c r="S11" s="48"/>
    </row>
    <row r="12" spans="2:19" ht="31.5" customHeight="1" x14ac:dyDescent="0.35">
      <c r="B12" s="62" t="s">
        <v>43</v>
      </c>
      <c r="C12" s="320" t="s">
        <v>630</v>
      </c>
      <c r="D12" s="321"/>
      <c r="E12" s="297" t="s">
        <v>168</v>
      </c>
      <c r="F12" s="297"/>
      <c r="G12" s="297"/>
      <c r="H12" s="297"/>
      <c r="I12" s="297"/>
      <c r="J12" s="297"/>
      <c r="K12" s="296">
        <v>0</v>
      </c>
      <c r="L12" s="296"/>
      <c r="M12" s="296"/>
      <c r="N12" s="12">
        <v>0</v>
      </c>
      <c r="O12" s="459">
        <f>O41</f>
        <v>10000</v>
      </c>
      <c r="P12" s="460"/>
      <c r="Q12" s="461"/>
    </row>
    <row r="15" spans="2:19" x14ac:dyDescent="0.35">
      <c r="B15" s="13" t="s">
        <v>38</v>
      </c>
    </row>
    <row r="16" spans="2:19" x14ac:dyDescent="0.35">
      <c r="B16" s="251" t="s">
        <v>56</v>
      </c>
      <c r="C16" s="251"/>
      <c r="D16" s="251"/>
      <c r="E16" s="251"/>
      <c r="F16" s="251"/>
      <c r="G16" s="251"/>
      <c r="H16" s="251"/>
      <c r="I16" s="251"/>
      <c r="J16" s="251"/>
      <c r="K16" s="251"/>
      <c r="L16" s="251"/>
      <c r="M16" s="251"/>
      <c r="N16" s="251" t="s">
        <v>27</v>
      </c>
      <c r="O16" s="251"/>
      <c r="P16" s="251"/>
      <c r="Q16" s="251"/>
    </row>
    <row r="17" spans="2:19" s="47" customFormat="1" ht="12" x14ac:dyDescent="0.3">
      <c r="B17" s="253">
        <v>1</v>
      </c>
      <c r="C17" s="253"/>
      <c r="D17" s="253"/>
      <c r="E17" s="253"/>
      <c r="F17" s="253"/>
      <c r="G17" s="253"/>
      <c r="H17" s="253"/>
      <c r="I17" s="253"/>
      <c r="J17" s="253"/>
      <c r="K17" s="253"/>
      <c r="L17" s="253"/>
      <c r="M17" s="253"/>
      <c r="N17" s="253">
        <v>2</v>
      </c>
      <c r="O17" s="253"/>
      <c r="P17" s="253"/>
      <c r="Q17" s="253"/>
      <c r="S17" s="48"/>
    </row>
    <row r="18" spans="2:19" x14ac:dyDescent="0.35">
      <c r="B18" s="302" t="s">
        <v>28</v>
      </c>
      <c r="C18" s="302"/>
      <c r="D18" s="302"/>
      <c r="E18" s="302"/>
      <c r="F18" s="302"/>
      <c r="G18" s="302"/>
      <c r="H18" s="302"/>
      <c r="I18" s="302"/>
      <c r="J18" s="302"/>
      <c r="K18" s="302"/>
      <c r="L18" s="302"/>
      <c r="M18" s="302"/>
      <c r="N18" s="298">
        <f>N19+N21+N24</f>
        <v>3074030</v>
      </c>
      <c r="O18" s="298"/>
      <c r="P18" s="298"/>
      <c r="Q18" s="298"/>
    </row>
    <row r="19" spans="2:19" x14ac:dyDescent="0.35">
      <c r="B19" s="302" t="s">
        <v>29</v>
      </c>
      <c r="C19" s="302"/>
      <c r="D19" s="302"/>
      <c r="E19" s="302"/>
      <c r="F19" s="302"/>
      <c r="G19" s="302"/>
      <c r="H19" s="302"/>
      <c r="I19" s="302"/>
      <c r="J19" s="302"/>
      <c r="K19" s="302"/>
      <c r="L19" s="302"/>
      <c r="M19" s="302"/>
      <c r="N19" s="298">
        <v>0</v>
      </c>
      <c r="O19" s="298"/>
      <c r="P19" s="298"/>
      <c r="Q19" s="298"/>
    </row>
    <row r="20" spans="2:19" x14ac:dyDescent="0.35">
      <c r="B20" s="337" t="s">
        <v>18</v>
      </c>
      <c r="C20" s="338"/>
      <c r="D20" s="338"/>
      <c r="E20" s="338"/>
      <c r="F20" s="338"/>
      <c r="G20" s="338"/>
      <c r="H20" s="338"/>
      <c r="I20" s="338"/>
      <c r="J20" s="338"/>
      <c r="K20" s="338"/>
      <c r="L20" s="338"/>
      <c r="M20" s="339"/>
      <c r="N20" s="299">
        <v>0</v>
      </c>
      <c r="O20" s="299"/>
      <c r="P20" s="299"/>
      <c r="Q20" s="299"/>
    </row>
    <row r="21" spans="2:19" x14ac:dyDescent="0.35">
      <c r="B21" s="302" t="s">
        <v>30</v>
      </c>
      <c r="C21" s="302"/>
      <c r="D21" s="302"/>
      <c r="E21" s="302"/>
      <c r="F21" s="302"/>
      <c r="G21" s="302"/>
      <c r="H21" s="302"/>
      <c r="I21" s="302"/>
      <c r="J21" s="302"/>
      <c r="K21" s="302"/>
      <c r="L21" s="302"/>
      <c r="M21" s="302"/>
      <c r="N21" s="298">
        <f>N22+N23</f>
        <v>0</v>
      </c>
      <c r="O21" s="298"/>
      <c r="P21" s="298"/>
      <c r="Q21" s="298"/>
    </row>
    <row r="22" spans="2:19" x14ac:dyDescent="0.35">
      <c r="B22" s="332" t="s">
        <v>53</v>
      </c>
      <c r="C22" s="332"/>
      <c r="D22" s="332"/>
      <c r="E22" s="332"/>
      <c r="F22" s="332"/>
      <c r="G22" s="332"/>
      <c r="H22" s="332"/>
      <c r="I22" s="332"/>
      <c r="J22" s="332"/>
      <c r="K22" s="332"/>
      <c r="L22" s="332"/>
      <c r="M22" s="332"/>
      <c r="N22" s="299">
        <f>K45</f>
        <v>0</v>
      </c>
      <c r="O22" s="299"/>
      <c r="P22" s="299"/>
      <c r="Q22" s="299"/>
      <c r="R22" s="61"/>
    </row>
    <row r="23" spans="2:19" x14ac:dyDescent="0.35">
      <c r="B23" s="340" t="s">
        <v>171</v>
      </c>
      <c r="C23" s="341"/>
      <c r="D23" s="341"/>
      <c r="E23" s="341"/>
      <c r="F23" s="341"/>
      <c r="G23" s="341"/>
      <c r="H23" s="341"/>
      <c r="I23" s="341"/>
      <c r="J23" s="341"/>
      <c r="K23" s="341"/>
      <c r="L23" s="341"/>
      <c r="M23" s="342"/>
      <c r="N23" s="299">
        <v>0</v>
      </c>
      <c r="O23" s="299"/>
      <c r="P23" s="299"/>
      <c r="Q23" s="299"/>
      <c r="R23" s="61"/>
    </row>
    <row r="24" spans="2:19" x14ac:dyDescent="0.35">
      <c r="B24" s="333" t="s">
        <v>31</v>
      </c>
      <c r="C24" s="333"/>
      <c r="D24" s="333"/>
      <c r="E24" s="333"/>
      <c r="F24" s="333"/>
      <c r="G24" s="333"/>
      <c r="H24" s="333"/>
      <c r="I24" s="333"/>
      <c r="J24" s="333"/>
      <c r="K24" s="333"/>
      <c r="L24" s="333"/>
      <c r="M24" s="333"/>
      <c r="N24" s="298">
        <f>N25</f>
        <v>3074030</v>
      </c>
      <c r="O24" s="298"/>
      <c r="P24" s="298"/>
      <c r="Q24" s="298"/>
    </row>
    <row r="25" spans="2:19" x14ac:dyDescent="0.35">
      <c r="B25" s="346" t="s">
        <v>54</v>
      </c>
      <c r="C25" s="346"/>
      <c r="D25" s="346"/>
      <c r="E25" s="346"/>
      <c r="F25" s="346"/>
      <c r="G25" s="346"/>
      <c r="H25" s="346"/>
      <c r="I25" s="346"/>
      <c r="J25" s="346"/>
      <c r="K25" s="346"/>
      <c r="L25" s="346"/>
      <c r="M25" s="346"/>
      <c r="N25" s="299">
        <f>L45</f>
        <v>3074030</v>
      </c>
      <c r="O25" s="299"/>
      <c r="P25" s="299"/>
      <c r="Q25" s="299"/>
    </row>
    <row r="26" spans="2:19" x14ac:dyDescent="0.35">
      <c r="B26" s="302" t="s">
        <v>32</v>
      </c>
      <c r="C26" s="302"/>
      <c r="D26" s="302"/>
      <c r="E26" s="302"/>
      <c r="F26" s="302"/>
      <c r="G26" s="302"/>
      <c r="H26" s="302"/>
      <c r="I26" s="302"/>
      <c r="J26" s="302"/>
      <c r="K26" s="302"/>
      <c r="L26" s="302"/>
      <c r="M26" s="302"/>
      <c r="N26" s="298">
        <v>0</v>
      </c>
      <c r="O26" s="298"/>
      <c r="P26" s="298"/>
      <c r="Q26" s="298"/>
    </row>
    <row r="27" spans="2:19" x14ac:dyDescent="0.35">
      <c r="B27" s="303" t="s">
        <v>18</v>
      </c>
      <c r="C27" s="303"/>
      <c r="D27" s="303"/>
      <c r="E27" s="303"/>
      <c r="F27" s="303"/>
      <c r="G27" s="303"/>
      <c r="H27" s="303"/>
      <c r="I27" s="303"/>
      <c r="J27" s="303"/>
      <c r="K27" s="303"/>
      <c r="L27" s="303"/>
      <c r="M27" s="303"/>
      <c r="N27" s="299">
        <v>0</v>
      </c>
      <c r="O27" s="299"/>
      <c r="P27" s="299"/>
      <c r="Q27" s="299"/>
    </row>
    <row r="28" spans="2:19" x14ac:dyDescent="0.35">
      <c r="B28" s="343" t="s">
        <v>33</v>
      </c>
      <c r="C28" s="344"/>
      <c r="D28" s="344"/>
      <c r="E28" s="344"/>
      <c r="F28" s="344"/>
      <c r="G28" s="344"/>
      <c r="H28" s="344"/>
      <c r="I28" s="344"/>
      <c r="J28" s="344"/>
      <c r="K28" s="344"/>
      <c r="L28" s="344"/>
      <c r="M28" s="345"/>
      <c r="N28" s="298">
        <f>N29+N30+N31</f>
        <v>542476</v>
      </c>
      <c r="O28" s="298"/>
      <c r="P28" s="298"/>
      <c r="Q28" s="298"/>
    </row>
    <row r="29" spans="2:19" x14ac:dyDescent="0.35">
      <c r="B29" s="332" t="s">
        <v>34</v>
      </c>
      <c r="C29" s="332"/>
      <c r="D29" s="332"/>
      <c r="E29" s="332"/>
      <c r="F29" s="332"/>
      <c r="G29" s="332"/>
      <c r="H29" s="332"/>
      <c r="I29" s="332"/>
      <c r="J29" s="332"/>
      <c r="K29" s="332"/>
      <c r="L29" s="332"/>
      <c r="M29" s="332"/>
      <c r="N29" s="299">
        <f>M43</f>
        <v>542476</v>
      </c>
      <c r="O29" s="299"/>
      <c r="P29" s="299"/>
      <c r="Q29" s="299"/>
    </row>
    <row r="30" spans="2:19" x14ac:dyDescent="0.35">
      <c r="B30" s="332" t="s">
        <v>35</v>
      </c>
      <c r="C30" s="332"/>
      <c r="D30" s="332"/>
      <c r="E30" s="332"/>
      <c r="F30" s="332"/>
      <c r="G30" s="332"/>
      <c r="H30" s="332"/>
      <c r="I30" s="332"/>
      <c r="J30" s="332"/>
      <c r="K30" s="332"/>
      <c r="L30" s="332"/>
      <c r="M30" s="332"/>
      <c r="N30" s="299">
        <v>0</v>
      </c>
      <c r="O30" s="299"/>
      <c r="P30" s="299"/>
      <c r="Q30" s="299"/>
    </row>
    <row r="31" spans="2:19" x14ac:dyDescent="0.35">
      <c r="B31" s="332" t="s">
        <v>36</v>
      </c>
      <c r="C31" s="332"/>
      <c r="D31" s="332"/>
      <c r="E31" s="332"/>
      <c r="F31" s="332"/>
      <c r="G31" s="332"/>
      <c r="H31" s="332"/>
      <c r="I31" s="332"/>
      <c r="J31" s="332"/>
      <c r="K31" s="332"/>
      <c r="L31" s="332"/>
      <c r="M31" s="332"/>
      <c r="N31" s="299">
        <v>0</v>
      </c>
      <c r="O31" s="299"/>
      <c r="P31" s="299"/>
      <c r="Q31" s="299"/>
    </row>
    <row r="32" spans="2:19" x14ac:dyDescent="0.35">
      <c r="B32" s="302" t="s">
        <v>37</v>
      </c>
      <c r="C32" s="302"/>
      <c r="D32" s="302"/>
      <c r="E32" s="302"/>
      <c r="F32" s="302"/>
      <c r="G32" s="302"/>
      <c r="H32" s="302"/>
      <c r="I32" s="302"/>
      <c r="J32" s="302"/>
      <c r="K32" s="302"/>
      <c r="L32" s="302"/>
      <c r="M32" s="302"/>
      <c r="N32" s="298">
        <f>N18+N28</f>
        <v>3616506</v>
      </c>
      <c r="O32" s="298"/>
      <c r="P32" s="298"/>
      <c r="Q32" s="298"/>
    </row>
    <row r="35" spans="2:19" x14ac:dyDescent="0.35">
      <c r="B35" s="13" t="s">
        <v>25</v>
      </c>
    </row>
    <row r="36" spans="2:19" x14ac:dyDescent="0.35">
      <c r="B36" s="300" t="s">
        <v>57</v>
      </c>
      <c r="C36" s="300" t="s">
        <v>58</v>
      </c>
      <c r="D36" s="300" t="s">
        <v>0</v>
      </c>
      <c r="E36" s="300" t="s">
        <v>1</v>
      </c>
      <c r="F36" s="300" t="s">
        <v>59</v>
      </c>
      <c r="G36" s="300" t="s">
        <v>284</v>
      </c>
      <c r="H36" s="331" t="s">
        <v>2</v>
      </c>
      <c r="I36" s="301" t="s">
        <v>3</v>
      </c>
      <c r="J36" s="301"/>
      <c r="K36" s="301"/>
      <c r="L36" s="301"/>
      <c r="M36" s="301"/>
      <c r="N36" s="300" t="s">
        <v>60</v>
      </c>
      <c r="O36" s="300"/>
      <c r="P36" s="300" t="s">
        <v>4</v>
      </c>
      <c r="Q36" s="300" t="s">
        <v>5</v>
      </c>
    </row>
    <row r="37" spans="2:19" ht="26.25" customHeight="1" x14ac:dyDescent="0.35">
      <c r="B37" s="300"/>
      <c r="C37" s="300"/>
      <c r="D37" s="300"/>
      <c r="E37" s="300"/>
      <c r="F37" s="300"/>
      <c r="G37" s="300"/>
      <c r="H37" s="331"/>
      <c r="I37" s="301" t="s">
        <v>6</v>
      </c>
      <c r="J37" s="301" t="s">
        <v>7</v>
      </c>
      <c r="K37" s="301"/>
      <c r="L37" s="301"/>
      <c r="M37" s="313" t="s">
        <v>8</v>
      </c>
      <c r="N37" s="300" t="s">
        <v>301</v>
      </c>
      <c r="O37" s="314" t="s">
        <v>246</v>
      </c>
      <c r="P37" s="300"/>
      <c r="Q37" s="300"/>
    </row>
    <row r="38" spans="2:19" ht="52.5" x14ac:dyDescent="0.35">
      <c r="B38" s="300"/>
      <c r="C38" s="300"/>
      <c r="D38" s="300"/>
      <c r="E38" s="300"/>
      <c r="F38" s="300"/>
      <c r="G38" s="300"/>
      <c r="H38" s="331"/>
      <c r="I38" s="301"/>
      <c r="J38" s="10" t="s">
        <v>9</v>
      </c>
      <c r="K38" s="10" t="s">
        <v>10</v>
      </c>
      <c r="L38" s="10" t="s">
        <v>11</v>
      </c>
      <c r="M38" s="313"/>
      <c r="N38" s="300"/>
      <c r="O38" s="314"/>
      <c r="P38" s="300"/>
      <c r="Q38" s="300"/>
    </row>
    <row r="39" spans="2:19" s="47" customFormat="1" ht="12" x14ac:dyDescent="0.3">
      <c r="B39" s="49">
        <v>1</v>
      </c>
      <c r="C39" s="49">
        <v>2</v>
      </c>
      <c r="D39" s="49">
        <v>3</v>
      </c>
      <c r="E39" s="49">
        <v>4</v>
      </c>
      <c r="F39" s="49">
        <v>5</v>
      </c>
      <c r="G39" s="49">
        <v>6</v>
      </c>
      <c r="H39" s="49">
        <v>7</v>
      </c>
      <c r="I39" s="50">
        <v>8</v>
      </c>
      <c r="J39" s="57">
        <v>9</v>
      </c>
      <c r="K39" s="57">
        <v>10</v>
      </c>
      <c r="L39" s="57">
        <v>11</v>
      </c>
      <c r="M39" s="57">
        <v>12</v>
      </c>
      <c r="N39" s="49">
        <v>13</v>
      </c>
      <c r="O39" s="49">
        <v>14</v>
      </c>
      <c r="P39" s="49">
        <v>15</v>
      </c>
      <c r="Q39" s="49">
        <v>16</v>
      </c>
      <c r="S39" s="48"/>
    </row>
    <row r="40" spans="2:19" ht="23.25" customHeight="1" x14ac:dyDescent="0.35">
      <c r="B40" s="363" t="s">
        <v>674</v>
      </c>
      <c r="C40" s="278" t="s">
        <v>13</v>
      </c>
      <c r="D40" s="278" t="s">
        <v>176</v>
      </c>
      <c r="E40" s="278" t="s">
        <v>631</v>
      </c>
      <c r="F40" s="278" t="s">
        <v>14</v>
      </c>
      <c r="G40" s="278" t="s">
        <v>518</v>
      </c>
      <c r="H40" s="278" t="s">
        <v>15</v>
      </c>
      <c r="I40" s="279">
        <f>SUM(I43:I44)</f>
        <v>3616506</v>
      </c>
      <c r="J40" s="279">
        <f>SUM(J43:J44)</f>
        <v>0</v>
      </c>
      <c r="K40" s="279">
        <f>SUM(K43:K44)</f>
        <v>0</v>
      </c>
      <c r="L40" s="279">
        <f>SUM(L43:L44)</f>
        <v>3074030</v>
      </c>
      <c r="M40" s="279">
        <f>SUM(M43:M44)</f>
        <v>542476</v>
      </c>
      <c r="N40" s="44" t="s">
        <v>632</v>
      </c>
      <c r="O40" s="90">
        <f>O43</f>
        <v>32</v>
      </c>
      <c r="P40" s="455" t="s">
        <v>315</v>
      </c>
      <c r="Q40" s="455" t="s">
        <v>468</v>
      </c>
    </row>
    <row r="41" spans="2:19" ht="21" x14ac:dyDescent="0.35">
      <c r="B41" s="363"/>
      <c r="C41" s="278"/>
      <c r="D41" s="278"/>
      <c r="E41" s="278"/>
      <c r="F41" s="278"/>
      <c r="G41" s="278"/>
      <c r="H41" s="278"/>
      <c r="I41" s="279"/>
      <c r="J41" s="279"/>
      <c r="K41" s="279"/>
      <c r="L41" s="279"/>
      <c r="M41" s="279"/>
      <c r="N41" s="44" t="s">
        <v>633</v>
      </c>
      <c r="O41" s="41">
        <f>O44</f>
        <v>10000</v>
      </c>
      <c r="P41" s="455"/>
      <c r="Q41" s="455"/>
    </row>
    <row r="42" spans="2:19" ht="21" x14ac:dyDescent="0.35">
      <c r="B42" s="42" t="s">
        <v>16</v>
      </c>
      <c r="C42" s="2"/>
      <c r="D42" s="2"/>
      <c r="E42" s="2"/>
      <c r="F42" s="2"/>
      <c r="G42" s="2"/>
      <c r="H42" s="2"/>
      <c r="I42" s="7"/>
      <c r="J42" s="58"/>
      <c r="K42" s="81"/>
      <c r="L42" s="81"/>
      <c r="M42" s="58"/>
      <c r="N42" s="2"/>
      <c r="O42" s="6"/>
      <c r="P42" s="106"/>
      <c r="Q42" s="107"/>
    </row>
    <row r="43" spans="2:19" ht="23.25" customHeight="1" x14ac:dyDescent="0.35">
      <c r="B43" s="456" t="s">
        <v>634</v>
      </c>
      <c r="C43" s="94"/>
      <c r="D43" s="457" t="s">
        <v>23</v>
      </c>
      <c r="E43" s="457" t="s">
        <v>635</v>
      </c>
      <c r="F43" s="94"/>
      <c r="G43" s="457" t="s">
        <v>518</v>
      </c>
      <c r="H43" s="94"/>
      <c r="I43" s="289">
        <f>SUM(J43:M44)</f>
        <v>3616506</v>
      </c>
      <c r="J43" s="289">
        <v>0</v>
      </c>
      <c r="K43" s="289">
        <v>0</v>
      </c>
      <c r="L43" s="289">
        <v>3074030</v>
      </c>
      <c r="M43" s="289">
        <v>542476</v>
      </c>
      <c r="N43" s="80" t="s">
        <v>632</v>
      </c>
      <c r="O43" s="104">
        <v>32</v>
      </c>
      <c r="P43" s="454" t="s">
        <v>315</v>
      </c>
      <c r="Q43" s="454" t="s">
        <v>468</v>
      </c>
    </row>
    <row r="44" spans="2:19" ht="21" x14ac:dyDescent="0.35">
      <c r="B44" s="456"/>
      <c r="C44" s="95"/>
      <c r="D44" s="458"/>
      <c r="E44" s="458"/>
      <c r="F44" s="95"/>
      <c r="G44" s="458"/>
      <c r="H44" s="95"/>
      <c r="I44" s="291"/>
      <c r="J44" s="291"/>
      <c r="K44" s="291"/>
      <c r="L44" s="291"/>
      <c r="M44" s="291"/>
      <c r="N44" s="80" t="s">
        <v>633</v>
      </c>
      <c r="O44" s="163">
        <v>10000</v>
      </c>
      <c r="P44" s="454"/>
      <c r="Q44" s="454"/>
    </row>
    <row r="45" spans="2:19" x14ac:dyDescent="0.35">
      <c r="B45" s="315" t="s">
        <v>12</v>
      </c>
      <c r="C45" s="315"/>
      <c r="D45" s="315"/>
      <c r="E45" s="315"/>
      <c r="F45" s="315"/>
      <c r="G45" s="315"/>
      <c r="H45" s="315"/>
      <c r="I45" s="9">
        <f>I40</f>
        <v>3616506</v>
      </c>
      <c r="J45" s="9">
        <f>J40</f>
        <v>0</v>
      </c>
      <c r="K45" s="82">
        <f>K40</f>
        <v>0</v>
      </c>
      <c r="L45" s="82">
        <f>L40</f>
        <v>3074030</v>
      </c>
      <c r="M45" s="9">
        <f>M40</f>
        <v>542476</v>
      </c>
      <c r="N45" s="316"/>
      <c r="O45" s="316"/>
      <c r="P45" s="316"/>
      <c r="Q45" s="316"/>
    </row>
    <row r="46" spans="2:19" ht="14.5" customHeight="1" x14ac:dyDescent="0.35">
      <c r="B46" s="24"/>
      <c r="C46" s="317"/>
      <c r="D46" s="317"/>
      <c r="E46" s="317"/>
      <c r="F46" s="317"/>
      <c r="G46" s="317"/>
      <c r="H46" s="317"/>
      <c r="I46" s="317"/>
      <c r="J46" s="317"/>
      <c r="K46" s="317"/>
      <c r="L46" s="317"/>
      <c r="M46" s="317"/>
      <c r="N46" s="317"/>
      <c r="O46" s="317"/>
      <c r="P46" s="317"/>
      <c r="Q46" s="317"/>
    </row>
    <row r="48" spans="2:19" x14ac:dyDescent="0.35">
      <c r="B48" s="21" t="s">
        <v>152</v>
      </c>
    </row>
    <row r="49" spans="2:19" ht="15" customHeight="1" x14ac:dyDescent="0.35">
      <c r="B49" s="14" t="s">
        <v>39</v>
      </c>
      <c r="C49" s="251" t="s">
        <v>153</v>
      </c>
      <c r="D49" s="251"/>
      <c r="E49" s="251"/>
      <c r="F49" s="356" t="s">
        <v>154</v>
      </c>
      <c r="G49" s="357"/>
      <c r="H49" s="357"/>
      <c r="I49" s="357"/>
      <c r="J49" s="358"/>
      <c r="K49" s="251" t="s">
        <v>155</v>
      </c>
      <c r="L49" s="251"/>
      <c r="M49" s="251"/>
      <c r="N49" s="251"/>
      <c r="O49" s="251"/>
      <c r="P49" s="251"/>
      <c r="Q49" s="251"/>
    </row>
    <row r="50" spans="2:19" s="47" customFormat="1" ht="12" x14ac:dyDescent="0.3">
      <c r="B50" s="56">
        <v>1</v>
      </c>
      <c r="C50" s="253">
        <v>2</v>
      </c>
      <c r="D50" s="253"/>
      <c r="E50" s="253"/>
      <c r="F50" s="261">
        <v>3</v>
      </c>
      <c r="G50" s="262"/>
      <c r="H50" s="262"/>
      <c r="I50" s="262"/>
      <c r="J50" s="263"/>
      <c r="K50" s="253">
        <v>4</v>
      </c>
      <c r="L50" s="253"/>
      <c r="M50" s="253"/>
      <c r="N50" s="253"/>
      <c r="O50" s="253"/>
      <c r="P50" s="253"/>
      <c r="Q50" s="253"/>
      <c r="S50" s="48"/>
    </row>
    <row r="51" spans="2:19" s="18" customFormat="1" ht="14" x14ac:dyDescent="0.3">
      <c r="B51" s="22"/>
      <c r="C51" s="264" t="s">
        <v>164</v>
      </c>
      <c r="D51" s="265"/>
      <c r="E51" s="266"/>
      <c r="F51" s="267"/>
      <c r="G51" s="268"/>
      <c r="H51" s="268"/>
      <c r="I51" s="268"/>
      <c r="J51" s="269"/>
      <c r="K51" s="257"/>
      <c r="L51" s="257"/>
      <c r="M51" s="257"/>
      <c r="N51" s="257"/>
      <c r="O51" s="257"/>
      <c r="P51" s="257"/>
      <c r="Q51" s="257"/>
      <c r="S51" s="26"/>
    </row>
    <row r="54" spans="2:19" x14ac:dyDescent="0.35">
      <c r="B54" s="21" t="s">
        <v>156</v>
      </c>
    </row>
    <row r="55" spans="2:19" ht="15" customHeight="1" x14ac:dyDescent="0.35">
      <c r="B55" s="14" t="s">
        <v>39</v>
      </c>
      <c r="C55" s="251" t="s">
        <v>157</v>
      </c>
      <c r="D55" s="251"/>
      <c r="E55" s="251"/>
      <c r="F55" s="251" t="s">
        <v>154</v>
      </c>
      <c r="G55" s="251"/>
      <c r="H55" s="251"/>
      <c r="I55" s="251"/>
      <c r="J55" s="251"/>
      <c r="K55" s="251" t="s">
        <v>158</v>
      </c>
      <c r="L55" s="251"/>
      <c r="M55" s="251"/>
      <c r="N55" s="251"/>
      <c r="O55" s="251"/>
      <c r="P55" s="251"/>
      <c r="Q55" s="251"/>
    </row>
    <row r="56" spans="2:19" s="47" customFormat="1" ht="11.25" customHeight="1" x14ac:dyDescent="0.3">
      <c r="B56" s="56">
        <v>1</v>
      </c>
      <c r="C56" s="253">
        <v>2</v>
      </c>
      <c r="D56" s="253"/>
      <c r="E56" s="253"/>
      <c r="F56" s="253">
        <v>3</v>
      </c>
      <c r="G56" s="253"/>
      <c r="H56" s="253"/>
      <c r="I56" s="253"/>
      <c r="J56" s="253"/>
      <c r="K56" s="253">
        <v>4</v>
      </c>
      <c r="L56" s="253"/>
      <c r="M56" s="253"/>
      <c r="N56" s="253"/>
      <c r="O56" s="253"/>
      <c r="P56" s="253"/>
      <c r="Q56" s="253"/>
      <c r="S56" s="48"/>
    </row>
    <row r="57" spans="2:19" s="18" customFormat="1" ht="14" x14ac:dyDescent="0.3">
      <c r="B57" s="22"/>
      <c r="C57" s="256" t="s">
        <v>164</v>
      </c>
      <c r="D57" s="256"/>
      <c r="E57" s="256"/>
      <c r="F57" s="254"/>
      <c r="G57" s="254"/>
      <c r="H57" s="254"/>
      <c r="I57" s="254"/>
      <c r="J57" s="254"/>
      <c r="K57" s="257"/>
      <c r="L57" s="257"/>
      <c r="M57" s="257"/>
      <c r="N57" s="257"/>
      <c r="O57" s="257"/>
      <c r="P57" s="257"/>
      <c r="Q57" s="257"/>
      <c r="S57" s="26"/>
    </row>
    <row r="60" spans="2:19" x14ac:dyDescent="0.35">
      <c r="B60" s="21" t="s">
        <v>159</v>
      </c>
    </row>
    <row r="61" spans="2:19" ht="47.25" customHeight="1" x14ac:dyDescent="0.35">
      <c r="B61" s="11" t="s">
        <v>39</v>
      </c>
      <c r="C61" s="228" t="s">
        <v>160</v>
      </c>
      <c r="D61" s="228"/>
      <c r="E61" s="228"/>
      <c r="F61" s="243" t="s">
        <v>161</v>
      </c>
      <c r="G61" s="244"/>
      <c r="H61" s="244"/>
      <c r="I61" s="244"/>
      <c r="J61" s="244"/>
      <c r="K61" s="244"/>
      <c r="L61" s="244"/>
      <c r="M61" s="244"/>
      <c r="N61" s="244"/>
      <c r="O61" s="244"/>
      <c r="P61" s="244"/>
      <c r="Q61" s="245"/>
    </row>
    <row r="62" spans="2:19" s="64" customFormat="1" ht="12" x14ac:dyDescent="0.3">
      <c r="B62" s="63">
        <v>1</v>
      </c>
      <c r="C62" s="252">
        <v>2</v>
      </c>
      <c r="D62" s="252"/>
      <c r="E62" s="252"/>
      <c r="F62" s="246">
        <v>3</v>
      </c>
      <c r="G62" s="247"/>
      <c r="H62" s="247"/>
      <c r="I62" s="247"/>
      <c r="J62" s="247"/>
      <c r="K62" s="247"/>
      <c r="L62" s="247"/>
      <c r="M62" s="247"/>
      <c r="N62" s="247"/>
      <c r="O62" s="247"/>
      <c r="P62" s="247"/>
      <c r="Q62" s="248"/>
      <c r="S62" s="48"/>
    </row>
    <row r="63" spans="2:19" s="18" customFormat="1" ht="90" customHeight="1" x14ac:dyDescent="0.3">
      <c r="B63" s="12" t="s">
        <v>69</v>
      </c>
      <c r="C63" s="250" t="s">
        <v>636</v>
      </c>
      <c r="D63" s="250"/>
      <c r="E63" s="250"/>
      <c r="F63" s="359" t="s">
        <v>637</v>
      </c>
      <c r="G63" s="360"/>
      <c r="H63" s="360"/>
      <c r="I63" s="360"/>
      <c r="J63" s="360"/>
      <c r="K63" s="360"/>
      <c r="L63" s="360"/>
      <c r="M63" s="360"/>
      <c r="N63" s="360"/>
      <c r="O63" s="360"/>
      <c r="P63" s="360"/>
      <c r="Q63" s="361"/>
      <c r="S63" s="26"/>
    </row>
    <row r="64" spans="2:19" s="18" customFormat="1" ht="14" x14ac:dyDescent="0.3">
      <c r="B64" s="55"/>
      <c r="C64" s="53"/>
      <c r="D64" s="53"/>
      <c r="E64" s="53"/>
      <c r="F64" s="53"/>
      <c r="G64" s="53"/>
      <c r="H64" s="53"/>
      <c r="I64" s="54"/>
      <c r="J64" s="59"/>
      <c r="K64" s="59"/>
      <c r="L64" s="59"/>
      <c r="M64" s="59"/>
      <c r="N64" s="54"/>
      <c r="O64" s="54"/>
      <c r="P64" s="54"/>
      <c r="Q64" s="54"/>
      <c r="S64" s="26"/>
    </row>
    <row r="66" spans="2:19" x14ac:dyDescent="0.35">
      <c r="B66" s="21" t="s">
        <v>162</v>
      </c>
    </row>
    <row r="67" spans="2:19" x14ac:dyDescent="0.35">
      <c r="B67" s="14" t="s">
        <v>39</v>
      </c>
      <c r="C67" s="251" t="s">
        <v>163</v>
      </c>
      <c r="D67" s="251"/>
      <c r="E67" s="251"/>
      <c r="F67" s="251"/>
      <c r="G67" s="251"/>
      <c r="H67" s="251"/>
      <c r="I67" s="251"/>
      <c r="J67" s="251"/>
      <c r="K67" s="251"/>
      <c r="L67" s="251"/>
      <c r="M67" s="251"/>
      <c r="N67" s="251"/>
      <c r="O67" s="251"/>
      <c r="P67" s="251"/>
      <c r="Q67" s="251"/>
    </row>
    <row r="68" spans="2:19" s="47" customFormat="1" ht="12" x14ac:dyDescent="0.3">
      <c r="B68" s="63">
        <v>1</v>
      </c>
      <c r="C68" s="253">
        <v>2</v>
      </c>
      <c r="D68" s="253"/>
      <c r="E68" s="253"/>
      <c r="F68" s="253"/>
      <c r="G68" s="253"/>
      <c r="H68" s="253"/>
      <c r="I68" s="253"/>
      <c r="J68" s="253"/>
      <c r="K68" s="253"/>
      <c r="L68" s="253"/>
      <c r="M68" s="253"/>
      <c r="N68" s="253"/>
      <c r="O68" s="253"/>
      <c r="P68" s="253"/>
      <c r="Q68" s="253"/>
      <c r="S68" s="48"/>
    </row>
    <row r="69" spans="2:19" s="18" customFormat="1" ht="14" x14ac:dyDescent="0.3">
      <c r="B69" s="22"/>
      <c r="C69" s="256" t="s">
        <v>164</v>
      </c>
      <c r="D69" s="256"/>
      <c r="E69" s="256"/>
      <c r="F69" s="256"/>
      <c r="G69" s="256"/>
      <c r="H69" s="256"/>
      <c r="I69" s="256"/>
      <c r="J69" s="256"/>
      <c r="K69" s="256"/>
      <c r="L69" s="256"/>
      <c r="M69" s="256"/>
      <c r="N69" s="256"/>
      <c r="O69" s="256"/>
      <c r="P69" s="256"/>
      <c r="Q69" s="256"/>
      <c r="S69" s="26"/>
    </row>
  </sheetData>
  <mergeCells count="12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P40:P41"/>
    <mergeCell ref="Q40:Q41"/>
    <mergeCell ref="B43:B44"/>
    <mergeCell ref="D43:D44"/>
    <mergeCell ref="E43:E44"/>
    <mergeCell ref="G43:G44"/>
    <mergeCell ref="I43:I44"/>
    <mergeCell ref="J43:J44"/>
    <mergeCell ref="K43:K44"/>
    <mergeCell ref="L43:L44"/>
    <mergeCell ref="H40:H41"/>
    <mergeCell ref="I40:I41"/>
    <mergeCell ref="J40:J41"/>
    <mergeCell ref="K40:K41"/>
    <mergeCell ref="L40:L41"/>
    <mergeCell ref="M40:M41"/>
    <mergeCell ref="B40:B41"/>
    <mergeCell ref="C40:C41"/>
    <mergeCell ref="D40:D41"/>
    <mergeCell ref="E40:E41"/>
    <mergeCell ref="F40:F41"/>
    <mergeCell ref="G40:G41"/>
    <mergeCell ref="C49:E49"/>
    <mergeCell ref="F49:J49"/>
    <mergeCell ref="K49:Q49"/>
    <mergeCell ref="C50:E50"/>
    <mergeCell ref="F50:J50"/>
    <mergeCell ref="K50:Q50"/>
    <mergeCell ref="M43:M44"/>
    <mergeCell ref="P43:P44"/>
    <mergeCell ref="Q43:Q44"/>
    <mergeCell ref="B45:H45"/>
    <mergeCell ref="N45:Q45"/>
    <mergeCell ref="C46:Q46"/>
    <mergeCell ref="C56:E56"/>
    <mergeCell ref="F56:J56"/>
    <mergeCell ref="K56:Q56"/>
    <mergeCell ref="C57:E57"/>
    <mergeCell ref="F57:J57"/>
    <mergeCell ref="K57:Q57"/>
    <mergeCell ref="C51:E51"/>
    <mergeCell ref="F51:J51"/>
    <mergeCell ref="K51:Q51"/>
    <mergeCell ref="C55:E55"/>
    <mergeCell ref="F55:J55"/>
    <mergeCell ref="K55:Q55"/>
    <mergeCell ref="C67:Q67"/>
    <mergeCell ref="C68:Q68"/>
    <mergeCell ref="C69:Q69"/>
    <mergeCell ref="C61:E61"/>
    <mergeCell ref="F61:Q61"/>
    <mergeCell ref="C62:E62"/>
    <mergeCell ref="F62:Q62"/>
    <mergeCell ref="C63:E63"/>
    <mergeCell ref="F63:Q63"/>
  </mergeCells>
  <pageMargins left="0.7" right="0.7" top="0.75" bottom="0.75" header="0.3" footer="0.3"/>
  <pageSetup paperSize="9" scale="5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topLeftCell="F1" zoomScale="90" zoomScaleNormal="90" workbookViewId="0">
      <pane ySplit="8" topLeftCell="A9" activePane="bottomLeft" state="frozen"/>
      <selection pane="bottomLeft" activeCell="O18" sqref="O18"/>
    </sheetView>
  </sheetViews>
  <sheetFormatPr defaultRowHeight="14.5" x14ac:dyDescent="0.35"/>
  <cols>
    <col min="1" max="1" width="3.453125" customWidth="1"/>
    <col min="2" max="2" width="4.81640625" customWidth="1"/>
    <col min="3" max="3" width="34.81640625" customWidth="1"/>
    <col min="4" max="4" width="15.81640625" customWidth="1"/>
    <col min="5" max="6" width="42.81640625" customWidth="1"/>
    <col min="7" max="7" width="11.453125" customWidth="1"/>
    <col min="8" max="8" width="25.26953125" customWidth="1"/>
    <col min="9" max="9" width="21.453125" customWidth="1"/>
    <col min="10" max="10" width="16.26953125" customWidth="1"/>
    <col min="11" max="11" width="22.54296875" customWidth="1"/>
    <col min="12" max="12" width="20.54296875" customWidth="1"/>
    <col min="13" max="13" width="13.26953125" customWidth="1"/>
    <col min="14" max="14" width="12.1796875" customWidth="1"/>
    <col min="15" max="15" width="12.54296875" customWidth="1"/>
    <col min="16" max="16" width="11.1796875" customWidth="1"/>
  </cols>
  <sheetData>
    <row r="2" spans="2:16" x14ac:dyDescent="0.35">
      <c r="B2" s="225" t="s">
        <v>83</v>
      </c>
      <c r="C2" s="226"/>
      <c r="D2" s="226"/>
      <c r="E2" s="226"/>
      <c r="F2" s="226"/>
      <c r="G2" s="226"/>
      <c r="H2" s="226"/>
      <c r="I2" s="226"/>
      <c r="J2" s="226"/>
      <c r="K2" s="226"/>
      <c r="L2" s="226"/>
    </row>
    <row r="3" spans="2:16" x14ac:dyDescent="0.35">
      <c r="B3" s="225" t="s">
        <v>84</v>
      </c>
      <c r="C3" s="226"/>
      <c r="D3" s="226"/>
      <c r="E3" s="226"/>
      <c r="F3" s="226"/>
      <c r="G3" s="226"/>
      <c r="H3" s="226"/>
      <c r="I3" s="226"/>
      <c r="J3" s="226"/>
      <c r="K3" s="226"/>
      <c r="L3" s="226"/>
    </row>
    <row r="5" spans="2:16" ht="15.5" x14ac:dyDescent="0.35">
      <c r="B5" s="17" t="s">
        <v>70</v>
      </c>
      <c r="J5" s="32"/>
      <c r="K5" s="32"/>
    </row>
    <row r="6" spans="2:16" x14ac:dyDescent="0.35">
      <c r="B6" s="228" t="s">
        <v>39</v>
      </c>
      <c r="C6" s="228" t="s">
        <v>61</v>
      </c>
      <c r="D6" s="228"/>
      <c r="E6" s="228" t="s">
        <v>62</v>
      </c>
      <c r="F6" s="228" t="s">
        <v>63</v>
      </c>
      <c r="G6" s="228" t="s">
        <v>64</v>
      </c>
      <c r="H6" s="228" t="s">
        <v>143</v>
      </c>
      <c r="I6" s="228" t="s">
        <v>122</v>
      </c>
      <c r="J6" s="228" t="s">
        <v>459</v>
      </c>
      <c r="K6" s="228"/>
      <c r="L6" s="228"/>
    </row>
    <row r="7" spans="2:16" ht="42" x14ac:dyDescent="0.35">
      <c r="B7" s="228"/>
      <c r="C7" s="76" t="s">
        <v>65</v>
      </c>
      <c r="D7" s="76" t="s">
        <v>66</v>
      </c>
      <c r="E7" s="228"/>
      <c r="F7" s="228"/>
      <c r="G7" s="228"/>
      <c r="H7" s="228"/>
      <c r="I7" s="228"/>
      <c r="J7" s="148" t="s">
        <v>6</v>
      </c>
      <c r="K7" s="148" t="s">
        <v>67</v>
      </c>
      <c r="L7" s="148" t="s">
        <v>68</v>
      </c>
    </row>
    <row r="8" spans="2:16" s="47" customFormat="1" ht="12" x14ac:dyDescent="0.3">
      <c r="B8" s="68">
        <v>1</v>
      </c>
      <c r="C8" s="68">
        <v>2</v>
      </c>
      <c r="D8" s="68">
        <v>3</v>
      </c>
      <c r="E8" s="68">
        <v>4</v>
      </c>
      <c r="F8" s="68">
        <v>5</v>
      </c>
      <c r="G8" s="68">
        <v>6</v>
      </c>
      <c r="H8" s="68">
        <v>7</v>
      </c>
      <c r="I8" s="68">
        <v>8</v>
      </c>
      <c r="J8" s="68">
        <v>9</v>
      </c>
      <c r="K8" s="68">
        <v>10</v>
      </c>
      <c r="L8" s="68">
        <v>11</v>
      </c>
    </row>
    <row r="9" spans="2:16" ht="42" x14ac:dyDescent="0.35">
      <c r="B9" s="142" t="s">
        <v>69</v>
      </c>
      <c r="C9" s="136" t="s">
        <v>285</v>
      </c>
      <c r="D9" s="136" t="s">
        <v>286</v>
      </c>
      <c r="E9" s="136" t="s">
        <v>117</v>
      </c>
      <c r="F9" s="149" t="s">
        <v>18</v>
      </c>
      <c r="G9" s="149" t="s">
        <v>18</v>
      </c>
      <c r="H9" s="136" t="s">
        <v>144</v>
      </c>
      <c r="I9" s="136" t="s">
        <v>148</v>
      </c>
      <c r="J9" s="197">
        <f>'IV skyrius IV sk'!N35</f>
        <v>25710543.600000001</v>
      </c>
      <c r="K9" s="137">
        <f>'IV skyrius IV sk'!N27</f>
        <v>21853960</v>
      </c>
      <c r="L9" s="137">
        <v>0</v>
      </c>
    </row>
    <row r="10" spans="2:16" ht="28" x14ac:dyDescent="0.35">
      <c r="B10" s="142" t="s">
        <v>45</v>
      </c>
      <c r="C10" s="136" t="s">
        <v>123</v>
      </c>
      <c r="D10" s="136" t="s">
        <v>124</v>
      </c>
      <c r="E10" s="136" t="s">
        <v>118</v>
      </c>
      <c r="F10" s="149" t="s">
        <v>18</v>
      </c>
      <c r="G10" s="149" t="s">
        <v>18</v>
      </c>
      <c r="H10" s="136" t="s">
        <v>282</v>
      </c>
      <c r="I10" s="136" t="s">
        <v>148</v>
      </c>
      <c r="J10" s="197">
        <f>'IV skyrius III sk'!N33</f>
        <v>1360037.29</v>
      </c>
      <c r="K10" s="137">
        <f>'IV skyrius III sk'!N25</f>
        <v>1156031.68</v>
      </c>
      <c r="L10" s="137">
        <v>0</v>
      </c>
      <c r="M10" s="32"/>
      <c r="P10" s="32"/>
    </row>
    <row r="11" spans="2:16" ht="42" x14ac:dyDescent="0.35">
      <c r="B11" s="142" t="s">
        <v>47</v>
      </c>
      <c r="C11" s="136" t="s">
        <v>573</v>
      </c>
      <c r="D11" s="136" t="s">
        <v>125</v>
      </c>
      <c r="E11" s="136" t="s">
        <v>118</v>
      </c>
      <c r="F11" s="136" t="s">
        <v>117</v>
      </c>
      <c r="G11" s="149" t="s">
        <v>18</v>
      </c>
      <c r="H11" s="136" t="s">
        <v>145</v>
      </c>
      <c r="I11" s="136" t="s">
        <v>148</v>
      </c>
      <c r="J11" s="197" cm="1">
        <f t="array" ref="J11">'IV skyrius X sk'!N34:N34</f>
        <v>6944421.2999999998</v>
      </c>
      <c r="K11" s="137" cm="1">
        <f t="array" ref="K11">'IV skyrius X sk'!N27:N27</f>
        <v>5902757</v>
      </c>
      <c r="L11" s="137">
        <v>0</v>
      </c>
      <c r="M11" s="32"/>
      <c r="O11" s="32"/>
      <c r="P11" s="32"/>
    </row>
    <row r="12" spans="2:16" ht="42" x14ac:dyDescent="0.35">
      <c r="B12" s="142" t="s">
        <v>49</v>
      </c>
      <c r="C12" s="150" t="s">
        <v>126</v>
      </c>
      <c r="D12" s="150" t="s">
        <v>127</v>
      </c>
      <c r="E12" s="136" t="s">
        <v>119</v>
      </c>
      <c r="F12" s="136" t="s">
        <v>117</v>
      </c>
      <c r="G12" s="149" t="s">
        <v>18</v>
      </c>
      <c r="H12" s="136" t="s">
        <v>146</v>
      </c>
      <c r="I12" s="136" t="s">
        <v>148</v>
      </c>
      <c r="J12" s="197">
        <f>'IV skyrius I sk'!N36</f>
        <v>9571521.3099999987</v>
      </c>
      <c r="K12" s="137">
        <f>'IV skyrius I sk'!N28</f>
        <v>8135793.0999999996</v>
      </c>
      <c r="L12" s="137">
        <f>'IV skyrius I sk'!N23</f>
        <v>0</v>
      </c>
      <c r="M12" s="32"/>
      <c r="N12" s="32"/>
    </row>
    <row r="13" spans="2:16" ht="28" x14ac:dyDescent="0.35">
      <c r="B13" s="135" t="s">
        <v>51</v>
      </c>
      <c r="C13" s="136" t="s">
        <v>508</v>
      </c>
      <c r="D13" s="136" t="s">
        <v>128</v>
      </c>
      <c r="E13" s="136" t="s">
        <v>101</v>
      </c>
      <c r="F13" s="136" t="s">
        <v>105</v>
      </c>
      <c r="G13" s="149" t="s">
        <v>18</v>
      </c>
      <c r="H13" s="136" t="s">
        <v>147</v>
      </c>
      <c r="I13" s="136" t="s">
        <v>148</v>
      </c>
      <c r="J13" s="197">
        <f>'IV skyrius VIII sk'!I124</f>
        <v>34546364.049999997</v>
      </c>
      <c r="K13" s="137">
        <f>'IV skyrius VIII sk'!L124</f>
        <v>29364404.41</v>
      </c>
      <c r="L13" s="137">
        <v>0</v>
      </c>
    </row>
    <row r="14" spans="2:16" ht="28" x14ac:dyDescent="0.35">
      <c r="B14" s="135" t="s">
        <v>136</v>
      </c>
      <c r="C14" s="185" t="s">
        <v>655</v>
      </c>
      <c r="D14" s="136" t="s">
        <v>129</v>
      </c>
      <c r="E14" s="136" t="s">
        <v>105</v>
      </c>
      <c r="F14" s="136" t="s">
        <v>101</v>
      </c>
      <c r="G14" s="31" t="s">
        <v>18</v>
      </c>
      <c r="H14" s="136" t="s">
        <v>673</v>
      </c>
      <c r="I14" s="136" t="s">
        <v>148</v>
      </c>
      <c r="J14" s="197">
        <f>'IV skyrius XI sk'!N34</f>
        <v>47411440</v>
      </c>
      <c r="K14" s="137">
        <f>'IV skyrius XI sk'!N20</f>
        <v>40299723.5</v>
      </c>
      <c r="L14" s="137">
        <v>0</v>
      </c>
      <c r="M14" s="192"/>
    </row>
    <row r="15" spans="2:16" ht="28" x14ac:dyDescent="0.35">
      <c r="B15" s="135" t="s">
        <v>137</v>
      </c>
      <c r="C15" s="136" t="s">
        <v>130</v>
      </c>
      <c r="D15" s="136" t="s">
        <v>131</v>
      </c>
      <c r="E15" s="136" t="s">
        <v>121</v>
      </c>
      <c r="F15" s="31" t="s">
        <v>18</v>
      </c>
      <c r="G15" s="31" t="s">
        <v>18</v>
      </c>
      <c r="H15" s="136" t="s">
        <v>146</v>
      </c>
      <c r="I15" s="136" t="s">
        <v>148</v>
      </c>
      <c r="J15" s="197">
        <f>'IV skyrius II sk'!N31</f>
        <v>1235294</v>
      </c>
      <c r="K15" s="137">
        <f>'IV skyrius II sk'!N23</f>
        <v>1049999.8999999999</v>
      </c>
      <c r="L15" s="137">
        <v>0</v>
      </c>
    </row>
    <row r="16" spans="2:16" ht="28" x14ac:dyDescent="0.35">
      <c r="B16" s="135" t="s">
        <v>138</v>
      </c>
      <c r="C16" s="136" t="s">
        <v>371</v>
      </c>
      <c r="D16" s="136" t="s">
        <v>132</v>
      </c>
      <c r="E16" s="136" t="s">
        <v>121</v>
      </c>
      <c r="F16" s="136" t="s">
        <v>115</v>
      </c>
      <c r="G16" s="31" t="s">
        <v>18</v>
      </c>
      <c r="H16" s="136" t="s">
        <v>146</v>
      </c>
      <c r="I16" s="136" t="s">
        <v>148</v>
      </c>
      <c r="J16" s="197">
        <f>'IV skyrius V sk'!I63</f>
        <v>12633383.399999999</v>
      </c>
      <c r="K16" s="137">
        <f>'IV skyrius V sk'!L63</f>
        <v>7580375.8899999997</v>
      </c>
      <c r="L16" s="137">
        <v>0</v>
      </c>
    </row>
    <row r="17" spans="2:14" ht="28" x14ac:dyDescent="0.35">
      <c r="B17" s="135" t="s">
        <v>139</v>
      </c>
      <c r="C17" s="136" t="s">
        <v>398</v>
      </c>
      <c r="D17" s="136" t="s">
        <v>133</v>
      </c>
      <c r="E17" s="136" t="s">
        <v>115</v>
      </c>
      <c r="F17" s="31" t="s">
        <v>18</v>
      </c>
      <c r="G17" s="31" t="s">
        <v>18</v>
      </c>
      <c r="H17" s="136" t="s">
        <v>146</v>
      </c>
      <c r="I17" s="136" t="s">
        <v>148</v>
      </c>
      <c r="J17" s="197">
        <f>'IV skyrius VI sk'!I69</f>
        <v>22009027.539999999</v>
      </c>
      <c r="K17" s="137">
        <f>'IV skyrius VI sk'!L69</f>
        <v>11004463.77</v>
      </c>
      <c r="L17" s="137">
        <v>0</v>
      </c>
    </row>
    <row r="18" spans="2:14" ht="28" x14ac:dyDescent="0.35">
      <c r="B18" s="135" t="s">
        <v>140</v>
      </c>
      <c r="C18" s="136" t="s">
        <v>667</v>
      </c>
      <c r="D18" s="136" t="s">
        <v>134</v>
      </c>
      <c r="E18" s="136" t="s">
        <v>115</v>
      </c>
      <c r="F18" s="136" t="s">
        <v>121</v>
      </c>
      <c r="G18" s="31" t="s">
        <v>18</v>
      </c>
      <c r="H18" s="136" t="s">
        <v>147</v>
      </c>
      <c r="I18" s="136" t="s">
        <v>148</v>
      </c>
      <c r="J18" s="197">
        <f>'IV skyrius XII sk'!N32</f>
        <v>3616506</v>
      </c>
      <c r="K18" s="137">
        <f>'IV skyrius XII sk'!N25</f>
        <v>3074030</v>
      </c>
      <c r="L18" s="137">
        <v>0</v>
      </c>
      <c r="M18" s="175"/>
    </row>
    <row r="19" spans="2:14" ht="28" x14ac:dyDescent="0.35">
      <c r="B19" s="135" t="s">
        <v>141</v>
      </c>
      <c r="C19" s="136" t="s">
        <v>512</v>
      </c>
      <c r="D19" s="136" t="s">
        <v>510</v>
      </c>
      <c r="E19" s="136" t="s">
        <v>115</v>
      </c>
      <c r="F19" s="136" t="s">
        <v>121</v>
      </c>
      <c r="G19" s="31" t="s">
        <v>18</v>
      </c>
      <c r="H19" s="136" t="s">
        <v>147</v>
      </c>
      <c r="I19" s="136" t="s">
        <v>148</v>
      </c>
      <c r="J19" s="197" cm="1">
        <f t="array" ref="J19">'IV skyrius IX sk'!N31:N31</f>
        <v>673529.42</v>
      </c>
      <c r="K19" s="137" cm="1">
        <f t="array" ref="K19">'IV skyrius IX sk'!N24:N24</f>
        <v>572500</v>
      </c>
      <c r="L19" s="137">
        <v>0</v>
      </c>
    </row>
    <row r="20" spans="2:14" ht="28" x14ac:dyDescent="0.35">
      <c r="B20" s="135" t="s">
        <v>142</v>
      </c>
      <c r="C20" s="136" t="s">
        <v>418</v>
      </c>
      <c r="D20" s="136" t="s">
        <v>135</v>
      </c>
      <c r="E20" s="136" t="s">
        <v>115</v>
      </c>
      <c r="F20" s="149" t="s">
        <v>18</v>
      </c>
      <c r="G20" s="149" t="s">
        <v>18</v>
      </c>
      <c r="H20" s="136" t="s">
        <v>146</v>
      </c>
      <c r="I20" s="136" t="s">
        <v>148</v>
      </c>
      <c r="J20" s="197">
        <f>'IV skyrius VII sk'!N32</f>
        <v>2495232</v>
      </c>
      <c r="K20" s="137">
        <f>'IV skyrius VII sk'!N24</f>
        <v>2120947.2000000002</v>
      </c>
      <c r="L20" s="137">
        <v>0</v>
      </c>
    </row>
    <row r="21" spans="2:14" x14ac:dyDescent="0.35">
      <c r="B21" s="16"/>
      <c r="C21" s="15" t="s">
        <v>6</v>
      </c>
      <c r="D21" s="15"/>
      <c r="E21" s="15"/>
      <c r="F21" s="15"/>
      <c r="G21" s="15"/>
      <c r="H21" s="15"/>
      <c r="I21" s="15"/>
      <c r="J21" s="198">
        <f>SUM(J9:J20)</f>
        <v>168207299.90999997</v>
      </c>
      <c r="K21" s="195">
        <v>132114987</v>
      </c>
      <c r="L21" s="78">
        <f>SUM(L9:L20)</f>
        <v>0</v>
      </c>
    </row>
    <row r="22" spans="2:14" x14ac:dyDescent="0.35">
      <c r="C22" s="241"/>
      <c r="D22" s="241"/>
      <c r="E22" s="241"/>
      <c r="F22" s="241"/>
      <c r="G22" s="241"/>
      <c r="H22" s="241"/>
      <c r="I22" s="241"/>
      <c r="J22" s="241"/>
      <c r="K22" s="241"/>
      <c r="L22" s="241"/>
      <c r="N22" t="s">
        <v>370</v>
      </c>
    </row>
    <row r="23" spans="2:14" x14ac:dyDescent="0.35">
      <c r="J23" s="32"/>
      <c r="K23" s="32"/>
    </row>
    <row r="24" spans="2:14" x14ac:dyDescent="0.35">
      <c r="B24" s="151"/>
      <c r="K24" s="32"/>
    </row>
    <row r="25" spans="2:14" x14ac:dyDescent="0.35">
      <c r="J25" s="89"/>
      <c r="K25" s="89"/>
    </row>
    <row r="26" spans="2:14" x14ac:dyDescent="0.35">
      <c r="J26" s="32"/>
      <c r="K26" s="32"/>
    </row>
    <row r="27" spans="2:14" x14ac:dyDescent="0.35">
      <c r="J27" s="32"/>
      <c r="K27" s="152"/>
    </row>
  </sheetData>
  <mergeCells count="11">
    <mergeCell ref="C22:L22"/>
    <mergeCell ref="B3:L3"/>
    <mergeCell ref="B2:L2"/>
    <mergeCell ref="J6:L6"/>
    <mergeCell ref="I6:I7"/>
    <mergeCell ref="B6:B7"/>
    <mergeCell ref="C6:D6"/>
    <mergeCell ref="E6:E7"/>
    <mergeCell ref="F6:F7"/>
    <mergeCell ref="G6:G7"/>
    <mergeCell ref="H6:H7"/>
  </mergeCells>
  <pageMargins left="0.7" right="0.7" top="0.75" bottom="0.75" header="0.3" footer="0.3"/>
  <pageSetup paperSize="9" scale="50" fitToHeight="0" orientation="landscape" r:id="rId1"/>
  <ignoredErrors>
    <ignoredError sqref="J20 J17"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33"/>
  <sheetViews>
    <sheetView topLeftCell="H1" zoomScaleNormal="100" workbookViewId="0">
      <selection activeCell="R30" sqref="R30"/>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20.453125" style="1" customWidth="1"/>
    <col min="6" max="6" width="10.7265625" style="1" customWidth="1"/>
    <col min="7" max="7" width="9.81640625" style="1" customWidth="1"/>
    <col min="8" max="8" width="10.54296875" style="1" customWidth="1"/>
    <col min="9" max="9" width="11.26953125" style="8" customWidth="1"/>
    <col min="10" max="10" width="9.1796875" style="8" customWidth="1"/>
    <col min="11" max="11" width="11.54296875" style="8" customWidth="1"/>
    <col min="12" max="12" width="10.453125" style="8" customWidth="1"/>
    <col min="13" max="13" width="11" style="8" customWidth="1"/>
    <col min="14" max="14" width="46.81640625" style="1" customWidth="1"/>
    <col min="15" max="15" width="10.54296875" style="5" customWidth="1"/>
    <col min="16" max="16" width="13.54296875" style="1" customWidth="1"/>
    <col min="17" max="17" width="15.453125" style="1" customWidth="1"/>
    <col min="18" max="18" width="13.81640625" bestFit="1" customWidth="1"/>
    <col min="19" max="19" width="10.81640625" style="25" bestFit="1" customWidth="1"/>
    <col min="20" max="20" width="17.1796875" customWidth="1"/>
    <col min="21" max="21" width="14.26953125" customWidth="1"/>
    <col min="22" max="22" width="10.7265625" customWidth="1"/>
  </cols>
  <sheetData>
    <row r="2" spans="2:19" x14ac:dyDescent="0.35">
      <c r="B2" s="226" t="s">
        <v>149</v>
      </c>
      <c r="C2" s="226"/>
      <c r="D2" s="226"/>
      <c r="E2" s="226"/>
      <c r="F2" s="226"/>
      <c r="G2" s="226"/>
      <c r="H2" s="226"/>
      <c r="I2" s="226"/>
      <c r="J2" s="226"/>
      <c r="K2" s="226"/>
      <c r="L2" s="226"/>
      <c r="M2" s="226"/>
      <c r="N2" s="226"/>
      <c r="O2" s="226"/>
      <c r="P2" s="226"/>
      <c r="Q2" s="226"/>
    </row>
    <row r="3" spans="2:19" x14ac:dyDescent="0.35">
      <c r="B3" s="226" t="s">
        <v>150</v>
      </c>
      <c r="C3" s="226"/>
      <c r="D3" s="226"/>
      <c r="E3" s="226"/>
      <c r="F3" s="226"/>
      <c r="G3" s="226"/>
      <c r="H3" s="226"/>
      <c r="I3" s="226"/>
      <c r="J3" s="226"/>
      <c r="K3" s="226"/>
      <c r="L3" s="226"/>
      <c r="M3" s="226"/>
      <c r="N3" s="226"/>
      <c r="O3" s="226"/>
      <c r="P3" s="226"/>
      <c r="Q3" s="226"/>
    </row>
    <row r="5" spans="2:19" x14ac:dyDescent="0.35">
      <c r="B5" s="226" t="s">
        <v>151</v>
      </c>
      <c r="C5" s="226"/>
      <c r="D5" s="226"/>
      <c r="E5" s="226"/>
      <c r="F5" s="226"/>
      <c r="G5" s="226"/>
      <c r="H5" s="226"/>
      <c r="I5" s="226"/>
      <c r="J5" s="226"/>
      <c r="K5" s="226"/>
      <c r="L5" s="226"/>
      <c r="M5" s="226"/>
      <c r="N5" s="226"/>
      <c r="O5" s="226"/>
      <c r="P5" s="226"/>
      <c r="Q5" s="226"/>
    </row>
    <row r="6" spans="2:19" x14ac:dyDescent="0.35">
      <c r="B6" s="226" t="s">
        <v>172</v>
      </c>
      <c r="C6" s="226"/>
      <c r="D6" s="226"/>
      <c r="E6" s="226"/>
      <c r="F6" s="226"/>
      <c r="G6" s="226"/>
      <c r="H6" s="226"/>
      <c r="I6" s="226"/>
      <c r="J6" s="226"/>
      <c r="K6" s="226"/>
      <c r="L6" s="226"/>
      <c r="M6" s="226"/>
      <c r="N6" s="226"/>
      <c r="O6" s="226"/>
      <c r="P6" s="226"/>
      <c r="Q6" s="226"/>
    </row>
    <row r="8" spans="2:19" ht="15" customHeight="1" x14ac:dyDescent="0.35">
      <c r="B8" s="242" t="s">
        <v>41</v>
      </c>
      <c r="C8" s="242"/>
      <c r="D8" s="242"/>
      <c r="E8" s="242"/>
      <c r="F8" s="242"/>
      <c r="G8" s="242"/>
      <c r="H8" s="242"/>
      <c r="I8" s="242"/>
      <c r="J8" s="242"/>
      <c r="K8" s="242"/>
      <c r="L8" s="242"/>
      <c r="M8" s="242"/>
      <c r="N8" s="242"/>
      <c r="O8" s="242"/>
      <c r="P8" s="242"/>
      <c r="Q8" s="242"/>
    </row>
    <row r="9" spans="2:19" ht="15" customHeight="1" x14ac:dyDescent="0.35">
      <c r="B9" s="319" t="s">
        <v>39</v>
      </c>
      <c r="C9" s="319" t="s">
        <v>55</v>
      </c>
      <c r="D9" s="319"/>
      <c r="E9" s="255" t="s">
        <v>40</v>
      </c>
      <c r="F9" s="255"/>
      <c r="G9" s="255"/>
      <c r="H9" s="255"/>
      <c r="I9" s="255"/>
      <c r="J9" s="255"/>
      <c r="K9" s="292" t="s">
        <v>44</v>
      </c>
      <c r="L9" s="292"/>
      <c r="M9" s="292"/>
      <c r="N9" s="255" t="s">
        <v>400</v>
      </c>
      <c r="O9" s="255"/>
      <c r="P9" s="255"/>
      <c r="Q9" s="255"/>
    </row>
    <row r="10" spans="2:19" x14ac:dyDescent="0.35">
      <c r="B10" s="319"/>
      <c r="C10" s="319"/>
      <c r="D10" s="319"/>
      <c r="E10" s="255"/>
      <c r="F10" s="255"/>
      <c r="G10" s="255"/>
      <c r="H10" s="255"/>
      <c r="I10" s="255"/>
      <c r="J10" s="255"/>
      <c r="K10" s="292"/>
      <c r="L10" s="292"/>
      <c r="M10" s="292"/>
      <c r="N10" s="11" t="s">
        <v>185</v>
      </c>
      <c r="O10" s="255" t="s">
        <v>186</v>
      </c>
      <c r="P10" s="255"/>
      <c r="Q10" s="255"/>
    </row>
    <row r="11" spans="2:19" s="47" customFormat="1" ht="12" x14ac:dyDescent="0.3">
      <c r="B11" s="45">
        <v>1</v>
      </c>
      <c r="C11" s="330">
        <v>2</v>
      </c>
      <c r="D11" s="330"/>
      <c r="E11" s="328">
        <v>3</v>
      </c>
      <c r="F11" s="328"/>
      <c r="G11" s="328"/>
      <c r="H11" s="328"/>
      <c r="I11" s="328"/>
      <c r="J11" s="328"/>
      <c r="K11" s="329">
        <v>4</v>
      </c>
      <c r="L11" s="329"/>
      <c r="M11" s="329"/>
      <c r="N11" s="46">
        <v>5</v>
      </c>
      <c r="O11" s="328">
        <v>6</v>
      </c>
      <c r="P11" s="328"/>
      <c r="Q11" s="328"/>
      <c r="S11" s="48"/>
    </row>
    <row r="12" spans="2:19" ht="29.25" customHeight="1" x14ac:dyDescent="0.35">
      <c r="B12" s="62" t="s">
        <v>43</v>
      </c>
      <c r="C12" s="320" t="s">
        <v>241</v>
      </c>
      <c r="D12" s="321"/>
      <c r="E12" s="297" t="s">
        <v>42</v>
      </c>
      <c r="F12" s="297"/>
      <c r="G12" s="297"/>
      <c r="H12" s="297"/>
      <c r="I12" s="297"/>
      <c r="J12" s="297"/>
      <c r="K12" s="296">
        <v>0</v>
      </c>
      <c r="L12" s="296"/>
      <c r="M12" s="296"/>
      <c r="N12" s="12">
        <v>0</v>
      </c>
      <c r="O12" s="293">
        <f>O45+O81</f>
        <v>1603</v>
      </c>
      <c r="P12" s="294"/>
      <c r="Q12" s="295"/>
    </row>
    <row r="13" spans="2:19" ht="32.25" customHeight="1" x14ac:dyDescent="0.35">
      <c r="B13" s="62" t="s">
        <v>45</v>
      </c>
      <c r="C13" s="320" t="s">
        <v>242</v>
      </c>
      <c r="D13" s="321"/>
      <c r="E13" s="322" t="s">
        <v>46</v>
      </c>
      <c r="F13" s="323"/>
      <c r="G13" s="323"/>
      <c r="H13" s="323"/>
      <c r="I13" s="323"/>
      <c r="J13" s="324"/>
      <c r="K13" s="325">
        <v>0</v>
      </c>
      <c r="L13" s="326"/>
      <c r="M13" s="327"/>
      <c r="N13" s="12">
        <v>0</v>
      </c>
      <c r="O13" s="293">
        <f>O48+O66</f>
        <v>23</v>
      </c>
      <c r="P13" s="294"/>
      <c r="Q13" s="295"/>
    </row>
    <row r="14" spans="2:19" ht="30" customHeight="1" x14ac:dyDescent="0.35">
      <c r="B14" s="62" t="s">
        <v>47</v>
      </c>
      <c r="C14" s="320" t="s">
        <v>243</v>
      </c>
      <c r="D14" s="321"/>
      <c r="E14" s="322" t="s">
        <v>48</v>
      </c>
      <c r="F14" s="323"/>
      <c r="G14" s="323"/>
      <c r="H14" s="323"/>
      <c r="I14" s="323"/>
      <c r="J14" s="324"/>
      <c r="K14" s="325">
        <v>0</v>
      </c>
      <c r="L14" s="326"/>
      <c r="M14" s="327"/>
      <c r="N14" s="12">
        <v>0</v>
      </c>
      <c r="O14" s="293">
        <f>O62+O79</f>
        <v>6725</v>
      </c>
      <c r="P14" s="294"/>
      <c r="Q14" s="295"/>
    </row>
    <row r="15" spans="2:19" ht="30.75" customHeight="1" x14ac:dyDescent="0.35">
      <c r="B15" s="62" t="s">
        <v>49</v>
      </c>
      <c r="C15" s="320" t="s">
        <v>244</v>
      </c>
      <c r="D15" s="321"/>
      <c r="E15" s="322" t="s">
        <v>50</v>
      </c>
      <c r="F15" s="323"/>
      <c r="G15" s="323"/>
      <c r="H15" s="323"/>
      <c r="I15" s="323"/>
      <c r="J15" s="324"/>
      <c r="K15" s="325">
        <v>0</v>
      </c>
      <c r="L15" s="326"/>
      <c r="M15" s="327"/>
      <c r="N15" s="12">
        <v>0</v>
      </c>
      <c r="O15" s="334">
        <f>O64</f>
        <v>10.9375</v>
      </c>
      <c r="P15" s="335"/>
      <c r="Q15" s="336"/>
      <c r="R15" s="108"/>
    </row>
    <row r="16" spans="2:19" ht="32.25" customHeight="1" x14ac:dyDescent="0.35">
      <c r="B16" s="62" t="s">
        <v>51</v>
      </c>
      <c r="C16" s="320" t="s">
        <v>245</v>
      </c>
      <c r="D16" s="321"/>
      <c r="E16" s="322" t="s">
        <v>52</v>
      </c>
      <c r="F16" s="323"/>
      <c r="G16" s="323"/>
      <c r="H16" s="323"/>
      <c r="I16" s="323"/>
      <c r="J16" s="324"/>
      <c r="K16" s="325">
        <v>0</v>
      </c>
      <c r="L16" s="326"/>
      <c r="M16" s="327"/>
      <c r="N16" s="12">
        <v>0</v>
      </c>
      <c r="O16" s="293">
        <f>O82</f>
        <v>1893</v>
      </c>
      <c r="P16" s="294"/>
      <c r="Q16" s="295"/>
    </row>
    <row r="19" spans="2:19" x14ac:dyDescent="0.35">
      <c r="B19" s="242" t="s">
        <v>38</v>
      </c>
      <c r="C19" s="242"/>
      <c r="D19" s="242"/>
      <c r="E19" s="242"/>
      <c r="F19" s="242"/>
      <c r="G19" s="242"/>
      <c r="H19" s="242"/>
      <c r="I19" s="242"/>
      <c r="J19" s="242"/>
      <c r="K19" s="242"/>
      <c r="L19" s="242"/>
      <c r="M19" s="242"/>
      <c r="N19" s="242"/>
      <c r="O19" s="242"/>
      <c r="P19" s="242"/>
      <c r="Q19" s="242"/>
    </row>
    <row r="20" spans="2:19" x14ac:dyDescent="0.35">
      <c r="B20" s="251" t="s">
        <v>56</v>
      </c>
      <c r="C20" s="251"/>
      <c r="D20" s="251"/>
      <c r="E20" s="251"/>
      <c r="F20" s="251"/>
      <c r="G20" s="251"/>
      <c r="H20" s="251"/>
      <c r="I20" s="251"/>
      <c r="J20" s="251"/>
      <c r="K20" s="251"/>
      <c r="L20" s="251"/>
      <c r="M20" s="251"/>
      <c r="N20" s="251" t="s">
        <v>27</v>
      </c>
      <c r="O20" s="251"/>
      <c r="P20" s="251"/>
      <c r="Q20" s="251"/>
    </row>
    <row r="21" spans="2:19" s="47" customFormat="1" ht="12" x14ac:dyDescent="0.3">
      <c r="B21" s="253">
        <v>1</v>
      </c>
      <c r="C21" s="253"/>
      <c r="D21" s="253"/>
      <c r="E21" s="253"/>
      <c r="F21" s="253"/>
      <c r="G21" s="253"/>
      <c r="H21" s="253"/>
      <c r="I21" s="253"/>
      <c r="J21" s="253"/>
      <c r="K21" s="253"/>
      <c r="L21" s="253"/>
      <c r="M21" s="253"/>
      <c r="N21" s="253">
        <v>2</v>
      </c>
      <c r="O21" s="253"/>
      <c r="P21" s="253"/>
      <c r="Q21" s="253"/>
      <c r="S21" s="48"/>
    </row>
    <row r="22" spans="2:19" x14ac:dyDescent="0.35">
      <c r="B22" s="302" t="s">
        <v>28</v>
      </c>
      <c r="C22" s="302"/>
      <c r="D22" s="302"/>
      <c r="E22" s="302"/>
      <c r="F22" s="302"/>
      <c r="G22" s="302"/>
      <c r="H22" s="302"/>
      <c r="I22" s="302"/>
      <c r="J22" s="302"/>
      <c r="K22" s="302"/>
      <c r="L22" s="302"/>
      <c r="M22" s="302"/>
      <c r="N22" s="298">
        <f>N23+N25+N28</f>
        <v>8135793.0999999996</v>
      </c>
      <c r="O22" s="298"/>
      <c r="P22" s="298"/>
      <c r="Q22" s="298"/>
    </row>
    <row r="23" spans="2:19" x14ac:dyDescent="0.35">
      <c r="B23" s="302" t="s">
        <v>29</v>
      </c>
      <c r="C23" s="302"/>
      <c r="D23" s="302"/>
      <c r="E23" s="302"/>
      <c r="F23" s="302"/>
      <c r="G23" s="302"/>
      <c r="H23" s="302"/>
      <c r="I23" s="302"/>
      <c r="J23" s="302"/>
      <c r="K23" s="302"/>
      <c r="L23" s="302"/>
      <c r="M23" s="302"/>
      <c r="N23" s="298">
        <v>0</v>
      </c>
      <c r="O23" s="298"/>
      <c r="P23" s="298"/>
      <c r="Q23" s="298"/>
    </row>
    <row r="24" spans="2:19" x14ac:dyDescent="0.35">
      <c r="B24" s="337" t="s">
        <v>18</v>
      </c>
      <c r="C24" s="338"/>
      <c r="D24" s="338"/>
      <c r="E24" s="338"/>
      <c r="F24" s="338"/>
      <c r="G24" s="338"/>
      <c r="H24" s="338"/>
      <c r="I24" s="338"/>
      <c r="J24" s="338"/>
      <c r="K24" s="338"/>
      <c r="L24" s="338"/>
      <c r="M24" s="339"/>
      <c r="N24" s="299">
        <v>0</v>
      </c>
      <c r="O24" s="299"/>
      <c r="P24" s="299"/>
      <c r="Q24" s="299"/>
    </row>
    <row r="25" spans="2:19" x14ac:dyDescent="0.35">
      <c r="B25" s="302" t="s">
        <v>30</v>
      </c>
      <c r="C25" s="302"/>
      <c r="D25" s="302"/>
      <c r="E25" s="302"/>
      <c r="F25" s="302"/>
      <c r="G25" s="302"/>
      <c r="H25" s="302"/>
      <c r="I25" s="302"/>
      <c r="J25" s="302"/>
      <c r="K25" s="302"/>
      <c r="L25" s="302"/>
      <c r="M25" s="302"/>
      <c r="N25" s="298">
        <f>N26+N27</f>
        <v>0</v>
      </c>
      <c r="O25" s="298"/>
      <c r="P25" s="298"/>
      <c r="Q25" s="298"/>
    </row>
    <row r="26" spans="2:19" x14ac:dyDescent="0.35">
      <c r="B26" s="332" t="s">
        <v>53</v>
      </c>
      <c r="C26" s="332"/>
      <c r="D26" s="332"/>
      <c r="E26" s="332"/>
      <c r="F26" s="332"/>
      <c r="G26" s="332"/>
      <c r="H26" s="332"/>
      <c r="I26" s="332"/>
      <c r="J26" s="332"/>
      <c r="K26" s="332"/>
      <c r="L26" s="332"/>
      <c r="M26" s="332"/>
      <c r="N26" s="299">
        <f>K104</f>
        <v>0</v>
      </c>
      <c r="O26" s="299"/>
      <c r="P26" s="299"/>
      <c r="Q26" s="299"/>
      <c r="R26" s="61"/>
    </row>
    <row r="27" spans="2:19" x14ac:dyDescent="0.35">
      <c r="B27" s="340" t="s">
        <v>171</v>
      </c>
      <c r="C27" s="341"/>
      <c r="D27" s="341"/>
      <c r="E27" s="341"/>
      <c r="F27" s="341"/>
      <c r="G27" s="341"/>
      <c r="H27" s="341"/>
      <c r="I27" s="341"/>
      <c r="J27" s="341"/>
      <c r="K27" s="341"/>
      <c r="L27" s="341"/>
      <c r="M27" s="342"/>
      <c r="N27" s="299">
        <v>0</v>
      </c>
      <c r="O27" s="299"/>
      <c r="P27" s="299"/>
      <c r="Q27" s="299"/>
      <c r="R27" s="61"/>
    </row>
    <row r="28" spans="2:19" x14ac:dyDescent="0.35">
      <c r="B28" s="333" t="s">
        <v>31</v>
      </c>
      <c r="C28" s="333"/>
      <c r="D28" s="333"/>
      <c r="E28" s="333"/>
      <c r="F28" s="333"/>
      <c r="G28" s="333"/>
      <c r="H28" s="333"/>
      <c r="I28" s="333"/>
      <c r="J28" s="333"/>
      <c r="K28" s="333"/>
      <c r="L28" s="333"/>
      <c r="M28" s="333"/>
      <c r="N28" s="298">
        <f>N29</f>
        <v>8135793.0999999996</v>
      </c>
      <c r="O28" s="298"/>
      <c r="P28" s="298"/>
      <c r="Q28" s="298"/>
    </row>
    <row r="29" spans="2:19" x14ac:dyDescent="0.35">
      <c r="B29" s="346" t="s">
        <v>54</v>
      </c>
      <c r="C29" s="346"/>
      <c r="D29" s="346"/>
      <c r="E29" s="346"/>
      <c r="F29" s="346"/>
      <c r="G29" s="346"/>
      <c r="H29" s="346"/>
      <c r="I29" s="346"/>
      <c r="J29" s="346"/>
      <c r="K29" s="346"/>
      <c r="L29" s="346"/>
      <c r="M29" s="346"/>
      <c r="N29" s="299">
        <f>L104</f>
        <v>8135793.0999999996</v>
      </c>
      <c r="O29" s="299"/>
      <c r="P29" s="299"/>
      <c r="Q29" s="299"/>
    </row>
    <row r="30" spans="2:19" x14ac:dyDescent="0.35">
      <c r="B30" s="302" t="s">
        <v>32</v>
      </c>
      <c r="C30" s="302"/>
      <c r="D30" s="302"/>
      <c r="E30" s="302"/>
      <c r="F30" s="302"/>
      <c r="G30" s="302"/>
      <c r="H30" s="302"/>
      <c r="I30" s="302"/>
      <c r="J30" s="302"/>
      <c r="K30" s="302"/>
      <c r="L30" s="302"/>
      <c r="M30" s="302"/>
      <c r="N30" s="298">
        <v>0</v>
      </c>
      <c r="O30" s="298"/>
      <c r="P30" s="298"/>
      <c r="Q30" s="298"/>
    </row>
    <row r="31" spans="2:19" x14ac:dyDescent="0.35">
      <c r="B31" s="303" t="s">
        <v>18</v>
      </c>
      <c r="C31" s="303"/>
      <c r="D31" s="303"/>
      <c r="E31" s="303"/>
      <c r="F31" s="303"/>
      <c r="G31" s="303"/>
      <c r="H31" s="303"/>
      <c r="I31" s="303"/>
      <c r="J31" s="303"/>
      <c r="K31" s="303"/>
      <c r="L31" s="303"/>
      <c r="M31" s="303"/>
      <c r="N31" s="299">
        <v>0</v>
      </c>
      <c r="O31" s="299"/>
      <c r="P31" s="299"/>
      <c r="Q31" s="299"/>
    </row>
    <row r="32" spans="2:19" x14ac:dyDescent="0.35">
      <c r="B32" s="343" t="s">
        <v>33</v>
      </c>
      <c r="C32" s="344"/>
      <c r="D32" s="344"/>
      <c r="E32" s="344"/>
      <c r="F32" s="344"/>
      <c r="G32" s="344"/>
      <c r="H32" s="344"/>
      <c r="I32" s="344"/>
      <c r="J32" s="344"/>
      <c r="K32" s="344"/>
      <c r="L32" s="344"/>
      <c r="M32" s="345"/>
      <c r="N32" s="298">
        <f>N33+N34+N35</f>
        <v>1435728.21</v>
      </c>
      <c r="O32" s="298"/>
      <c r="P32" s="298"/>
      <c r="Q32" s="298"/>
    </row>
    <row r="33" spans="2:22" x14ac:dyDescent="0.35">
      <c r="B33" s="332" t="s">
        <v>34</v>
      </c>
      <c r="C33" s="332"/>
      <c r="D33" s="332"/>
      <c r="E33" s="332"/>
      <c r="F33" s="332"/>
      <c r="G33" s="332"/>
      <c r="H33" s="332"/>
      <c r="I33" s="332"/>
      <c r="J33" s="332"/>
      <c r="K33" s="332"/>
      <c r="L33" s="332"/>
      <c r="M33" s="332"/>
      <c r="N33" s="299">
        <f>M104</f>
        <v>1435728.21</v>
      </c>
      <c r="O33" s="299"/>
      <c r="P33" s="299"/>
      <c r="Q33" s="299"/>
    </row>
    <row r="34" spans="2:22" x14ac:dyDescent="0.35">
      <c r="B34" s="332" t="s">
        <v>35</v>
      </c>
      <c r="C34" s="332"/>
      <c r="D34" s="332"/>
      <c r="E34" s="332"/>
      <c r="F34" s="332"/>
      <c r="G34" s="332"/>
      <c r="H34" s="332"/>
      <c r="I34" s="332"/>
      <c r="J34" s="332"/>
      <c r="K34" s="332"/>
      <c r="L34" s="332"/>
      <c r="M34" s="332"/>
      <c r="N34" s="299">
        <v>0</v>
      </c>
      <c r="O34" s="299"/>
      <c r="P34" s="299"/>
      <c r="Q34" s="299"/>
    </row>
    <row r="35" spans="2:22" x14ac:dyDescent="0.35">
      <c r="B35" s="332" t="s">
        <v>36</v>
      </c>
      <c r="C35" s="332"/>
      <c r="D35" s="332"/>
      <c r="E35" s="332"/>
      <c r="F35" s="332"/>
      <c r="G35" s="332"/>
      <c r="H35" s="332"/>
      <c r="I35" s="332"/>
      <c r="J35" s="332"/>
      <c r="K35" s="332"/>
      <c r="L35" s="332"/>
      <c r="M35" s="332"/>
      <c r="N35" s="299">
        <v>0</v>
      </c>
      <c r="O35" s="299"/>
      <c r="P35" s="299"/>
      <c r="Q35" s="299"/>
    </row>
    <row r="36" spans="2:22" x14ac:dyDescent="0.35">
      <c r="B36" s="302" t="s">
        <v>37</v>
      </c>
      <c r="C36" s="302"/>
      <c r="D36" s="302"/>
      <c r="E36" s="302"/>
      <c r="F36" s="302"/>
      <c r="G36" s="302"/>
      <c r="H36" s="302"/>
      <c r="I36" s="302"/>
      <c r="J36" s="302"/>
      <c r="K36" s="302"/>
      <c r="L36" s="302"/>
      <c r="M36" s="302"/>
      <c r="N36" s="298">
        <f>N22+N32</f>
        <v>9571521.3099999987</v>
      </c>
      <c r="O36" s="298"/>
      <c r="P36" s="298"/>
      <c r="Q36" s="298"/>
    </row>
    <row r="37" spans="2:22" x14ac:dyDescent="0.35">
      <c r="B37" s="13"/>
      <c r="C37" s="13"/>
      <c r="D37" s="13"/>
      <c r="E37" s="13"/>
      <c r="F37" s="13"/>
      <c r="G37" s="13"/>
      <c r="H37" s="13"/>
      <c r="I37" s="13"/>
      <c r="J37" s="13"/>
      <c r="K37" s="13"/>
      <c r="L37" s="13"/>
      <c r="M37" s="13"/>
      <c r="N37" s="109"/>
      <c r="O37" s="109"/>
      <c r="P37" s="109"/>
      <c r="Q37" s="109"/>
    </row>
    <row r="39" spans="2:22" x14ac:dyDescent="0.35">
      <c r="B39" s="242" t="s">
        <v>25</v>
      </c>
      <c r="C39" s="242"/>
      <c r="D39" s="242"/>
      <c r="E39" s="242"/>
      <c r="F39" s="242"/>
      <c r="G39" s="242"/>
      <c r="H39" s="242"/>
      <c r="I39" s="242"/>
      <c r="J39" s="242"/>
      <c r="K39" s="242"/>
      <c r="L39" s="242"/>
      <c r="M39" s="242"/>
      <c r="N39" s="242"/>
      <c r="O39" s="242"/>
      <c r="P39" s="242"/>
      <c r="Q39" s="242"/>
    </row>
    <row r="40" spans="2:22" ht="15" customHeight="1" x14ac:dyDescent="0.35">
      <c r="B40" s="300" t="s">
        <v>57</v>
      </c>
      <c r="C40" s="300" t="s">
        <v>58</v>
      </c>
      <c r="D40" s="300" t="s">
        <v>0</v>
      </c>
      <c r="E40" s="300" t="s">
        <v>1</v>
      </c>
      <c r="F40" s="300" t="s">
        <v>59</v>
      </c>
      <c r="G40" s="300" t="s">
        <v>284</v>
      </c>
      <c r="H40" s="331" t="s">
        <v>2</v>
      </c>
      <c r="I40" s="301" t="s">
        <v>3</v>
      </c>
      <c r="J40" s="301"/>
      <c r="K40" s="301"/>
      <c r="L40" s="301"/>
      <c r="M40" s="301"/>
      <c r="N40" s="300" t="s">
        <v>60</v>
      </c>
      <c r="O40" s="300"/>
      <c r="P40" s="300" t="s">
        <v>4</v>
      </c>
      <c r="Q40" s="300" t="s">
        <v>5</v>
      </c>
    </row>
    <row r="41" spans="2:22" ht="30" customHeight="1" x14ac:dyDescent="0.35">
      <c r="B41" s="300"/>
      <c r="C41" s="300"/>
      <c r="D41" s="300"/>
      <c r="E41" s="300"/>
      <c r="F41" s="300"/>
      <c r="G41" s="300"/>
      <c r="H41" s="331"/>
      <c r="I41" s="301" t="s">
        <v>6</v>
      </c>
      <c r="J41" s="301" t="s">
        <v>7</v>
      </c>
      <c r="K41" s="301"/>
      <c r="L41" s="301"/>
      <c r="M41" s="313" t="s">
        <v>8</v>
      </c>
      <c r="N41" s="300" t="s">
        <v>301</v>
      </c>
      <c r="O41" s="314" t="s">
        <v>246</v>
      </c>
      <c r="P41" s="300"/>
      <c r="Q41" s="300"/>
    </row>
    <row r="42" spans="2:22" ht="52.5" x14ac:dyDescent="0.35">
      <c r="B42" s="300"/>
      <c r="C42" s="300"/>
      <c r="D42" s="300"/>
      <c r="E42" s="300"/>
      <c r="F42" s="300"/>
      <c r="G42" s="300"/>
      <c r="H42" s="331"/>
      <c r="I42" s="301"/>
      <c r="J42" s="10" t="s">
        <v>9</v>
      </c>
      <c r="K42" s="10" t="s">
        <v>10</v>
      </c>
      <c r="L42" s="10" t="s">
        <v>11</v>
      </c>
      <c r="M42" s="313"/>
      <c r="N42" s="300"/>
      <c r="O42" s="314"/>
      <c r="P42" s="300"/>
      <c r="Q42" s="300"/>
    </row>
    <row r="43" spans="2:22" s="47" customFormat="1" ht="12" x14ac:dyDescent="0.3">
      <c r="B43" s="49">
        <v>1</v>
      </c>
      <c r="C43" s="49">
        <v>2</v>
      </c>
      <c r="D43" s="49">
        <v>3</v>
      </c>
      <c r="E43" s="49">
        <v>4</v>
      </c>
      <c r="F43" s="49">
        <v>5</v>
      </c>
      <c r="G43" s="49">
        <v>6</v>
      </c>
      <c r="H43" s="49">
        <v>7</v>
      </c>
      <c r="I43" s="50">
        <v>8</v>
      </c>
      <c r="J43" s="57">
        <v>9</v>
      </c>
      <c r="K43" s="57">
        <v>10</v>
      </c>
      <c r="L43" s="57">
        <v>11</v>
      </c>
      <c r="M43" s="57">
        <v>12</v>
      </c>
      <c r="N43" s="49">
        <v>13</v>
      </c>
      <c r="O43" s="49">
        <v>14</v>
      </c>
      <c r="P43" s="49">
        <v>15</v>
      </c>
      <c r="Q43" s="49">
        <v>16</v>
      </c>
      <c r="S43" s="48"/>
    </row>
    <row r="44" spans="2:22" ht="22.5" customHeight="1" x14ac:dyDescent="0.35">
      <c r="B44" s="304" t="s">
        <v>423</v>
      </c>
      <c r="C44" s="307" t="s">
        <v>13</v>
      </c>
      <c r="D44" s="307" t="s">
        <v>176</v>
      </c>
      <c r="E44" s="307" t="s">
        <v>424</v>
      </c>
      <c r="F44" s="307" t="s">
        <v>14</v>
      </c>
      <c r="G44" s="307" t="s">
        <v>456</v>
      </c>
      <c r="H44" s="307" t="s">
        <v>15</v>
      </c>
      <c r="I44" s="310">
        <f>SUM(J44:M48)</f>
        <v>1395605.8900000001</v>
      </c>
      <c r="J44" s="310">
        <f t="shared" ref="J44:K44" si="0">SUM(J50:J60)</f>
        <v>0</v>
      </c>
      <c r="K44" s="310">
        <f t="shared" si="0"/>
        <v>0</v>
      </c>
      <c r="L44" s="310">
        <f>SUM(L50:L60)</f>
        <v>1186265</v>
      </c>
      <c r="M44" s="310">
        <f>SUM(M50:M60)</f>
        <v>209340.89</v>
      </c>
      <c r="N44" s="44" t="s">
        <v>250</v>
      </c>
      <c r="O44" s="41">
        <f>O50+O53+O58</f>
        <v>652</v>
      </c>
      <c r="P44" s="307" t="s">
        <v>256</v>
      </c>
      <c r="Q44" s="307" t="s">
        <v>19</v>
      </c>
      <c r="T44" s="110"/>
    </row>
    <row r="45" spans="2:22" ht="33.75" customHeight="1" x14ac:dyDescent="0.35">
      <c r="B45" s="305"/>
      <c r="C45" s="308"/>
      <c r="D45" s="308"/>
      <c r="E45" s="308"/>
      <c r="F45" s="308"/>
      <c r="G45" s="308"/>
      <c r="H45" s="308"/>
      <c r="I45" s="311"/>
      <c r="J45" s="311"/>
      <c r="K45" s="311"/>
      <c r="L45" s="311"/>
      <c r="M45" s="311"/>
      <c r="N45" s="44" t="s">
        <v>251</v>
      </c>
      <c r="O45" s="41">
        <f>O51+O54+O59</f>
        <v>603</v>
      </c>
      <c r="P45" s="308"/>
      <c r="Q45" s="308"/>
      <c r="T45" s="110"/>
    </row>
    <row r="46" spans="2:22" ht="22.15" customHeight="1" x14ac:dyDescent="0.35">
      <c r="B46" s="305"/>
      <c r="C46" s="308"/>
      <c r="D46" s="308"/>
      <c r="E46" s="308"/>
      <c r="F46" s="308"/>
      <c r="G46" s="308"/>
      <c r="H46" s="308"/>
      <c r="I46" s="311"/>
      <c r="J46" s="311"/>
      <c r="K46" s="311"/>
      <c r="L46" s="311"/>
      <c r="M46" s="311"/>
      <c r="N46" s="44" t="s">
        <v>252</v>
      </c>
      <c r="O46" s="41">
        <f>O52+O55+O60</f>
        <v>80</v>
      </c>
      <c r="P46" s="308"/>
      <c r="Q46" s="308"/>
      <c r="T46" s="110"/>
    </row>
    <row r="47" spans="2:22" ht="11.25" customHeight="1" x14ac:dyDescent="0.35">
      <c r="B47" s="305"/>
      <c r="C47" s="308"/>
      <c r="D47" s="308"/>
      <c r="E47" s="308"/>
      <c r="F47" s="308"/>
      <c r="G47" s="308"/>
      <c r="H47" s="308"/>
      <c r="I47" s="311"/>
      <c r="J47" s="311"/>
      <c r="K47" s="311"/>
      <c r="L47" s="311"/>
      <c r="M47" s="311"/>
      <c r="N47" s="44" t="s">
        <v>253</v>
      </c>
      <c r="O47" s="41">
        <f>O56</f>
        <v>1</v>
      </c>
      <c r="P47" s="308"/>
      <c r="Q47" s="308"/>
      <c r="S47" s="27"/>
      <c r="T47" s="111"/>
      <c r="U47" s="110"/>
      <c r="V47" s="110"/>
    </row>
    <row r="48" spans="2:22" ht="21" x14ac:dyDescent="0.35">
      <c r="B48" s="306"/>
      <c r="C48" s="309"/>
      <c r="D48" s="309"/>
      <c r="E48" s="309"/>
      <c r="F48" s="309"/>
      <c r="G48" s="309"/>
      <c r="H48" s="309"/>
      <c r="I48" s="312"/>
      <c r="J48" s="312"/>
      <c r="K48" s="312"/>
      <c r="L48" s="312"/>
      <c r="M48" s="312"/>
      <c r="N48" s="44" t="s">
        <v>254</v>
      </c>
      <c r="O48" s="41">
        <f>O57</f>
        <v>15</v>
      </c>
      <c r="P48" s="309"/>
      <c r="Q48" s="309"/>
      <c r="T48" s="110"/>
    </row>
    <row r="49" spans="2:21" ht="21" x14ac:dyDescent="0.35">
      <c r="B49" s="112" t="s">
        <v>16</v>
      </c>
      <c r="C49" s="2"/>
      <c r="D49" s="2"/>
      <c r="E49" s="2"/>
      <c r="F49" s="2"/>
      <c r="G49" s="2"/>
      <c r="H49" s="2"/>
      <c r="I49" s="7"/>
      <c r="J49" s="58"/>
      <c r="K49" s="60"/>
      <c r="L49" s="60"/>
      <c r="M49" s="58"/>
      <c r="N49" s="2"/>
      <c r="O49" s="6"/>
      <c r="P49" s="3"/>
      <c r="Q49" s="43"/>
    </row>
    <row r="50" spans="2:21" ht="21" x14ac:dyDescent="0.35">
      <c r="B50" s="271" t="s">
        <v>425</v>
      </c>
      <c r="C50" s="272"/>
      <c r="D50" s="270" t="s">
        <v>20</v>
      </c>
      <c r="E50" s="270" t="s">
        <v>454</v>
      </c>
      <c r="F50" s="272"/>
      <c r="G50" s="270" t="s">
        <v>456</v>
      </c>
      <c r="H50" s="272"/>
      <c r="I50" s="273">
        <f>SUM(J50:M52)</f>
        <v>880000</v>
      </c>
      <c r="J50" s="273">
        <v>0</v>
      </c>
      <c r="K50" s="273">
        <v>0</v>
      </c>
      <c r="L50" s="273">
        <v>748000</v>
      </c>
      <c r="M50" s="273">
        <v>132000</v>
      </c>
      <c r="N50" s="40" t="s">
        <v>250</v>
      </c>
      <c r="O50" s="38">
        <v>195</v>
      </c>
      <c r="P50" s="270" t="s">
        <v>256</v>
      </c>
      <c r="Q50" s="270" t="s">
        <v>19</v>
      </c>
      <c r="U50" s="110" t="s">
        <v>287</v>
      </c>
    </row>
    <row r="51" spans="2:21" ht="21" x14ac:dyDescent="0.35">
      <c r="B51" s="271"/>
      <c r="C51" s="272"/>
      <c r="D51" s="270"/>
      <c r="E51" s="270"/>
      <c r="F51" s="272"/>
      <c r="G51" s="270"/>
      <c r="H51" s="272"/>
      <c r="I51" s="273"/>
      <c r="J51" s="273"/>
      <c r="K51" s="273"/>
      <c r="L51" s="273"/>
      <c r="M51" s="273"/>
      <c r="N51" s="40" t="s">
        <v>251</v>
      </c>
      <c r="O51" s="38">
        <v>175</v>
      </c>
      <c r="P51" s="270"/>
      <c r="Q51" s="270"/>
    </row>
    <row r="52" spans="2:21" ht="46.5" customHeight="1" x14ac:dyDescent="0.35">
      <c r="B52" s="271"/>
      <c r="C52" s="272"/>
      <c r="D52" s="270"/>
      <c r="E52" s="270"/>
      <c r="F52" s="272"/>
      <c r="G52" s="270"/>
      <c r="H52" s="272"/>
      <c r="I52" s="273"/>
      <c r="J52" s="273"/>
      <c r="K52" s="273"/>
      <c r="L52" s="273"/>
      <c r="M52" s="273"/>
      <c r="N52" s="40" t="s">
        <v>252</v>
      </c>
      <c r="O52" s="38">
        <v>40</v>
      </c>
      <c r="P52" s="270"/>
      <c r="Q52" s="270"/>
    </row>
    <row r="53" spans="2:21" ht="30" customHeight="1" x14ac:dyDescent="0.35">
      <c r="B53" s="271" t="s">
        <v>426</v>
      </c>
      <c r="C53" s="272"/>
      <c r="D53" s="270" t="s">
        <v>26</v>
      </c>
      <c r="E53" s="278" t="s">
        <v>18</v>
      </c>
      <c r="F53" s="275"/>
      <c r="G53" s="270" t="s">
        <v>456</v>
      </c>
      <c r="H53" s="272"/>
      <c r="I53" s="273">
        <f>SUM(J53:M55)</f>
        <v>425605.89</v>
      </c>
      <c r="J53" s="273">
        <v>0</v>
      </c>
      <c r="K53" s="273">
        <v>0</v>
      </c>
      <c r="L53" s="273">
        <v>361765</v>
      </c>
      <c r="M53" s="273">
        <v>63840.89</v>
      </c>
      <c r="N53" s="40" t="s">
        <v>250</v>
      </c>
      <c r="O53" s="38">
        <v>170</v>
      </c>
      <c r="P53" s="270" t="s">
        <v>307</v>
      </c>
      <c r="Q53" s="270" t="s">
        <v>19</v>
      </c>
      <c r="R53" s="119">
        <f>M53*100/I53</f>
        <v>15.000001527234502</v>
      </c>
    </row>
    <row r="54" spans="2:21" ht="21" x14ac:dyDescent="0.35">
      <c r="B54" s="271"/>
      <c r="C54" s="272"/>
      <c r="D54" s="270"/>
      <c r="E54" s="278"/>
      <c r="F54" s="275"/>
      <c r="G54" s="270"/>
      <c r="H54" s="272"/>
      <c r="I54" s="273"/>
      <c r="J54" s="273"/>
      <c r="K54" s="273"/>
      <c r="L54" s="273"/>
      <c r="M54" s="273"/>
      <c r="N54" s="40" t="s">
        <v>251</v>
      </c>
      <c r="O54" s="38">
        <v>150</v>
      </c>
      <c r="P54" s="270"/>
      <c r="Q54" s="270"/>
      <c r="R54" s="120">
        <f>L53*100/I53</f>
        <v>84.999998472765498</v>
      </c>
    </row>
    <row r="55" spans="2:21" x14ac:dyDescent="0.35">
      <c r="B55" s="271"/>
      <c r="C55" s="272"/>
      <c r="D55" s="270"/>
      <c r="E55" s="278"/>
      <c r="F55" s="275"/>
      <c r="G55" s="270"/>
      <c r="H55" s="272"/>
      <c r="I55" s="273"/>
      <c r="J55" s="273"/>
      <c r="K55" s="273"/>
      <c r="L55" s="273"/>
      <c r="M55" s="273"/>
      <c r="N55" s="40" t="s">
        <v>252</v>
      </c>
      <c r="O55" s="38">
        <v>10</v>
      </c>
      <c r="P55" s="270"/>
      <c r="Q55" s="270"/>
    </row>
    <row r="56" spans="2:21" x14ac:dyDescent="0.35">
      <c r="B56" s="271"/>
      <c r="C56" s="272"/>
      <c r="D56" s="270"/>
      <c r="E56" s="278"/>
      <c r="F56" s="275"/>
      <c r="G56" s="270"/>
      <c r="H56" s="272"/>
      <c r="I56" s="273"/>
      <c r="J56" s="273"/>
      <c r="K56" s="273"/>
      <c r="L56" s="273"/>
      <c r="M56" s="273"/>
      <c r="N56" s="40" t="s">
        <v>253</v>
      </c>
      <c r="O56" s="38">
        <v>1</v>
      </c>
      <c r="P56" s="270"/>
      <c r="Q56" s="270"/>
    </row>
    <row r="57" spans="2:21" ht="21" x14ac:dyDescent="0.35">
      <c r="B57" s="271"/>
      <c r="C57" s="272"/>
      <c r="D57" s="270"/>
      <c r="E57" s="278"/>
      <c r="F57" s="275"/>
      <c r="G57" s="270"/>
      <c r="H57" s="272"/>
      <c r="I57" s="273"/>
      <c r="J57" s="273"/>
      <c r="K57" s="273"/>
      <c r="L57" s="273"/>
      <c r="M57" s="273"/>
      <c r="N57" s="40" t="s">
        <v>254</v>
      </c>
      <c r="O57" s="38">
        <v>15</v>
      </c>
      <c r="P57" s="270"/>
      <c r="Q57" s="270"/>
    </row>
    <row r="58" spans="2:21" ht="21" x14ac:dyDescent="0.35">
      <c r="B58" s="271" t="s">
        <v>427</v>
      </c>
      <c r="C58" s="272"/>
      <c r="D58" s="270" t="s">
        <v>23</v>
      </c>
      <c r="E58" s="270" t="s">
        <v>428</v>
      </c>
      <c r="F58" s="272"/>
      <c r="G58" s="270" t="s">
        <v>456</v>
      </c>
      <c r="H58" s="272"/>
      <c r="I58" s="273">
        <f>SUM(J58:M60)</f>
        <v>90000</v>
      </c>
      <c r="J58" s="273">
        <v>0</v>
      </c>
      <c r="K58" s="273">
        <v>0</v>
      </c>
      <c r="L58" s="273">
        <v>76500</v>
      </c>
      <c r="M58" s="273">
        <v>13500</v>
      </c>
      <c r="N58" s="40" t="s">
        <v>250</v>
      </c>
      <c r="O58" s="38">
        <f>110+177</f>
        <v>287</v>
      </c>
      <c r="P58" s="270" t="s">
        <v>307</v>
      </c>
      <c r="Q58" s="270" t="s">
        <v>19</v>
      </c>
    </row>
    <row r="59" spans="2:21" ht="21" x14ac:dyDescent="0.35">
      <c r="B59" s="271"/>
      <c r="C59" s="272"/>
      <c r="D59" s="270"/>
      <c r="E59" s="270"/>
      <c r="F59" s="272"/>
      <c r="G59" s="270"/>
      <c r="H59" s="272"/>
      <c r="I59" s="273"/>
      <c r="J59" s="273"/>
      <c r="K59" s="273"/>
      <c r="L59" s="273"/>
      <c r="M59" s="273"/>
      <c r="N59" s="40" t="s">
        <v>251</v>
      </c>
      <c r="O59" s="38">
        <f>105+173</f>
        <v>278</v>
      </c>
      <c r="P59" s="270"/>
      <c r="Q59" s="270"/>
    </row>
    <row r="60" spans="2:21" x14ac:dyDescent="0.35">
      <c r="B60" s="271"/>
      <c r="C60" s="272"/>
      <c r="D60" s="270"/>
      <c r="E60" s="270"/>
      <c r="F60" s="272"/>
      <c r="G60" s="270"/>
      <c r="H60" s="272"/>
      <c r="I60" s="273"/>
      <c r="J60" s="273"/>
      <c r="K60" s="273"/>
      <c r="L60" s="273"/>
      <c r="M60" s="273"/>
      <c r="N60" s="40" t="s">
        <v>252</v>
      </c>
      <c r="O60" s="38">
        <f>15+15</f>
        <v>30</v>
      </c>
      <c r="P60" s="270"/>
      <c r="Q60" s="270"/>
    </row>
    <row r="61" spans="2:21" ht="21" x14ac:dyDescent="0.35">
      <c r="B61" s="277" t="s">
        <v>429</v>
      </c>
      <c r="C61" s="278" t="s">
        <v>13</v>
      </c>
      <c r="D61" s="278" t="s">
        <v>176</v>
      </c>
      <c r="E61" s="278" t="s">
        <v>424</v>
      </c>
      <c r="F61" s="278" t="s">
        <v>14</v>
      </c>
      <c r="G61" s="278" t="s">
        <v>456</v>
      </c>
      <c r="H61" s="278" t="s">
        <v>15</v>
      </c>
      <c r="I61" s="279">
        <f>SUM(J61:M66)</f>
        <v>2970535.3</v>
      </c>
      <c r="J61" s="279">
        <f t="shared" ref="J61:K61" si="1">SUM(J68:J77)</f>
        <v>0</v>
      </c>
      <c r="K61" s="279">
        <f t="shared" si="1"/>
        <v>0</v>
      </c>
      <c r="L61" s="279">
        <f>SUM(L68:L77)</f>
        <v>2524955</v>
      </c>
      <c r="M61" s="279">
        <f>SUM(M68:M77)</f>
        <v>445580.3</v>
      </c>
      <c r="N61" s="44" t="s">
        <v>247</v>
      </c>
      <c r="O61" s="41">
        <f>O68+O72</f>
        <v>3494</v>
      </c>
      <c r="P61" s="278" t="s">
        <v>307</v>
      </c>
      <c r="Q61" s="278" t="s">
        <v>19</v>
      </c>
    </row>
    <row r="62" spans="2:21" ht="21" x14ac:dyDescent="0.35">
      <c r="B62" s="277"/>
      <c r="C62" s="278"/>
      <c r="D62" s="278"/>
      <c r="E62" s="278"/>
      <c r="F62" s="278"/>
      <c r="G62" s="278"/>
      <c r="H62" s="278"/>
      <c r="I62" s="279"/>
      <c r="J62" s="279"/>
      <c r="K62" s="279"/>
      <c r="L62" s="279"/>
      <c r="M62" s="279"/>
      <c r="N62" s="44" t="s">
        <v>248</v>
      </c>
      <c r="O62" s="41">
        <f>O69+O73</f>
        <v>2008</v>
      </c>
      <c r="P62" s="278"/>
      <c r="Q62" s="278"/>
    </row>
    <row r="63" spans="2:21" ht="31.5" x14ac:dyDescent="0.35">
      <c r="B63" s="277"/>
      <c r="C63" s="278"/>
      <c r="D63" s="278"/>
      <c r="E63" s="278"/>
      <c r="F63" s="278"/>
      <c r="G63" s="278"/>
      <c r="H63" s="278"/>
      <c r="I63" s="279"/>
      <c r="J63" s="279"/>
      <c r="K63" s="279"/>
      <c r="L63" s="279"/>
      <c r="M63" s="279"/>
      <c r="N63" s="44" t="s">
        <v>249</v>
      </c>
      <c r="O63" s="41">
        <f>O70+O74</f>
        <v>4</v>
      </c>
      <c r="P63" s="278"/>
      <c r="Q63" s="278"/>
    </row>
    <row r="64" spans="2:21" ht="43.5" customHeight="1" x14ac:dyDescent="0.35">
      <c r="B64" s="277"/>
      <c r="C64" s="278"/>
      <c r="D64" s="278"/>
      <c r="E64" s="278"/>
      <c r="F64" s="278"/>
      <c r="G64" s="278"/>
      <c r="H64" s="278"/>
      <c r="I64" s="279"/>
      <c r="J64" s="279"/>
      <c r="K64" s="279"/>
      <c r="L64" s="279"/>
      <c r="M64" s="279"/>
      <c r="N64" s="44" t="s">
        <v>430</v>
      </c>
      <c r="O64" s="113">
        <f>((O63+3)/64)*100</f>
        <v>10.9375</v>
      </c>
      <c r="P64" s="278"/>
      <c r="Q64" s="278"/>
      <c r="R64" s="85"/>
    </row>
    <row r="65" spans="2:21" x14ac:dyDescent="0.35">
      <c r="B65" s="277"/>
      <c r="C65" s="278"/>
      <c r="D65" s="278"/>
      <c r="E65" s="278"/>
      <c r="F65" s="278"/>
      <c r="G65" s="278"/>
      <c r="H65" s="278"/>
      <c r="I65" s="279"/>
      <c r="J65" s="279"/>
      <c r="K65" s="279"/>
      <c r="L65" s="279"/>
      <c r="M65" s="279"/>
      <c r="N65" s="44" t="s">
        <v>253</v>
      </c>
      <c r="O65" s="41">
        <f>O76</f>
        <v>1</v>
      </c>
      <c r="P65" s="278"/>
      <c r="Q65" s="278"/>
    </row>
    <row r="66" spans="2:21" ht="21" x14ac:dyDescent="0.35">
      <c r="B66" s="277"/>
      <c r="C66" s="278"/>
      <c r="D66" s="278"/>
      <c r="E66" s="278"/>
      <c r="F66" s="278"/>
      <c r="G66" s="278"/>
      <c r="H66" s="278"/>
      <c r="I66" s="279"/>
      <c r="J66" s="279"/>
      <c r="K66" s="279"/>
      <c r="L66" s="279"/>
      <c r="M66" s="279"/>
      <c r="N66" s="44" t="s">
        <v>254</v>
      </c>
      <c r="O66" s="41">
        <f>O77</f>
        <v>8</v>
      </c>
      <c r="P66" s="278"/>
      <c r="Q66" s="278"/>
    </row>
    <row r="67" spans="2:21" ht="22.5" customHeight="1" x14ac:dyDescent="0.35">
      <c r="B67" s="42" t="s">
        <v>311</v>
      </c>
      <c r="C67" s="2"/>
      <c r="D67" s="2"/>
      <c r="E67" s="2"/>
      <c r="F67" s="2"/>
      <c r="G67" s="2"/>
      <c r="H67" s="2"/>
      <c r="I67" s="7"/>
      <c r="J67" s="58"/>
      <c r="K67" s="60"/>
      <c r="L67" s="60"/>
      <c r="M67" s="58"/>
      <c r="N67" s="2"/>
      <c r="O67" s="6"/>
      <c r="P67" s="3"/>
      <c r="Q67" s="43"/>
    </row>
    <row r="68" spans="2:21" ht="21" x14ac:dyDescent="0.35">
      <c r="B68" s="280" t="s">
        <v>431</v>
      </c>
      <c r="C68" s="283"/>
      <c r="D68" s="286" t="s">
        <v>306</v>
      </c>
      <c r="E68" s="286" t="s">
        <v>17</v>
      </c>
      <c r="F68" s="283"/>
      <c r="G68" s="286" t="s">
        <v>456</v>
      </c>
      <c r="H68" s="283"/>
      <c r="I68" s="289">
        <f>SUM(J68:M71)</f>
        <v>588235.30000000005</v>
      </c>
      <c r="J68" s="289">
        <v>0</v>
      </c>
      <c r="K68" s="289">
        <v>0</v>
      </c>
      <c r="L68" s="289">
        <v>500000</v>
      </c>
      <c r="M68" s="289">
        <v>88235.3</v>
      </c>
      <c r="N68" s="40" t="s">
        <v>247</v>
      </c>
      <c r="O68" s="38">
        <v>750</v>
      </c>
      <c r="P68" s="286" t="s">
        <v>314</v>
      </c>
      <c r="Q68" s="286" t="s">
        <v>19</v>
      </c>
    </row>
    <row r="69" spans="2:21" ht="21" x14ac:dyDescent="0.35">
      <c r="B69" s="281"/>
      <c r="C69" s="284"/>
      <c r="D69" s="287"/>
      <c r="E69" s="287"/>
      <c r="F69" s="284"/>
      <c r="G69" s="287"/>
      <c r="H69" s="284"/>
      <c r="I69" s="290"/>
      <c r="J69" s="290"/>
      <c r="K69" s="290"/>
      <c r="L69" s="290"/>
      <c r="M69" s="290"/>
      <c r="N69" s="40" t="s">
        <v>248</v>
      </c>
      <c r="O69" s="38">
        <v>500</v>
      </c>
      <c r="P69" s="287"/>
      <c r="Q69" s="287"/>
    </row>
    <row r="70" spans="2:21" ht="21" x14ac:dyDescent="0.35">
      <c r="B70" s="281"/>
      <c r="C70" s="284"/>
      <c r="D70" s="287"/>
      <c r="E70" s="287"/>
      <c r="F70" s="284"/>
      <c r="G70" s="287"/>
      <c r="H70" s="284"/>
      <c r="I70" s="290"/>
      <c r="J70" s="290"/>
      <c r="K70" s="290"/>
      <c r="L70" s="290"/>
      <c r="M70" s="290"/>
      <c r="N70" s="40" t="s">
        <v>249</v>
      </c>
      <c r="O70" s="38">
        <v>1</v>
      </c>
      <c r="P70" s="287"/>
      <c r="Q70" s="287"/>
    </row>
    <row r="71" spans="2:21" ht="41.25" customHeight="1" x14ac:dyDescent="0.35">
      <c r="B71" s="282"/>
      <c r="C71" s="285"/>
      <c r="D71" s="288"/>
      <c r="E71" s="288"/>
      <c r="F71" s="285"/>
      <c r="G71" s="288"/>
      <c r="H71" s="285"/>
      <c r="I71" s="291"/>
      <c r="J71" s="291"/>
      <c r="K71" s="291"/>
      <c r="L71" s="291"/>
      <c r="M71" s="291"/>
      <c r="N71" s="40" t="s">
        <v>449</v>
      </c>
      <c r="O71" s="114" t="s">
        <v>18</v>
      </c>
      <c r="P71" s="288"/>
      <c r="Q71" s="288"/>
    </row>
    <row r="72" spans="2:21" ht="21" x14ac:dyDescent="0.35">
      <c r="B72" s="271" t="s">
        <v>432</v>
      </c>
      <c r="C72" s="272"/>
      <c r="D72" s="270" t="s">
        <v>23</v>
      </c>
      <c r="E72" s="270" t="s">
        <v>455</v>
      </c>
      <c r="F72" s="272"/>
      <c r="G72" s="270" t="s">
        <v>456</v>
      </c>
      <c r="H72" s="272"/>
      <c r="I72" s="273">
        <f t="shared" ref="I72" si="2">SUM(J72:M75)</f>
        <v>2382300</v>
      </c>
      <c r="J72" s="273">
        <v>0</v>
      </c>
      <c r="K72" s="273">
        <v>0</v>
      </c>
      <c r="L72" s="273">
        <v>2024955</v>
      </c>
      <c r="M72" s="273">
        <v>357345</v>
      </c>
      <c r="N72" s="40" t="s">
        <v>247</v>
      </c>
      <c r="O72" s="87">
        <f>800+785+1159</f>
        <v>2744</v>
      </c>
      <c r="P72" s="270" t="s">
        <v>307</v>
      </c>
      <c r="Q72" s="270" t="s">
        <v>19</v>
      </c>
    </row>
    <row r="73" spans="2:21" ht="21" x14ac:dyDescent="0.35">
      <c r="B73" s="271"/>
      <c r="C73" s="272"/>
      <c r="D73" s="270"/>
      <c r="E73" s="270"/>
      <c r="F73" s="272"/>
      <c r="G73" s="270"/>
      <c r="H73" s="272"/>
      <c r="I73" s="273"/>
      <c r="J73" s="273"/>
      <c r="K73" s="273"/>
      <c r="L73" s="273"/>
      <c r="M73" s="273"/>
      <c r="N73" s="40" t="s">
        <v>248</v>
      </c>
      <c r="O73" s="87">
        <f>482+477+549</f>
        <v>1508</v>
      </c>
      <c r="P73" s="270"/>
      <c r="Q73" s="270"/>
    </row>
    <row r="74" spans="2:21" ht="21" x14ac:dyDescent="0.35">
      <c r="B74" s="271"/>
      <c r="C74" s="272"/>
      <c r="D74" s="270"/>
      <c r="E74" s="270"/>
      <c r="F74" s="272"/>
      <c r="G74" s="270"/>
      <c r="H74" s="272"/>
      <c r="I74" s="273"/>
      <c r="J74" s="273"/>
      <c r="K74" s="273"/>
      <c r="L74" s="273"/>
      <c r="M74" s="273"/>
      <c r="N74" s="40" t="s">
        <v>249</v>
      </c>
      <c r="O74" s="38">
        <v>3</v>
      </c>
      <c r="P74" s="270"/>
      <c r="Q74" s="270"/>
      <c r="S74" s="27"/>
      <c r="U74" s="25"/>
    </row>
    <row r="75" spans="2:21" ht="33.75" customHeight="1" x14ac:dyDescent="0.35">
      <c r="B75" s="271"/>
      <c r="C75" s="272"/>
      <c r="D75" s="270"/>
      <c r="E75" s="270"/>
      <c r="F75" s="272"/>
      <c r="G75" s="270"/>
      <c r="H75" s="272"/>
      <c r="I75" s="273"/>
      <c r="J75" s="273"/>
      <c r="K75" s="273"/>
      <c r="L75" s="273"/>
      <c r="M75" s="273"/>
      <c r="N75" s="40" t="s">
        <v>449</v>
      </c>
      <c r="O75" s="114" t="s">
        <v>18</v>
      </c>
      <c r="P75" s="270"/>
      <c r="Q75" s="270"/>
    </row>
    <row r="76" spans="2:21" x14ac:dyDescent="0.35">
      <c r="B76" s="271"/>
      <c r="C76" s="272"/>
      <c r="D76" s="270"/>
      <c r="E76" s="270"/>
      <c r="F76" s="272"/>
      <c r="G76" s="270"/>
      <c r="H76" s="272"/>
      <c r="I76" s="273"/>
      <c r="J76" s="273"/>
      <c r="K76" s="273"/>
      <c r="L76" s="273"/>
      <c r="M76" s="273"/>
      <c r="N76" s="40" t="s">
        <v>253</v>
      </c>
      <c r="O76" s="38">
        <v>1</v>
      </c>
      <c r="P76" s="270"/>
      <c r="Q76" s="270"/>
    </row>
    <row r="77" spans="2:21" ht="21" x14ac:dyDescent="0.35">
      <c r="B77" s="271"/>
      <c r="C77" s="272"/>
      <c r="D77" s="270"/>
      <c r="E77" s="270"/>
      <c r="F77" s="272"/>
      <c r="G77" s="270"/>
      <c r="H77" s="272"/>
      <c r="I77" s="273"/>
      <c r="J77" s="273"/>
      <c r="K77" s="273"/>
      <c r="L77" s="273"/>
      <c r="M77" s="273"/>
      <c r="N77" s="40" t="s">
        <v>254</v>
      </c>
      <c r="O77" s="38">
        <v>8</v>
      </c>
      <c r="P77" s="270"/>
      <c r="Q77" s="270"/>
      <c r="S77" s="27"/>
      <c r="U77" s="27"/>
    </row>
    <row r="78" spans="2:21" ht="21" x14ac:dyDescent="0.35">
      <c r="B78" s="277" t="s">
        <v>433</v>
      </c>
      <c r="C78" s="278" t="s">
        <v>13</v>
      </c>
      <c r="D78" s="278" t="s">
        <v>176</v>
      </c>
      <c r="E78" s="278" t="s">
        <v>424</v>
      </c>
      <c r="F78" s="278" t="s">
        <v>14</v>
      </c>
      <c r="G78" s="278" t="s">
        <v>456</v>
      </c>
      <c r="H78" s="278" t="s">
        <v>15</v>
      </c>
      <c r="I78" s="279">
        <f>SUM(J78:M82)</f>
        <v>5205380.1199999992</v>
      </c>
      <c r="J78" s="279">
        <f t="shared" ref="J78:K78" si="3">SUM(J84:J103)</f>
        <v>0</v>
      </c>
      <c r="K78" s="279">
        <f t="shared" si="3"/>
        <v>0</v>
      </c>
      <c r="L78" s="279">
        <f>SUM(L84:L103)</f>
        <v>4424573.0999999996</v>
      </c>
      <c r="M78" s="279">
        <f>SUM(M84:M103)</f>
        <v>780807.02</v>
      </c>
      <c r="N78" s="44" t="s">
        <v>247</v>
      </c>
      <c r="O78" s="41">
        <f>O85+O91+O94+O97+O100</f>
        <v>6873</v>
      </c>
      <c r="P78" s="278" t="s">
        <v>256</v>
      </c>
      <c r="Q78" s="278" t="s">
        <v>304</v>
      </c>
    </row>
    <row r="79" spans="2:21" ht="21" x14ac:dyDescent="0.35">
      <c r="B79" s="277"/>
      <c r="C79" s="278"/>
      <c r="D79" s="278"/>
      <c r="E79" s="278"/>
      <c r="F79" s="278"/>
      <c r="G79" s="278"/>
      <c r="H79" s="278"/>
      <c r="I79" s="279"/>
      <c r="J79" s="279"/>
      <c r="K79" s="279"/>
      <c r="L79" s="279"/>
      <c r="M79" s="279"/>
      <c r="N79" s="44" t="s">
        <v>248</v>
      </c>
      <c r="O79" s="41">
        <f>O86+O92+O95+O98+O101</f>
        <v>4717</v>
      </c>
      <c r="P79" s="278"/>
      <c r="Q79" s="278"/>
    </row>
    <row r="80" spans="2:21" ht="21" x14ac:dyDescent="0.35">
      <c r="B80" s="277"/>
      <c r="C80" s="278"/>
      <c r="D80" s="278"/>
      <c r="E80" s="278"/>
      <c r="F80" s="278"/>
      <c r="G80" s="278"/>
      <c r="H80" s="278"/>
      <c r="I80" s="279"/>
      <c r="J80" s="279"/>
      <c r="K80" s="279"/>
      <c r="L80" s="279"/>
      <c r="M80" s="279"/>
      <c r="N80" s="44" t="s">
        <v>250</v>
      </c>
      <c r="O80" s="41">
        <f>O88+O102</f>
        <v>1838</v>
      </c>
      <c r="P80" s="278"/>
      <c r="Q80" s="278"/>
    </row>
    <row r="81" spans="2:23" ht="21" x14ac:dyDescent="0.35">
      <c r="B81" s="277"/>
      <c r="C81" s="278"/>
      <c r="D81" s="278"/>
      <c r="E81" s="278"/>
      <c r="F81" s="278"/>
      <c r="G81" s="278"/>
      <c r="H81" s="278"/>
      <c r="I81" s="279"/>
      <c r="J81" s="279"/>
      <c r="K81" s="279"/>
      <c r="L81" s="279"/>
      <c r="M81" s="279"/>
      <c r="N81" s="44" t="s">
        <v>251</v>
      </c>
      <c r="O81" s="41">
        <f>O89+O103</f>
        <v>1000</v>
      </c>
      <c r="P81" s="278"/>
      <c r="Q81" s="278"/>
      <c r="T81" s="18"/>
      <c r="W81" s="28"/>
    </row>
    <row r="82" spans="2:23" ht="21" x14ac:dyDescent="0.35">
      <c r="B82" s="277"/>
      <c r="C82" s="278"/>
      <c r="D82" s="278"/>
      <c r="E82" s="278"/>
      <c r="F82" s="278"/>
      <c r="G82" s="278"/>
      <c r="H82" s="278"/>
      <c r="I82" s="279"/>
      <c r="J82" s="279"/>
      <c r="K82" s="279"/>
      <c r="L82" s="279"/>
      <c r="M82" s="279"/>
      <c r="N82" s="44" t="s">
        <v>255</v>
      </c>
      <c r="O82" s="41">
        <f>O84+O87+O90+O93+O96+O99</f>
        <v>1893</v>
      </c>
      <c r="P82" s="278"/>
      <c r="Q82" s="278"/>
      <c r="U82" s="29"/>
      <c r="V82" s="29"/>
      <c r="W82" s="30"/>
    </row>
    <row r="83" spans="2:23" ht="21" x14ac:dyDescent="0.35">
      <c r="B83" s="42" t="s">
        <v>317</v>
      </c>
      <c r="C83" s="2"/>
      <c r="D83" s="2"/>
      <c r="E83" s="2"/>
      <c r="F83" s="2"/>
      <c r="G83" s="2"/>
      <c r="H83" s="2"/>
      <c r="I83" s="7"/>
      <c r="J83" s="58"/>
      <c r="K83" s="60"/>
      <c r="L83" s="60"/>
      <c r="M83" s="58"/>
      <c r="N83" s="2"/>
      <c r="O83" s="6"/>
      <c r="P83" s="3"/>
      <c r="Q83" s="43"/>
    </row>
    <row r="84" spans="2:23" ht="21" x14ac:dyDescent="0.35">
      <c r="B84" s="271" t="s">
        <v>434</v>
      </c>
      <c r="C84" s="272"/>
      <c r="D84" s="270" t="s">
        <v>20</v>
      </c>
      <c r="E84" s="270" t="s">
        <v>454</v>
      </c>
      <c r="F84" s="272"/>
      <c r="G84" s="270" t="s">
        <v>456</v>
      </c>
      <c r="H84" s="272"/>
      <c r="I84" s="273">
        <f>SUM(J84:M86)</f>
        <v>250000</v>
      </c>
      <c r="J84" s="273">
        <v>0</v>
      </c>
      <c r="K84" s="273">
        <v>0</v>
      </c>
      <c r="L84" s="273">
        <v>212500</v>
      </c>
      <c r="M84" s="273">
        <v>37500</v>
      </c>
      <c r="N84" s="40" t="s">
        <v>255</v>
      </c>
      <c r="O84" s="87">
        <f>60+60</f>
        <v>120</v>
      </c>
      <c r="P84" s="270" t="s">
        <v>256</v>
      </c>
      <c r="Q84" s="270" t="s">
        <v>19</v>
      </c>
      <c r="R84" s="121"/>
    </row>
    <row r="85" spans="2:23" ht="21" x14ac:dyDescent="0.35">
      <c r="B85" s="271"/>
      <c r="C85" s="272"/>
      <c r="D85" s="270"/>
      <c r="E85" s="270"/>
      <c r="F85" s="272"/>
      <c r="G85" s="270"/>
      <c r="H85" s="272"/>
      <c r="I85" s="273"/>
      <c r="J85" s="273"/>
      <c r="K85" s="273"/>
      <c r="L85" s="273"/>
      <c r="M85" s="273"/>
      <c r="N85" s="40" t="s">
        <v>247</v>
      </c>
      <c r="O85" s="87">
        <f>300+175</f>
        <v>475</v>
      </c>
      <c r="P85" s="270"/>
      <c r="Q85" s="270"/>
    </row>
    <row r="86" spans="2:23" ht="45.75" customHeight="1" x14ac:dyDescent="0.35">
      <c r="B86" s="271"/>
      <c r="C86" s="272"/>
      <c r="D86" s="270"/>
      <c r="E86" s="270"/>
      <c r="F86" s="272"/>
      <c r="G86" s="270"/>
      <c r="H86" s="272"/>
      <c r="I86" s="273"/>
      <c r="J86" s="273"/>
      <c r="K86" s="273"/>
      <c r="L86" s="273"/>
      <c r="M86" s="273"/>
      <c r="N86" s="40" t="s">
        <v>248</v>
      </c>
      <c r="O86" s="87">
        <f>230+150</f>
        <v>380</v>
      </c>
      <c r="P86" s="270"/>
      <c r="Q86" s="270"/>
    </row>
    <row r="87" spans="2:23" ht="21" x14ac:dyDescent="0.35">
      <c r="B87" s="271" t="s">
        <v>435</v>
      </c>
      <c r="C87" s="272"/>
      <c r="D87" s="270" t="s">
        <v>22</v>
      </c>
      <c r="E87" s="270" t="s">
        <v>436</v>
      </c>
      <c r="F87" s="272"/>
      <c r="G87" s="270" t="s">
        <v>456</v>
      </c>
      <c r="H87" s="272"/>
      <c r="I87" s="273">
        <f>SUM(J87:M89)</f>
        <v>764000</v>
      </c>
      <c r="J87" s="273">
        <v>0</v>
      </c>
      <c r="K87" s="273">
        <v>0</v>
      </c>
      <c r="L87" s="273">
        <v>649400</v>
      </c>
      <c r="M87" s="273">
        <v>114600</v>
      </c>
      <c r="N87" s="40" t="s">
        <v>255</v>
      </c>
      <c r="O87" s="87">
        <f>70+80+70+80+80+70+80+70+100+10</f>
        <v>710</v>
      </c>
      <c r="P87" s="270" t="s">
        <v>307</v>
      </c>
      <c r="Q87" s="270" t="s">
        <v>304</v>
      </c>
      <c r="R87" s="85"/>
    </row>
    <row r="88" spans="2:23" s="47" customFormat="1" ht="21" x14ac:dyDescent="0.3">
      <c r="B88" s="271"/>
      <c r="C88" s="272"/>
      <c r="D88" s="270"/>
      <c r="E88" s="270"/>
      <c r="F88" s="272"/>
      <c r="G88" s="270"/>
      <c r="H88" s="272"/>
      <c r="I88" s="273"/>
      <c r="J88" s="273"/>
      <c r="K88" s="273"/>
      <c r="L88" s="273"/>
      <c r="M88" s="273"/>
      <c r="N88" s="40" t="s">
        <v>250</v>
      </c>
      <c r="O88" s="87">
        <f>160+200+170+220+190+160+180+170+250+28</f>
        <v>1728</v>
      </c>
      <c r="P88" s="270"/>
      <c r="Q88" s="270"/>
      <c r="S88" s="48"/>
    </row>
    <row r="89" spans="2:23" s="18" customFormat="1" ht="49.5" customHeight="1" x14ac:dyDescent="0.3">
      <c r="B89" s="271"/>
      <c r="C89" s="272"/>
      <c r="D89" s="270"/>
      <c r="E89" s="270"/>
      <c r="F89" s="272"/>
      <c r="G89" s="270"/>
      <c r="H89" s="272"/>
      <c r="I89" s="273"/>
      <c r="J89" s="273"/>
      <c r="K89" s="273"/>
      <c r="L89" s="273"/>
      <c r="M89" s="273"/>
      <c r="N89" s="40" t="s">
        <v>251</v>
      </c>
      <c r="O89" s="87">
        <f>100+100+100+100+100+100+100+100+100+20</f>
        <v>920</v>
      </c>
      <c r="P89" s="270"/>
      <c r="Q89" s="270"/>
      <c r="S89" s="26"/>
    </row>
    <row r="90" spans="2:23" ht="49.5" customHeight="1" x14ac:dyDescent="0.35">
      <c r="B90" s="271" t="s">
        <v>437</v>
      </c>
      <c r="C90" s="272"/>
      <c r="D90" s="270" t="s">
        <v>22</v>
      </c>
      <c r="E90" s="270" t="s">
        <v>438</v>
      </c>
      <c r="F90" s="276"/>
      <c r="G90" s="270" t="s">
        <v>456</v>
      </c>
      <c r="H90" s="272"/>
      <c r="I90" s="273">
        <f>SUM(J90:M92)</f>
        <v>1230000</v>
      </c>
      <c r="J90" s="273">
        <v>0</v>
      </c>
      <c r="K90" s="273">
        <v>0</v>
      </c>
      <c r="L90" s="273">
        <v>1045500</v>
      </c>
      <c r="M90" s="273">
        <v>184500</v>
      </c>
      <c r="N90" s="40" t="s">
        <v>255</v>
      </c>
      <c r="O90" s="87">
        <f>100+80+140+100+80+40+20+20</f>
        <v>580</v>
      </c>
      <c r="P90" s="270" t="s">
        <v>307</v>
      </c>
      <c r="Q90" s="270" t="s">
        <v>304</v>
      </c>
      <c r="R90" s="85"/>
    </row>
    <row r="91" spans="2:23" ht="55.5" customHeight="1" x14ac:dyDescent="0.35">
      <c r="B91" s="271"/>
      <c r="C91" s="272"/>
      <c r="D91" s="270"/>
      <c r="E91" s="270"/>
      <c r="F91" s="276"/>
      <c r="G91" s="270"/>
      <c r="H91" s="272"/>
      <c r="I91" s="273"/>
      <c r="J91" s="273"/>
      <c r="K91" s="273"/>
      <c r="L91" s="273"/>
      <c r="M91" s="273"/>
      <c r="N91" s="40" t="s">
        <v>247</v>
      </c>
      <c r="O91" s="87">
        <f>170+400+500+560+650+200+200+170</f>
        <v>2850</v>
      </c>
      <c r="P91" s="270"/>
      <c r="Q91" s="270"/>
    </row>
    <row r="92" spans="2:23" ht="42.75" customHeight="1" x14ac:dyDescent="0.35">
      <c r="B92" s="271"/>
      <c r="C92" s="272"/>
      <c r="D92" s="270"/>
      <c r="E92" s="270"/>
      <c r="F92" s="276"/>
      <c r="G92" s="270"/>
      <c r="H92" s="272"/>
      <c r="I92" s="273"/>
      <c r="J92" s="273"/>
      <c r="K92" s="273"/>
      <c r="L92" s="273"/>
      <c r="M92" s="273"/>
      <c r="N92" s="40" t="s">
        <v>248</v>
      </c>
      <c r="O92" s="87">
        <f>150+300+400+440+550+150+150+120</f>
        <v>2260</v>
      </c>
      <c r="P92" s="270"/>
      <c r="Q92" s="270"/>
    </row>
    <row r="93" spans="2:23" ht="21" x14ac:dyDescent="0.35">
      <c r="B93" s="271" t="s">
        <v>439</v>
      </c>
      <c r="C93" s="272"/>
      <c r="D93" s="270" t="s">
        <v>26</v>
      </c>
      <c r="E93" s="274" t="s">
        <v>453</v>
      </c>
      <c r="F93" s="272"/>
      <c r="G93" s="270" t="s">
        <v>456</v>
      </c>
      <c r="H93" s="275"/>
      <c r="I93" s="273">
        <f>SUM(J93:M95)</f>
        <v>1402425</v>
      </c>
      <c r="J93" s="273">
        <v>0</v>
      </c>
      <c r="K93" s="273">
        <v>0</v>
      </c>
      <c r="L93" s="273">
        <v>1192061.25</v>
      </c>
      <c r="M93" s="273">
        <v>210363.75</v>
      </c>
      <c r="N93" s="40" t="s">
        <v>255</v>
      </c>
      <c r="O93" s="87">
        <v>160</v>
      </c>
      <c r="P93" s="270" t="s">
        <v>307</v>
      </c>
      <c r="Q93" s="270" t="s">
        <v>19</v>
      </c>
      <c r="R93" s="85"/>
    </row>
    <row r="94" spans="2:23" s="47" customFormat="1" ht="21" x14ac:dyDescent="0.3">
      <c r="B94" s="271"/>
      <c r="C94" s="272"/>
      <c r="D94" s="270"/>
      <c r="E94" s="274"/>
      <c r="F94" s="272"/>
      <c r="G94" s="270"/>
      <c r="H94" s="275"/>
      <c r="I94" s="273"/>
      <c r="J94" s="273"/>
      <c r="K94" s="273"/>
      <c r="L94" s="273"/>
      <c r="M94" s="273"/>
      <c r="N94" s="40" t="s">
        <v>247</v>
      </c>
      <c r="O94" s="87">
        <v>1000</v>
      </c>
      <c r="P94" s="270"/>
      <c r="Q94" s="270"/>
      <c r="S94" s="48"/>
    </row>
    <row r="95" spans="2:23" s="18" customFormat="1" ht="21" x14ac:dyDescent="0.3">
      <c r="B95" s="271"/>
      <c r="C95" s="272"/>
      <c r="D95" s="270"/>
      <c r="E95" s="274"/>
      <c r="F95" s="272"/>
      <c r="G95" s="270"/>
      <c r="H95" s="275"/>
      <c r="I95" s="273"/>
      <c r="J95" s="273"/>
      <c r="K95" s="273"/>
      <c r="L95" s="273"/>
      <c r="M95" s="273"/>
      <c r="N95" s="40" t="s">
        <v>248</v>
      </c>
      <c r="O95" s="87">
        <v>650</v>
      </c>
      <c r="P95" s="270"/>
      <c r="Q95" s="270"/>
      <c r="S95" s="26"/>
    </row>
    <row r="96" spans="2:23" ht="21" x14ac:dyDescent="0.35">
      <c r="B96" s="271" t="s">
        <v>440</v>
      </c>
      <c r="C96" s="272"/>
      <c r="D96" s="270" t="s">
        <v>26</v>
      </c>
      <c r="E96" s="274" t="s">
        <v>452</v>
      </c>
      <c r="F96" s="272"/>
      <c r="G96" s="270" t="s">
        <v>456</v>
      </c>
      <c r="H96" s="275"/>
      <c r="I96" s="273">
        <f>SUM(J96:M98)</f>
        <v>1021969.12</v>
      </c>
      <c r="J96" s="273">
        <v>0</v>
      </c>
      <c r="K96" s="273">
        <v>0</v>
      </c>
      <c r="L96" s="273">
        <v>868673.75</v>
      </c>
      <c r="M96" s="273">
        <v>153295.37</v>
      </c>
      <c r="N96" s="40" t="s">
        <v>255</v>
      </c>
      <c r="O96" s="87">
        <v>75</v>
      </c>
      <c r="P96" s="270" t="s">
        <v>307</v>
      </c>
      <c r="Q96" s="270" t="s">
        <v>19</v>
      </c>
      <c r="R96" s="85"/>
    </row>
    <row r="97" spans="2:19" ht="21" x14ac:dyDescent="0.35">
      <c r="B97" s="271"/>
      <c r="C97" s="272"/>
      <c r="D97" s="270"/>
      <c r="E97" s="274"/>
      <c r="F97" s="272"/>
      <c r="G97" s="270"/>
      <c r="H97" s="275"/>
      <c r="I97" s="273"/>
      <c r="J97" s="273"/>
      <c r="K97" s="273"/>
      <c r="L97" s="273"/>
      <c r="M97" s="273"/>
      <c r="N97" s="40" t="s">
        <v>247</v>
      </c>
      <c r="O97" s="87">
        <v>550</v>
      </c>
      <c r="P97" s="270"/>
      <c r="Q97" s="270"/>
      <c r="R97" s="85"/>
    </row>
    <row r="98" spans="2:19" ht="21" x14ac:dyDescent="0.35">
      <c r="B98" s="271"/>
      <c r="C98" s="272"/>
      <c r="D98" s="270"/>
      <c r="E98" s="274"/>
      <c r="F98" s="272"/>
      <c r="G98" s="270"/>
      <c r="H98" s="275"/>
      <c r="I98" s="273"/>
      <c r="J98" s="273"/>
      <c r="K98" s="273"/>
      <c r="L98" s="273"/>
      <c r="M98" s="273"/>
      <c r="N98" s="40" t="s">
        <v>248</v>
      </c>
      <c r="O98" s="87">
        <v>280</v>
      </c>
      <c r="P98" s="270"/>
      <c r="Q98" s="270"/>
    </row>
    <row r="99" spans="2:19" ht="21" x14ac:dyDescent="0.35">
      <c r="B99" s="271" t="s">
        <v>441</v>
      </c>
      <c r="C99" s="272"/>
      <c r="D99" s="270" t="s">
        <v>23</v>
      </c>
      <c r="E99" s="270" t="s">
        <v>442</v>
      </c>
      <c r="F99" s="272"/>
      <c r="G99" s="270" t="s">
        <v>456</v>
      </c>
      <c r="H99" s="272"/>
      <c r="I99" s="273">
        <f>SUM(J99:M101)</f>
        <v>536986</v>
      </c>
      <c r="J99" s="273">
        <v>0</v>
      </c>
      <c r="K99" s="273">
        <v>0</v>
      </c>
      <c r="L99" s="273">
        <v>456438.1</v>
      </c>
      <c r="M99" s="273">
        <v>80547.899999999994</v>
      </c>
      <c r="N99" s="40" t="s">
        <v>255</v>
      </c>
      <c r="O99" s="87">
        <f>17+30+40+90+71</f>
        <v>248</v>
      </c>
      <c r="P99" s="270" t="s">
        <v>307</v>
      </c>
      <c r="Q99" s="270" t="s">
        <v>19</v>
      </c>
      <c r="R99" s="85"/>
    </row>
    <row r="100" spans="2:19" s="64" customFormat="1" ht="21" x14ac:dyDescent="0.3">
      <c r="B100" s="271"/>
      <c r="C100" s="272"/>
      <c r="D100" s="270"/>
      <c r="E100" s="270"/>
      <c r="F100" s="272"/>
      <c r="G100" s="270"/>
      <c r="H100" s="272"/>
      <c r="I100" s="273"/>
      <c r="J100" s="273"/>
      <c r="K100" s="273"/>
      <c r="L100" s="273"/>
      <c r="M100" s="273"/>
      <c r="N100" s="40" t="s">
        <v>247</v>
      </c>
      <c r="O100" s="87">
        <f>800+250+528+420</f>
        <v>1998</v>
      </c>
      <c r="P100" s="270"/>
      <c r="Q100" s="270"/>
      <c r="S100" s="48"/>
    </row>
    <row r="101" spans="2:19" s="18" customFormat="1" ht="21" x14ac:dyDescent="0.3">
      <c r="B101" s="271"/>
      <c r="C101" s="272"/>
      <c r="D101" s="270"/>
      <c r="E101" s="270"/>
      <c r="F101" s="272"/>
      <c r="G101" s="270"/>
      <c r="H101" s="272"/>
      <c r="I101" s="273"/>
      <c r="J101" s="273"/>
      <c r="K101" s="273"/>
      <c r="L101" s="273"/>
      <c r="M101" s="273"/>
      <c r="N101" s="40" t="s">
        <v>248</v>
      </c>
      <c r="O101" s="87">
        <f>475+116+400+156</f>
        <v>1147</v>
      </c>
      <c r="P101" s="270"/>
      <c r="Q101" s="270"/>
      <c r="S101" s="26"/>
    </row>
    <row r="102" spans="2:19" s="18" customFormat="1" ht="21" x14ac:dyDescent="0.3">
      <c r="B102" s="271"/>
      <c r="C102" s="272"/>
      <c r="D102" s="270"/>
      <c r="E102" s="270"/>
      <c r="F102" s="272"/>
      <c r="G102" s="270"/>
      <c r="H102" s="272"/>
      <c r="I102" s="273"/>
      <c r="J102" s="273"/>
      <c r="K102" s="273"/>
      <c r="L102" s="273"/>
      <c r="M102" s="273"/>
      <c r="N102" s="40" t="s">
        <v>250</v>
      </c>
      <c r="O102" s="87">
        <v>110</v>
      </c>
      <c r="P102" s="270"/>
      <c r="Q102" s="270"/>
      <c r="R102" s="55"/>
      <c r="S102" s="26"/>
    </row>
    <row r="103" spans="2:19" ht="21" x14ac:dyDescent="0.35">
      <c r="B103" s="271"/>
      <c r="C103" s="272"/>
      <c r="D103" s="270"/>
      <c r="E103" s="270"/>
      <c r="F103" s="272"/>
      <c r="G103" s="270"/>
      <c r="H103" s="272"/>
      <c r="I103" s="273"/>
      <c r="J103" s="273"/>
      <c r="K103" s="273"/>
      <c r="L103" s="273"/>
      <c r="M103" s="273"/>
      <c r="N103" s="40" t="s">
        <v>251</v>
      </c>
      <c r="O103" s="87">
        <v>80</v>
      </c>
      <c r="P103" s="270"/>
      <c r="Q103" s="270"/>
    </row>
    <row r="104" spans="2:19" x14ac:dyDescent="0.35">
      <c r="B104" s="315" t="s">
        <v>12</v>
      </c>
      <c r="C104" s="315"/>
      <c r="D104" s="315"/>
      <c r="E104" s="315"/>
      <c r="F104" s="315"/>
      <c r="G104" s="315"/>
      <c r="H104" s="315"/>
      <c r="I104" s="9">
        <f t="shared" ref="I104:L104" si="4">I44+I61+I78</f>
        <v>9571521.3099999987</v>
      </c>
      <c r="J104" s="9">
        <f t="shared" si="4"/>
        <v>0</v>
      </c>
      <c r="K104" s="9">
        <f t="shared" si="4"/>
        <v>0</v>
      </c>
      <c r="L104" s="9">
        <f t="shared" si="4"/>
        <v>8135793.0999999996</v>
      </c>
      <c r="M104" s="9">
        <f>M44+M61+M78</f>
        <v>1435728.21</v>
      </c>
      <c r="N104" s="316"/>
      <c r="O104" s="316"/>
      <c r="P104" s="316"/>
      <c r="Q104" s="316"/>
    </row>
    <row r="105" spans="2:19" x14ac:dyDescent="0.35">
      <c r="B105" s="24" t="s">
        <v>165</v>
      </c>
      <c r="C105" s="317" t="s">
        <v>443</v>
      </c>
      <c r="D105" s="317"/>
      <c r="E105" s="317"/>
      <c r="F105" s="317"/>
      <c r="G105" s="317"/>
      <c r="H105" s="317"/>
      <c r="I105" s="317"/>
      <c r="J105" s="317"/>
      <c r="K105" s="317"/>
      <c r="L105" s="317"/>
      <c r="M105" s="317"/>
      <c r="N105" s="317"/>
      <c r="O105" s="317"/>
      <c r="P105" s="317"/>
      <c r="Q105" s="317"/>
    </row>
    <row r="106" spans="2:19" ht="23.25" customHeight="1" x14ac:dyDescent="0.35">
      <c r="B106" s="24" t="s">
        <v>166</v>
      </c>
      <c r="C106" s="318" t="s">
        <v>450</v>
      </c>
      <c r="D106" s="318"/>
      <c r="E106" s="318"/>
      <c r="F106" s="318"/>
      <c r="G106" s="318"/>
      <c r="H106" s="318"/>
      <c r="I106" s="318"/>
      <c r="J106" s="318"/>
      <c r="K106" s="318"/>
      <c r="L106" s="318"/>
      <c r="M106" s="318"/>
      <c r="N106" s="318"/>
      <c r="O106" s="318"/>
      <c r="P106" s="318"/>
      <c r="Q106" s="318"/>
    </row>
    <row r="107" spans="2:19" x14ac:dyDescent="0.35">
      <c r="B107" s="24" t="s">
        <v>448</v>
      </c>
      <c r="C107" s="318" t="s">
        <v>451</v>
      </c>
      <c r="D107" s="318"/>
      <c r="E107" s="318"/>
      <c r="F107" s="318"/>
      <c r="G107" s="318"/>
      <c r="H107" s="318"/>
      <c r="I107" s="318"/>
      <c r="J107" s="318"/>
      <c r="K107" s="318"/>
      <c r="L107" s="318"/>
      <c r="M107" s="318"/>
      <c r="N107" s="318"/>
      <c r="O107" s="318"/>
      <c r="P107" s="318"/>
      <c r="Q107" s="318"/>
    </row>
    <row r="108" spans="2:19" x14ac:dyDescent="0.35">
      <c r="B108" s="24"/>
      <c r="C108" s="115"/>
      <c r="D108" s="115"/>
      <c r="E108" s="115"/>
      <c r="F108" s="115"/>
      <c r="G108" s="115"/>
      <c r="H108" s="115"/>
      <c r="I108" s="115"/>
      <c r="J108" s="115"/>
      <c r="K108" s="115"/>
      <c r="L108" s="115"/>
      <c r="M108" s="115"/>
      <c r="N108" s="115"/>
      <c r="O108" s="115"/>
      <c r="P108" s="115"/>
      <c r="Q108" s="115"/>
    </row>
    <row r="109" spans="2:19" s="47" customFormat="1" ht="12" x14ac:dyDescent="0.3">
      <c r="B109" s="4"/>
      <c r="C109" s="1"/>
      <c r="D109" s="1"/>
      <c r="E109" s="1"/>
      <c r="F109" s="1"/>
      <c r="G109" s="1"/>
      <c r="H109" s="1"/>
      <c r="I109" s="8"/>
      <c r="J109" s="8"/>
      <c r="K109" s="8"/>
      <c r="L109" s="8"/>
      <c r="M109" s="8"/>
      <c r="N109" s="1"/>
      <c r="O109" s="5"/>
      <c r="P109" s="1"/>
      <c r="Q109" s="1"/>
      <c r="S109" s="48"/>
    </row>
    <row r="110" spans="2:19" s="18" customFormat="1" ht="14" x14ac:dyDescent="0.3">
      <c r="B110" s="242" t="s">
        <v>152</v>
      </c>
      <c r="C110" s="242"/>
      <c r="D110" s="242"/>
      <c r="E110" s="242"/>
      <c r="F110" s="242"/>
      <c r="G110" s="242"/>
      <c r="H110" s="242"/>
      <c r="I110" s="242"/>
      <c r="J110" s="242"/>
      <c r="K110" s="242"/>
      <c r="L110" s="242"/>
      <c r="M110" s="242"/>
      <c r="N110" s="242"/>
      <c r="O110" s="242"/>
      <c r="P110" s="242"/>
      <c r="Q110" s="242"/>
      <c r="S110" s="26"/>
    </row>
    <row r="111" spans="2:19" x14ac:dyDescent="0.35">
      <c r="B111" s="11" t="s">
        <v>39</v>
      </c>
      <c r="C111" s="255" t="s">
        <v>153</v>
      </c>
      <c r="D111" s="255"/>
      <c r="E111" s="255"/>
      <c r="F111" s="258" t="s">
        <v>154</v>
      </c>
      <c r="G111" s="259"/>
      <c r="H111" s="259"/>
      <c r="I111" s="259"/>
      <c r="J111" s="260"/>
      <c r="K111" s="255" t="s">
        <v>155</v>
      </c>
      <c r="L111" s="255"/>
      <c r="M111" s="255"/>
      <c r="N111" s="255"/>
      <c r="O111" s="255"/>
      <c r="P111" s="255"/>
      <c r="Q111" s="255"/>
    </row>
    <row r="112" spans="2:19" x14ac:dyDescent="0.35">
      <c r="B112" s="56">
        <v>1</v>
      </c>
      <c r="C112" s="253">
        <v>2</v>
      </c>
      <c r="D112" s="253"/>
      <c r="E112" s="253"/>
      <c r="F112" s="261">
        <v>3</v>
      </c>
      <c r="G112" s="262"/>
      <c r="H112" s="262"/>
      <c r="I112" s="262"/>
      <c r="J112" s="263"/>
      <c r="K112" s="253">
        <v>4</v>
      </c>
      <c r="L112" s="253"/>
      <c r="M112" s="253"/>
      <c r="N112" s="253"/>
      <c r="O112" s="253"/>
      <c r="P112" s="253"/>
      <c r="Q112" s="253"/>
    </row>
    <row r="113" spans="2:17" x14ac:dyDescent="0.35">
      <c r="B113" s="22"/>
      <c r="C113" s="264" t="s">
        <v>164</v>
      </c>
      <c r="D113" s="265"/>
      <c r="E113" s="266"/>
      <c r="F113" s="267"/>
      <c r="G113" s="268"/>
      <c r="H113" s="268"/>
      <c r="I113" s="268"/>
      <c r="J113" s="269"/>
      <c r="K113" s="257"/>
      <c r="L113" s="257"/>
      <c r="M113" s="257"/>
      <c r="N113" s="257"/>
      <c r="O113" s="257"/>
      <c r="P113" s="257"/>
      <c r="Q113" s="257"/>
    </row>
    <row r="116" spans="2:17" x14ac:dyDescent="0.35">
      <c r="B116" s="242" t="s">
        <v>156</v>
      </c>
      <c r="C116" s="242"/>
      <c r="D116" s="242"/>
      <c r="E116" s="242"/>
      <c r="F116" s="242"/>
      <c r="G116" s="242"/>
      <c r="H116" s="242"/>
      <c r="I116" s="242"/>
      <c r="J116" s="242"/>
      <c r="K116" s="242"/>
      <c r="L116" s="242"/>
      <c r="M116" s="242"/>
      <c r="N116" s="242"/>
      <c r="O116" s="242"/>
      <c r="P116" s="242"/>
      <c r="Q116" s="242"/>
    </row>
    <row r="117" spans="2:17" x14ac:dyDescent="0.35">
      <c r="B117" s="11" t="s">
        <v>39</v>
      </c>
      <c r="C117" s="255" t="s">
        <v>157</v>
      </c>
      <c r="D117" s="255"/>
      <c r="E117" s="255"/>
      <c r="F117" s="255" t="s">
        <v>154</v>
      </c>
      <c r="G117" s="255"/>
      <c r="H117" s="255"/>
      <c r="I117" s="255"/>
      <c r="J117" s="255"/>
      <c r="K117" s="255" t="s">
        <v>158</v>
      </c>
      <c r="L117" s="255"/>
      <c r="M117" s="255"/>
      <c r="N117" s="255"/>
      <c r="O117" s="255"/>
      <c r="P117" s="255"/>
      <c r="Q117" s="255"/>
    </row>
    <row r="118" spans="2:17" x14ac:dyDescent="0.35">
      <c r="B118" s="56">
        <v>1</v>
      </c>
      <c r="C118" s="253">
        <v>2</v>
      </c>
      <c r="D118" s="253"/>
      <c r="E118" s="253"/>
      <c r="F118" s="253">
        <v>3</v>
      </c>
      <c r="G118" s="253"/>
      <c r="H118" s="253"/>
      <c r="I118" s="253"/>
      <c r="J118" s="253"/>
      <c r="K118" s="253">
        <v>4</v>
      </c>
      <c r="L118" s="253"/>
      <c r="M118" s="253"/>
      <c r="N118" s="253"/>
      <c r="O118" s="253"/>
      <c r="P118" s="253"/>
      <c r="Q118" s="253"/>
    </row>
    <row r="119" spans="2:17" x14ac:dyDescent="0.35">
      <c r="B119" s="22"/>
      <c r="C119" s="256" t="s">
        <v>164</v>
      </c>
      <c r="D119" s="256"/>
      <c r="E119" s="256"/>
      <c r="F119" s="254"/>
      <c r="G119" s="254"/>
      <c r="H119" s="254"/>
      <c r="I119" s="254"/>
      <c r="J119" s="254"/>
      <c r="K119" s="257"/>
      <c r="L119" s="257"/>
      <c r="M119" s="257"/>
      <c r="N119" s="257"/>
      <c r="O119" s="257"/>
      <c r="P119" s="257"/>
      <c r="Q119" s="257"/>
    </row>
    <row r="122" spans="2:17" x14ac:dyDescent="0.35">
      <c r="B122" s="242" t="s">
        <v>159</v>
      </c>
      <c r="C122" s="242"/>
      <c r="D122" s="242"/>
      <c r="E122" s="242"/>
      <c r="F122" s="242"/>
      <c r="G122" s="242"/>
      <c r="H122" s="242"/>
      <c r="I122" s="242"/>
      <c r="J122" s="242"/>
      <c r="K122" s="242"/>
      <c r="L122" s="242"/>
      <c r="M122" s="242"/>
      <c r="N122" s="242"/>
      <c r="O122" s="242"/>
      <c r="P122" s="242"/>
      <c r="Q122" s="242"/>
    </row>
    <row r="123" spans="2:17" x14ac:dyDescent="0.35">
      <c r="B123" s="11" t="s">
        <v>39</v>
      </c>
      <c r="C123" s="228" t="s">
        <v>160</v>
      </c>
      <c r="D123" s="228"/>
      <c r="E123" s="228"/>
      <c r="F123" s="243" t="s">
        <v>161</v>
      </c>
      <c r="G123" s="244"/>
      <c r="H123" s="244"/>
      <c r="I123" s="244"/>
      <c r="J123" s="244"/>
      <c r="K123" s="244"/>
      <c r="L123" s="244"/>
      <c r="M123" s="244"/>
      <c r="N123" s="244"/>
      <c r="O123" s="244"/>
      <c r="P123" s="244"/>
      <c r="Q123" s="245"/>
    </row>
    <row r="124" spans="2:17" x14ac:dyDescent="0.35">
      <c r="B124" s="63">
        <v>1</v>
      </c>
      <c r="C124" s="252">
        <v>2</v>
      </c>
      <c r="D124" s="252"/>
      <c r="E124" s="252"/>
      <c r="F124" s="246">
        <v>3</v>
      </c>
      <c r="G124" s="247"/>
      <c r="H124" s="247"/>
      <c r="I124" s="247"/>
      <c r="J124" s="247"/>
      <c r="K124" s="247"/>
      <c r="L124" s="247"/>
      <c r="M124" s="247"/>
      <c r="N124" s="247"/>
      <c r="O124" s="247"/>
      <c r="P124" s="247"/>
      <c r="Q124" s="248"/>
    </row>
    <row r="125" spans="2:17" x14ac:dyDescent="0.35">
      <c r="B125" s="12" t="s">
        <v>69</v>
      </c>
      <c r="C125" s="250" t="s">
        <v>444</v>
      </c>
      <c r="D125" s="250"/>
      <c r="E125" s="250"/>
      <c r="F125" s="249" t="s">
        <v>445</v>
      </c>
      <c r="G125" s="249"/>
      <c r="H125" s="249"/>
      <c r="I125" s="249"/>
      <c r="J125" s="249"/>
      <c r="K125" s="249"/>
      <c r="L125" s="249"/>
      <c r="M125" s="249"/>
      <c r="N125" s="249"/>
      <c r="O125" s="249"/>
      <c r="P125" s="249"/>
      <c r="Q125" s="249"/>
    </row>
    <row r="126" spans="2:17" x14ac:dyDescent="0.35">
      <c r="B126" s="12" t="s">
        <v>45</v>
      </c>
      <c r="C126" s="250" t="s">
        <v>446</v>
      </c>
      <c r="D126" s="250"/>
      <c r="E126" s="250"/>
      <c r="F126" s="249"/>
      <c r="G126" s="249"/>
      <c r="H126" s="249"/>
      <c r="I126" s="249"/>
      <c r="J126" s="249"/>
      <c r="K126" s="249"/>
      <c r="L126" s="249"/>
      <c r="M126" s="249"/>
      <c r="N126" s="249"/>
      <c r="O126" s="249"/>
      <c r="P126" s="249"/>
      <c r="Q126" s="249"/>
    </row>
    <row r="127" spans="2:17" ht="123" customHeight="1" x14ac:dyDescent="0.35">
      <c r="B127" s="12" t="s">
        <v>47</v>
      </c>
      <c r="C127" s="250" t="s">
        <v>447</v>
      </c>
      <c r="D127" s="250"/>
      <c r="E127" s="250"/>
      <c r="F127" s="249"/>
      <c r="G127" s="249"/>
      <c r="H127" s="249"/>
      <c r="I127" s="249"/>
      <c r="J127" s="249"/>
      <c r="K127" s="249"/>
      <c r="L127" s="249"/>
      <c r="M127" s="249"/>
      <c r="N127" s="249"/>
      <c r="O127" s="249"/>
      <c r="P127" s="249"/>
      <c r="Q127" s="249"/>
    </row>
    <row r="128" spans="2:17" x14ac:dyDescent="0.35">
      <c r="B128" s="55"/>
      <c r="C128" s="53"/>
      <c r="D128" s="53"/>
      <c r="E128" s="53"/>
      <c r="F128" s="53"/>
      <c r="G128" s="53"/>
      <c r="H128" s="53"/>
      <c r="I128" s="54"/>
      <c r="J128" s="59"/>
      <c r="K128" s="59"/>
      <c r="L128" s="59"/>
      <c r="M128" s="59"/>
      <c r="N128" s="54"/>
      <c r="O128" s="54"/>
      <c r="P128" s="54"/>
      <c r="Q128" s="54"/>
    </row>
    <row r="130" spans="2:17" x14ac:dyDescent="0.35">
      <c r="B130" s="242" t="s">
        <v>162</v>
      </c>
      <c r="C130" s="242"/>
      <c r="D130" s="242"/>
      <c r="E130" s="242"/>
      <c r="F130" s="242"/>
      <c r="G130" s="242"/>
      <c r="H130" s="242"/>
      <c r="I130" s="242"/>
      <c r="J130" s="242"/>
      <c r="K130" s="242"/>
      <c r="L130" s="242"/>
      <c r="M130" s="242"/>
      <c r="N130" s="242"/>
      <c r="O130" s="242"/>
    </row>
    <row r="131" spans="2:17" x14ac:dyDescent="0.35">
      <c r="B131" s="14" t="s">
        <v>39</v>
      </c>
      <c r="C131" s="251" t="s">
        <v>163</v>
      </c>
      <c r="D131" s="251"/>
      <c r="E131" s="251"/>
      <c r="F131" s="251"/>
      <c r="G131" s="251"/>
      <c r="H131" s="251"/>
      <c r="I131" s="251"/>
      <c r="J131" s="251"/>
      <c r="K131" s="251"/>
      <c r="L131" s="251"/>
      <c r="M131" s="251"/>
      <c r="N131" s="251"/>
      <c r="O131" s="251"/>
      <c r="P131" s="251"/>
      <c r="Q131" s="251"/>
    </row>
    <row r="132" spans="2:17" x14ac:dyDescent="0.35">
      <c r="B132" s="63">
        <v>1</v>
      </c>
      <c r="C132" s="253">
        <v>2</v>
      </c>
      <c r="D132" s="253"/>
      <c r="E132" s="253"/>
      <c r="F132" s="253"/>
      <c r="G132" s="253"/>
      <c r="H132" s="253"/>
      <c r="I132" s="253"/>
      <c r="J132" s="253"/>
      <c r="K132" s="253"/>
      <c r="L132" s="253"/>
      <c r="M132" s="253"/>
      <c r="N132" s="253"/>
      <c r="O132" s="253"/>
      <c r="P132" s="253"/>
      <c r="Q132" s="253"/>
    </row>
    <row r="133" spans="2:17" x14ac:dyDescent="0.35">
      <c r="B133" s="22"/>
      <c r="C133" s="256" t="s">
        <v>164</v>
      </c>
      <c r="D133" s="256"/>
      <c r="E133" s="256"/>
      <c r="F133" s="256"/>
      <c r="G133" s="256"/>
      <c r="H133" s="256"/>
      <c r="I133" s="256"/>
      <c r="J133" s="256"/>
      <c r="K133" s="256"/>
      <c r="L133" s="256"/>
      <c r="M133" s="256"/>
      <c r="N133" s="256"/>
      <c r="O133" s="256"/>
      <c r="P133" s="256"/>
      <c r="Q133" s="256"/>
    </row>
  </sheetData>
  <mergeCells count="321">
    <mergeCell ref="N21:Q21"/>
    <mergeCell ref="B22:M22"/>
    <mergeCell ref="N22:Q22"/>
    <mergeCell ref="B8:Q8"/>
    <mergeCell ref="C107:Q107"/>
    <mergeCell ref="C132:Q132"/>
    <mergeCell ref="C133:Q133"/>
    <mergeCell ref="B27:M27"/>
    <mergeCell ref="N27:Q27"/>
    <mergeCell ref="N31:Q31"/>
    <mergeCell ref="B32:M32"/>
    <mergeCell ref="N32:Q32"/>
    <mergeCell ref="B33:M33"/>
    <mergeCell ref="N33:Q33"/>
    <mergeCell ref="B34:M34"/>
    <mergeCell ref="N34:Q34"/>
    <mergeCell ref="B35:M35"/>
    <mergeCell ref="N35:Q35"/>
    <mergeCell ref="B29:M29"/>
    <mergeCell ref="N29:Q29"/>
    <mergeCell ref="B30:M30"/>
    <mergeCell ref="N30:Q30"/>
    <mergeCell ref="C117:E117"/>
    <mergeCell ref="C118:E118"/>
    <mergeCell ref="G40:G42"/>
    <mergeCell ref="H40:H42"/>
    <mergeCell ref="I40:M40"/>
    <mergeCell ref="N40:O40"/>
    <mergeCell ref="B2:Q2"/>
    <mergeCell ref="B3:Q3"/>
    <mergeCell ref="B5:Q5"/>
    <mergeCell ref="B6:Q6"/>
    <mergeCell ref="B25:M25"/>
    <mergeCell ref="N25:Q25"/>
    <mergeCell ref="B26:M26"/>
    <mergeCell ref="N26:Q26"/>
    <mergeCell ref="B28:M28"/>
    <mergeCell ref="N28:Q28"/>
    <mergeCell ref="C12:D12"/>
    <mergeCell ref="K13:M13"/>
    <mergeCell ref="O16:Q16"/>
    <mergeCell ref="O15:Q15"/>
    <mergeCell ref="O14:Q14"/>
    <mergeCell ref="O13:Q13"/>
    <mergeCell ref="B20:M20"/>
    <mergeCell ref="B21:M21"/>
    <mergeCell ref="B24:M24"/>
    <mergeCell ref="N20:Q20"/>
    <mergeCell ref="C105:Q105"/>
    <mergeCell ref="C106:Q106"/>
    <mergeCell ref="B9:B10"/>
    <mergeCell ref="O10:Q10"/>
    <mergeCell ref="C16:D16"/>
    <mergeCell ref="C15:D15"/>
    <mergeCell ref="C14:D14"/>
    <mergeCell ref="C13:D13"/>
    <mergeCell ref="E16:J16"/>
    <mergeCell ref="E15:J15"/>
    <mergeCell ref="E14:J14"/>
    <mergeCell ref="E13:J13"/>
    <mergeCell ref="K16:M16"/>
    <mergeCell ref="K15:M15"/>
    <mergeCell ref="K14:M14"/>
    <mergeCell ref="O11:Q11"/>
    <mergeCell ref="K11:M11"/>
    <mergeCell ref="E11:J11"/>
    <mergeCell ref="C11:D11"/>
    <mergeCell ref="N9:Q9"/>
    <mergeCell ref="C9:D10"/>
    <mergeCell ref="E9:J10"/>
    <mergeCell ref="B23:M23"/>
    <mergeCell ref="Q40:Q42"/>
    <mergeCell ref="P53:P57"/>
    <mergeCell ref="Q53:Q57"/>
    <mergeCell ref="Q58:Q60"/>
    <mergeCell ref="K58:K60"/>
    <mergeCell ref="L58:L60"/>
    <mergeCell ref="M58:M60"/>
    <mergeCell ref="P58:P60"/>
    <mergeCell ref="B104:H104"/>
    <mergeCell ref="N104:Q104"/>
    <mergeCell ref="H61:H66"/>
    <mergeCell ref="B58:B60"/>
    <mergeCell ref="G58:G60"/>
    <mergeCell ref="H58:H60"/>
    <mergeCell ref="B53:B57"/>
    <mergeCell ref="C53:C57"/>
    <mergeCell ref="D53:D57"/>
    <mergeCell ref="E61:E66"/>
    <mergeCell ref="F61:F66"/>
    <mergeCell ref="I61:I66"/>
    <mergeCell ref="C72:C77"/>
    <mergeCell ref="D72:D77"/>
    <mergeCell ref="C58:C60"/>
    <mergeCell ref="D58:D60"/>
    <mergeCell ref="E72:E77"/>
    <mergeCell ref="M50:M52"/>
    <mergeCell ref="I58:I60"/>
    <mergeCell ref="J58:J60"/>
    <mergeCell ref="K50:K52"/>
    <mergeCell ref="L50:L52"/>
    <mergeCell ref="E53:E57"/>
    <mergeCell ref="F53:F57"/>
    <mergeCell ref="G53:G57"/>
    <mergeCell ref="H53:H57"/>
    <mergeCell ref="I53:I57"/>
    <mergeCell ref="J53:J57"/>
    <mergeCell ref="K53:K57"/>
    <mergeCell ref="L53:L57"/>
    <mergeCell ref="M53:M57"/>
    <mergeCell ref="E58:E60"/>
    <mergeCell ref="F58:F60"/>
    <mergeCell ref="B96:B98"/>
    <mergeCell ref="C96:C98"/>
    <mergeCell ref="D96:D98"/>
    <mergeCell ref="B84:B86"/>
    <mergeCell ref="C84:C86"/>
    <mergeCell ref="D84:D86"/>
    <mergeCell ref="E84:E86"/>
    <mergeCell ref="F84:F86"/>
    <mergeCell ref="B90:B92"/>
    <mergeCell ref="C90:C92"/>
    <mergeCell ref="D90:D92"/>
    <mergeCell ref="E90:E92"/>
    <mergeCell ref="B19:Q19"/>
    <mergeCell ref="B39:Q39"/>
    <mergeCell ref="B44:B48"/>
    <mergeCell ref="C44:C48"/>
    <mergeCell ref="D44:D48"/>
    <mergeCell ref="E44:E48"/>
    <mergeCell ref="F44:F48"/>
    <mergeCell ref="G44:G48"/>
    <mergeCell ref="H44:H48"/>
    <mergeCell ref="I44:I48"/>
    <mergeCell ref="J44:J48"/>
    <mergeCell ref="K44:K48"/>
    <mergeCell ref="L44:L48"/>
    <mergeCell ref="M44:M48"/>
    <mergeCell ref="P44:P48"/>
    <mergeCell ref="Q44:Q48"/>
    <mergeCell ref="M41:M42"/>
    <mergeCell ref="N41:N42"/>
    <mergeCell ref="O41:O42"/>
    <mergeCell ref="B40:B42"/>
    <mergeCell ref="C40:C42"/>
    <mergeCell ref="D40:D42"/>
    <mergeCell ref="E40:E42"/>
    <mergeCell ref="F40:F42"/>
    <mergeCell ref="K9:M10"/>
    <mergeCell ref="O12:Q12"/>
    <mergeCell ref="B72:B77"/>
    <mergeCell ref="K12:M12"/>
    <mergeCell ref="E12:J12"/>
    <mergeCell ref="N23:Q23"/>
    <mergeCell ref="N24:Q24"/>
    <mergeCell ref="P40:P42"/>
    <mergeCell ref="B50:B52"/>
    <mergeCell ref="C50:C52"/>
    <mergeCell ref="D50:D52"/>
    <mergeCell ref="E50:E52"/>
    <mergeCell ref="F50:F52"/>
    <mergeCell ref="G50:G52"/>
    <mergeCell ref="H50:H52"/>
    <mergeCell ref="I50:I52"/>
    <mergeCell ref="J50:J52"/>
    <mergeCell ref="P50:P52"/>
    <mergeCell ref="Q50:Q52"/>
    <mergeCell ref="I41:I42"/>
    <mergeCell ref="J41:L41"/>
    <mergeCell ref="B36:M36"/>
    <mergeCell ref="N36:Q36"/>
    <mergeCell ref="B31:M31"/>
    <mergeCell ref="J61:J66"/>
    <mergeCell ref="K61:K66"/>
    <mergeCell ref="L61:L66"/>
    <mergeCell ref="M61:M66"/>
    <mergeCell ref="P61:P66"/>
    <mergeCell ref="Q61:Q66"/>
    <mergeCell ref="B68:B71"/>
    <mergeCell ref="C68:C71"/>
    <mergeCell ref="D68:D71"/>
    <mergeCell ref="E68:E71"/>
    <mergeCell ref="F68:F71"/>
    <mergeCell ref="G68:G71"/>
    <mergeCell ref="H68:H71"/>
    <mergeCell ref="I68:I71"/>
    <mergeCell ref="J68:J71"/>
    <mergeCell ref="K68:K71"/>
    <mergeCell ref="L68:L71"/>
    <mergeCell ref="M68:M71"/>
    <mergeCell ref="P68:P71"/>
    <mergeCell ref="Q68:Q71"/>
    <mergeCell ref="B61:B66"/>
    <mergeCell ref="C61:C66"/>
    <mergeCell ref="D61:D66"/>
    <mergeCell ref="G61:G66"/>
    <mergeCell ref="Q72:Q77"/>
    <mergeCell ref="B78:B82"/>
    <mergeCell ref="C78:C82"/>
    <mergeCell ref="D78:D82"/>
    <mergeCell ref="E78:E82"/>
    <mergeCell ref="F78:F82"/>
    <mergeCell ref="G78:G82"/>
    <mergeCell ref="H78:H82"/>
    <mergeCell ref="I78:I82"/>
    <mergeCell ref="J78:J82"/>
    <mergeCell ref="K78:K82"/>
    <mergeCell ref="L78:L82"/>
    <mergeCell ref="M78:M82"/>
    <mergeCell ref="P78:P82"/>
    <mergeCell ref="Q78:Q82"/>
    <mergeCell ref="F72:F77"/>
    <mergeCell ref="G72:G77"/>
    <mergeCell ref="H72:H77"/>
    <mergeCell ref="I72:I77"/>
    <mergeCell ref="J72:J77"/>
    <mergeCell ref="K72:K77"/>
    <mergeCell ref="L72:L77"/>
    <mergeCell ref="M72:M77"/>
    <mergeCell ref="P72:P77"/>
    <mergeCell ref="P90:P92"/>
    <mergeCell ref="L84:L86"/>
    <mergeCell ref="M84:M86"/>
    <mergeCell ref="P84:P86"/>
    <mergeCell ref="Q84:Q86"/>
    <mergeCell ref="B87:B89"/>
    <mergeCell ref="C87:C89"/>
    <mergeCell ref="D87:D89"/>
    <mergeCell ref="E87:E89"/>
    <mergeCell ref="F87:F89"/>
    <mergeCell ref="G87:G89"/>
    <mergeCell ref="H87:H89"/>
    <mergeCell ref="I87:I89"/>
    <mergeCell ref="J87:J89"/>
    <mergeCell ref="K87:K89"/>
    <mergeCell ref="L87:L89"/>
    <mergeCell ref="M87:M89"/>
    <mergeCell ref="P87:P89"/>
    <mergeCell ref="Q87:Q89"/>
    <mergeCell ref="H84:H86"/>
    <mergeCell ref="I84:I86"/>
    <mergeCell ref="J84:J86"/>
    <mergeCell ref="K84:K86"/>
    <mergeCell ref="G84:G86"/>
    <mergeCell ref="M96:M98"/>
    <mergeCell ref="Q90:Q92"/>
    <mergeCell ref="B93:B95"/>
    <mergeCell ref="C93:C95"/>
    <mergeCell ref="D93:D95"/>
    <mergeCell ref="E93:E95"/>
    <mergeCell ref="F93:F95"/>
    <mergeCell ref="G93:G95"/>
    <mergeCell ref="H93:H95"/>
    <mergeCell ref="I93:I95"/>
    <mergeCell ref="J93:J95"/>
    <mergeCell ref="K93:K95"/>
    <mergeCell ref="L93:L95"/>
    <mergeCell ref="M93:M95"/>
    <mergeCell ref="P93:P95"/>
    <mergeCell ref="Q93:Q95"/>
    <mergeCell ref="F90:F92"/>
    <mergeCell ref="G90:G92"/>
    <mergeCell ref="H90:H92"/>
    <mergeCell ref="I90:I92"/>
    <mergeCell ref="J90:J92"/>
    <mergeCell ref="K90:K92"/>
    <mergeCell ref="L90:L92"/>
    <mergeCell ref="M90:M92"/>
    <mergeCell ref="P96:P98"/>
    <mergeCell ref="Q96:Q98"/>
    <mergeCell ref="B99:B103"/>
    <mergeCell ref="C99:C103"/>
    <mergeCell ref="D99:D103"/>
    <mergeCell ref="E99:E103"/>
    <mergeCell ref="F99:F103"/>
    <mergeCell ref="G99:G103"/>
    <mergeCell ref="H99:H103"/>
    <mergeCell ref="I99:I103"/>
    <mergeCell ref="J99:J103"/>
    <mergeCell ref="K99:K103"/>
    <mergeCell ref="L99:L103"/>
    <mergeCell ref="M99:M103"/>
    <mergeCell ref="P99:P103"/>
    <mergeCell ref="Q99:Q103"/>
    <mergeCell ref="E96:E98"/>
    <mergeCell ref="F96:F98"/>
    <mergeCell ref="G96:G98"/>
    <mergeCell ref="H96:H98"/>
    <mergeCell ref="I96:I98"/>
    <mergeCell ref="J96:J98"/>
    <mergeCell ref="K96:K98"/>
    <mergeCell ref="L96:L98"/>
    <mergeCell ref="B110:Q110"/>
    <mergeCell ref="C111:E111"/>
    <mergeCell ref="F111:J111"/>
    <mergeCell ref="K111:Q111"/>
    <mergeCell ref="C112:E112"/>
    <mergeCell ref="F112:J112"/>
    <mergeCell ref="K112:Q112"/>
    <mergeCell ref="C113:E113"/>
    <mergeCell ref="F113:J113"/>
    <mergeCell ref="K113:Q113"/>
    <mergeCell ref="B116:Q116"/>
    <mergeCell ref="B122:Q122"/>
    <mergeCell ref="F123:Q123"/>
    <mergeCell ref="F124:Q124"/>
    <mergeCell ref="F125:Q127"/>
    <mergeCell ref="C126:E126"/>
    <mergeCell ref="C127:E127"/>
    <mergeCell ref="B130:O130"/>
    <mergeCell ref="C131:Q131"/>
    <mergeCell ref="C123:E123"/>
    <mergeCell ref="C124:E124"/>
    <mergeCell ref="C125:E125"/>
    <mergeCell ref="F118:J118"/>
    <mergeCell ref="F119:J119"/>
    <mergeCell ref="F117:J117"/>
    <mergeCell ref="C119:E119"/>
    <mergeCell ref="K117:Q117"/>
    <mergeCell ref="K118:Q118"/>
    <mergeCell ref="K119:Q119"/>
  </mergeCells>
  <pageMargins left="0.51181102362204722" right="0.51181102362204722" top="0.74803149606299213" bottom="0.55118110236220474" header="0.31496062992125984" footer="0.31496062992125984"/>
  <pageSetup paperSize="9" scale="5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68"/>
  <sheetViews>
    <sheetView topLeftCell="L1" zoomScaleNormal="100" workbookViewId="0">
      <selection activeCell="B42" sqref="B42:B43"/>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1" style="1" customWidth="1"/>
    <col min="8" max="8" width="10.54296875" style="1" customWidth="1"/>
    <col min="9" max="9" width="11.54296875" style="8" customWidth="1"/>
    <col min="10" max="10" width="9.1796875" style="8"/>
    <col min="11" max="11" width="11.54296875" style="8" customWidth="1"/>
    <col min="12" max="13" width="10.453125" style="8" customWidth="1"/>
    <col min="14" max="14" width="46.81640625" style="1" customWidth="1"/>
    <col min="15" max="15" width="10.54296875" style="5" customWidth="1"/>
    <col min="16" max="16" width="12.7265625" style="1" customWidth="1"/>
    <col min="17" max="17" width="13.1796875" style="1" customWidth="1"/>
    <col min="18" max="18" width="11.81640625" bestFit="1" customWidth="1"/>
    <col min="19" max="19" width="9.1796875" style="25"/>
    <col min="20" max="20" width="17.1796875" customWidth="1"/>
  </cols>
  <sheetData>
    <row r="2" spans="2:19" x14ac:dyDescent="0.35">
      <c r="B2" s="226" t="s">
        <v>149</v>
      </c>
      <c r="C2" s="226"/>
      <c r="D2" s="226"/>
      <c r="E2" s="226"/>
      <c r="F2" s="226"/>
      <c r="G2" s="226"/>
      <c r="H2" s="226"/>
      <c r="I2" s="226"/>
      <c r="J2" s="226"/>
      <c r="K2" s="226"/>
      <c r="L2" s="226"/>
      <c r="M2" s="226"/>
      <c r="N2" s="226"/>
      <c r="O2" s="226"/>
      <c r="P2" s="226"/>
      <c r="Q2" s="226"/>
    </row>
    <row r="3" spans="2:19" x14ac:dyDescent="0.35">
      <c r="B3" s="226" t="s">
        <v>150</v>
      </c>
      <c r="C3" s="226"/>
      <c r="D3" s="226"/>
      <c r="E3" s="226"/>
      <c r="F3" s="226"/>
      <c r="G3" s="226"/>
      <c r="H3" s="226"/>
      <c r="I3" s="226"/>
      <c r="J3" s="226"/>
      <c r="K3" s="226"/>
      <c r="L3" s="226"/>
      <c r="M3" s="226"/>
      <c r="N3" s="226"/>
      <c r="O3" s="226"/>
      <c r="P3" s="226"/>
      <c r="Q3" s="226"/>
    </row>
    <row r="5" spans="2:19" x14ac:dyDescent="0.35">
      <c r="B5" s="226" t="s">
        <v>183</v>
      </c>
      <c r="C5" s="226"/>
      <c r="D5" s="226"/>
      <c r="E5" s="226"/>
      <c r="F5" s="226"/>
      <c r="G5" s="226"/>
      <c r="H5" s="226"/>
      <c r="I5" s="226"/>
      <c r="J5" s="226"/>
      <c r="K5" s="226"/>
      <c r="L5" s="226"/>
      <c r="M5" s="226"/>
      <c r="N5" s="226"/>
      <c r="O5" s="226"/>
      <c r="P5" s="226"/>
      <c r="Q5" s="226"/>
    </row>
    <row r="6" spans="2:19" x14ac:dyDescent="0.35">
      <c r="B6" s="226" t="s">
        <v>173</v>
      </c>
      <c r="C6" s="226"/>
      <c r="D6" s="226"/>
      <c r="E6" s="226"/>
      <c r="F6" s="226"/>
      <c r="G6" s="226"/>
      <c r="H6" s="226"/>
      <c r="I6" s="226"/>
      <c r="J6" s="226"/>
      <c r="K6" s="226"/>
      <c r="L6" s="226"/>
      <c r="M6" s="226"/>
      <c r="N6" s="226"/>
      <c r="O6" s="226"/>
      <c r="P6" s="226"/>
      <c r="Q6" s="226"/>
    </row>
    <row r="8" spans="2:19" ht="15" customHeight="1" x14ac:dyDescent="0.35">
      <c r="B8" s="13" t="s">
        <v>41</v>
      </c>
      <c r="I8" s="1"/>
      <c r="J8" s="1"/>
      <c r="K8" s="1"/>
      <c r="L8" s="1"/>
      <c r="M8" s="1"/>
      <c r="O8" s="1"/>
    </row>
    <row r="9" spans="2:19" ht="15" customHeight="1" x14ac:dyDescent="0.35">
      <c r="B9" s="228" t="s">
        <v>39</v>
      </c>
      <c r="C9" s="228" t="s">
        <v>55</v>
      </c>
      <c r="D9" s="228"/>
      <c r="E9" s="255" t="s">
        <v>40</v>
      </c>
      <c r="F9" s="255"/>
      <c r="G9" s="255"/>
      <c r="H9" s="255"/>
      <c r="I9" s="255"/>
      <c r="J9" s="255"/>
      <c r="K9" s="292" t="s">
        <v>44</v>
      </c>
      <c r="L9" s="292"/>
      <c r="M9" s="292"/>
      <c r="N9" s="255" t="s">
        <v>400</v>
      </c>
      <c r="O9" s="255"/>
      <c r="P9" s="255"/>
      <c r="Q9" s="255"/>
    </row>
    <row r="10" spans="2:19" x14ac:dyDescent="0.35">
      <c r="B10" s="228"/>
      <c r="C10" s="228"/>
      <c r="D10" s="228"/>
      <c r="E10" s="255"/>
      <c r="F10" s="255"/>
      <c r="G10" s="255"/>
      <c r="H10" s="255"/>
      <c r="I10" s="255"/>
      <c r="J10" s="255"/>
      <c r="K10" s="292"/>
      <c r="L10" s="292"/>
      <c r="M10" s="292"/>
      <c r="N10" s="11" t="s">
        <v>185</v>
      </c>
      <c r="O10" s="255" t="s">
        <v>186</v>
      </c>
      <c r="P10" s="255"/>
      <c r="Q10" s="255"/>
    </row>
    <row r="11" spans="2:19" s="47" customFormat="1" ht="12" x14ac:dyDescent="0.3">
      <c r="B11" s="68">
        <v>1</v>
      </c>
      <c r="C11" s="348">
        <v>2</v>
      </c>
      <c r="D11" s="348"/>
      <c r="E11" s="328">
        <v>3</v>
      </c>
      <c r="F11" s="328"/>
      <c r="G11" s="328"/>
      <c r="H11" s="328"/>
      <c r="I11" s="328"/>
      <c r="J11" s="328"/>
      <c r="K11" s="329">
        <v>4</v>
      </c>
      <c r="L11" s="329"/>
      <c r="M11" s="329"/>
      <c r="N11" s="46">
        <v>5</v>
      </c>
      <c r="O11" s="328">
        <v>6</v>
      </c>
      <c r="P11" s="328"/>
      <c r="Q11" s="328"/>
      <c r="S11" s="48"/>
    </row>
    <row r="12" spans="2:19" ht="29.25" customHeight="1" x14ac:dyDescent="0.35">
      <c r="B12" s="62" t="s">
        <v>43</v>
      </c>
      <c r="C12" s="320" t="s">
        <v>174</v>
      </c>
      <c r="D12" s="321"/>
      <c r="E12" s="297" t="s">
        <v>175</v>
      </c>
      <c r="F12" s="297"/>
      <c r="G12" s="297"/>
      <c r="H12" s="297"/>
      <c r="I12" s="297"/>
      <c r="J12" s="297"/>
      <c r="K12" s="296">
        <v>0</v>
      </c>
      <c r="L12" s="296"/>
      <c r="M12" s="296"/>
      <c r="N12" s="12">
        <v>0</v>
      </c>
      <c r="O12" s="349">
        <f>O40</f>
        <v>1</v>
      </c>
      <c r="P12" s="294"/>
      <c r="Q12" s="295"/>
    </row>
    <row r="15" spans="2:19" x14ac:dyDescent="0.35">
      <c r="B15" s="13" t="s">
        <v>38</v>
      </c>
    </row>
    <row r="16" spans="2:19" x14ac:dyDescent="0.35">
      <c r="B16" s="251" t="s">
        <v>56</v>
      </c>
      <c r="C16" s="251"/>
      <c r="D16" s="251"/>
      <c r="E16" s="251"/>
      <c r="F16" s="251"/>
      <c r="G16" s="251"/>
      <c r="H16" s="251"/>
      <c r="I16" s="251"/>
      <c r="J16" s="251"/>
      <c r="K16" s="251"/>
      <c r="L16" s="251"/>
      <c r="M16" s="251"/>
      <c r="N16" s="251" t="s">
        <v>27</v>
      </c>
      <c r="O16" s="251"/>
      <c r="P16" s="251"/>
      <c r="Q16" s="251"/>
    </row>
    <row r="17" spans="2:19" s="47" customFormat="1" ht="12" x14ac:dyDescent="0.3">
      <c r="B17" s="253">
        <v>1</v>
      </c>
      <c r="C17" s="253"/>
      <c r="D17" s="253"/>
      <c r="E17" s="253"/>
      <c r="F17" s="253"/>
      <c r="G17" s="253"/>
      <c r="H17" s="253"/>
      <c r="I17" s="253"/>
      <c r="J17" s="253"/>
      <c r="K17" s="253"/>
      <c r="L17" s="253"/>
      <c r="M17" s="253"/>
      <c r="N17" s="253">
        <v>2</v>
      </c>
      <c r="O17" s="253"/>
      <c r="P17" s="253"/>
      <c r="Q17" s="253"/>
      <c r="S17" s="48"/>
    </row>
    <row r="18" spans="2:19" x14ac:dyDescent="0.35">
      <c r="B18" s="302" t="s">
        <v>28</v>
      </c>
      <c r="C18" s="302"/>
      <c r="D18" s="302"/>
      <c r="E18" s="302"/>
      <c r="F18" s="302"/>
      <c r="G18" s="302"/>
      <c r="H18" s="302"/>
      <c r="I18" s="302"/>
      <c r="J18" s="302"/>
      <c r="K18" s="302"/>
      <c r="L18" s="302"/>
      <c r="M18" s="302"/>
      <c r="N18" s="347">
        <f>N24</f>
        <v>1049999.8999999999</v>
      </c>
      <c r="O18" s="298"/>
      <c r="P18" s="298"/>
      <c r="Q18" s="298"/>
    </row>
    <row r="19" spans="2:19" x14ac:dyDescent="0.35">
      <c r="B19" s="302" t="s">
        <v>29</v>
      </c>
      <c r="C19" s="302"/>
      <c r="D19" s="302"/>
      <c r="E19" s="302"/>
      <c r="F19" s="302"/>
      <c r="G19" s="302"/>
      <c r="H19" s="302"/>
      <c r="I19" s="302"/>
      <c r="J19" s="302"/>
      <c r="K19" s="302"/>
      <c r="L19" s="302"/>
      <c r="M19" s="302"/>
      <c r="N19" s="298">
        <v>0</v>
      </c>
      <c r="O19" s="298"/>
      <c r="P19" s="298"/>
      <c r="Q19" s="298"/>
    </row>
    <row r="20" spans="2:19" x14ac:dyDescent="0.35">
      <c r="B20" s="350" t="s">
        <v>18</v>
      </c>
      <c r="C20" s="351"/>
      <c r="D20" s="351"/>
      <c r="E20" s="351"/>
      <c r="F20" s="351"/>
      <c r="G20" s="351"/>
      <c r="H20" s="351"/>
      <c r="I20" s="351"/>
      <c r="J20" s="351"/>
      <c r="K20" s="351"/>
      <c r="L20" s="351"/>
      <c r="M20" s="352"/>
      <c r="N20" s="299">
        <v>0</v>
      </c>
      <c r="O20" s="299"/>
      <c r="P20" s="299"/>
      <c r="Q20" s="299"/>
    </row>
    <row r="21" spans="2:19" x14ac:dyDescent="0.35">
      <c r="B21" s="302" t="s">
        <v>30</v>
      </c>
      <c r="C21" s="302"/>
      <c r="D21" s="302"/>
      <c r="E21" s="302"/>
      <c r="F21" s="302"/>
      <c r="G21" s="302"/>
      <c r="H21" s="302"/>
      <c r="I21" s="302"/>
      <c r="J21" s="302"/>
      <c r="K21" s="302"/>
      <c r="L21" s="302"/>
      <c r="M21" s="302"/>
      <c r="N21" s="298">
        <v>0</v>
      </c>
      <c r="O21" s="298"/>
      <c r="P21" s="298"/>
      <c r="Q21" s="298"/>
    </row>
    <row r="22" spans="2:19" x14ac:dyDescent="0.35">
      <c r="B22" s="332" t="s">
        <v>53</v>
      </c>
      <c r="C22" s="332"/>
      <c r="D22" s="332"/>
      <c r="E22" s="332"/>
      <c r="F22" s="332"/>
      <c r="G22" s="332"/>
      <c r="H22" s="332"/>
      <c r="I22" s="332"/>
      <c r="J22" s="332"/>
      <c r="K22" s="332"/>
      <c r="L22" s="332"/>
      <c r="M22" s="332"/>
      <c r="N22" s="299">
        <v>0</v>
      </c>
      <c r="O22" s="299"/>
      <c r="P22" s="299"/>
      <c r="Q22" s="299"/>
      <c r="R22" s="69"/>
    </row>
    <row r="23" spans="2:19" x14ac:dyDescent="0.35">
      <c r="B23" s="302" t="s">
        <v>31</v>
      </c>
      <c r="C23" s="302"/>
      <c r="D23" s="302"/>
      <c r="E23" s="302"/>
      <c r="F23" s="302"/>
      <c r="G23" s="302"/>
      <c r="H23" s="302"/>
      <c r="I23" s="302"/>
      <c r="J23" s="302"/>
      <c r="K23" s="302"/>
      <c r="L23" s="302"/>
      <c r="M23" s="302"/>
      <c r="N23" s="347">
        <f>N24</f>
        <v>1049999.8999999999</v>
      </c>
      <c r="O23" s="298"/>
      <c r="P23" s="298"/>
      <c r="Q23" s="298"/>
    </row>
    <row r="24" spans="2:19" x14ac:dyDescent="0.35">
      <c r="B24" s="332" t="s">
        <v>54</v>
      </c>
      <c r="C24" s="332"/>
      <c r="D24" s="332"/>
      <c r="E24" s="332"/>
      <c r="F24" s="332"/>
      <c r="G24" s="332"/>
      <c r="H24" s="332"/>
      <c r="I24" s="332"/>
      <c r="J24" s="332"/>
      <c r="K24" s="332"/>
      <c r="L24" s="332"/>
      <c r="M24" s="332"/>
      <c r="N24" s="353">
        <f>L44</f>
        <v>1049999.8999999999</v>
      </c>
      <c r="O24" s="353"/>
      <c r="P24" s="353"/>
      <c r="Q24" s="353"/>
    </row>
    <row r="25" spans="2:19" x14ac:dyDescent="0.35">
      <c r="B25" s="302" t="s">
        <v>32</v>
      </c>
      <c r="C25" s="302"/>
      <c r="D25" s="302"/>
      <c r="E25" s="302"/>
      <c r="F25" s="302"/>
      <c r="G25" s="302"/>
      <c r="H25" s="302"/>
      <c r="I25" s="302"/>
      <c r="J25" s="302"/>
      <c r="K25" s="302"/>
      <c r="L25" s="302"/>
      <c r="M25" s="302"/>
      <c r="N25" s="298">
        <v>0</v>
      </c>
      <c r="O25" s="298"/>
      <c r="P25" s="298"/>
      <c r="Q25" s="298"/>
    </row>
    <row r="26" spans="2:19" x14ac:dyDescent="0.35">
      <c r="B26" s="350" t="s">
        <v>18</v>
      </c>
      <c r="C26" s="351"/>
      <c r="D26" s="351"/>
      <c r="E26" s="351"/>
      <c r="F26" s="351"/>
      <c r="G26" s="351"/>
      <c r="H26" s="351"/>
      <c r="I26" s="351"/>
      <c r="J26" s="351"/>
      <c r="K26" s="351"/>
      <c r="L26" s="351"/>
      <c r="M26" s="352"/>
      <c r="N26" s="299">
        <v>0</v>
      </c>
      <c r="O26" s="299"/>
      <c r="P26" s="299"/>
      <c r="Q26" s="299"/>
    </row>
    <row r="27" spans="2:19" x14ac:dyDescent="0.35">
      <c r="B27" s="343" t="s">
        <v>33</v>
      </c>
      <c r="C27" s="344"/>
      <c r="D27" s="344"/>
      <c r="E27" s="344"/>
      <c r="F27" s="344"/>
      <c r="G27" s="344"/>
      <c r="H27" s="344"/>
      <c r="I27" s="344"/>
      <c r="J27" s="344"/>
      <c r="K27" s="344"/>
      <c r="L27" s="344"/>
      <c r="M27" s="345"/>
      <c r="N27" s="347">
        <f>N28</f>
        <v>185294.1</v>
      </c>
      <c r="O27" s="298"/>
      <c r="P27" s="298"/>
      <c r="Q27" s="298"/>
    </row>
    <row r="28" spans="2:19" x14ac:dyDescent="0.35">
      <c r="B28" s="332" t="s">
        <v>34</v>
      </c>
      <c r="C28" s="332"/>
      <c r="D28" s="332"/>
      <c r="E28" s="332"/>
      <c r="F28" s="332"/>
      <c r="G28" s="332"/>
      <c r="H28" s="332"/>
      <c r="I28" s="332"/>
      <c r="J28" s="332"/>
      <c r="K28" s="332"/>
      <c r="L28" s="332"/>
      <c r="M28" s="332"/>
      <c r="N28" s="353">
        <f>M39</f>
        <v>185294.1</v>
      </c>
      <c r="O28" s="353"/>
      <c r="P28" s="353"/>
      <c r="Q28" s="353"/>
    </row>
    <row r="29" spans="2:19" x14ac:dyDescent="0.35">
      <c r="B29" s="332" t="s">
        <v>35</v>
      </c>
      <c r="C29" s="332"/>
      <c r="D29" s="332"/>
      <c r="E29" s="332"/>
      <c r="F29" s="332"/>
      <c r="G29" s="332"/>
      <c r="H29" s="332"/>
      <c r="I29" s="332"/>
      <c r="J29" s="332"/>
      <c r="K29" s="332"/>
      <c r="L29" s="332"/>
      <c r="M29" s="332"/>
      <c r="N29" s="299">
        <v>0</v>
      </c>
      <c r="O29" s="299"/>
      <c r="P29" s="299"/>
      <c r="Q29" s="299"/>
    </row>
    <row r="30" spans="2:19" x14ac:dyDescent="0.35">
      <c r="B30" s="332" t="s">
        <v>36</v>
      </c>
      <c r="C30" s="332"/>
      <c r="D30" s="332"/>
      <c r="E30" s="332"/>
      <c r="F30" s="332"/>
      <c r="G30" s="332"/>
      <c r="H30" s="332"/>
      <c r="I30" s="332"/>
      <c r="J30" s="332"/>
      <c r="K30" s="332"/>
      <c r="L30" s="332"/>
      <c r="M30" s="332"/>
      <c r="N30" s="299">
        <v>0</v>
      </c>
      <c r="O30" s="299"/>
      <c r="P30" s="299"/>
      <c r="Q30" s="299"/>
    </row>
    <row r="31" spans="2:19" x14ac:dyDescent="0.35">
      <c r="B31" s="302" t="s">
        <v>37</v>
      </c>
      <c r="C31" s="302"/>
      <c r="D31" s="302"/>
      <c r="E31" s="302"/>
      <c r="F31" s="302"/>
      <c r="G31" s="302"/>
      <c r="H31" s="302"/>
      <c r="I31" s="302"/>
      <c r="J31" s="302"/>
      <c r="K31" s="302"/>
      <c r="L31" s="302"/>
      <c r="M31" s="302"/>
      <c r="N31" s="298">
        <f>I44</f>
        <v>1235294</v>
      </c>
      <c r="O31" s="298"/>
      <c r="P31" s="298"/>
      <c r="Q31" s="298"/>
    </row>
    <row r="34" spans="2:19" x14ac:dyDescent="0.35">
      <c r="B34" s="13" t="s">
        <v>25</v>
      </c>
    </row>
    <row r="35" spans="2:19" ht="15" customHeight="1" x14ac:dyDescent="0.35">
      <c r="B35" s="314" t="s">
        <v>57</v>
      </c>
      <c r="C35" s="314" t="s">
        <v>58</v>
      </c>
      <c r="D35" s="314" t="s">
        <v>0</v>
      </c>
      <c r="E35" s="314" t="s">
        <v>1</v>
      </c>
      <c r="F35" s="314" t="s">
        <v>59</v>
      </c>
      <c r="G35" s="300" t="s">
        <v>284</v>
      </c>
      <c r="H35" s="354" t="s">
        <v>2</v>
      </c>
      <c r="I35" s="313" t="s">
        <v>3</v>
      </c>
      <c r="J35" s="313"/>
      <c r="K35" s="313"/>
      <c r="L35" s="313"/>
      <c r="M35" s="313"/>
      <c r="N35" s="314" t="s">
        <v>60</v>
      </c>
      <c r="O35" s="314"/>
      <c r="P35" s="314" t="s">
        <v>4</v>
      </c>
      <c r="Q35" s="314" t="s">
        <v>5</v>
      </c>
    </row>
    <row r="36" spans="2:19" ht="25.5" customHeight="1" x14ac:dyDescent="0.35">
      <c r="B36" s="314"/>
      <c r="C36" s="314"/>
      <c r="D36" s="314"/>
      <c r="E36" s="314"/>
      <c r="F36" s="314"/>
      <c r="G36" s="300"/>
      <c r="H36" s="354"/>
      <c r="I36" s="313" t="s">
        <v>6</v>
      </c>
      <c r="J36" s="313" t="s">
        <v>7</v>
      </c>
      <c r="K36" s="313"/>
      <c r="L36" s="313"/>
      <c r="M36" s="313" t="s">
        <v>8</v>
      </c>
      <c r="N36" s="314" t="s">
        <v>167</v>
      </c>
      <c r="O36" s="314" t="s">
        <v>187</v>
      </c>
      <c r="P36" s="314"/>
      <c r="Q36" s="314"/>
    </row>
    <row r="37" spans="2:19" ht="77.25" customHeight="1" x14ac:dyDescent="0.35">
      <c r="B37" s="314"/>
      <c r="C37" s="314"/>
      <c r="D37" s="314"/>
      <c r="E37" s="314"/>
      <c r="F37" s="314"/>
      <c r="G37" s="300"/>
      <c r="H37" s="354"/>
      <c r="I37" s="313"/>
      <c r="J37" s="10" t="s">
        <v>9</v>
      </c>
      <c r="K37" s="10" t="s">
        <v>10</v>
      </c>
      <c r="L37" s="10" t="s">
        <v>11</v>
      </c>
      <c r="M37" s="313"/>
      <c r="N37" s="314"/>
      <c r="O37" s="314"/>
      <c r="P37" s="314"/>
      <c r="Q37" s="314"/>
    </row>
    <row r="38" spans="2:19" s="47" customFormat="1" ht="12" x14ac:dyDescent="0.3">
      <c r="B38" s="70">
        <v>1</v>
      </c>
      <c r="C38" s="70">
        <v>2</v>
      </c>
      <c r="D38" s="70">
        <v>3</v>
      </c>
      <c r="E38" s="70">
        <v>4</v>
      </c>
      <c r="F38" s="70">
        <v>5</v>
      </c>
      <c r="G38" s="70">
        <v>6</v>
      </c>
      <c r="H38" s="70">
        <v>7</v>
      </c>
      <c r="I38" s="71">
        <v>8</v>
      </c>
      <c r="J38" s="57">
        <v>9</v>
      </c>
      <c r="K38" s="57">
        <v>10</v>
      </c>
      <c r="L38" s="57">
        <v>11</v>
      </c>
      <c r="M38" s="57">
        <v>12</v>
      </c>
      <c r="N38" s="70">
        <v>13</v>
      </c>
      <c r="O38" s="70">
        <v>14</v>
      </c>
      <c r="P38" s="70">
        <v>15</v>
      </c>
      <c r="Q38" s="70">
        <v>16</v>
      </c>
      <c r="S38" s="48"/>
    </row>
    <row r="39" spans="2:19" ht="33" customHeight="1" x14ac:dyDescent="0.35">
      <c r="B39" s="277" t="s">
        <v>177</v>
      </c>
      <c r="C39" s="278" t="s">
        <v>13</v>
      </c>
      <c r="D39" s="278" t="s">
        <v>176</v>
      </c>
      <c r="E39" s="278" t="s">
        <v>18</v>
      </c>
      <c r="F39" s="278" t="s">
        <v>14</v>
      </c>
      <c r="G39" s="278" t="s">
        <v>456</v>
      </c>
      <c r="H39" s="278" t="s">
        <v>15</v>
      </c>
      <c r="I39" s="279">
        <f>SUM(J39:M40)</f>
        <v>1235294</v>
      </c>
      <c r="J39" s="279">
        <f>SUM(J42:J43)</f>
        <v>0</v>
      </c>
      <c r="K39" s="279">
        <f>SUM(K42:K43)</f>
        <v>0</v>
      </c>
      <c r="L39" s="279">
        <f t="shared" ref="L39:M39" si="0">SUM(L42:L43)</f>
        <v>1049999.8999999999</v>
      </c>
      <c r="M39" s="279">
        <f t="shared" si="0"/>
        <v>185294.1</v>
      </c>
      <c r="N39" s="44" t="s">
        <v>178</v>
      </c>
      <c r="O39" s="41">
        <f>O42</f>
        <v>1</v>
      </c>
      <c r="P39" s="278" t="s">
        <v>307</v>
      </c>
      <c r="Q39" s="278" t="s">
        <v>19</v>
      </c>
    </row>
    <row r="40" spans="2:19" ht="48.75" customHeight="1" x14ac:dyDescent="0.35">
      <c r="B40" s="277"/>
      <c r="C40" s="278"/>
      <c r="D40" s="278"/>
      <c r="E40" s="278"/>
      <c r="F40" s="278"/>
      <c r="G40" s="278"/>
      <c r="H40" s="278"/>
      <c r="I40" s="279"/>
      <c r="J40" s="279"/>
      <c r="K40" s="279"/>
      <c r="L40" s="279"/>
      <c r="M40" s="279"/>
      <c r="N40" s="44" t="s">
        <v>179</v>
      </c>
      <c r="O40" s="41">
        <f>O43</f>
        <v>1</v>
      </c>
      <c r="P40" s="278"/>
      <c r="Q40" s="278"/>
    </row>
    <row r="41" spans="2:19" ht="21" x14ac:dyDescent="0.35">
      <c r="B41" s="42" t="s">
        <v>16</v>
      </c>
      <c r="C41" s="43"/>
      <c r="D41" s="43"/>
      <c r="E41" s="43"/>
      <c r="F41" s="43"/>
      <c r="G41" s="43"/>
      <c r="H41" s="43"/>
      <c r="I41" s="58"/>
      <c r="J41" s="58"/>
      <c r="K41" s="60"/>
      <c r="L41" s="60"/>
      <c r="M41" s="58"/>
      <c r="N41" s="43"/>
      <c r="O41" s="72"/>
      <c r="P41" s="73"/>
      <c r="Q41" s="43"/>
    </row>
    <row r="42" spans="2:19" ht="37.5" customHeight="1" x14ac:dyDescent="0.35">
      <c r="B42" s="271" t="s">
        <v>180</v>
      </c>
      <c r="C42" s="272"/>
      <c r="D42" s="270" t="s">
        <v>22</v>
      </c>
      <c r="E42" s="278" t="s">
        <v>18</v>
      </c>
      <c r="F42" s="272"/>
      <c r="G42" s="270" t="s">
        <v>456</v>
      </c>
      <c r="H42" s="272"/>
      <c r="I42" s="273">
        <f>SUM(J42:M43)</f>
        <v>1235294</v>
      </c>
      <c r="J42" s="273">
        <v>0</v>
      </c>
      <c r="K42" s="289">
        <v>0</v>
      </c>
      <c r="L42" s="289">
        <v>1049999.8999999999</v>
      </c>
      <c r="M42" s="289">
        <v>185294.1</v>
      </c>
      <c r="N42" s="40" t="s">
        <v>178</v>
      </c>
      <c r="O42" s="38">
        <v>1</v>
      </c>
      <c r="P42" s="274" t="s">
        <v>307</v>
      </c>
      <c r="Q42" s="274" t="s">
        <v>19</v>
      </c>
    </row>
    <row r="43" spans="2:19" ht="40.5" customHeight="1" x14ac:dyDescent="0.35">
      <c r="B43" s="271"/>
      <c r="C43" s="272"/>
      <c r="D43" s="270"/>
      <c r="E43" s="278"/>
      <c r="F43" s="272"/>
      <c r="G43" s="270"/>
      <c r="H43" s="272"/>
      <c r="I43" s="273"/>
      <c r="J43" s="273"/>
      <c r="K43" s="291"/>
      <c r="L43" s="291"/>
      <c r="M43" s="291"/>
      <c r="N43" s="40" t="s">
        <v>179</v>
      </c>
      <c r="O43" s="38">
        <v>1</v>
      </c>
      <c r="P43" s="274"/>
      <c r="Q43" s="274"/>
    </row>
    <row r="44" spans="2:19" x14ac:dyDescent="0.35">
      <c r="B44" s="315" t="s">
        <v>12</v>
      </c>
      <c r="C44" s="315"/>
      <c r="D44" s="315"/>
      <c r="E44" s="315"/>
      <c r="F44" s="315"/>
      <c r="G44" s="315"/>
      <c r="H44" s="315"/>
      <c r="I44" s="9">
        <f t="shared" ref="I44:K44" si="1">I39</f>
        <v>1235294</v>
      </c>
      <c r="J44" s="9">
        <f t="shared" si="1"/>
        <v>0</v>
      </c>
      <c r="K44" s="9">
        <f t="shared" si="1"/>
        <v>0</v>
      </c>
      <c r="L44" s="9">
        <f>L39</f>
        <v>1049999.8999999999</v>
      </c>
      <c r="M44" s="9">
        <f>M39</f>
        <v>185294.1</v>
      </c>
      <c r="N44" s="316"/>
      <c r="O44" s="316"/>
      <c r="P44" s="316"/>
      <c r="Q44" s="316"/>
    </row>
    <row r="45" spans="2:19" x14ac:dyDescent="0.35">
      <c r="B45" s="168"/>
      <c r="C45" s="355"/>
      <c r="D45" s="355"/>
      <c r="E45" s="355"/>
      <c r="F45" s="355"/>
      <c r="G45" s="355"/>
      <c r="H45" s="355"/>
      <c r="I45" s="355"/>
      <c r="J45" s="355"/>
      <c r="K45" s="355"/>
      <c r="L45" s="355"/>
      <c r="M45" s="355"/>
      <c r="N45" s="355"/>
      <c r="O45" s="355"/>
      <c r="P45" s="355"/>
      <c r="Q45" s="355"/>
    </row>
    <row r="46" spans="2:19" x14ac:dyDescent="0.35">
      <c r="L46" s="79"/>
    </row>
    <row r="47" spans="2:19" x14ac:dyDescent="0.35">
      <c r="B47" s="21" t="s">
        <v>152</v>
      </c>
    </row>
    <row r="48" spans="2:19" ht="15" customHeight="1" x14ac:dyDescent="0.35">
      <c r="B48" s="14" t="s">
        <v>39</v>
      </c>
      <c r="C48" s="251" t="s">
        <v>153</v>
      </c>
      <c r="D48" s="251"/>
      <c r="E48" s="251"/>
      <c r="F48" s="356" t="s">
        <v>154</v>
      </c>
      <c r="G48" s="357"/>
      <c r="H48" s="357"/>
      <c r="I48" s="357"/>
      <c r="J48" s="358"/>
      <c r="K48" s="251" t="s">
        <v>155</v>
      </c>
      <c r="L48" s="251"/>
      <c r="M48" s="251"/>
      <c r="N48" s="251"/>
      <c r="O48" s="251"/>
      <c r="P48" s="251"/>
      <c r="Q48" s="251"/>
    </row>
    <row r="49" spans="2:19" s="47" customFormat="1" ht="12" x14ac:dyDescent="0.3">
      <c r="B49" s="56">
        <v>1</v>
      </c>
      <c r="C49" s="253">
        <v>2</v>
      </c>
      <c r="D49" s="253"/>
      <c r="E49" s="253"/>
      <c r="F49" s="261">
        <v>3</v>
      </c>
      <c r="G49" s="262"/>
      <c r="H49" s="262"/>
      <c r="I49" s="262"/>
      <c r="J49" s="263"/>
      <c r="K49" s="253">
        <v>4</v>
      </c>
      <c r="L49" s="253"/>
      <c r="M49" s="253"/>
      <c r="N49" s="253"/>
      <c r="O49" s="253"/>
      <c r="P49" s="253"/>
      <c r="Q49" s="253"/>
      <c r="S49" s="48"/>
    </row>
    <row r="50" spans="2:19" s="18" customFormat="1" ht="14" x14ac:dyDescent="0.3">
      <c r="B50" s="22"/>
      <c r="C50" s="264" t="s">
        <v>164</v>
      </c>
      <c r="D50" s="265"/>
      <c r="E50" s="266"/>
      <c r="F50" s="267"/>
      <c r="G50" s="268"/>
      <c r="H50" s="268"/>
      <c r="I50" s="268"/>
      <c r="J50" s="269"/>
      <c r="K50" s="257"/>
      <c r="L50" s="257"/>
      <c r="M50" s="257"/>
      <c r="N50" s="257"/>
      <c r="O50" s="257"/>
      <c r="P50" s="257"/>
      <c r="Q50" s="257"/>
      <c r="S50" s="26"/>
    </row>
    <row r="53" spans="2:19" x14ac:dyDescent="0.35">
      <c r="B53" s="21" t="s">
        <v>156</v>
      </c>
    </row>
    <row r="54" spans="2:19" ht="15" customHeight="1" x14ac:dyDescent="0.35">
      <c r="B54" s="14" t="s">
        <v>39</v>
      </c>
      <c r="C54" s="251" t="s">
        <v>157</v>
      </c>
      <c r="D54" s="251"/>
      <c r="E54" s="251"/>
      <c r="F54" s="251" t="s">
        <v>154</v>
      </c>
      <c r="G54" s="251"/>
      <c r="H54" s="251"/>
      <c r="I54" s="251"/>
      <c r="J54" s="251"/>
      <c r="K54" s="251" t="s">
        <v>158</v>
      </c>
      <c r="L54" s="251"/>
      <c r="M54" s="251"/>
      <c r="N54" s="251"/>
      <c r="O54" s="251"/>
      <c r="P54" s="251"/>
      <c r="Q54" s="251"/>
    </row>
    <row r="55" spans="2:19" s="47" customFormat="1" ht="11.25" customHeight="1" x14ac:dyDescent="0.3">
      <c r="B55" s="56">
        <v>1</v>
      </c>
      <c r="C55" s="253">
        <v>2</v>
      </c>
      <c r="D55" s="253"/>
      <c r="E55" s="253"/>
      <c r="F55" s="253">
        <v>3</v>
      </c>
      <c r="G55" s="253"/>
      <c r="H55" s="253"/>
      <c r="I55" s="253"/>
      <c r="J55" s="253"/>
      <c r="K55" s="253">
        <v>4</v>
      </c>
      <c r="L55" s="253"/>
      <c r="M55" s="253"/>
      <c r="N55" s="253"/>
      <c r="O55" s="253"/>
      <c r="P55" s="253"/>
      <c r="Q55" s="253"/>
      <c r="S55" s="48"/>
    </row>
    <row r="56" spans="2:19" s="18" customFormat="1" ht="14" x14ac:dyDescent="0.3">
      <c r="B56" s="22"/>
      <c r="C56" s="256" t="s">
        <v>164</v>
      </c>
      <c r="D56" s="256"/>
      <c r="E56" s="256"/>
      <c r="F56" s="254"/>
      <c r="G56" s="254"/>
      <c r="H56" s="254"/>
      <c r="I56" s="254"/>
      <c r="J56" s="254"/>
      <c r="K56" s="257"/>
      <c r="L56" s="257"/>
      <c r="M56" s="257"/>
      <c r="N56" s="257"/>
      <c r="O56" s="257"/>
      <c r="P56" s="257"/>
      <c r="Q56" s="257"/>
      <c r="S56" s="26"/>
    </row>
    <row r="59" spans="2:19" x14ac:dyDescent="0.35">
      <c r="B59" s="21" t="s">
        <v>159</v>
      </c>
    </row>
    <row r="60" spans="2:19" ht="39" customHeight="1" x14ac:dyDescent="0.35">
      <c r="B60" s="11" t="s">
        <v>39</v>
      </c>
      <c r="C60" s="228" t="s">
        <v>160</v>
      </c>
      <c r="D60" s="228"/>
      <c r="E60" s="228"/>
      <c r="F60" s="243" t="s">
        <v>161</v>
      </c>
      <c r="G60" s="244"/>
      <c r="H60" s="244"/>
      <c r="I60" s="244"/>
      <c r="J60" s="244"/>
      <c r="K60" s="244"/>
      <c r="L60" s="244"/>
      <c r="M60" s="244"/>
      <c r="N60" s="244"/>
      <c r="O60" s="244"/>
      <c r="P60" s="244"/>
      <c r="Q60" s="245"/>
    </row>
    <row r="61" spans="2:19" s="64" customFormat="1" ht="12" x14ac:dyDescent="0.3">
      <c r="B61" s="63">
        <v>1</v>
      </c>
      <c r="C61" s="252">
        <v>2</v>
      </c>
      <c r="D61" s="252"/>
      <c r="E61" s="252"/>
      <c r="F61" s="246">
        <v>3</v>
      </c>
      <c r="G61" s="247"/>
      <c r="H61" s="247"/>
      <c r="I61" s="247"/>
      <c r="J61" s="247"/>
      <c r="K61" s="247"/>
      <c r="L61" s="247"/>
      <c r="M61" s="247"/>
      <c r="N61" s="247"/>
      <c r="O61" s="247"/>
      <c r="P61" s="247"/>
      <c r="Q61" s="248"/>
      <c r="S61" s="48"/>
    </row>
    <row r="62" spans="2:19" s="18" customFormat="1" ht="107.25" customHeight="1" x14ac:dyDescent="0.3">
      <c r="B62" s="12" t="s">
        <v>69</v>
      </c>
      <c r="C62" s="250" t="s">
        <v>181</v>
      </c>
      <c r="D62" s="250"/>
      <c r="E62" s="250"/>
      <c r="F62" s="359" t="s">
        <v>654</v>
      </c>
      <c r="G62" s="360"/>
      <c r="H62" s="360"/>
      <c r="I62" s="360"/>
      <c r="J62" s="360"/>
      <c r="K62" s="360"/>
      <c r="L62" s="360"/>
      <c r="M62" s="360"/>
      <c r="N62" s="360"/>
      <c r="O62" s="360"/>
      <c r="P62" s="360"/>
      <c r="Q62" s="361"/>
      <c r="S62" s="26"/>
    </row>
    <row r="63" spans="2:19" s="18" customFormat="1" ht="14" x14ac:dyDescent="0.3">
      <c r="C63" s="65"/>
      <c r="D63" s="65"/>
      <c r="E63" s="65"/>
      <c r="F63" s="65"/>
      <c r="G63" s="65"/>
      <c r="H63" s="65"/>
      <c r="I63" s="59"/>
      <c r="J63" s="59"/>
      <c r="K63" s="59"/>
      <c r="L63" s="59"/>
      <c r="M63" s="59"/>
      <c r="N63" s="59"/>
      <c r="O63" s="59"/>
      <c r="P63" s="59"/>
      <c r="Q63" s="59"/>
      <c r="S63" s="26"/>
    </row>
    <row r="65" spans="2:19" x14ac:dyDescent="0.35">
      <c r="B65" s="21" t="s">
        <v>162</v>
      </c>
    </row>
    <row r="66" spans="2:19" x14ac:dyDescent="0.35">
      <c r="B66" s="14" t="s">
        <v>39</v>
      </c>
      <c r="C66" s="251" t="s">
        <v>163</v>
      </c>
      <c r="D66" s="251"/>
      <c r="E66" s="251"/>
      <c r="F66" s="251"/>
      <c r="G66" s="251"/>
      <c r="H66" s="251"/>
      <c r="I66" s="251"/>
      <c r="J66" s="251"/>
      <c r="K66" s="251"/>
      <c r="L66" s="251"/>
      <c r="M66" s="251"/>
      <c r="N66" s="251"/>
      <c r="O66" s="251"/>
      <c r="P66" s="251"/>
      <c r="Q66" s="251"/>
    </row>
    <row r="67" spans="2:19" s="47" customFormat="1" ht="12" x14ac:dyDescent="0.3">
      <c r="B67" s="63">
        <v>1</v>
      </c>
      <c r="C67" s="253">
        <v>2</v>
      </c>
      <c r="D67" s="253"/>
      <c r="E67" s="253"/>
      <c r="F67" s="253"/>
      <c r="G67" s="253"/>
      <c r="H67" s="253"/>
      <c r="I67" s="253"/>
      <c r="J67" s="253"/>
      <c r="K67" s="253"/>
      <c r="L67" s="253"/>
      <c r="M67" s="253"/>
      <c r="N67" s="253"/>
      <c r="O67" s="253"/>
      <c r="P67" s="253"/>
      <c r="Q67" s="253"/>
      <c r="S67" s="48"/>
    </row>
    <row r="68" spans="2:19" s="18" customFormat="1" ht="14" x14ac:dyDescent="0.3">
      <c r="B68" s="22"/>
      <c r="C68" s="256" t="s">
        <v>164</v>
      </c>
      <c r="D68" s="256"/>
      <c r="E68" s="256"/>
      <c r="F68" s="256"/>
      <c r="G68" s="256"/>
      <c r="H68" s="256"/>
      <c r="I68" s="256"/>
      <c r="J68" s="256"/>
      <c r="K68" s="256"/>
      <c r="L68" s="256"/>
      <c r="M68" s="256"/>
      <c r="N68" s="256"/>
      <c r="O68" s="256"/>
      <c r="P68" s="256"/>
      <c r="Q68" s="256"/>
      <c r="S68" s="26"/>
    </row>
  </sheetData>
  <mergeCells count="124">
    <mergeCell ref="C62:E62"/>
    <mergeCell ref="F62:Q62"/>
    <mergeCell ref="C66:Q66"/>
    <mergeCell ref="C67:Q67"/>
    <mergeCell ref="C68:Q68"/>
    <mergeCell ref="C56:E56"/>
    <mergeCell ref="F56:J56"/>
    <mergeCell ref="K56:Q56"/>
    <mergeCell ref="C60:E60"/>
    <mergeCell ref="F60:Q60"/>
    <mergeCell ref="C61:E61"/>
    <mergeCell ref="F61:Q61"/>
    <mergeCell ref="C55:E55"/>
    <mergeCell ref="F55:J55"/>
    <mergeCell ref="K55:Q55"/>
    <mergeCell ref="C49:E49"/>
    <mergeCell ref="F49:J49"/>
    <mergeCell ref="K49:Q49"/>
    <mergeCell ref="C50:E50"/>
    <mergeCell ref="F50:J50"/>
    <mergeCell ref="K50:Q50"/>
    <mergeCell ref="B44:H44"/>
    <mergeCell ref="N44:Q44"/>
    <mergeCell ref="C45:Q45"/>
    <mergeCell ref="C48:E48"/>
    <mergeCell ref="F48:J48"/>
    <mergeCell ref="K48:Q48"/>
    <mergeCell ref="C54:E54"/>
    <mergeCell ref="F54:J54"/>
    <mergeCell ref="K54:Q54"/>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H35:H37"/>
    <mergeCell ref="I35:M35"/>
    <mergeCell ref="N35:O35"/>
    <mergeCell ref="P35:P37"/>
    <mergeCell ref="Q35:Q37"/>
    <mergeCell ref="I36:I37"/>
    <mergeCell ref="J36:L36"/>
    <mergeCell ref="M36:M37"/>
    <mergeCell ref="N36:N37"/>
    <mergeCell ref="O36:O37"/>
    <mergeCell ref="B30:M30"/>
    <mergeCell ref="N30:Q30"/>
    <mergeCell ref="B31:M31"/>
    <mergeCell ref="N31:Q31"/>
    <mergeCell ref="B35:B37"/>
    <mergeCell ref="C35:C37"/>
    <mergeCell ref="D35:D37"/>
    <mergeCell ref="E35:E37"/>
    <mergeCell ref="F35:F37"/>
    <mergeCell ref="G35:G37"/>
    <mergeCell ref="B27:M27"/>
    <mergeCell ref="N27:Q27"/>
    <mergeCell ref="B28:M28"/>
    <mergeCell ref="N28:Q28"/>
    <mergeCell ref="B29:M29"/>
    <mergeCell ref="N29:Q29"/>
    <mergeCell ref="B24:M24"/>
    <mergeCell ref="N24:Q24"/>
    <mergeCell ref="B25:M25"/>
    <mergeCell ref="N25:Q25"/>
    <mergeCell ref="B26:M26"/>
    <mergeCell ref="N26:Q26"/>
    <mergeCell ref="B22:M22"/>
    <mergeCell ref="N22:Q22"/>
    <mergeCell ref="B23:M23"/>
    <mergeCell ref="N23:Q23"/>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0866141732283472" right="0.70866141732283472" top="0.74803149606299213" bottom="0.74803149606299213" header="0.31496062992125984" footer="0.31496062992125984"/>
  <pageSetup paperSize="9" scale="58" firstPageNumber="2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86"/>
  <sheetViews>
    <sheetView topLeftCell="M1" zoomScaleNormal="100" workbookViewId="0">
      <selection activeCell="B19" sqref="B19:M19"/>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0.453125" style="8" customWidth="1"/>
    <col min="13" max="13" width="9.54296875" style="8" customWidth="1"/>
    <col min="14" max="14" width="46.81640625" style="1" customWidth="1"/>
    <col min="15" max="15" width="10.54296875" style="5" customWidth="1"/>
    <col min="16" max="16" width="13.54296875" style="1" customWidth="1"/>
    <col min="17" max="17" width="15.453125" style="1" customWidth="1"/>
    <col min="18" max="18" width="23.54296875" customWidth="1"/>
    <col min="19" max="19" width="10.81640625" style="25" bestFit="1" customWidth="1"/>
    <col min="20" max="20" width="17.1796875" customWidth="1"/>
  </cols>
  <sheetData>
    <row r="2" spans="2:19" x14ac:dyDescent="0.35">
      <c r="B2" s="226" t="s">
        <v>149</v>
      </c>
      <c r="C2" s="226"/>
      <c r="D2" s="226"/>
      <c r="E2" s="226"/>
      <c r="F2" s="226"/>
      <c r="G2" s="226"/>
      <c r="H2" s="226"/>
      <c r="I2" s="226"/>
      <c r="J2" s="226"/>
      <c r="K2" s="226"/>
      <c r="L2" s="226"/>
      <c r="M2" s="226"/>
      <c r="N2" s="226"/>
      <c r="O2" s="226"/>
      <c r="P2" s="226"/>
      <c r="Q2" s="226"/>
    </row>
    <row r="3" spans="2:19" x14ac:dyDescent="0.35">
      <c r="B3" s="226" t="s">
        <v>150</v>
      </c>
      <c r="C3" s="226"/>
      <c r="D3" s="226"/>
      <c r="E3" s="226"/>
      <c r="F3" s="226"/>
      <c r="G3" s="226"/>
      <c r="H3" s="226"/>
      <c r="I3" s="226"/>
      <c r="J3" s="226"/>
      <c r="K3" s="226"/>
      <c r="L3" s="226"/>
      <c r="M3" s="226"/>
      <c r="N3" s="226"/>
      <c r="O3" s="226"/>
      <c r="P3" s="226"/>
      <c r="Q3" s="226"/>
    </row>
    <row r="5" spans="2:19" x14ac:dyDescent="0.35">
      <c r="B5" s="226" t="s">
        <v>258</v>
      </c>
      <c r="C5" s="226"/>
      <c r="D5" s="226"/>
      <c r="E5" s="226"/>
      <c r="F5" s="226"/>
      <c r="G5" s="226"/>
      <c r="H5" s="226"/>
      <c r="I5" s="226"/>
      <c r="J5" s="226"/>
      <c r="K5" s="226"/>
      <c r="L5" s="226"/>
      <c r="M5" s="226"/>
      <c r="N5" s="226"/>
      <c r="O5" s="226"/>
      <c r="P5" s="226"/>
      <c r="Q5" s="226"/>
    </row>
    <row r="6" spans="2:19" x14ac:dyDescent="0.35">
      <c r="B6" s="226" t="s">
        <v>259</v>
      </c>
      <c r="C6" s="226"/>
      <c r="D6" s="226"/>
      <c r="E6" s="226"/>
      <c r="F6" s="226"/>
      <c r="G6" s="226"/>
      <c r="H6" s="226"/>
      <c r="I6" s="226"/>
      <c r="J6" s="226"/>
      <c r="K6" s="226"/>
      <c r="L6" s="226"/>
      <c r="M6" s="226"/>
      <c r="N6" s="226"/>
      <c r="O6" s="226"/>
      <c r="P6" s="226"/>
      <c r="Q6" s="226"/>
    </row>
    <row r="8" spans="2:19" ht="15" customHeight="1" x14ac:dyDescent="0.35">
      <c r="B8" s="13" t="s">
        <v>41</v>
      </c>
      <c r="I8" s="1"/>
      <c r="J8" s="1"/>
      <c r="K8" s="1"/>
      <c r="L8" s="1"/>
      <c r="M8" s="1"/>
      <c r="O8" s="1"/>
    </row>
    <row r="9" spans="2:19" ht="15" customHeight="1" x14ac:dyDescent="0.35">
      <c r="B9" s="319" t="s">
        <v>39</v>
      </c>
      <c r="C9" s="319" t="s">
        <v>55</v>
      </c>
      <c r="D9" s="319"/>
      <c r="E9" s="255" t="s">
        <v>40</v>
      </c>
      <c r="F9" s="255"/>
      <c r="G9" s="255"/>
      <c r="H9" s="255"/>
      <c r="I9" s="255"/>
      <c r="J9" s="255"/>
      <c r="K9" s="292" t="s">
        <v>44</v>
      </c>
      <c r="L9" s="292"/>
      <c r="M9" s="292"/>
      <c r="N9" s="255" t="s">
        <v>400</v>
      </c>
      <c r="O9" s="255"/>
      <c r="P9" s="255"/>
      <c r="Q9" s="255"/>
    </row>
    <row r="10" spans="2:19" x14ac:dyDescent="0.35">
      <c r="B10" s="319"/>
      <c r="C10" s="319"/>
      <c r="D10" s="319"/>
      <c r="E10" s="255"/>
      <c r="F10" s="255"/>
      <c r="G10" s="255"/>
      <c r="H10" s="255"/>
      <c r="I10" s="255"/>
      <c r="J10" s="255"/>
      <c r="K10" s="292"/>
      <c r="L10" s="292"/>
      <c r="M10" s="292"/>
      <c r="N10" s="11" t="s">
        <v>185</v>
      </c>
      <c r="O10" s="255" t="s">
        <v>186</v>
      </c>
      <c r="P10" s="255"/>
      <c r="Q10" s="255"/>
    </row>
    <row r="11" spans="2:19" s="47" customFormat="1" ht="12" x14ac:dyDescent="0.3">
      <c r="B11" s="45">
        <v>1</v>
      </c>
      <c r="C11" s="330">
        <v>2</v>
      </c>
      <c r="D11" s="330"/>
      <c r="E11" s="328">
        <v>3</v>
      </c>
      <c r="F11" s="328"/>
      <c r="G11" s="328"/>
      <c r="H11" s="328"/>
      <c r="I11" s="328"/>
      <c r="J11" s="328"/>
      <c r="K11" s="329">
        <v>4</v>
      </c>
      <c r="L11" s="329"/>
      <c r="M11" s="329"/>
      <c r="N11" s="46">
        <v>5</v>
      </c>
      <c r="O11" s="328">
        <v>6</v>
      </c>
      <c r="P11" s="328"/>
      <c r="Q11" s="328"/>
      <c r="S11" s="48"/>
    </row>
    <row r="12" spans="2:19" ht="15" customHeight="1" x14ac:dyDescent="0.35">
      <c r="B12" s="62" t="s">
        <v>43</v>
      </c>
      <c r="C12" s="320" t="s">
        <v>261</v>
      </c>
      <c r="D12" s="321"/>
      <c r="E12" s="297" t="s">
        <v>260</v>
      </c>
      <c r="F12" s="297"/>
      <c r="G12" s="297"/>
      <c r="H12" s="297"/>
      <c r="I12" s="297"/>
      <c r="J12" s="297"/>
      <c r="K12" s="296">
        <v>0</v>
      </c>
      <c r="L12" s="296"/>
      <c r="M12" s="296"/>
      <c r="N12" s="12">
        <v>0</v>
      </c>
      <c r="O12" s="293">
        <v>80</v>
      </c>
      <c r="P12" s="294"/>
      <c r="Q12" s="295"/>
    </row>
    <row r="13" spans="2:19" ht="15" customHeight="1" x14ac:dyDescent="0.35">
      <c r="B13" s="62" t="s">
        <v>45</v>
      </c>
      <c r="C13" s="320" t="s">
        <v>263</v>
      </c>
      <c r="D13" s="321"/>
      <c r="E13" s="322" t="s">
        <v>262</v>
      </c>
      <c r="F13" s="323"/>
      <c r="G13" s="323"/>
      <c r="H13" s="323"/>
      <c r="I13" s="323"/>
      <c r="J13" s="324"/>
      <c r="K13" s="325">
        <v>0</v>
      </c>
      <c r="L13" s="326"/>
      <c r="M13" s="327"/>
      <c r="N13" s="12">
        <v>0</v>
      </c>
      <c r="O13" s="293">
        <v>80</v>
      </c>
      <c r="P13" s="294"/>
      <c r="Q13" s="295"/>
    </row>
    <row r="16" spans="2:19" x14ac:dyDescent="0.35">
      <c r="B16" s="13" t="s">
        <v>38</v>
      </c>
    </row>
    <row r="17" spans="2:19" x14ac:dyDescent="0.35">
      <c r="B17" s="251" t="s">
        <v>56</v>
      </c>
      <c r="C17" s="251"/>
      <c r="D17" s="251"/>
      <c r="E17" s="251"/>
      <c r="F17" s="251"/>
      <c r="G17" s="251"/>
      <c r="H17" s="251"/>
      <c r="I17" s="251"/>
      <c r="J17" s="251"/>
      <c r="K17" s="251"/>
      <c r="L17" s="251"/>
      <c r="M17" s="251"/>
      <c r="N17" s="251" t="s">
        <v>27</v>
      </c>
      <c r="O17" s="251"/>
      <c r="P17" s="251"/>
      <c r="Q17" s="251"/>
    </row>
    <row r="18" spans="2:19" s="47" customFormat="1" ht="12" x14ac:dyDescent="0.3">
      <c r="B18" s="253">
        <v>1</v>
      </c>
      <c r="C18" s="253"/>
      <c r="D18" s="253"/>
      <c r="E18" s="253"/>
      <c r="F18" s="253"/>
      <c r="G18" s="253"/>
      <c r="H18" s="253"/>
      <c r="I18" s="253"/>
      <c r="J18" s="253"/>
      <c r="K18" s="253"/>
      <c r="L18" s="253"/>
      <c r="M18" s="253"/>
      <c r="N18" s="253">
        <v>2</v>
      </c>
      <c r="O18" s="253"/>
      <c r="P18" s="253"/>
      <c r="Q18" s="253"/>
      <c r="S18" s="48"/>
    </row>
    <row r="19" spans="2:19" x14ac:dyDescent="0.35">
      <c r="B19" s="302" t="s">
        <v>28</v>
      </c>
      <c r="C19" s="302"/>
      <c r="D19" s="302"/>
      <c r="E19" s="302"/>
      <c r="F19" s="302"/>
      <c r="G19" s="302"/>
      <c r="H19" s="302"/>
      <c r="I19" s="302"/>
      <c r="J19" s="302"/>
      <c r="K19" s="302"/>
      <c r="L19" s="302"/>
      <c r="M19" s="302"/>
      <c r="N19" s="298">
        <f>N20+N22+N25</f>
        <v>1156031.68</v>
      </c>
      <c r="O19" s="298"/>
      <c r="P19" s="298"/>
      <c r="Q19" s="298"/>
    </row>
    <row r="20" spans="2:19" x14ac:dyDescent="0.35">
      <c r="B20" s="302" t="s">
        <v>29</v>
      </c>
      <c r="C20" s="302"/>
      <c r="D20" s="302"/>
      <c r="E20" s="302"/>
      <c r="F20" s="302"/>
      <c r="G20" s="302"/>
      <c r="H20" s="302"/>
      <c r="I20" s="302"/>
      <c r="J20" s="302"/>
      <c r="K20" s="302"/>
      <c r="L20" s="302"/>
      <c r="M20" s="302"/>
      <c r="N20" s="298">
        <v>0</v>
      </c>
      <c r="O20" s="298"/>
      <c r="P20" s="298"/>
      <c r="Q20" s="298"/>
    </row>
    <row r="21" spans="2:19" x14ac:dyDescent="0.35">
      <c r="B21" s="337" t="s">
        <v>18</v>
      </c>
      <c r="C21" s="338"/>
      <c r="D21" s="338"/>
      <c r="E21" s="338"/>
      <c r="F21" s="338"/>
      <c r="G21" s="338"/>
      <c r="H21" s="338"/>
      <c r="I21" s="338"/>
      <c r="J21" s="338"/>
      <c r="K21" s="338"/>
      <c r="L21" s="338"/>
      <c r="M21" s="339"/>
      <c r="N21" s="299">
        <v>0</v>
      </c>
      <c r="O21" s="299"/>
      <c r="P21" s="299"/>
      <c r="Q21" s="299"/>
    </row>
    <row r="22" spans="2:19" x14ac:dyDescent="0.35">
      <c r="B22" s="302" t="s">
        <v>30</v>
      </c>
      <c r="C22" s="302"/>
      <c r="D22" s="302"/>
      <c r="E22" s="302"/>
      <c r="F22" s="302"/>
      <c r="G22" s="302"/>
      <c r="H22" s="302"/>
      <c r="I22" s="302"/>
      <c r="J22" s="302"/>
      <c r="K22" s="302"/>
      <c r="L22" s="302"/>
      <c r="M22" s="302"/>
      <c r="N22" s="298">
        <f>N23+N24</f>
        <v>0</v>
      </c>
      <c r="O22" s="298"/>
      <c r="P22" s="298"/>
      <c r="Q22" s="298"/>
    </row>
    <row r="23" spans="2:19" x14ac:dyDescent="0.35">
      <c r="B23" s="332" t="s">
        <v>53</v>
      </c>
      <c r="C23" s="332"/>
      <c r="D23" s="332"/>
      <c r="E23" s="332"/>
      <c r="F23" s="332"/>
      <c r="G23" s="332"/>
      <c r="H23" s="332"/>
      <c r="I23" s="332"/>
      <c r="J23" s="332"/>
      <c r="K23" s="332"/>
      <c r="L23" s="332"/>
      <c r="M23" s="332"/>
      <c r="N23" s="299">
        <f>K62</f>
        <v>0</v>
      </c>
      <c r="O23" s="299"/>
      <c r="P23" s="299"/>
      <c r="Q23" s="299"/>
      <c r="R23" s="61"/>
    </row>
    <row r="24" spans="2:19" x14ac:dyDescent="0.35">
      <c r="B24" s="340" t="s">
        <v>171</v>
      </c>
      <c r="C24" s="341"/>
      <c r="D24" s="341"/>
      <c r="E24" s="341"/>
      <c r="F24" s="341"/>
      <c r="G24" s="341"/>
      <c r="H24" s="341"/>
      <c r="I24" s="341"/>
      <c r="J24" s="341"/>
      <c r="K24" s="341"/>
      <c r="L24" s="341"/>
      <c r="M24" s="342"/>
      <c r="N24" s="299">
        <v>0</v>
      </c>
      <c r="O24" s="299"/>
      <c r="P24" s="299"/>
      <c r="Q24" s="299"/>
      <c r="R24" s="61"/>
    </row>
    <row r="25" spans="2:19" x14ac:dyDescent="0.35">
      <c r="B25" s="333" t="s">
        <v>31</v>
      </c>
      <c r="C25" s="333"/>
      <c r="D25" s="333"/>
      <c r="E25" s="333"/>
      <c r="F25" s="333"/>
      <c r="G25" s="333"/>
      <c r="H25" s="333"/>
      <c r="I25" s="333"/>
      <c r="J25" s="333"/>
      <c r="K25" s="333"/>
      <c r="L25" s="333"/>
      <c r="M25" s="333"/>
      <c r="N25" s="298">
        <f>N26</f>
        <v>1156031.68</v>
      </c>
      <c r="O25" s="298"/>
      <c r="P25" s="298"/>
      <c r="Q25" s="298"/>
    </row>
    <row r="26" spans="2:19" x14ac:dyDescent="0.35">
      <c r="B26" s="346" t="s">
        <v>54</v>
      </c>
      <c r="C26" s="346"/>
      <c r="D26" s="346"/>
      <c r="E26" s="346"/>
      <c r="F26" s="346"/>
      <c r="G26" s="346"/>
      <c r="H26" s="346"/>
      <c r="I26" s="346"/>
      <c r="J26" s="346"/>
      <c r="K26" s="346"/>
      <c r="L26" s="346"/>
      <c r="M26" s="346"/>
      <c r="N26" s="299">
        <f>L62</f>
        <v>1156031.68</v>
      </c>
      <c r="O26" s="299"/>
      <c r="P26" s="299"/>
      <c r="Q26" s="299"/>
    </row>
    <row r="27" spans="2:19" x14ac:dyDescent="0.35">
      <c r="B27" s="302" t="s">
        <v>32</v>
      </c>
      <c r="C27" s="302"/>
      <c r="D27" s="302"/>
      <c r="E27" s="302"/>
      <c r="F27" s="302"/>
      <c r="G27" s="302"/>
      <c r="H27" s="302"/>
      <c r="I27" s="302"/>
      <c r="J27" s="302"/>
      <c r="K27" s="302"/>
      <c r="L27" s="302"/>
      <c r="M27" s="302"/>
      <c r="N27" s="298">
        <v>0</v>
      </c>
      <c r="O27" s="298"/>
      <c r="P27" s="298"/>
      <c r="Q27" s="298"/>
    </row>
    <row r="28" spans="2:19" x14ac:dyDescent="0.35">
      <c r="B28" s="303" t="s">
        <v>18</v>
      </c>
      <c r="C28" s="303"/>
      <c r="D28" s="303"/>
      <c r="E28" s="303"/>
      <c r="F28" s="303"/>
      <c r="G28" s="303"/>
      <c r="H28" s="303"/>
      <c r="I28" s="303"/>
      <c r="J28" s="303"/>
      <c r="K28" s="303"/>
      <c r="L28" s="303"/>
      <c r="M28" s="303"/>
      <c r="N28" s="299">
        <v>0</v>
      </c>
      <c r="O28" s="299"/>
      <c r="P28" s="299"/>
      <c r="Q28" s="299"/>
    </row>
    <row r="29" spans="2:19" x14ac:dyDescent="0.35">
      <c r="B29" s="343" t="s">
        <v>33</v>
      </c>
      <c r="C29" s="344"/>
      <c r="D29" s="344"/>
      <c r="E29" s="344"/>
      <c r="F29" s="344"/>
      <c r="G29" s="344"/>
      <c r="H29" s="344"/>
      <c r="I29" s="344"/>
      <c r="J29" s="344"/>
      <c r="K29" s="344"/>
      <c r="L29" s="344"/>
      <c r="M29" s="345"/>
      <c r="N29" s="298">
        <f>N30+N31+N32</f>
        <v>204005.61000000002</v>
      </c>
      <c r="O29" s="298"/>
      <c r="P29" s="298"/>
      <c r="Q29" s="298"/>
    </row>
    <row r="30" spans="2:19" x14ac:dyDescent="0.35">
      <c r="B30" s="332" t="s">
        <v>34</v>
      </c>
      <c r="C30" s="332"/>
      <c r="D30" s="332"/>
      <c r="E30" s="332"/>
      <c r="F30" s="332"/>
      <c r="G30" s="332"/>
      <c r="H30" s="332"/>
      <c r="I30" s="332"/>
      <c r="J30" s="332"/>
      <c r="K30" s="332"/>
      <c r="L30" s="332"/>
      <c r="M30" s="332"/>
      <c r="N30" s="299">
        <f>M62</f>
        <v>204005.61000000002</v>
      </c>
      <c r="O30" s="299"/>
      <c r="P30" s="299"/>
      <c r="Q30" s="299"/>
    </row>
    <row r="31" spans="2:19" x14ac:dyDescent="0.35">
      <c r="B31" s="332" t="s">
        <v>35</v>
      </c>
      <c r="C31" s="332"/>
      <c r="D31" s="332"/>
      <c r="E31" s="332"/>
      <c r="F31" s="332"/>
      <c r="G31" s="332"/>
      <c r="H31" s="332"/>
      <c r="I31" s="332"/>
      <c r="J31" s="332"/>
      <c r="K31" s="332"/>
      <c r="L31" s="332"/>
      <c r="M31" s="332"/>
      <c r="N31" s="299">
        <v>0</v>
      </c>
      <c r="O31" s="299"/>
      <c r="P31" s="299"/>
      <c r="Q31" s="299"/>
    </row>
    <row r="32" spans="2:19" x14ac:dyDescent="0.35">
      <c r="B32" s="332" t="s">
        <v>36</v>
      </c>
      <c r="C32" s="332"/>
      <c r="D32" s="332"/>
      <c r="E32" s="332"/>
      <c r="F32" s="332"/>
      <c r="G32" s="332"/>
      <c r="H32" s="332"/>
      <c r="I32" s="332"/>
      <c r="J32" s="332"/>
      <c r="K32" s="332"/>
      <c r="L32" s="332"/>
      <c r="M32" s="332"/>
      <c r="N32" s="299">
        <v>0</v>
      </c>
      <c r="O32" s="299"/>
      <c r="P32" s="299"/>
      <c r="Q32" s="299"/>
    </row>
    <row r="33" spans="2:19" x14ac:dyDescent="0.35">
      <c r="B33" s="302" t="s">
        <v>37</v>
      </c>
      <c r="C33" s="302"/>
      <c r="D33" s="302"/>
      <c r="E33" s="302"/>
      <c r="F33" s="302"/>
      <c r="G33" s="302"/>
      <c r="H33" s="302"/>
      <c r="I33" s="302"/>
      <c r="J33" s="302"/>
      <c r="K33" s="302"/>
      <c r="L33" s="302"/>
      <c r="M33" s="302"/>
      <c r="N33" s="298">
        <f>N19+N29</f>
        <v>1360037.29</v>
      </c>
      <c r="O33" s="298"/>
      <c r="P33" s="298"/>
      <c r="Q33" s="298"/>
    </row>
    <row r="36" spans="2:19" x14ac:dyDescent="0.35">
      <c r="B36" s="13" t="s">
        <v>25</v>
      </c>
    </row>
    <row r="37" spans="2:19" x14ac:dyDescent="0.35">
      <c r="B37" s="300" t="s">
        <v>57</v>
      </c>
      <c r="C37" s="300" t="s">
        <v>58</v>
      </c>
      <c r="D37" s="300" t="s">
        <v>0</v>
      </c>
      <c r="E37" s="300" t="s">
        <v>1</v>
      </c>
      <c r="F37" s="300" t="s">
        <v>59</v>
      </c>
      <c r="G37" s="300" t="s">
        <v>284</v>
      </c>
      <c r="H37" s="331" t="s">
        <v>2</v>
      </c>
      <c r="I37" s="301" t="s">
        <v>3</v>
      </c>
      <c r="J37" s="301"/>
      <c r="K37" s="301"/>
      <c r="L37" s="301"/>
      <c r="M37" s="301"/>
      <c r="N37" s="300" t="s">
        <v>60</v>
      </c>
      <c r="O37" s="300"/>
      <c r="P37" s="300" t="s">
        <v>4</v>
      </c>
      <c r="Q37" s="300" t="s">
        <v>5</v>
      </c>
    </row>
    <row r="38" spans="2:19" ht="15" customHeight="1" x14ac:dyDescent="0.35">
      <c r="B38" s="300"/>
      <c r="C38" s="300"/>
      <c r="D38" s="300"/>
      <c r="E38" s="300"/>
      <c r="F38" s="300"/>
      <c r="G38" s="300"/>
      <c r="H38" s="331"/>
      <c r="I38" s="301" t="s">
        <v>6</v>
      </c>
      <c r="J38" s="301" t="s">
        <v>7</v>
      </c>
      <c r="K38" s="301"/>
      <c r="L38" s="301"/>
      <c r="M38" s="313" t="s">
        <v>8</v>
      </c>
      <c r="N38" s="300" t="s">
        <v>301</v>
      </c>
      <c r="O38" s="314" t="s">
        <v>246</v>
      </c>
      <c r="P38" s="300"/>
      <c r="Q38" s="300"/>
    </row>
    <row r="39" spans="2:19" ht="52.5" x14ac:dyDescent="0.35">
      <c r="B39" s="300"/>
      <c r="C39" s="300"/>
      <c r="D39" s="300"/>
      <c r="E39" s="300"/>
      <c r="F39" s="300"/>
      <c r="G39" s="300"/>
      <c r="H39" s="331"/>
      <c r="I39" s="301"/>
      <c r="J39" s="10" t="s">
        <v>9</v>
      </c>
      <c r="K39" s="10" t="s">
        <v>10</v>
      </c>
      <c r="L39" s="10" t="s">
        <v>11</v>
      </c>
      <c r="M39" s="313"/>
      <c r="N39" s="300"/>
      <c r="O39" s="314"/>
      <c r="P39" s="300"/>
      <c r="Q39" s="300"/>
    </row>
    <row r="40" spans="2:19" s="47" customFormat="1" ht="12" x14ac:dyDescent="0.3">
      <c r="B40" s="49">
        <v>1</v>
      </c>
      <c r="C40" s="49">
        <v>2</v>
      </c>
      <c r="D40" s="49">
        <v>3</v>
      </c>
      <c r="E40" s="49">
        <v>4</v>
      </c>
      <c r="F40" s="49">
        <v>5</v>
      </c>
      <c r="G40" s="49">
        <v>6</v>
      </c>
      <c r="H40" s="49">
        <v>7</v>
      </c>
      <c r="I40" s="50">
        <v>8</v>
      </c>
      <c r="J40" s="57">
        <v>9</v>
      </c>
      <c r="K40" s="57">
        <v>10</v>
      </c>
      <c r="L40" s="57">
        <v>11</v>
      </c>
      <c r="M40" s="57">
        <v>12</v>
      </c>
      <c r="N40" s="49">
        <v>13</v>
      </c>
      <c r="O40" s="49">
        <v>14</v>
      </c>
      <c r="P40" s="49">
        <v>15</v>
      </c>
      <c r="Q40" s="49">
        <v>16</v>
      </c>
      <c r="S40" s="48"/>
    </row>
    <row r="41" spans="2:19" ht="21" customHeight="1" x14ac:dyDescent="0.35">
      <c r="B41" s="363" t="s">
        <v>264</v>
      </c>
      <c r="C41" s="278" t="s">
        <v>13</v>
      </c>
      <c r="D41" s="278" t="s">
        <v>265</v>
      </c>
      <c r="E41" s="278" t="s">
        <v>265</v>
      </c>
      <c r="F41" s="278" t="s">
        <v>14</v>
      </c>
      <c r="G41" s="278" t="s">
        <v>283</v>
      </c>
      <c r="H41" s="278" t="s">
        <v>15</v>
      </c>
      <c r="I41" s="279">
        <f>SUM(I46:I61)</f>
        <v>1360037.29</v>
      </c>
      <c r="J41" s="279">
        <f>SUM(J46:J61)</f>
        <v>0</v>
      </c>
      <c r="K41" s="362">
        <f>SUM(K46:K61)</f>
        <v>0</v>
      </c>
      <c r="L41" s="362">
        <f>SUM(L46:L61)</f>
        <v>1156031.68</v>
      </c>
      <c r="M41" s="279">
        <f>SUM(M46:M61)</f>
        <v>204005.61000000002</v>
      </c>
      <c r="N41" s="44" t="s">
        <v>266</v>
      </c>
      <c r="O41" s="41">
        <v>80</v>
      </c>
      <c r="P41" s="278" t="s">
        <v>270</v>
      </c>
      <c r="Q41" s="278" t="s">
        <v>279</v>
      </c>
      <c r="R41" s="194"/>
    </row>
    <row r="42" spans="2:19" ht="22.9" customHeight="1" x14ac:dyDescent="0.35">
      <c r="B42" s="363"/>
      <c r="C42" s="278"/>
      <c r="D42" s="278"/>
      <c r="E42" s="278"/>
      <c r="F42" s="278"/>
      <c r="G42" s="278"/>
      <c r="H42" s="278"/>
      <c r="I42" s="279"/>
      <c r="J42" s="279"/>
      <c r="K42" s="362"/>
      <c r="L42" s="362"/>
      <c r="M42" s="279"/>
      <c r="N42" s="44" t="s">
        <v>679</v>
      </c>
      <c r="O42" s="41">
        <f>O47+O51+O55+O59</f>
        <v>3489</v>
      </c>
      <c r="P42" s="278"/>
      <c r="Q42" s="278"/>
      <c r="R42" s="194"/>
    </row>
    <row r="43" spans="2:19" ht="21" x14ac:dyDescent="0.35">
      <c r="B43" s="363"/>
      <c r="C43" s="278"/>
      <c r="D43" s="278"/>
      <c r="E43" s="278"/>
      <c r="F43" s="278"/>
      <c r="G43" s="278"/>
      <c r="H43" s="278"/>
      <c r="I43" s="279"/>
      <c r="J43" s="279"/>
      <c r="K43" s="362"/>
      <c r="L43" s="362"/>
      <c r="M43" s="279"/>
      <c r="N43" s="44" t="s">
        <v>267</v>
      </c>
      <c r="O43" s="41">
        <v>80</v>
      </c>
      <c r="P43" s="278"/>
      <c r="Q43" s="278"/>
      <c r="R43" s="194"/>
    </row>
    <row r="44" spans="2:19" ht="31.5" x14ac:dyDescent="0.35">
      <c r="B44" s="363"/>
      <c r="C44" s="278"/>
      <c r="D44" s="278"/>
      <c r="E44" s="278"/>
      <c r="F44" s="278"/>
      <c r="G44" s="278"/>
      <c r="H44" s="278"/>
      <c r="I44" s="279"/>
      <c r="J44" s="279"/>
      <c r="K44" s="362"/>
      <c r="L44" s="362"/>
      <c r="M44" s="279"/>
      <c r="N44" s="44" t="s">
        <v>680</v>
      </c>
      <c r="O44" s="41">
        <f>O49+O53+O57+O61</f>
        <v>4</v>
      </c>
      <c r="P44" s="278"/>
      <c r="Q44" s="278"/>
      <c r="R44" s="194"/>
    </row>
    <row r="45" spans="2:19" ht="21" x14ac:dyDescent="0.35">
      <c r="B45" s="42" t="s">
        <v>16</v>
      </c>
      <c r="C45" s="2"/>
      <c r="D45" s="2"/>
      <c r="E45" s="2"/>
      <c r="F45" s="2"/>
      <c r="G45" s="2"/>
      <c r="H45" s="2"/>
      <c r="I45" s="7"/>
      <c r="J45" s="58"/>
      <c r="K45" s="81"/>
      <c r="L45" s="81"/>
      <c r="M45" s="58"/>
      <c r="N45" s="2"/>
      <c r="O45" s="6"/>
      <c r="P45" s="3"/>
      <c r="Q45" s="43"/>
      <c r="R45" s="194"/>
    </row>
    <row r="46" spans="2:19" ht="21" x14ac:dyDescent="0.35">
      <c r="B46" s="271" t="s">
        <v>268</v>
      </c>
      <c r="C46" s="272"/>
      <c r="D46" s="270" t="s">
        <v>274</v>
      </c>
      <c r="E46" s="278" t="s">
        <v>18</v>
      </c>
      <c r="F46" s="272"/>
      <c r="G46" s="270" t="s">
        <v>283</v>
      </c>
      <c r="H46" s="272"/>
      <c r="I46" s="273">
        <f>SUM(J46:M49)</f>
        <v>350000</v>
      </c>
      <c r="J46" s="273">
        <v>0</v>
      </c>
      <c r="K46" s="273">
        <v>0</v>
      </c>
      <c r="L46" s="364">
        <v>297500</v>
      </c>
      <c r="M46" s="289">
        <v>52500</v>
      </c>
      <c r="N46" s="80" t="s">
        <v>266</v>
      </c>
      <c r="O46" s="38">
        <v>80</v>
      </c>
      <c r="P46" s="270" t="s">
        <v>314</v>
      </c>
      <c r="Q46" s="270" t="s">
        <v>304</v>
      </c>
      <c r="R46" s="194"/>
    </row>
    <row r="47" spans="2:19" x14ac:dyDescent="0.35">
      <c r="B47" s="271"/>
      <c r="C47" s="272"/>
      <c r="D47" s="270"/>
      <c r="E47" s="278"/>
      <c r="F47" s="272"/>
      <c r="G47" s="270"/>
      <c r="H47" s="272"/>
      <c r="I47" s="273"/>
      <c r="J47" s="273"/>
      <c r="K47" s="273"/>
      <c r="L47" s="364"/>
      <c r="M47" s="290"/>
      <c r="N47" s="80" t="s">
        <v>679</v>
      </c>
      <c r="O47" s="87">
        <v>770</v>
      </c>
      <c r="P47" s="270"/>
      <c r="Q47" s="270"/>
      <c r="R47" s="194"/>
    </row>
    <row r="48" spans="2:19" ht="21" x14ac:dyDescent="0.35">
      <c r="B48" s="271"/>
      <c r="C48" s="272"/>
      <c r="D48" s="270"/>
      <c r="E48" s="278"/>
      <c r="F48" s="272"/>
      <c r="G48" s="270"/>
      <c r="H48" s="272"/>
      <c r="I48" s="273"/>
      <c r="J48" s="273"/>
      <c r="K48" s="273"/>
      <c r="L48" s="364"/>
      <c r="M48" s="290"/>
      <c r="N48" s="80" t="s">
        <v>267</v>
      </c>
      <c r="O48" s="38">
        <v>80</v>
      </c>
      <c r="P48" s="270"/>
      <c r="Q48" s="270"/>
      <c r="R48" s="194"/>
    </row>
    <row r="49" spans="2:18" ht="21" x14ac:dyDescent="0.35">
      <c r="B49" s="271"/>
      <c r="C49" s="272"/>
      <c r="D49" s="270"/>
      <c r="E49" s="278"/>
      <c r="F49" s="272"/>
      <c r="G49" s="270"/>
      <c r="H49" s="272"/>
      <c r="I49" s="273"/>
      <c r="J49" s="273"/>
      <c r="K49" s="273"/>
      <c r="L49" s="364"/>
      <c r="M49" s="291"/>
      <c r="N49" s="80" t="s">
        <v>680</v>
      </c>
      <c r="O49" s="38">
        <v>1</v>
      </c>
      <c r="P49" s="270"/>
      <c r="Q49" s="270"/>
      <c r="R49" s="194"/>
    </row>
    <row r="50" spans="2:18" ht="21" x14ac:dyDescent="0.35">
      <c r="B50" s="271" t="s">
        <v>269</v>
      </c>
      <c r="C50" s="272"/>
      <c r="D50" s="270" t="s">
        <v>275</v>
      </c>
      <c r="E50" s="278" t="s">
        <v>18</v>
      </c>
      <c r="F50" s="272"/>
      <c r="G50" s="270" t="s">
        <v>283</v>
      </c>
      <c r="H50" s="272"/>
      <c r="I50" s="273">
        <f>SUM(J50:M53)</f>
        <v>455474.02999999997</v>
      </c>
      <c r="J50" s="273">
        <v>0</v>
      </c>
      <c r="K50" s="273">
        <v>0</v>
      </c>
      <c r="L50" s="364">
        <v>387152.92</v>
      </c>
      <c r="M50" s="273">
        <v>68321.11</v>
      </c>
      <c r="N50" s="80" t="s">
        <v>266</v>
      </c>
      <c r="O50" s="38">
        <v>80</v>
      </c>
      <c r="P50" s="270" t="s">
        <v>314</v>
      </c>
      <c r="Q50" s="270" t="s">
        <v>279</v>
      </c>
      <c r="R50" s="194"/>
    </row>
    <row r="51" spans="2:18" x14ac:dyDescent="0.35">
      <c r="B51" s="271"/>
      <c r="C51" s="272"/>
      <c r="D51" s="270"/>
      <c r="E51" s="278"/>
      <c r="F51" s="272"/>
      <c r="G51" s="270"/>
      <c r="H51" s="272"/>
      <c r="I51" s="273"/>
      <c r="J51" s="273"/>
      <c r="K51" s="273"/>
      <c r="L51" s="364"/>
      <c r="M51" s="273"/>
      <c r="N51" s="80" t="s">
        <v>679</v>
      </c>
      <c r="O51" s="87">
        <v>715</v>
      </c>
      <c r="P51" s="270"/>
      <c r="Q51" s="270"/>
      <c r="R51" s="194"/>
    </row>
    <row r="52" spans="2:18" ht="21" x14ac:dyDescent="0.35">
      <c r="B52" s="271"/>
      <c r="C52" s="272"/>
      <c r="D52" s="270"/>
      <c r="E52" s="278"/>
      <c r="F52" s="272"/>
      <c r="G52" s="270"/>
      <c r="H52" s="272"/>
      <c r="I52" s="273"/>
      <c r="J52" s="273"/>
      <c r="K52" s="273"/>
      <c r="L52" s="364"/>
      <c r="M52" s="273"/>
      <c r="N52" s="80" t="s">
        <v>267</v>
      </c>
      <c r="O52" s="38">
        <v>80</v>
      </c>
      <c r="P52" s="270"/>
      <c r="Q52" s="270"/>
      <c r="R52" s="194"/>
    </row>
    <row r="53" spans="2:18" ht="21" x14ac:dyDescent="0.35">
      <c r="B53" s="271"/>
      <c r="C53" s="272"/>
      <c r="D53" s="270"/>
      <c r="E53" s="278"/>
      <c r="F53" s="272"/>
      <c r="G53" s="270"/>
      <c r="H53" s="272"/>
      <c r="I53" s="273"/>
      <c r="J53" s="273"/>
      <c r="K53" s="273"/>
      <c r="L53" s="364"/>
      <c r="M53" s="273"/>
      <c r="N53" s="80" t="s">
        <v>680</v>
      </c>
      <c r="O53" s="38">
        <v>1</v>
      </c>
      <c r="P53" s="270"/>
      <c r="Q53" s="270"/>
      <c r="R53" s="194"/>
    </row>
    <row r="54" spans="2:18" ht="21" x14ac:dyDescent="0.35">
      <c r="B54" s="271" t="s">
        <v>273</v>
      </c>
      <c r="C54" s="272"/>
      <c r="D54" s="270" t="s">
        <v>276</v>
      </c>
      <c r="E54" s="278" t="s">
        <v>18</v>
      </c>
      <c r="F54" s="272"/>
      <c r="G54" s="270" t="s">
        <v>283</v>
      </c>
      <c r="H54" s="272"/>
      <c r="I54" s="273">
        <f>SUM(J54:M56)</f>
        <v>346565.96</v>
      </c>
      <c r="J54" s="273">
        <v>0</v>
      </c>
      <c r="K54" s="273">
        <v>0</v>
      </c>
      <c r="L54" s="273">
        <v>294581.06</v>
      </c>
      <c r="M54" s="273">
        <v>51984.9</v>
      </c>
      <c r="N54" s="40" t="s">
        <v>266</v>
      </c>
      <c r="O54" s="38">
        <v>80</v>
      </c>
      <c r="P54" s="270" t="s">
        <v>270</v>
      </c>
      <c r="Q54" s="270" t="s">
        <v>272</v>
      </c>
      <c r="R54" s="194" t="s">
        <v>287</v>
      </c>
    </row>
    <row r="55" spans="2:18" x14ac:dyDescent="0.35">
      <c r="B55" s="271"/>
      <c r="C55" s="272"/>
      <c r="D55" s="270"/>
      <c r="E55" s="278"/>
      <c r="F55" s="272"/>
      <c r="G55" s="270"/>
      <c r="H55" s="272"/>
      <c r="I55" s="273"/>
      <c r="J55" s="273"/>
      <c r="K55" s="273"/>
      <c r="L55" s="273"/>
      <c r="M55" s="273"/>
      <c r="N55" s="40" t="s">
        <v>679</v>
      </c>
      <c r="O55" s="87">
        <v>1404</v>
      </c>
      <c r="P55" s="270"/>
      <c r="Q55" s="270"/>
      <c r="R55" s="194"/>
    </row>
    <row r="56" spans="2:18" ht="21" x14ac:dyDescent="0.35">
      <c r="B56" s="271"/>
      <c r="C56" s="272"/>
      <c r="D56" s="270"/>
      <c r="E56" s="278"/>
      <c r="F56" s="272"/>
      <c r="G56" s="270"/>
      <c r="H56" s="272"/>
      <c r="I56" s="273"/>
      <c r="J56" s="273"/>
      <c r="K56" s="273"/>
      <c r="L56" s="273"/>
      <c r="M56" s="273"/>
      <c r="N56" s="40" t="s">
        <v>267</v>
      </c>
      <c r="O56" s="38">
        <v>80</v>
      </c>
      <c r="P56" s="270"/>
      <c r="Q56" s="270"/>
      <c r="R56" s="194"/>
    </row>
    <row r="57" spans="2:18" ht="21" x14ac:dyDescent="0.35">
      <c r="B57" s="271"/>
      <c r="C57" s="272"/>
      <c r="D57" s="270"/>
      <c r="E57" s="278"/>
      <c r="F57" s="272"/>
      <c r="G57" s="270"/>
      <c r="H57" s="272"/>
      <c r="I57" s="273"/>
      <c r="J57" s="273"/>
      <c r="K57" s="273"/>
      <c r="L57" s="273"/>
      <c r="M57" s="273"/>
      <c r="N57" s="40" t="s">
        <v>680</v>
      </c>
      <c r="O57" s="38">
        <v>1</v>
      </c>
      <c r="P57" s="270"/>
      <c r="Q57" s="270"/>
      <c r="R57" s="194"/>
    </row>
    <row r="58" spans="2:18" ht="21" x14ac:dyDescent="0.35">
      <c r="B58" s="271" t="s">
        <v>458</v>
      </c>
      <c r="C58" s="272"/>
      <c r="D58" s="270" t="s">
        <v>277</v>
      </c>
      <c r="E58" s="270" t="s">
        <v>278</v>
      </c>
      <c r="F58" s="272"/>
      <c r="G58" s="270" t="s">
        <v>283</v>
      </c>
      <c r="H58" s="272"/>
      <c r="I58" s="273">
        <f>SUM(J58:M61)</f>
        <v>207997.30000000002</v>
      </c>
      <c r="J58" s="273">
        <v>0</v>
      </c>
      <c r="K58" s="273">
        <v>0</v>
      </c>
      <c r="L58" s="364">
        <v>176797.7</v>
      </c>
      <c r="M58" s="273">
        <v>31199.599999999999</v>
      </c>
      <c r="N58" s="80" t="s">
        <v>266</v>
      </c>
      <c r="O58" s="38">
        <v>80</v>
      </c>
      <c r="P58" s="270" t="s">
        <v>270</v>
      </c>
      <c r="Q58" s="270" t="s">
        <v>279</v>
      </c>
      <c r="R58" s="194"/>
    </row>
    <row r="59" spans="2:18" ht="22.5" customHeight="1" x14ac:dyDescent="0.35">
      <c r="B59" s="271"/>
      <c r="C59" s="272"/>
      <c r="D59" s="270"/>
      <c r="E59" s="270"/>
      <c r="F59" s="272"/>
      <c r="G59" s="270"/>
      <c r="H59" s="272"/>
      <c r="I59" s="273"/>
      <c r="J59" s="273"/>
      <c r="K59" s="273"/>
      <c r="L59" s="364"/>
      <c r="M59" s="273"/>
      <c r="N59" s="80" t="s">
        <v>679</v>
      </c>
      <c r="O59" s="87">
        <v>600</v>
      </c>
      <c r="P59" s="270"/>
      <c r="Q59" s="270"/>
      <c r="R59" s="194"/>
    </row>
    <row r="60" spans="2:18" ht="21" x14ac:dyDescent="0.35">
      <c r="B60" s="271"/>
      <c r="C60" s="272"/>
      <c r="D60" s="270"/>
      <c r="E60" s="270"/>
      <c r="F60" s="272"/>
      <c r="G60" s="270"/>
      <c r="H60" s="272"/>
      <c r="I60" s="273"/>
      <c r="J60" s="273"/>
      <c r="K60" s="273"/>
      <c r="L60" s="364"/>
      <c r="M60" s="273"/>
      <c r="N60" s="80" t="s">
        <v>267</v>
      </c>
      <c r="O60" s="38">
        <v>80</v>
      </c>
      <c r="P60" s="270"/>
      <c r="Q60" s="270"/>
      <c r="R60" s="194"/>
    </row>
    <row r="61" spans="2:18" ht="21" x14ac:dyDescent="0.35">
      <c r="B61" s="271"/>
      <c r="C61" s="272"/>
      <c r="D61" s="270"/>
      <c r="E61" s="270"/>
      <c r="F61" s="272"/>
      <c r="G61" s="270"/>
      <c r="H61" s="272"/>
      <c r="I61" s="273"/>
      <c r="J61" s="273"/>
      <c r="K61" s="273"/>
      <c r="L61" s="364"/>
      <c r="M61" s="273"/>
      <c r="N61" s="80" t="s">
        <v>680</v>
      </c>
      <c r="O61" s="39">
        <v>1</v>
      </c>
      <c r="P61" s="270"/>
      <c r="Q61" s="270"/>
      <c r="R61" s="194"/>
    </row>
    <row r="62" spans="2:18" x14ac:dyDescent="0.35">
      <c r="B62" s="315" t="s">
        <v>12</v>
      </c>
      <c r="C62" s="315"/>
      <c r="D62" s="315"/>
      <c r="E62" s="315"/>
      <c r="F62" s="315"/>
      <c r="G62" s="315"/>
      <c r="H62" s="315"/>
      <c r="I62" s="9">
        <f>I41</f>
        <v>1360037.29</v>
      </c>
      <c r="J62" s="9">
        <f>J41</f>
        <v>0</v>
      </c>
      <c r="K62" s="82">
        <f>K41</f>
        <v>0</v>
      </c>
      <c r="L62" s="82">
        <f>L41</f>
        <v>1156031.68</v>
      </c>
      <c r="M62" s="9">
        <f>M41</f>
        <v>204005.61000000002</v>
      </c>
      <c r="N62" s="316"/>
      <c r="O62" s="316"/>
      <c r="P62" s="316"/>
      <c r="Q62" s="316"/>
    </row>
    <row r="63" spans="2:18" ht="14.5" customHeight="1" x14ac:dyDescent="0.35">
      <c r="B63" s="118" t="s">
        <v>457</v>
      </c>
      <c r="C63" s="118"/>
      <c r="D63" s="118"/>
      <c r="E63" s="118"/>
      <c r="F63" s="118"/>
      <c r="G63" s="118"/>
      <c r="H63" s="118"/>
      <c r="I63" s="118"/>
      <c r="J63" s="118"/>
      <c r="K63" s="118"/>
      <c r="L63" s="118"/>
      <c r="M63" s="118"/>
      <c r="N63" s="118"/>
      <c r="O63" s="118"/>
      <c r="P63" s="118"/>
      <c r="Q63" s="118"/>
    </row>
    <row r="65" spans="2:19" x14ac:dyDescent="0.35">
      <c r="B65" s="21" t="s">
        <v>152</v>
      </c>
    </row>
    <row r="66" spans="2:19" ht="15" customHeight="1" x14ac:dyDescent="0.35">
      <c r="B66" s="14" t="s">
        <v>39</v>
      </c>
      <c r="C66" s="251" t="s">
        <v>153</v>
      </c>
      <c r="D66" s="251"/>
      <c r="E66" s="251"/>
      <c r="F66" s="356" t="s">
        <v>154</v>
      </c>
      <c r="G66" s="357"/>
      <c r="H66" s="357"/>
      <c r="I66" s="357"/>
      <c r="J66" s="358"/>
      <c r="K66" s="251" t="s">
        <v>155</v>
      </c>
      <c r="L66" s="251"/>
      <c r="M66" s="251"/>
      <c r="N66" s="251"/>
      <c r="O66" s="251"/>
      <c r="P66" s="251"/>
      <c r="Q66" s="251"/>
    </row>
    <row r="67" spans="2:19" s="47" customFormat="1" ht="15" customHeight="1" x14ac:dyDescent="0.3">
      <c r="B67" s="56">
        <v>1</v>
      </c>
      <c r="C67" s="253">
        <v>2</v>
      </c>
      <c r="D67" s="253"/>
      <c r="E67" s="253"/>
      <c r="F67" s="261">
        <v>3</v>
      </c>
      <c r="G67" s="262"/>
      <c r="H67" s="262"/>
      <c r="I67" s="262"/>
      <c r="J67" s="263"/>
      <c r="K67" s="253">
        <v>4</v>
      </c>
      <c r="L67" s="253"/>
      <c r="M67" s="253"/>
      <c r="N67" s="253"/>
      <c r="O67" s="253"/>
      <c r="P67" s="253"/>
      <c r="Q67" s="253"/>
      <c r="S67" s="48"/>
    </row>
    <row r="68" spans="2:19" s="18" customFormat="1" ht="14" x14ac:dyDescent="0.3">
      <c r="B68" s="22"/>
      <c r="C68" s="264" t="s">
        <v>164</v>
      </c>
      <c r="D68" s="265"/>
      <c r="E68" s="266"/>
      <c r="F68" s="267"/>
      <c r="G68" s="268"/>
      <c r="H68" s="268"/>
      <c r="I68" s="268"/>
      <c r="J68" s="269"/>
      <c r="K68" s="257"/>
      <c r="L68" s="257"/>
      <c r="M68" s="257"/>
      <c r="N68" s="257"/>
      <c r="O68" s="257"/>
      <c r="P68" s="257"/>
      <c r="Q68" s="257"/>
      <c r="S68" s="26"/>
    </row>
    <row r="71" spans="2:19" x14ac:dyDescent="0.35">
      <c r="B71" s="21" t="s">
        <v>156</v>
      </c>
    </row>
    <row r="72" spans="2:19" ht="15" customHeight="1" x14ac:dyDescent="0.35">
      <c r="B72" s="14" t="s">
        <v>39</v>
      </c>
      <c r="C72" s="251" t="s">
        <v>157</v>
      </c>
      <c r="D72" s="251"/>
      <c r="E72" s="251"/>
      <c r="F72" s="251" t="s">
        <v>154</v>
      </c>
      <c r="G72" s="251"/>
      <c r="H72" s="251"/>
      <c r="I72" s="251"/>
      <c r="J72" s="251"/>
      <c r="K72" s="251" t="s">
        <v>158</v>
      </c>
      <c r="L72" s="251"/>
      <c r="M72" s="251"/>
      <c r="N72" s="251"/>
      <c r="O72" s="251"/>
      <c r="P72" s="251"/>
      <c r="Q72" s="251"/>
    </row>
    <row r="73" spans="2:19" s="47" customFormat="1" ht="15" customHeight="1" x14ac:dyDescent="0.3">
      <c r="B73" s="56">
        <v>1</v>
      </c>
      <c r="C73" s="253">
        <v>2</v>
      </c>
      <c r="D73" s="253"/>
      <c r="E73" s="253"/>
      <c r="F73" s="253">
        <v>3</v>
      </c>
      <c r="G73" s="253"/>
      <c r="H73" s="253"/>
      <c r="I73" s="253"/>
      <c r="J73" s="253"/>
      <c r="K73" s="253">
        <v>4</v>
      </c>
      <c r="L73" s="253"/>
      <c r="M73" s="253"/>
      <c r="N73" s="253"/>
      <c r="O73" s="253"/>
      <c r="P73" s="253"/>
      <c r="Q73" s="253"/>
      <c r="S73" s="48"/>
    </row>
    <row r="74" spans="2:19" s="18" customFormat="1" ht="14" x14ac:dyDescent="0.3">
      <c r="B74" s="22"/>
      <c r="C74" s="256" t="s">
        <v>164</v>
      </c>
      <c r="D74" s="256"/>
      <c r="E74" s="256"/>
      <c r="F74" s="254"/>
      <c r="G74" s="254"/>
      <c r="H74" s="254"/>
      <c r="I74" s="254"/>
      <c r="J74" s="254"/>
      <c r="K74" s="257"/>
      <c r="L74" s="257"/>
      <c r="M74" s="257"/>
      <c r="N74" s="257"/>
      <c r="O74" s="257"/>
      <c r="P74" s="257"/>
      <c r="Q74" s="257"/>
      <c r="S74" s="26"/>
    </row>
    <row r="77" spans="2:19" x14ac:dyDescent="0.35">
      <c r="B77" s="21" t="s">
        <v>159</v>
      </c>
    </row>
    <row r="78" spans="2:19" x14ac:dyDescent="0.35">
      <c r="B78" s="11" t="s">
        <v>39</v>
      </c>
      <c r="C78" s="228" t="s">
        <v>160</v>
      </c>
      <c r="D78" s="228"/>
      <c r="E78" s="228"/>
      <c r="F78" s="243" t="s">
        <v>161</v>
      </c>
      <c r="G78" s="244"/>
      <c r="H78" s="244"/>
      <c r="I78" s="244"/>
      <c r="J78" s="244"/>
      <c r="K78" s="244"/>
      <c r="L78" s="244"/>
      <c r="M78" s="244"/>
      <c r="N78" s="244"/>
      <c r="O78" s="244"/>
      <c r="P78" s="244"/>
      <c r="Q78" s="245"/>
    </row>
    <row r="79" spans="2:19" s="64" customFormat="1" ht="15" customHeight="1" x14ac:dyDescent="0.3">
      <c r="B79" s="63">
        <v>1</v>
      </c>
      <c r="C79" s="252">
        <v>2</v>
      </c>
      <c r="D79" s="252"/>
      <c r="E79" s="252"/>
      <c r="F79" s="246">
        <v>3</v>
      </c>
      <c r="G79" s="247"/>
      <c r="H79" s="247"/>
      <c r="I79" s="247"/>
      <c r="J79" s="247"/>
      <c r="K79" s="247"/>
      <c r="L79" s="247"/>
      <c r="M79" s="247"/>
      <c r="N79" s="247"/>
      <c r="O79" s="247"/>
      <c r="P79" s="247"/>
      <c r="Q79" s="248"/>
      <c r="S79" s="48"/>
    </row>
    <row r="80" spans="2:19" s="18" customFormat="1" ht="14" x14ac:dyDescent="0.3">
      <c r="B80" s="12" t="s">
        <v>69</v>
      </c>
      <c r="C80" s="250" t="s">
        <v>280</v>
      </c>
      <c r="D80" s="250"/>
      <c r="E80" s="250"/>
      <c r="F80" s="359" t="s">
        <v>281</v>
      </c>
      <c r="G80" s="360"/>
      <c r="H80" s="360"/>
      <c r="I80" s="360"/>
      <c r="J80" s="360"/>
      <c r="K80" s="360"/>
      <c r="L80" s="360"/>
      <c r="M80" s="360"/>
      <c r="N80" s="360"/>
      <c r="O80" s="360"/>
      <c r="P80" s="360"/>
      <c r="Q80" s="361"/>
      <c r="S80" s="26"/>
    </row>
    <row r="81" spans="2:19" s="18" customFormat="1" ht="14" x14ac:dyDescent="0.3">
      <c r="B81" s="55"/>
      <c r="C81" s="53"/>
      <c r="D81" s="53"/>
      <c r="E81" s="53"/>
      <c r="F81" s="53"/>
      <c r="G81" s="53"/>
      <c r="H81" s="53"/>
      <c r="I81" s="54"/>
      <c r="J81" s="59"/>
      <c r="K81" s="59"/>
      <c r="L81" s="59"/>
      <c r="M81" s="59"/>
      <c r="N81" s="54"/>
      <c r="O81" s="54"/>
      <c r="P81" s="54"/>
      <c r="Q81" s="54"/>
      <c r="S81" s="26"/>
    </row>
    <row r="83" spans="2:19" x14ac:dyDescent="0.35">
      <c r="B83" s="21" t="s">
        <v>162</v>
      </c>
    </row>
    <row r="84" spans="2:19" x14ac:dyDescent="0.35">
      <c r="B84" s="14" t="s">
        <v>39</v>
      </c>
      <c r="C84" s="251" t="s">
        <v>163</v>
      </c>
      <c r="D84" s="251"/>
      <c r="E84" s="251"/>
      <c r="F84" s="251"/>
      <c r="G84" s="251"/>
      <c r="H84" s="251"/>
      <c r="I84" s="251"/>
      <c r="J84" s="251"/>
      <c r="K84" s="251"/>
      <c r="L84" s="251"/>
      <c r="M84" s="251"/>
      <c r="N84" s="251"/>
      <c r="O84" s="251"/>
      <c r="P84" s="251"/>
      <c r="Q84" s="251"/>
    </row>
    <row r="85" spans="2:19" s="47" customFormat="1" ht="12" x14ac:dyDescent="0.3">
      <c r="B85" s="63">
        <v>1</v>
      </c>
      <c r="C85" s="253">
        <v>2</v>
      </c>
      <c r="D85" s="253"/>
      <c r="E85" s="253"/>
      <c r="F85" s="253"/>
      <c r="G85" s="253"/>
      <c r="H85" s="253"/>
      <c r="I85" s="253"/>
      <c r="J85" s="253"/>
      <c r="K85" s="253"/>
      <c r="L85" s="253"/>
      <c r="M85" s="253"/>
      <c r="N85" s="253"/>
      <c r="O85" s="253"/>
      <c r="P85" s="253"/>
      <c r="Q85" s="253"/>
      <c r="S85" s="48"/>
    </row>
    <row r="86" spans="2:19" s="18" customFormat="1" ht="14" x14ac:dyDescent="0.3">
      <c r="B86" s="22"/>
      <c r="C86" s="256" t="s">
        <v>164</v>
      </c>
      <c r="D86" s="256"/>
      <c r="E86" s="256"/>
      <c r="F86" s="256"/>
      <c r="G86" s="256"/>
      <c r="H86" s="256"/>
      <c r="I86" s="256"/>
      <c r="J86" s="256"/>
      <c r="K86" s="256"/>
      <c r="L86" s="256"/>
      <c r="M86" s="256"/>
      <c r="N86" s="256"/>
      <c r="O86" s="256"/>
      <c r="P86" s="256"/>
      <c r="Q86" s="256"/>
      <c r="S86" s="26"/>
    </row>
  </sheetData>
  <mergeCells count="171">
    <mergeCell ref="C85:Q85"/>
    <mergeCell ref="C86:Q86"/>
    <mergeCell ref="C79:E79"/>
    <mergeCell ref="F79:Q79"/>
    <mergeCell ref="C80:E80"/>
    <mergeCell ref="F80:Q80"/>
    <mergeCell ref="C78:E78"/>
    <mergeCell ref="F78:Q78"/>
    <mergeCell ref="C84:Q84"/>
    <mergeCell ref="C73:E73"/>
    <mergeCell ref="F73:J73"/>
    <mergeCell ref="K73:Q73"/>
    <mergeCell ref="C74:E74"/>
    <mergeCell ref="F74:J74"/>
    <mergeCell ref="K74:Q74"/>
    <mergeCell ref="C68:E68"/>
    <mergeCell ref="F68:J68"/>
    <mergeCell ref="K68:Q68"/>
    <mergeCell ref="C72:E72"/>
    <mergeCell ref="F72:J72"/>
    <mergeCell ref="K72:Q72"/>
    <mergeCell ref="B62:H62"/>
    <mergeCell ref="N62:Q62"/>
    <mergeCell ref="C67:E67"/>
    <mergeCell ref="F67:J67"/>
    <mergeCell ref="K67:Q67"/>
    <mergeCell ref="P58:P61"/>
    <mergeCell ref="Q58:Q61"/>
    <mergeCell ref="H58:H61"/>
    <mergeCell ref="I58:I61"/>
    <mergeCell ref="J58:J61"/>
    <mergeCell ref="K58:K61"/>
    <mergeCell ref="L58:L61"/>
    <mergeCell ref="M58:M61"/>
    <mergeCell ref="B58:B61"/>
    <mergeCell ref="C58:C61"/>
    <mergeCell ref="D58:D61"/>
    <mergeCell ref="E58:E61"/>
    <mergeCell ref="F58:F61"/>
    <mergeCell ref="G58:G61"/>
    <mergeCell ref="C66:E66"/>
    <mergeCell ref="F66:J66"/>
    <mergeCell ref="K66:Q66"/>
    <mergeCell ref="J54:J57"/>
    <mergeCell ref="K54:K57"/>
    <mergeCell ref="L54:L57"/>
    <mergeCell ref="M54:M57"/>
    <mergeCell ref="P54:P57"/>
    <mergeCell ref="Q54:Q57"/>
    <mergeCell ref="P50:P53"/>
    <mergeCell ref="Q50:Q53"/>
    <mergeCell ref="B54:B57"/>
    <mergeCell ref="C54:C57"/>
    <mergeCell ref="D54:D57"/>
    <mergeCell ref="E54:E57"/>
    <mergeCell ref="F54:F57"/>
    <mergeCell ref="G54:G57"/>
    <mergeCell ref="H54:H57"/>
    <mergeCell ref="I54:I57"/>
    <mergeCell ref="H50:H53"/>
    <mergeCell ref="I50:I53"/>
    <mergeCell ref="J50:J53"/>
    <mergeCell ref="K50:K53"/>
    <mergeCell ref="L50:L53"/>
    <mergeCell ref="M50:M53"/>
    <mergeCell ref="B50:B53"/>
    <mergeCell ref="C50:C53"/>
    <mergeCell ref="D50:D53"/>
    <mergeCell ref="E50:E53"/>
    <mergeCell ref="F50:F53"/>
    <mergeCell ref="G50:G53"/>
    <mergeCell ref="J46:J49"/>
    <mergeCell ref="K46:K49"/>
    <mergeCell ref="L46:L49"/>
    <mergeCell ref="M46:M49"/>
    <mergeCell ref="P46:P49"/>
    <mergeCell ref="Q46:Q49"/>
    <mergeCell ref="P41:P44"/>
    <mergeCell ref="Q41:Q44"/>
    <mergeCell ref="B46:B49"/>
    <mergeCell ref="C46:C49"/>
    <mergeCell ref="D46:D49"/>
    <mergeCell ref="E46:E49"/>
    <mergeCell ref="F46:F49"/>
    <mergeCell ref="G46:G49"/>
    <mergeCell ref="H46:H49"/>
    <mergeCell ref="I46:I49"/>
    <mergeCell ref="H41:H44"/>
    <mergeCell ref="I41:I44"/>
    <mergeCell ref="J41:J44"/>
    <mergeCell ref="K41:K44"/>
    <mergeCell ref="L41:L44"/>
    <mergeCell ref="M41:M44"/>
    <mergeCell ref="B41:B44"/>
    <mergeCell ref="C41:C44"/>
    <mergeCell ref="D41:D44"/>
    <mergeCell ref="E41:E44"/>
    <mergeCell ref="F41:F44"/>
    <mergeCell ref="G41:G44"/>
    <mergeCell ref="B32:M32"/>
    <mergeCell ref="N32:Q32"/>
    <mergeCell ref="B33:M33"/>
    <mergeCell ref="N33:Q33"/>
    <mergeCell ref="B37:B39"/>
    <mergeCell ref="C37:C39"/>
    <mergeCell ref="D37:D39"/>
    <mergeCell ref="E37:E39"/>
    <mergeCell ref="F37:F39"/>
    <mergeCell ref="G37:G39"/>
    <mergeCell ref="H37:H39"/>
    <mergeCell ref="I37:M37"/>
    <mergeCell ref="N37:O37"/>
    <mergeCell ref="P37:P39"/>
    <mergeCell ref="Q37:Q39"/>
    <mergeCell ref="I38:I39"/>
    <mergeCell ref="J38:L38"/>
    <mergeCell ref="M38:M39"/>
    <mergeCell ref="N38:N39"/>
    <mergeCell ref="O38:O39"/>
    <mergeCell ref="B29:M29"/>
    <mergeCell ref="N29:Q29"/>
    <mergeCell ref="B30:M30"/>
    <mergeCell ref="N30:Q30"/>
    <mergeCell ref="B31:M31"/>
    <mergeCell ref="N31:Q31"/>
    <mergeCell ref="B26:M26"/>
    <mergeCell ref="N26:Q26"/>
    <mergeCell ref="B27:M27"/>
    <mergeCell ref="N27:Q27"/>
    <mergeCell ref="B28:M28"/>
    <mergeCell ref="N28:Q28"/>
    <mergeCell ref="B23:M23"/>
    <mergeCell ref="N23:Q23"/>
    <mergeCell ref="B24:M24"/>
    <mergeCell ref="N24:Q24"/>
    <mergeCell ref="B25:M25"/>
    <mergeCell ref="N25:Q25"/>
    <mergeCell ref="B20:M20"/>
    <mergeCell ref="N20:Q20"/>
    <mergeCell ref="B21:M21"/>
    <mergeCell ref="N21:Q21"/>
    <mergeCell ref="B22:M22"/>
    <mergeCell ref="N22:Q22"/>
    <mergeCell ref="B17:M17"/>
    <mergeCell ref="N17:Q17"/>
    <mergeCell ref="B18:M18"/>
    <mergeCell ref="N18:Q18"/>
    <mergeCell ref="B19:M19"/>
    <mergeCell ref="N19:Q19"/>
    <mergeCell ref="C13:D13"/>
    <mergeCell ref="E13:J13"/>
    <mergeCell ref="K13:M13"/>
    <mergeCell ref="O13:Q13"/>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34"/>
  <sheetViews>
    <sheetView workbookViewId="0">
      <selection activeCell="E71" sqref="E71:Q72"/>
    </sheetView>
  </sheetViews>
  <sheetFormatPr defaultRowHeight="14.5" x14ac:dyDescent="0.35"/>
  <cols>
    <col min="1" max="1" width="5.5429687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0.1796875" style="1" customWidth="1"/>
    <col min="8" max="8" width="10.54296875" style="1" customWidth="1"/>
    <col min="9" max="9" width="12.26953125" style="8" customWidth="1"/>
    <col min="10" max="10" width="9.1796875" style="8"/>
    <col min="11" max="11" width="11.54296875" style="8" customWidth="1"/>
    <col min="12" max="12" width="12.7265625" style="8" customWidth="1"/>
    <col min="13" max="13" width="13.1796875" style="8" customWidth="1"/>
    <col min="14" max="14" width="46.81640625" style="1" customWidth="1"/>
    <col min="15" max="15" width="10.54296875" style="5" customWidth="1"/>
    <col min="16" max="16" width="13.54296875" style="1" customWidth="1"/>
    <col min="17" max="17" width="15.453125" style="1" customWidth="1"/>
    <col min="18" max="18" width="18.54296875" style="154" customWidth="1"/>
    <col min="19" max="19" width="10.81640625" style="25" bestFit="1" customWidth="1"/>
    <col min="20" max="20" width="17.1796875" customWidth="1"/>
  </cols>
  <sheetData>
    <row r="2" spans="2:19" x14ac:dyDescent="0.35">
      <c r="B2" s="226" t="s">
        <v>149</v>
      </c>
      <c r="C2" s="226"/>
      <c r="D2" s="226"/>
      <c r="E2" s="226"/>
      <c r="F2" s="226"/>
      <c r="G2" s="226"/>
      <c r="H2" s="226"/>
      <c r="I2" s="226"/>
      <c r="J2" s="226"/>
      <c r="K2" s="226"/>
      <c r="L2" s="226"/>
      <c r="M2" s="226"/>
      <c r="N2" s="226"/>
      <c r="O2" s="226"/>
      <c r="P2" s="226"/>
      <c r="Q2" s="226"/>
    </row>
    <row r="3" spans="2:19" x14ac:dyDescent="0.35">
      <c r="B3" s="226" t="s">
        <v>150</v>
      </c>
      <c r="C3" s="226"/>
      <c r="D3" s="226"/>
      <c r="E3" s="226"/>
      <c r="F3" s="226"/>
      <c r="G3" s="226"/>
      <c r="H3" s="226"/>
      <c r="I3" s="226"/>
      <c r="J3" s="226"/>
      <c r="K3" s="226"/>
      <c r="L3" s="226"/>
      <c r="M3" s="226"/>
      <c r="N3" s="226"/>
      <c r="O3" s="226"/>
      <c r="P3" s="226"/>
      <c r="Q3" s="226"/>
    </row>
    <row r="5" spans="2:19" x14ac:dyDescent="0.35">
      <c r="B5" s="226" t="s">
        <v>328</v>
      </c>
      <c r="C5" s="226"/>
      <c r="D5" s="226"/>
      <c r="E5" s="226"/>
      <c r="F5" s="226"/>
      <c r="G5" s="226"/>
      <c r="H5" s="226"/>
      <c r="I5" s="226"/>
      <c r="J5" s="226"/>
      <c r="K5" s="226"/>
      <c r="L5" s="226"/>
      <c r="M5" s="226"/>
      <c r="N5" s="226"/>
      <c r="O5" s="226"/>
      <c r="P5" s="226"/>
      <c r="Q5" s="226"/>
    </row>
    <row r="6" spans="2:19" x14ac:dyDescent="0.35">
      <c r="B6" s="226" t="s">
        <v>293</v>
      </c>
      <c r="C6" s="226"/>
      <c r="D6" s="226"/>
      <c r="E6" s="226"/>
      <c r="F6" s="226"/>
      <c r="G6" s="226"/>
      <c r="H6" s="226"/>
      <c r="I6" s="226"/>
      <c r="J6" s="226"/>
      <c r="K6" s="226"/>
      <c r="L6" s="226"/>
      <c r="M6" s="226"/>
      <c r="N6" s="226"/>
      <c r="O6" s="226"/>
      <c r="P6" s="226"/>
      <c r="Q6" s="226"/>
    </row>
    <row r="8" spans="2:19" ht="15" customHeight="1" x14ac:dyDescent="0.35">
      <c r="B8" s="13" t="s">
        <v>41</v>
      </c>
      <c r="I8" s="1"/>
      <c r="J8" s="1"/>
      <c r="K8" s="1"/>
      <c r="L8" s="1"/>
      <c r="M8" s="1"/>
      <c r="O8" s="1"/>
    </row>
    <row r="9" spans="2:19" ht="15" customHeight="1" x14ac:dyDescent="0.35">
      <c r="B9" s="228" t="s">
        <v>39</v>
      </c>
      <c r="C9" s="228" t="s">
        <v>55</v>
      </c>
      <c r="D9" s="228"/>
      <c r="E9" s="255" t="s">
        <v>40</v>
      </c>
      <c r="F9" s="255"/>
      <c r="G9" s="255"/>
      <c r="H9" s="255"/>
      <c r="I9" s="255"/>
      <c r="J9" s="255"/>
      <c r="K9" s="292" t="s">
        <v>44</v>
      </c>
      <c r="L9" s="292"/>
      <c r="M9" s="292"/>
      <c r="N9" s="255" t="s">
        <v>400</v>
      </c>
      <c r="O9" s="255"/>
      <c r="P9" s="255"/>
      <c r="Q9" s="255"/>
    </row>
    <row r="10" spans="2:19" x14ac:dyDescent="0.35">
      <c r="B10" s="228"/>
      <c r="C10" s="228"/>
      <c r="D10" s="228"/>
      <c r="E10" s="255"/>
      <c r="F10" s="255"/>
      <c r="G10" s="255"/>
      <c r="H10" s="255"/>
      <c r="I10" s="255"/>
      <c r="J10" s="255"/>
      <c r="K10" s="292"/>
      <c r="L10" s="292"/>
      <c r="M10" s="292"/>
      <c r="N10" s="11" t="s">
        <v>185</v>
      </c>
      <c r="O10" s="255" t="s">
        <v>186</v>
      </c>
      <c r="P10" s="255"/>
      <c r="Q10" s="255"/>
    </row>
    <row r="11" spans="2:19" s="47" customFormat="1" ht="12" x14ac:dyDescent="0.3">
      <c r="B11" s="51">
        <v>1</v>
      </c>
      <c r="C11" s="370">
        <v>2</v>
      </c>
      <c r="D11" s="370"/>
      <c r="E11" s="329">
        <v>3</v>
      </c>
      <c r="F11" s="329"/>
      <c r="G11" s="329"/>
      <c r="H11" s="329"/>
      <c r="I11" s="329"/>
      <c r="J11" s="329"/>
      <c r="K11" s="329">
        <v>4</v>
      </c>
      <c r="L11" s="329"/>
      <c r="M11" s="329"/>
      <c r="N11" s="83">
        <v>5</v>
      </c>
      <c r="O11" s="329">
        <v>6</v>
      </c>
      <c r="P11" s="329"/>
      <c r="Q11" s="329"/>
      <c r="R11" s="155"/>
      <c r="S11" s="48"/>
    </row>
    <row r="12" spans="2:19" ht="29.25" customHeight="1" x14ac:dyDescent="0.35">
      <c r="B12" s="62" t="s">
        <v>43</v>
      </c>
      <c r="C12" s="320" t="s">
        <v>294</v>
      </c>
      <c r="D12" s="320"/>
      <c r="E12" s="297" t="s">
        <v>93</v>
      </c>
      <c r="F12" s="297"/>
      <c r="G12" s="297"/>
      <c r="H12" s="297"/>
      <c r="I12" s="297"/>
      <c r="J12" s="297"/>
      <c r="K12" s="296">
        <v>0</v>
      </c>
      <c r="L12" s="296"/>
      <c r="M12" s="296"/>
      <c r="N12" s="12">
        <v>0</v>
      </c>
      <c r="O12" s="369">
        <f>O44</f>
        <v>167</v>
      </c>
      <c r="P12" s="369"/>
      <c r="Q12" s="369"/>
    </row>
    <row r="13" spans="2:19" ht="32.25" customHeight="1" x14ac:dyDescent="0.35">
      <c r="B13" s="62" t="s">
        <v>45</v>
      </c>
      <c r="C13" s="320" t="s">
        <v>295</v>
      </c>
      <c r="D13" s="320"/>
      <c r="E13" s="322" t="s">
        <v>296</v>
      </c>
      <c r="F13" s="322"/>
      <c r="G13" s="322"/>
      <c r="H13" s="322"/>
      <c r="I13" s="322"/>
      <c r="J13" s="322"/>
      <c r="K13" s="325">
        <v>0</v>
      </c>
      <c r="L13" s="325"/>
      <c r="M13" s="325"/>
      <c r="N13" s="12">
        <v>0</v>
      </c>
      <c r="O13" s="369">
        <f>O46</f>
        <v>302</v>
      </c>
      <c r="P13" s="369"/>
      <c r="Q13" s="369"/>
      <c r="R13" s="156"/>
    </row>
    <row r="14" spans="2:19" ht="47.25" customHeight="1" x14ac:dyDescent="0.35">
      <c r="B14" s="62" t="s">
        <v>47</v>
      </c>
      <c r="C14" s="320" t="s">
        <v>297</v>
      </c>
      <c r="D14" s="320"/>
      <c r="E14" s="322" t="s">
        <v>298</v>
      </c>
      <c r="F14" s="322"/>
      <c r="G14" s="322"/>
      <c r="H14" s="322"/>
      <c r="I14" s="322"/>
      <c r="J14" s="322"/>
      <c r="K14" s="325">
        <v>0</v>
      </c>
      <c r="L14" s="325"/>
      <c r="M14" s="325"/>
      <c r="N14" s="12">
        <v>0</v>
      </c>
      <c r="O14" s="369">
        <f>O48</f>
        <v>375</v>
      </c>
      <c r="P14" s="369"/>
      <c r="Q14" s="369"/>
      <c r="R14" s="156"/>
    </row>
    <row r="15" spans="2:19" ht="32.25" customHeight="1" x14ac:dyDescent="0.35">
      <c r="B15" s="62" t="s">
        <v>49</v>
      </c>
      <c r="C15" s="320" t="s">
        <v>299</v>
      </c>
      <c r="D15" s="320"/>
      <c r="E15" s="322" t="s">
        <v>300</v>
      </c>
      <c r="F15" s="322"/>
      <c r="G15" s="322"/>
      <c r="H15" s="322"/>
      <c r="I15" s="322"/>
      <c r="J15" s="322"/>
      <c r="K15" s="325">
        <v>0</v>
      </c>
      <c r="L15" s="325"/>
      <c r="M15" s="325"/>
      <c r="N15" s="12">
        <v>0</v>
      </c>
      <c r="O15" s="369">
        <f>O98</f>
        <v>142</v>
      </c>
      <c r="P15" s="369"/>
      <c r="Q15" s="369"/>
    </row>
    <row r="18" spans="2:19" x14ac:dyDescent="0.35">
      <c r="B18" s="13" t="s">
        <v>38</v>
      </c>
    </row>
    <row r="19" spans="2:19" x14ac:dyDescent="0.35">
      <c r="B19" s="251" t="s">
        <v>56</v>
      </c>
      <c r="C19" s="251"/>
      <c r="D19" s="251"/>
      <c r="E19" s="251"/>
      <c r="F19" s="251"/>
      <c r="G19" s="251"/>
      <c r="H19" s="251"/>
      <c r="I19" s="251"/>
      <c r="J19" s="251"/>
      <c r="K19" s="251"/>
      <c r="L19" s="251"/>
      <c r="M19" s="251"/>
      <c r="N19" s="251" t="s">
        <v>27</v>
      </c>
      <c r="O19" s="251"/>
      <c r="P19" s="251"/>
      <c r="Q19" s="251"/>
    </row>
    <row r="20" spans="2:19" s="47" customFormat="1" ht="12" x14ac:dyDescent="0.3">
      <c r="B20" s="371">
        <v>1</v>
      </c>
      <c r="C20" s="371"/>
      <c r="D20" s="371"/>
      <c r="E20" s="371"/>
      <c r="F20" s="371"/>
      <c r="G20" s="371"/>
      <c r="H20" s="371"/>
      <c r="I20" s="371"/>
      <c r="J20" s="371"/>
      <c r="K20" s="371"/>
      <c r="L20" s="371"/>
      <c r="M20" s="371"/>
      <c r="N20" s="371">
        <v>2</v>
      </c>
      <c r="O20" s="371"/>
      <c r="P20" s="371"/>
      <c r="Q20" s="371"/>
      <c r="R20" s="155"/>
      <c r="S20" s="48"/>
    </row>
    <row r="21" spans="2:19" x14ac:dyDescent="0.35">
      <c r="B21" s="302" t="s">
        <v>28</v>
      </c>
      <c r="C21" s="302"/>
      <c r="D21" s="302"/>
      <c r="E21" s="302"/>
      <c r="F21" s="302"/>
      <c r="G21" s="302"/>
      <c r="H21" s="302"/>
      <c r="I21" s="302"/>
      <c r="J21" s="302"/>
      <c r="K21" s="302"/>
      <c r="L21" s="302"/>
      <c r="M21" s="302"/>
      <c r="N21" s="298">
        <f>N27</f>
        <v>21853960</v>
      </c>
      <c r="O21" s="298"/>
      <c r="P21" s="298"/>
      <c r="Q21" s="298"/>
    </row>
    <row r="22" spans="2:19" x14ac:dyDescent="0.35">
      <c r="B22" s="302" t="s">
        <v>29</v>
      </c>
      <c r="C22" s="302"/>
      <c r="D22" s="302"/>
      <c r="E22" s="302"/>
      <c r="F22" s="302"/>
      <c r="G22" s="302"/>
      <c r="H22" s="302"/>
      <c r="I22" s="302"/>
      <c r="J22" s="302"/>
      <c r="K22" s="302"/>
      <c r="L22" s="302"/>
      <c r="M22" s="302"/>
      <c r="N22" s="298">
        <v>0</v>
      </c>
      <c r="O22" s="298"/>
      <c r="P22" s="298"/>
      <c r="Q22" s="298"/>
    </row>
    <row r="23" spans="2:19" x14ac:dyDescent="0.35">
      <c r="B23" s="337" t="s">
        <v>18</v>
      </c>
      <c r="C23" s="337"/>
      <c r="D23" s="337"/>
      <c r="E23" s="337"/>
      <c r="F23" s="337"/>
      <c r="G23" s="337"/>
      <c r="H23" s="337"/>
      <c r="I23" s="337"/>
      <c r="J23" s="337"/>
      <c r="K23" s="337"/>
      <c r="L23" s="337"/>
      <c r="M23" s="337"/>
      <c r="N23" s="299">
        <v>0</v>
      </c>
      <c r="O23" s="299"/>
      <c r="P23" s="299"/>
      <c r="Q23" s="299"/>
    </row>
    <row r="24" spans="2:19" x14ac:dyDescent="0.35">
      <c r="B24" s="302" t="s">
        <v>30</v>
      </c>
      <c r="C24" s="302"/>
      <c r="D24" s="302"/>
      <c r="E24" s="302"/>
      <c r="F24" s="302"/>
      <c r="G24" s="302"/>
      <c r="H24" s="302"/>
      <c r="I24" s="302"/>
      <c r="J24" s="302"/>
      <c r="K24" s="302"/>
      <c r="L24" s="302"/>
      <c r="M24" s="302"/>
      <c r="N24" s="298">
        <v>0</v>
      </c>
      <c r="O24" s="298"/>
      <c r="P24" s="298"/>
      <c r="Q24" s="298"/>
    </row>
    <row r="25" spans="2:19" x14ac:dyDescent="0.35">
      <c r="B25" s="332" t="s">
        <v>53</v>
      </c>
      <c r="C25" s="332"/>
      <c r="D25" s="332"/>
      <c r="E25" s="332"/>
      <c r="F25" s="332"/>
      <c r="G25" s="332"/>
      <c r="H25" s="332"/>
      <c r="I25" s="332"/>
      <c r="J25" s="332"/>
      <c r="K25" s="332"/>
      <c r="L25" s="332"/>
      <c r="M25" s="332"/>
      <c r="N25" s="299">
        <v>0</v>
      </c>
      <c r="O25" s="299"/>
      <c r="P25" s="299"/>
      <c r="Q25" s="299"/>
      <c r="R25" s="157"/>
      <c r="S25" s="84"/>
    </row>
    <row r="26" spans="2:19" x14ac:dyDescent="0.35">
      <c r="B26" s="340" t="s">
        <v>171</v>
      </c>
      <c r="C26" s="340"/>
      <c r="D26" s="340"/>
      <c r="E26" s="340"/>
      <c r="F26" s="340"/>
      <c r="G26" s="340"/>
      <c r="H26" s="340"/>
      <c r="I26" s="340"/>
      <c r="J26" s="340"/>
      <c r="K26" s="340"/>
      <c r="L26" s="340"/>
      <c r="M26" s="340"/>
      <c r="N26" s="299">
        <v>0</v>
      </c>
      <c r="O26" s="299"/>
      <c r="P26" s="299"/>
      <c r="Q26" s="299"/>
      <c r="R26" s="157"/>
      <c r="S26" s="84"/>
    </row>
    <row r="27" spans="2:19" x14ac:dyDescent="0.35">
      <c r="B27" s="302" t="s">
        <v>31</v>
      </c>
      <c r="C27" s="302"/>
      <c r="D27" s="302"/>
      <c r="E27" s="302"/>
      <c r="F27" s="302"/>
      <c r="G27" s="302"/>
      <c r="H27" s="302"/>
      <c r="I27" s="302"/>
      <c r="J27" s="302"/>
      <c r="K27" s="302"/>
      <c r="L27" s="302"/>
      <c r="M27" s="302"/>
      <c r="N27" s="298">
        <f>N28</f>
        <v>21853960</v>
      </c>
      <c r="O27" s="298"/>
      <c r="P27" s="298"/>
      <c r="Q27" s="298"/>
      <c r="S27" s="84"/>
    </row>
    <row r="28" spans="2:19" x14ac:dyDescent="0.35">
      <c r="B28" s="332" t="s">
        <v>54</v>
      </c>
      <c r="C28" s="332"/>
      <c r="D28" s="332"/>
      <c r="E28" s="332"/>
      <c r="F28" s="332"/>
      <c r="G28" s="332"/>
      <c r="H28" s="332"/>
      <c r="I28" s="332"/>
      <c r="J28" s="332"/>
      <c r="K28" s="332"/>
      <c r="L28" s="332"/>
      <c r="M28" s="332"/>
      <c r="N28" s="299">
        <f>L108</f>
        <v>21853960</v>
      </c>
      <c r="O28" s="299"/>
      <c r="P28" s="299"/>
      <c r="Q28" s="299"/>
      <c r="R28" s="158"/>
    </row>
    <row r="29" spans="2:19" x14ac:dyDescent="0.35">
      <c r="B29" s="302" t="s">
        <v>32</v>
      </c>
      <c r="C29" s="302"/>
      <c r="D29" s="302"/>
      <c r="E29" s="302"/>
      <c r="F29" s="302"/>
      <c r="G29" s="302"/>
      <c r="H29" s="302"/>
      <c r="I29" s="302"/>
      <c r="J29" s="302"/>
      <c r="K29" s="302"/>
      <c r="L29" s="302"/>
      <c r="M29" s="302"/>
      <c r="N29" s="298">
        <v>0</v>
      </c>
      <c r="O29" s="298"/>
      <c r="P29" s="298"/>
      <c r="Q29" s="298"/>
    </row>
    <row r="30" spans="2:19" x14ac:dyDescent="0.35">
      <c r="B30" s="303" t="s">
        <v>18</v>
      </c>
      <c r="C30" s="303"/>
      <c r="D30" s="303"/>
      <c r="E30" s="303"/>
      <c r="F30" s="303"/>
      <c r="G30" s="303"/>
      <c r="H30" s="303"/>
      <c r="I30" s="303"/>
      <c r="J30" s="303"/>
      <c r="K30" s="303"/>
      <c r="L30" s="303"/>
      <c r="M30" s="303"/>
      <c r="N30" s="299">
        <v>0</v>
      </c>
      <c r="O30" s="299"/>
      <c r="P30" s="299"/>
      <c r="Q30" s="299"/>
    </row>
    <row r="31" spans="2:19" x14ac:dyDescent="0.35">
      <c r="B31" s="343" t="s">
        <v>33</v>
      </c>
      <c r="C31" s="343"/>
      <c r="D31" s="343"/>
      <c r="E31" s="343"/>
      <c r="F31" s="343"/>
      <c r="G31" s="343"/>
      <c r="H31" s="343"/>
      <c r="I31" s="343"/>
      <c r="J31" s="343"/>
      <c r="K31" s="343"/>
      <c r="L31" s="343"/>
      <c r="M31" s="343"/>
      <c r="N31" s="298">
        <f>N32</f>
        <v>3856583.6</v>
      </c>
      <c r="O31" s="298"/>
      <c r="P31" s="298"/>
      <c r="Q31" s="298"/>
    </row>
    <row r="32" spans="2:19" x14ac:dyDescent="0.35">
      <c r="B32" s="332" t="s">
        <v>34</v>
      </c>
      <c r="C32" s="332"/>
      <c r="D32" s="332"/>
      <c r="E32" s="332"/>
      <c r="F32" s="332"/>
      <c r="G32" s="332"/>
      <c r="H32" s="332"/>
      <c r="I32" s="332"/>
      <c r="J32" s="332"/>
      <c r="K32" s="332"/>
      <c r="L32" s="332"/>
      <c r="M32" s="332"/>
      <c r="N32" s="299">
        <f>M108</f>
        <v>3856583.6</v>
      </c>
      <c r="O32" s="299"/>
      <c r="P32" s="299"/>
      <c r="Q32" s="299"/>
      <c r="R32" s="158"/>
    </row>
    <row r="33" spans="2:19" x14ac:dyDescent="0.35">
      <c r="B33" s="332" t="s">
        <v>35</v>
      </c>
      <c r="C33" s="332"/>
      <c r="D33" s="332"/>
      <c r="E33" s="332"/>
      <c r="F33" s="332"/>
      <c r="G33" s="332"/>
      <c r="H33" s="332"/>
      <c r="I33" s="332"/>
      <c r="J33" s="332"/>
      <c r="K33" s="332"/>
      <c r="L33" s="332"/>
      <c r="M33" s="332"/>
      <c r="N33" s="299">
        <v>0</v>
      </c>
      <c r="O33" s="299"/>
      <c r="P33" s="299"/>
      <c r="Q33" s="299"/>
    </row>
    <row r="34" spans="2:19" x14ac:dyDescent="0.35">
      <c r="B34" s="332" t="s">
        <v>36</v>
      </c>
      <c r="C34" s="332"/>
      <c r="D34" s="332"/>
      <c r="E34" s="332"/>
      <c r="F34" s="332"/>
      <c r="G34" s="332"/>
      <c r="H34" s="332"/>
      <c r="I34" s="332"/>
      <c r="J34" s="332"/>
      <c r="K34" s="332"/>
      <c r="L34" s="332"/>
      <c r="M34" s="332"/>
      <c r="N34" s="299">
        <v>0</v>
      </c>
      <c r="O34" s="299"/>
      <c r="P34" s="299"/>
      <c r="Q34" s="299"/>
      <c r="R34" s="159"/>
    </row>
    <row r="35" spans="2:19" x14ac:dyDescent="0.35">
      <c r="B35" s="302" t="s">
        <v>37</v>
      </c>
      <c r="C35" s="302"/>
      <c r="D35" s="302"/>
      <c r="E35" s="302"/>
      <c r="F35" s="302"/>
      <c r="G35" s="302"/>
      <c r="H35" s="302"/>
      <c r="I35" s="302"/>
      <c r="J35" s="302"/>
      <c r="K35" s="302"/>
      <c r="L35" s="302"/>
      <c r="M35" s="302"/>
      <c r="N35" s="298">
        <f>N27+N31</f>
        <v>25710543.600000001</v>
      </c>
      <c r="O35" s="298"/>
      <c r="P35" s="298"/>
      <c r="Q35" s="298"/>
      <c r="R35" s="160"/>
    </row>
    <row r="36" spans="2:19" x14ac:dyDescent="0.35">
      <c r="R36" s="159"/>
    </row>
    <row r="38" spans="2:19" x14ac:dyDescent="0.35">
      <c r="B38" s="13" t="s">
        <v>25</v>
      </c>
      <c r="R38" s="1"/>
    </row>
    <row r="39" spans="2:19" x14ac:dyDescent="0.35">
      <c r="B39" s="314" t="s">
        <v>57</v>
      </c>
      <c r="C39" s="314" t="s">
        <v>58</v>
      </c>
      <c r="D39" s="314" t="s">
        <v>0</v>
      </c>
      <c r="E39" s="314" t="s">
        <v>1</v>
      </c>
      <c r="F39" s="314" t="s">
        <v>59</v>
      </c>
      <c r="G39" s="314" t="s">
        <v>284</v>
      </c>
      <c r="H39" s="314" t="s">
        <v>2</v>
      </c>
      <c r="I39" s="313" t="s">
        <v>3</v>
      </c>
      <c r="J39" s="313"/>
      <c r="K39" s="313"/>
      <c r="L39" s="313"/>
      <c r="M39" s="313"/>
      <c r="N39" s="314" t="s">
        <v>60</v>
      </c>
      <c r="O39" s="314"/>
      <c r="P39" s="314" t="s">
        <v>4</v>
      </c>
      <c r="Q39" s="314" t="s">
        <v>5</v>
      </c>
      <c r="R39" s="1"/>
    </row>
    <row r="40" spans="2:19" ht="30" customHeight="1" x14ac:dyDescent="0.35">
      <c r="B40" s="314"/>
      <c r="C40" s="314"/>
      <c r="D40" s="314"/>
      <c r="E40" s="314"/>
      <c r="F40" s="314"/>
      <c r="G40" s="314"/>
      <c r="H40" s="314"/>
      <c r="I40" s="313" t="s">
        <v>6</v>
      </c>
      <c r="J40" s="313" t="s">
        <v>7</v>
      </c>
      <c r="K40" s="313"/>
      <c r="L40" s="313"/>
      <c r="M40" s="313" t="s">
        <v>8</v>
      </c>
      <c r="N40" s="314" t="s">
        <v>301</v>
      </c>
      <c r="O40" s="314" t="s">
        <v>246</v>
      </c>
      <c r="P40" s="314"/>
      <c r="Q40" s="314"/>
      <c r="R40" s="1"/>
    </row>
    <row r="41" spans="2:19" ht="52.5" x14ac:dyDescent="0.35">
      <c r="B41" s="314"/>
      <c r="C41" s="314"/>
      <c r="D41" s="314"/>
      <c r="E41" s="314"/>
      <c r="F41" s="314"/>
      <c r="G41" s="314"/>
      <c r="H41" s="314"/>
      <c r="I41" s="313"/>
      <c r="J41" s="10" t="s">
        <v>9</v>
      </c>
      <c r="K41" s="10" t="s">
        <v>10</v>
      </c>
      <c r="L41" s="10" t="s">
        <v>11</v>
      </c>
      <c r="M41" s="313"/>
      <c r="N41" s="314"/>
      <c r="O41" s="314"/>
      <c r="P41" s="314"/>
      <c r="Q41" s="314"/>
      <c r="R41" s="1"/>
    </row>
    <row r="42" spans="2:19" s="47" customFormat="1" ht="12" x14ac:dyDescent="0.3">
      <c r="B42" s="70">
        <v>1</v>
      </c>
      <c r="C42" s="70">
        <v>2</v>
      </c>
      <c r="D42" s="70">
        <v>3</v>
      </c>
      <c r="E42" s="70">
        <v>4</v>
      </c>
      <c r="F42" s="70">
        <v>5</v>
      </c>
      <c r="G42" s="70">
        <v>6</v>
      </c>
      <c r="H42" s="70">
        <v>7</v>
      </c>
      <c r="I42" s="71">
        <v>8</v>
      </c>
      <c r="J42" s="57">
        <v>9</v>
      </c>
      <c r="K42" s="57">
        <v>10</v>
      </c>
      <c r="L42" s="57">
        <v>11</v>
      </c>
      <c r="M42" s="57">
        <v>12</v>
      </c>
      <c r="N42" s="70">
        <v>13</v>
      </c>
      <c r="O42" s="70">
        <v>14</v>
      </c>
      <c r="P42" s="70">
        <v>15</v>
      </c>
      <c r="Q42" s="70">
        <v>16</v>
      </c>
      <c r="R42" s="203"/>
      <c r="S42" s="48"/>
    </row>
    <row r="43" spans="2:19" x14ac:dyDescent="0.35">
      <c r="B43" s="304" t="s">
        <v>574</v>
      </c>
      <c r="C43" s="307" t="s">
        <v>13</v>
      </c>
      <c r="D43" s="307" t="s">
        <v>326</v>
      </c>
      <c r="E43" s="307" t="s">
        <v>308</v>
      </c>
      <c r="F43" s="307" t="s">
        <v>14</v>
      </c>
      <c r="G43" s="307" t="s">
        <v>302</v>
      </c>
      <c r="H43" s="307" t="s">
        <v>15</v>
      </c>
      <c r="I43" s="310">
        <f>SUM(I52:I96)</f>
        <v>20551601.48</v>
      </c>
      <c r="J43" s="310">
        <f t="shared" ref="J43:K43" si="0">SUM(J50:J96)</f>
        <v>0</v>
      </c>
      <c r="K43" s="310">
        <f t="shared" si="0"/>
        <v>0</v>
      </c>
      <c r="L43" s="310">
        <f>SUM(L52:L96)</f>
        <v>17468860</v>
      </c>
      <c r="M43" s="310">
        <f>SUM(M52:M96)</f>
        <v>3082741.48</v>
      </c>
      <c r="N43" s="44" t="s">
        <v>303</v>
      </c>
      <c r="O43" s="41">
        <f>O52+O55+O59</f>
        <v>167</v>
      </c>
      <c r="P43" s="307" t="s">
        <v>256</v>
      </c>
      <c r="Q43" s="278" t="s">
        <v>382</v>
      </c>
      <c r="R43" s="1"/>
    </row>
    <row r="44" spans="2:19" ht="21" x14ac:dyDescent="0.35">
      <c r="B44" s="304"/>
      <c r="C44" s="307"/>
      <c r="D44" s="307"/>
      <c r="E44" s="307"/>
      <c r="F44" s="307"/>
      <c r="G44" s="307"/>
      <c r="H44" s="307"/>
      <c r="I44" s="310"/>
      <c r="J44" s="310"/>
      <c r="K44" s="310"/>
      <c r="L44" s="310"/>
      <c r="M44" s="310"/>
      <c r="N44" s="44" t="s">
        <v>288</v>
      </c>
      <c r="O44" s="41">
        <f>O53+O56+O60</f>
        <v>167</v>
      </c>
      <c r="P44" s="307"/>
      <c r="Q44" s="278"/>
      <c r="R44" s="1"/>
    </row>
    <row r="45" spans="2:19" ht="21" x14ac:dyDescent="0.35">
      <c r="B45" s="304"/>
      <c r="C45" s="307"/>
      <c r="D45" s="307"/>
      <c r="E45" s="307"/>
      <c r="F45" s="307"/>
      <c r="G45" s="307"/>
      <c r="H45" s="307"/>
      <c r="I45" s="310"/>
      <c r="J45" s="310"/>
      <c r="K45" s="310"/>
      <c r="L45" s="310"/>
      <c r="M45" s="310"/>
      <c r="N45" s="44" t="s">
        <v>309</v>
      </c>
      <c r="O45" s="41">
        <f>O61+O63+O65+O67+O69+O71+O73+O75+O77+O79+O81+O83+O85+O87+O91</f>
        <v>292</v>
      </c>
      <c r="P45" s="307"/>
      <c r="Q45" s="278"/>
      <c r="R45" s="204"/>
    </row>
    <row r="46" spans="2:19" ht="31.5" x14ac:dyDescent="0.35">
      <c r="B46" s="304"/>
      <c r="C46" s="307"/>
      <c r="D46" s="307"/>
      <c r="E46" s="307"/>
      <c r="F46" s="307"/>
      <c r="G46" s="307"/>
      <c r="H46" s="307"/>
      <c r="I46" s="310"/>
      <c r="J46" s="310"/>
      <c r="K46" s="310"/>
      <c r="L46" s="310"/>
      <c r="M46" s="310"/>
      <c r="N46" s="44" t="s">
        <v>289</v>
      </c>
      <c r="O46" s="41">
        <f>O62+O64+O66+O68+O70+O72+O74+O76+O78+O80+O82+O84+O86+O88+O92</f>
        <v>302</v>
      </c>
      <c r="P46" s="307"/>
      <c r="Q46" s="278"/>
      <c r="R46" s="204"/>
    </row>
    <row r="47" spans="2:19" ht="31.5" x14ac:dyDescent="0.35">
      <c r="B47" s="304"/>
      <c r="C47" s="307"/>
      <c r="D47" s="307"/>
      <c r="E47" s="307"/>
      <c r="F47" s="307"/>
      <c r="G47" s="307"/>
      <c r="H47" s="307"/>
      <c r="I47" s="310"/>
      <c r="J47" s="310"/>
      <c r="K47" s="310"/>
      <c r="L47" s="310"/>
      <c r="M47" s="310"/>
      <c r="N47" s="44" t="s">
        <v>316</v>
      </c>
      <c r="O47" s="41">
        <f>O57+O89+O93+O95</f>
        <v>126</v>
      </c>
      <c r="P47" s="307"/>
      <c r="Q47" s="278"/>
      <c r="R47" s="204"/>
    </row>
    <row r="48" spans="2:19" ht="31.5" x14ac:dyDescent="0.35">
      <c r="B48" s="304"/>
      <c r="C48" s="307"/>
      <c r="D48" s="307"/>
      <c r="E48" s="307"/>
      <c r="F48" s="307"/>
      <c r="G48" s="307"/>
      <c r="H48" s="307"/>
      <c r="I48" s="310"/>
      <c r="J48" s="310"/>
      <c r="K48" s="310"/>
      <c r="L48" s="310"/>
      <c r="M48" s="310"/>
      <c r="N48" s="44" t="s">
        <v>290</v>
      </c>
      <c r="O48" s="41">
        <f>O58+O90+O94+O96</f>
        <v>375</v>
      </c>
      <c r="P48" s="307"/>
      <c r="Q48" s="278"/>
      <c r="R48" s="204"/>
    </row>
    <row r="49" spans="2:19" ht="21" x14ac:dyDescent="0.35">
      <c r="B49" s="42" t="s">
        <v>16</v>
      </c>
      <c r="C49" s="43"/>
      <c r="D49" s="43"/>
      <c r="E49" s="43"/>
      <c r="F49" s="43"/>
      <c r="G49" s="43"/>
      <c r="H49" s="43"/>
      <c r="I49" s="58"/>
      <c r="J49" s="58"/>
      <c r="K49" s="60"/>
      <c r="L49" s="60"/>
      <c r="M49" s="58"/>
      <c r="N49" s="43"/>
      <c r="O49" s="72"/>
      <c r="P49" s="73"/>
      <c r="Q49" s="43"/>
      <c r="R49" s="1"/>
    </row>
    <row r="50" spans="2:19" ht="24" customHeight="1" x14ac:dyDescent="0.35">
      <c r="B50" s="271" t="s">
        <v>305</v>
      </c>
      <c r="C50" s="272"/>
      <c r="D50" s="270" t="s">
        <v>306</v>
      </c>
      <c r="E50" s="373" t="s">
        <v>687</v>
      </c>
      <c r="F50" s="374"/>
      <c r="G50" s="374"/>
      <c r="H50" s="374"/>
      <c r="I50" s="374"/>
      <c r="J50" s="374"/>
      <c r="K50" s="374"/>
      <c r="L50" s="374"/>
      <c r="M50" s="374"/>
      <c r="N50" s="374"/>
      <c r="O50" s="374"/>
      <c r="P50" s="374"/>
      <c r="Q50" s="375"/>
      <c r="R50" s="205"/>
    </row>
    <row r="51" spans="2:19" ht="21.75" customHeight="1" x14ac:dyDescent="0.35">
      <c r="B51" s="271"/>
      <c r="C51" s="272"/>
      <c r="D51" s="270"/>
      <c r="E51" s="376"/>
      <c r="F51" s="377"/>
      <c r="G51" s="377"/>
      <c r="H51" s="377"/>
      <c r="I51" s="377"/>
      <c r="J51" s="377"/>
      <c r="K51" s="377"/>
      <c r="L51" s="377"/>
      <c r="M51" s="377"/>
      <c r="N51" s="377"/>
      <c r="O51" s="377"/>
      <c r="P51" s="377"/>
      <c r="Q51" s="378"/>
      <c r="R51" s="205"/>
    </row>
    <row r="52" spans="2:19" x14ac:dyDescent="0.35">
      <c r="B52" s="365" t="s">
        <v>399</v>
      </c>
      <c r="C52" s="272"/>
      <c r="D52" s="270" t="s">
        <v>20</v>
      </c>
      <c r="E52" s="278" t="s">
        <v>18</v>
      </c>
      <c r="F52" s="272"/>
      <c r="G52" s="270" t="s">
        <v>302</v>
      </c>
      <c r="H52" s="272"/>
      <c r="I52" s="273">
        <f>SUM(J52:M53)</f>
        <v>1600000</v>
      </c>
      <c r="J52" s="273">
        <v>0</v>
      </c>
      <c r="K52" s="273">
        <v>0</v>
      </c>
      <c r="L52" s="273">
        <v>1360000</v>
      </c>
      <c r="M52" s="273">
        <v>240000</v>
      </c>
      <c r="N52" s="40" t="s">
        <v>303</v>
      </c>
      <c r="O52" s="38">
        <v>52</v>
      </c>
      <c r="P52" s="270" t="s">
        <v>307</v>
      </c>
      <c r="Q52" s="270" t="s">
        <v>304</v>
      </c>
      <c r="R52" s="205"/>
    </row>
    <row r="53" spans="2:19" ht="21" x14ac:dyDescent="0.35">
      <c r="B53" s="365"/>
      <c r="C53" s="272"/>
      <c r="D53" s="270"/>
      <c r="E53" s="278"/>
      <c r="F53" s="272"/>
      <c r="G53" s="270"/>
      <c r="H53" s="272"/>
      <c r="I53" s="273"/>
      <c r="J53" s="273"/>
      <c r="K53" s="273"/>
      <c r="L53" s="273"/>
      <c r="M53" s="273"/>
      <c r="N53" s="40" t="s">
        <v>288</v>
      </c>
      <c r="O53" s="38">
        <v>52</v>
      </c>
      <c r="P53" s="270"/>
      <c r="Q53" s="270"/>
      <c r="R53" s="205"/>
    </row>
    <row r="54" spans="2:19" ht="31.5" x14ac:dyDescent="0.35">
      <c r="B54" s="199" t="s">
        <v>684</v>
      </c>
      <c r="C54" s="200"/>
      <c r="D54" s="99" t="s">
        <v>26</v>
      </c>
      <c r="E54" s="388" t="s">
        <v>685</v>
      </c>
      <c r="F54" s="389"/>
      <c r="G54" s="389"/>
      <c r="H54" s="389"/>
      <c r="I54" s="389"/>
      <c r="J54" s="389"/>
      <c r="K54" s="389"/>
      <c r="L54" s="389"/>
      <c r="M54" s="389"/>
      <c r="N54" s="389"/>
      <c r="O54" s="389"/>
      <c r="P54" s="389"/>
      <c r="Q54" s="390"/>
      <c r="R54" s="205"/>
    </row>
    <row r="55" spans="2:19" x14ac:dyDescent="0.35">
      <c r="B55" s="379" t="s">
        <v>585</v>
      </c>
      <c r="C55" s="372"/>
      <c r="D55" s="367" t="s">
        <v>26</v>
      </c>
      <c r="E55" s="367" t="s">
        <v>89</v>
      </c>
      <c r="F55" s="372"/>
      <c r="G55" s="367" t="s">
        <v>302</v>
      </c>
      <c r="H55" s="372"/>
      <c r="I55" s="289">
        <f>SUM(J55:M58)</f>
        <v>1047648</v>
      </c>
      <c r="J55" s="289">
        <v>0</v>
      </c>
      <c r="K55" s="289">
        <v>0</v>
      </c>
      <c r="L55" s="289">
        <v>890500</v>
      </c>
      <c r="M55" s="289">
        <v>157148</v>
      </c>
      <c r="N55" s="80" t="s">
        <v>303</v>
      </c>
      <c r="O55" s="141">
        <v>47</v>
      </c>
      <c r="P55" s="367" t="s">
        <v>307</v>
      </c>
      <c r="Q55" s="367" t="s">
        <v>19</v>
      </c>
      <c r="R55" s="205"/>
    </row>
    <row r="56" spans="2:19" ht="21" x14ac:dyDescent="0.35">
      <c r="B56" s="379"/>
      <c r="C56" s="372"/>
      <c r="D56" s="367"/>
      <c r="E56" s="367"/>
      <c r="F56" s="372"/>
      <c r="G56" s="367"/>
      <c r="H56" s="372"/>
      <c r="I56" s="289"/>
      <c r="J56" s="289"/>
      <c r="K56" s="289"/>
      <c r="L56" s="289"/>
      <c r="M56" s="289"/>
      <c r="N56" s="80" t="s">
        <v>288</v>
      </c>
      <c r="O56" s="141">
        <v>47</v>
      </c>
      <c r="P56" s="367"/>
      <c r="Q56" s="367"/>
      <c r="R56" s="205"/>
    </row>
    <row r="57" spans="2:19" ht="31.5" x14ac:dyDescent="0.35">
      <c r="B57" s="379"/>
      <c r="C57" s="372"/>
      <c r="D57" s="367"/>
      <c r="E57" s="367"/>
      <c r="F57" s="372"/>
      <c r="G57" s="367"/>
      <c r="H57" s="372"/>
      <c r="I57" s="289"/>
      <c r="J57" s="289"/>
      <c r="K57" s="289"/>
      <c r="L57" s="289"/>
      <c r="M57" s="289"/>
      <c r="N57" s="80" t="s">
        <v>316</v>
      </c>
      <c r="O57" s="141">
        <v>50</v>
      </c>
      <c r="P57" s="367"/>
      <c r="Q57" s="367"/>
      <c r="R57" s="205"/>
    </row>
    <row r="58" spans="2:19" ht="31.5" x14ac:dyDescent="0.35">
      <c r="B58" s="379"/>
      <c r="C58" s="372"/>
      <c r="D58" s="367"/>
      <c r="E58" s="367"/>
      <c r="F58" s="372"/>
      <c r="G58" s="367"/>
      <c r="H58" s="372"/>
      <c r="I58" s="289"/>
      <c r="J58" s="289"/>
      <c r="K58" s="289"/>
      <c r="L58" s="289"/>
      <c r="M58" s="289"/>
      <c r="N58" s="80" t="s">
        <v>290</v>
      </c>
      <c r="O58" s="141">
        <v>100</v>
      </c>
      <c r="P58" s="367"/>
      <c r="Q58" s="367"/>
      <c r="R58" s="205"/>
    </row>
    <row r="59" spans="2:19" x14ac:dyDescent="0.35">
      <c r="B59" s="365" t="s">
        <v>586</v>
      </c>
      <c r="C59" s="272"/>
      <c r="D59" s="270" t="s">
        <v>23</v>
      </c>
      <c r="E59" s="278" t="s">
        <v>18</v>
      </c>
      <c r="F59" s="272"/>
      <c r="G59" s="270" t="s">
        <v>302</v>
      </c>
      <c r="H59" s="272"/>
      <c r="I59" s="273">
        <f>SUM(J59:M60)</f>
        <v>3000000</v>
      </c>
      <c r="J59" s="273">
        <v>0</v>
      </c>
      <c r="K59" s="273">
        <v>0</v>
      </c>
      <c r="L59" s="273">
        <v>2550000</v>
      </c>
      <c r="M59" s="273">
        <v>450000</v>
      </c>
      <c r="N59" s="40" t="s">
        <v>303</v>
      </c>
      <c r="O59" s="38">
        <v>68</v>
      </c>
      <c r="P59" s="270" t="s">
        <v>315</v>
      </c>
      <c r="Q59" s="270" t="s">
        <v>382</v>
      </c>
      <c r="R59" s="205"/>
    </row>
    <row r="60" spans="2:19" ht="21" x14ac:dyDescent="0.35">
      <c r="B60" s="365"/>
      <c r="C60" s="272"/>
      <c r="D60" s="270"/>
      <c r="E60" s="278"/>
      <c r="F60" s="272"/>
      <c r="G60" s="270"/>
      <c r="H60" s="272"/>
      <c r="I60" s="273"/>
      <c r="J60" s="273"/>
      <c r="K60" s="273"/>
      <c r="L60" s="273"/>
      <c r="M60" s="273"/>
      <c r="N60" s="40" t="s">
        <v>288</v>
      </c>
      <c r="O60" s="38">
        <v>68</v>
      </c>
      <c r="P60" s="270"/>
      <c r="Q60" s="270"/>
      <c r="R60" s="205"/>
      <c r="S60" s="25" t="s">
        <v>287</v>
      </c>
    </row>
    <row r="61" spans="2:19" ht="21" x14ac:dyDescent="0.35">
      <c r="B61" s="365" t="s">
        <v>587</v>
      </c>
      <c r="C61" s="272"/>
      <c r="D61" s="270" t="s">
        <v>306</v>
      </c>
      <c r="E61" s="270" t="s">
        <v>682</v>
      </c>
      <c r="F61" s="272"/>
      <c r="G61" s="270" t="s">
        <v>302</v>
      </c>
      <c r="H61" s="272"/>
      <c r="I61" s="273">
        <f>SUM(J61:M62)</f>
        <v>2131176.48</v>
      </c>
      <c r="J61" s="273">
        <v>0</v>
      </c>
      <c r="K61" s="273">
        <v>0</v>
      </c>
      <c r="L61" s="273">
        <v>1811500</v>
      </c>
      <c r="M61" s="273">
        <v>319676.48</v>
      </c>
      <c r="N61" s="40" t="s">
        <v>309</v>
      </c>
      <c r="O61" s="38">
        <v>37</v>
      </c>
      <c r="P61" s="270" t="s">
        <v>315</v>
      </c>
      <c r="Q61" s="270" t="s">
        <v>382</v>
      </c>
      <c r="R61" s="205"/>
    </row>
    <row r="62" spans="2:19" ht="57" customHeight="1" x14ac:dyDescent="0.35">
      <c r="B62" s="365"/>
      <c r="C62" s="272"/>
      <c r="D62" s="270"/>
      <c r="E62" s="270"/>
      <c r="F62" s="272"/>
      <c r="G62" s="270"/>
      <c r="H62" s="272"/>
      <c r="I62" s="273"/>
      <c r="J62" s="273"/>
      <c r="K62" s="273"/>
      <c r="L62" s="273"/>
      <c r="M62" s="273"/>
      <c r="N62" s="40" t="s">
        <v>289</v>
      </c>
      <c r="O62" s="38">
        <v>37</v>
      </c>
      <c r="P62" s="270"/>
      <c r="Q62" s="270"/>
      <c r="R62" s="205"/>
    </row>
    <row r="63" spans="2:19" ht="21" x14ac:dyDescent="0.35">
      <c r="B63" s="365" t="s">
        <v>588</v>
      </c>
      <c r="C63" s="272"/>
      <c r="D63" s="270" t="s">
        <v>20</v>
      </c>
      <c r="E63" s="278" t="s">
        <v>18</v>
      </c>
      <c r="F63" s="272"/>
      <c r="G63" s="270" t="s">
        <v>302</v>
      </c>
      <c r="H63" s="272"/>
      <c r="I63" s="273">
        <f>SUM(J63:M64)</f>
        <v>110000</v>
      </c>
      <c r="J63" s="273">
        <v>0</v>
      </c>
      <c r="K63" s="273">
        <v>0</v>
      </c>
      <c r="L63" s="273">
        <v>93500</v>
      </c>
      <c r="M63" s="273">
        <v>16500</v>
      </c>
      <c r="N63" s="40" t="s">
        <v>309</v>
      </c>
      <c r="O63" s="38">
        <v>4</v>
      </c>
      <c r="P63" s="270" t="s">
        <v>256</v>
      </c>
      <c r="Q63" s="270" t="s">
        <v>19</v>
      </c>
      <c r="R63" s="205"/>
    </row>
    <row r="64" spans="2:19" ht="21" x14ac:dyDescent="0.35">
      <c r="B64" s="365"/>
      <c r="C64" s="272"/>
      <c r="D64" s="270"/>
      <c r="E64" s="278"/>
      <c r="F64" s="272"/>
      <c r="G64" s="270"/>
      <c r="H64" s="272"/>
      <c r="I64" s="273"/>
      <c r="J64" s="273"/>
      <c r="K64" s="273"/>
      <c r="L64" s="273"/>
      <c r="M64" s="273"/>
      <c r="N64" s="40" t="s">
        <v>289</v>
      </c>
      <c r="O64" s="38">
        <v>4</v>
      </c>
      <c r="P64" s="270"/>
      <c r="Q64" s="270"/>
      <c r="R64" s="205"/>
    </row>
    <row r="65" spans="2:21" ht="22.5" customHeight="1" x14ac:dyDescent="0.35">
      <c r="B65" s="365" t="s">
        <v>589</v>
      </c>
      <c r="C65" s="272"/>
      <c r="D65" s="270" t="s">
        <v>20</v>
      </c>
      <c r="E65" s="270" t="s">
        <v>312</v>
      </c>
      <c r="F65" s="272"/>
      <c r="G65" s="270" t="s">
        <v>302</v>
      </c>
      <c r="H65" s="272"/>
      <c r="I65" s="273">
        <f>SUM(J65:M66)</f>
        <v>941177</v>
      </c>
      <c r="J65" s="273">
        <v>0</v>
      </c>
      <c r="K65" s="273">
        <v>0</v>
      </c>
      <c r="L65" s="273">
        <v>800000</v>
      </c>
      <c r="M65" s="273">
        <v>141177</v>
      </c>
      <c r="N65" s="40" t="s">
        <v>309</v>
      </c>
      <c r="O65" s="38">
        <v>35</v>
      </c>
      <c r="P65" s="270" t="s">
        <v>256</v>
      </c>
      <c r="Q65" s="270" t="s">
        <v>19</v>
      </c>
      <c r="R65" s="205"/>
    </row>
    <row r="66" spans="2:21" ht="21" x14ac:dyDescent="0.35">
      <c r="B66" s="365"/>
      <c r="C66" s="272"/>
      <c r="D66" s="270"/>
      <c r="E66" s="270"/>
      <c r="F66" s="272"/>
      <c r="G66" s="270"/>
      <c r="H66" s="272"/>
      <c r="I66" s="273"/>
      <c r="J66" s="273"/>
      <c r="K66" s="273"/>
      <c r="L66" s="273"/>
      <c r="M66" s="273"/>
      <c r="N66" s="40" t="s">
        <v>289</v>
      </c>
      <c r="O66" s="38">
        <v>35</v>
      </c>
      <c r="P66" s="270"/>
      <c r="Q66" s="270"/>
      <c r="R66" s="205"/>
    </row>
    <row r="67" spans="2:21" ht="21" x14ac:dyDescent="0.35">
      <c r="B67" s="365" t="s">
        <v>590</v>
      </c>
      <c r="C67" s="272"/>
      <c r="D67" s="270" t="s">
        <v>22</v>
      </c>
      <c r="E67" s="270" t="s">
        <v>18</v>
      </c>
      <c r="F67" s="272"/>
      <c r="G67" s="270" t="s">
        <v>302</v>
      </c>
      <c r="H67" s="272"/>
      <c r="I67" s="273">
        <f>SUM(J67:M68)</f>
        <v>550000</v>
      </c>
      <c r="J67" s="273">
        <v>0</v>
      </c>
      <c r="K67" s="273">
        <v>0</v>
      </c>
      <c r="L67" s="273">
        <v>467500</v>
      </c>
      <c r="M67" s="273">
        <v>82500</v>
      </c>
      <c r="N67" s="40" t="s">
        <v>309</v>
      </c>
      <c r="O67" s="38">
        <v>12</v>
      </c>
      <c r="P67" s="270" t="s">
        <v>256</v>
      </c>
      <c r="Q67" s="270" t="s">
        <v>257</v>
      </c>
      <c r="R67" s="205"/>
    </row>
    <row r="68" spans="2:21" ht="45" customHeight="1" x14ac:dyDescent="0.35">
      <c r="B68" s="365"/>
      <c r="C68" s="272"/>
      <c r="D68" s="270"/>
      <c r="E68" s="270"/>
      <c r="F68" s="272"/>
      <c r="G68" s="270"/>
      <c r="H68" s="272"/>
      <c r="I68" s="273"/>
      <c r="J68" s="273"/>
      <c r="K68" s="273"/>
      <c r="L68" s="273"/>
      <c r="M68" s="273"/>
      <c r="N68" s="40" t="s">
        <v>289</v>
      </c>
      <c r="O68" s="38">
        <v>12</v>
      </c>
      <c r="P68" s="270"/>
      <c r="Q68" s="270"/>
      <c r="R68" s="205"/>
    </row>
    <row r="69" spans="2:21" ht="37.5" customHeight="1" x14ac:dyDescent="0.35">
      <c r="B69" s="365" t="s">
        <v>591</v>
      </c>
      <c r="C69" s="272"/>
      <c r="D69" s="270" t="s">
        <v>22</v>
      </c>
      <c r="E69" s="270" t="s">
        <v>18</v>
      </c>
      <c r="F69" s="272"/>
      <c r="G69" s="270" t="s">
        <v>302</v>
      </c>
      <c r="H69" s="272"/>
      <c r="I69" s="273">
        <f>SUM(J69:M70)</f>
        <v>900000</v>
      </c>
      <c r="J69" s="273">
        <v>0</v>
      </c>
      <c r="K69" s="273">
        <v>0</v>
      </c>
      <c r="L69" s="273">
        <v>765000</v>
      </c>
      <c r="M69" s="273">
        <v>135000</v>
      </c>
      <c r="N69" s="40" t="s">
        <v>309</v>
      </c>
      <c r="O69" s="38">
        <v>10</v>
      </c>
      <c r="P69" s="270" t="s">
        <v>256</v>
      </c>
      <c r="Q69" s="270" t="s">
        <v>21</v>
      </c>
      <c r="R69" s="205"/>
    </row>
    <row r="70" spans="2:21" ht="21" x14ac:dyDescent="0.35">
      <c r="B70" s="365"/>
      <c r="C70" s="272"/>
      <c r="D70" s="270"/>
      <c r="E70" s="270"/>
      <c r="F70" s="272"/>
      <c r="G70" s="270"/>
      <c r="H70" s="272"/>
      <c r="I70" s="273"/>
      <c r="J70" s="273"/>
      <c r="K70" s="273"/>
      <c r="L70" s="273"/>
      <c r="M70" s="273"/>
      <c r="N70" s="40" t="s">
        <v>289</v>
      </c>
      <c r="O70" s="38">
        <v>10</v>
      </c>
      <c r="P70" s="270"/>
      <c r="Q70" s="270"/>
      <c r="R70" s="205"/>
    </row>
    <row r="71" spans="2:21" ht="22.5" customHeight="1" x14ac:dyDescent="0.35">
      <c r="B71" s="271" t="s">
        <v>592</v>
      </c>
      <c r="C71" s="272"/>
      <c r="D71" s="270" t="s">
        <v>22</v>
      </c>
      <c r="E71" s="381" t="s">
        <v>689</v>
      </c>
      <c r="F71" s="382"/>
      <c r="G71" s="382"/>
      <c r="H71" s="382"/>
      <c r="I71" s="382"/>
      <c r="J71" s="382"/>
      <c r="K71" s="382"/>
      <c r="L71" s="382"/>
      <c r="M71" s="382"/>
      <c r="N71" s="382"/>
      <c r="O71" s="382"/>
      <c r="P71" s="382"/>
      <c r="Q71" s="383"/>
      <c r="R71" s="205"/>
    </row>
    <row r="72" spans="2:21" ht="37.5" customHeight="1" x14ac:dyDescent="0.35">
      <c r="B72" s="271"/>
      <c r="C72" s="272"/>
      <c r="D72" s="270"/>
      <c r="E72" s="384"/>
      <c r="F72" s="385"/>
      <c r="G72" s="385"/>
      <c r="H72" s="385"/>
      <c r="I72" s="385"/>
      <c r="J72" s="385"/>
      <c r="K72" s="385"/>
      <c r="L72" s="385"/>
      <c r="M72" s="385"/>
      <c r="N72" s="385"/>
      <c r="O72" s="385"/>
      <c r="P72" s="385"/>
      <c r="Q72" s="386"/>
      <c r="R72" s="205"/>
    </row>
    <row r="73" spans="2:21" ht="21" x14ac:dyDescent="0.35">
      <c r="B73" s="379" t="s">
        <v>593</v>
      </c>
      <c r="C73" s="387"/>
      <c r="D73" s="367" t="s">
        <v>22</v>
      </c>
      <c r="E73" s="367" t="s">
        <v>18</v>
      </c>
      <c r="F73" s="372"/>
      <c r="G73" s="367" t="s">
        <v>302</v>
      </c>
      <c r="H73" s="372"/>
      <c r="I73" s="380">
        <f>SUM(J73:M74)</f>
        <v>1000000</v>
      </c>
      <c r="J73" s="380">
        <v>0</v>
      </c>
      <c r="K73" s="380">
        <v>0</v>
      </c>
      <c r="L73" s="380">
        <v>850000</v>
      </c>
      <c r="M73" s="380">
        <v>150000</v>
      </c>
      <c r="N73" s="80" t="s">
        <v>309</v>
      </c>
      <c r="O73" s="141">
        <v>30</v>
      </c>
      <c r="P73" s="367" t="s">
        <v>256</v>
      </c>
      <c r="Q73" s="367" t="s">
        <v>313</v>
      </c>
      <c r="R73" s="205"/>
    </row>
    <row r="74" spans="2:21" ht="21" x14ac:dyDescent="0.35">
      <c r="B74" s="379"/>
      <c r="C74" s="387"/>
      <c r="D74" s="367"/>
      <c r="E74" s="367"/>
      <c r="F74" s="372"/>
      <c r="G74" s="367"/>
      <c r="H74" s="372"/>
      <c r="I74" s="380"/>
      <c r="J74" s="380"/>
      <c r="K74" s="380"/>
      <c r="L74" s="380"/>
      <c r="M74" s="380"/>
      <c r="N74" s="80" t="s">
        <v>289</v>
      </c>
      <c r="O74" s="141">
        <v>30</v>
      </c>
      <c r="P74" s="367"/>
      <c r="Q74" s="367"/>
      <c r="R74" s="205"/>
    </row>
    <row r="75" spans="2:21" ht="22.5" customHeight="1" x14ac:dyDescent="0.35">
      <c r="B75" s="271" t="s">
        <v>688</v>
      </c>
      <c r="C75" s="272"/>
      <c r="D75" s="270" t="s">
        <v>26</v>
      </c>
      <c r="E75" s="278" t="s">
        <v>18</v>
      </c>
      <c r="F75" s="272"/>
      <c r="G75" s="270" t="s">
        <v>302</v>
      </c>
      <c r="H75" s="272"/>
      <c r="I75" s="273">
        <f>SUM(J75:M76)</f>
        <v>600000</v>
      </c>
      <c r="J75" s="273">
        <v>0</v>
      </c>
      <c r="K75" s="273">
        <v>0</v>
      </c>
      <c r="L75" s="273">
        <v>510000</v>
      </c>
      <c r="M75" s="273">
        <v>90000</v>
      </c>
      <c r="N75" s="40" t="s">
        <v>309</v>
      </c>
      <c r="O75" s="38">
        <v>12</v>
      </c>
      <c r="P75" s="270" t="s">
        <v>314</v>
      </c>
      <c r="Q75" s="270" t="s">
        <v>310</v>
      </c>
      <c r="R75" s="205"/>
      <c r="U75" s="25"/>
    </row>
    <row r="76" spans="2:21" ht="22.9" customHeight="1" x14ac:dyDescent="0.35">
      <c r="B76" s="365"/>
      <c r="C76" s="272"/>
      <c r="D76" s="270"/>
      <c r="E76" s="278"/>
      <c r="F76" s="272"/>
      <c r="G76" s="270"/>
      <c r="H76" s="272"/>
      <c r="I76" s="273"/>
      <c r="J76" s="273"/>
      <c r="K76" s="273"/>
      <c r="L76" s="273"/>
      <c r="M76" s="273"/>
      <c r="N76" s="40" t="s">
        <v>289</v>
      </c>
      <c r="O76" s="38">
        <v>12</v>
      </c>
      <c r="P76" s="270"/>
      <c r="Q76" s="270"/>
      <c r="R76" s="205"/>
    </row>
    <row r="77" spans="2:21" ht="22.5" customHeight="1" x14ac:dyDescent="0.35">
      <c r="B77" s="365" t="s">
        <v>594</v>
      </c>
      <c r="C77" s="272"/>
      <c r="D77" s="270" t="s">
        <v>26</v>
      </c>
      <c r="E77" s="270" t="s">
        <v>18</v>
      </c>
      <c r="F77" s="272"/>
      <c r="G77" s="270" t="s">
        <v>302</v>
      </c>
      <c r="H77" s="272"/>
      <c r="I77" s="273">
        <f>SUM(J77:M78)</f>
        <v>850000</v>
      </c>
      <c r="J77" s="273">
        <v>0</v>
      </c>
      <c r="K77" s="273">
        <v>0</v>
      </c>
      <c r="L77" s="273">
        <v>722500</v>
      </c>
      <c r="M77" s="273">
        <v>127500</v>
      </c>
      <c r="N77" s="40" t="s">
        <v>309</v>
      </c>
      <c r="O77" s="38">
        <v>10</v>
      </c>
      <c r="P77" s="270" t="s">
        <v>315</v>
      </c>
      <c r="Q77" s="270" t="s">
        <v>271</v>
      </c>
      <c r="R77" s="205"/>
      <c r="U77" s="25"/>
    </row>
    <row r="78" spans="2:21" ht="21" x14ac:dyDescent="0.35">
      <c r="B78" s="365"/>
      <c r="C78" s="272"/>
      <c r="D78" s="270"/>
      <c r="E78" s="270"/>
      <c r="F78" s="272"/>
      <c r="G78" s="270"/>
      <c r="H78" s="272"/>
      <c r="I78" s="273"/>
      <c r="J78" s="273"/>
      <c r="K78" s="273"/>
      <c r="L78" s="273"/>
      <c r="M78" s="273"/>
      <c r="N78" s="40" t="s">
        <v>289</v>
      </c>
      <c r="O78" s="38">
        <v>10</v>
      </c>
      <c r="P78" s="270"/>
      <c r="Q78" s="270"/>
      <c r="R78" s="205"/>
    </row>
    <row r="79" spans="2:21" ht="22.5" customHeight="1" x14ac:dyDescent="0.35">
      <c r="B79" s="365" t="s">
        <v>595</v>
      </c>
      <c r="C79" s="272"/>
      <c r="D79" s="270" t="s">
        <v>26</v>
      </c>
      <c r="E79" s="278" t="s">
        <v>18</v>
      </c>
      <c r="F79" s="272"/>
      <c r="G79" s="270" t="s">
        <v>302</v>
      </c>
      <c r="H79" s="272"/>
      <c r="I79" s="273">
        <f>SUM(J79:M80)</f>
        <v>182500</v>
      </c>
      <c r="J79" s="273">
        <v>0</v>
      </c>
      <c r="K79" s="273">
        <v>0</v>
      </c>
      <c r="L79" s="273">
        <v>155125</v>
      </c>
      <c r="M79" s="273">
        <v>27375</v>
      </c>
      <c r="N79" s="40" t="s">
        <v>309</v>
      </c>
      <c r="O79" s="38">
        <v>16</v>
      </c>
      <c r="P79" s="270" t="s">
        <v>314</v>
      </c>
      <c r="Q79" s="270" t="s">
        <v>313</v>
      </c>
      <c r="R79" s="205"/>
      <c r="U79" s="25"/>
    </row>
    <row r="80" spans="2:21" ht="21" x14ac:dyDescent="0.35">
      <c r="B80" s="365"/>
      <c r="C80" s="272"/>
      <c r="D80" s="270"/>
      <c r="E80" s="278"/>
      <c r="F80" s="272"/>
      <c r="G80" s="270"/>
      <c r="H80" s="272"/>
      <c r="I80" s="273"/>
      <c r="J80" s="273"/>
      <c r="K80" s="273"/>
      <c r="L80" s="273"/>
      <c r="M80" s="273"/>
      <c r="N80" s="40" t="s">
        <v>289</v>
      </c>
      <c r="O80" s="38">
        <v>16</v>
      </c>
      <c r="P80" s="270"/>
      <c r="Q80" s="270"/>
      <c r="R80" s="205"/>
    </row>
    <row r="81" spans="2:23" ht="22.5" customHeight="1" x14ac:dyDescent="0.35">
      <c r="B81" s="365" t="s">
        <v>596</v>
      </c>
      <c r="C81" s="272"/>
      <c r="D81" s="270" t="s">
        <v>23</v>
      </c>
      <c r="E81" s="278" t="s">
        <v>18</v>
      </c>
      <c r="F81" s="272"/>
      <c r="G81" s="270" t="s">
        <v>302</v>
      </c>
      <c r="H81" s="272"/>
      <c r="I81" s="273">
        <f>SUM(J81:M82)</f>
        <v>139100</v>
      </c>
      <c r="J81" s="273">
        <v>0</v>
      </c>
      <c r="K81" s="273">
        <v>0</v>
      </c>
      <c r="L81" s="273">
        <v>118235</v>
      </c>
      <c r="M81" s="273">
        <v>20865</v>
      </c>
      <c r="N81" s="40" t="s">
        <v>309</v>
      </c>
      <c r="O81" s="38">
        <v>4</v>
      </c>
      <c r="P81" s="270" t="s">
        <v>256</v>
      </c>
      <c r="Q81" s="270" t="s">
        <v>19</v>
      </c>
      <c r="R81" s="205"/>
      <c r="T81" s="18"/>
      <c r="W81" s="28"/>
    </row>
    <row r="82" spans="2:23" ht="21" x14ac:dyDescent="0.35">
      <c r="B82" s="365"/>
      <c r="C82" s="272"/>
      <c r="D82" s="270"/>
      <c r="E82" s="278"/>
      <c r="F82" s="272"/>
      <c r="G82" s="270"/>
      <c r="H82" s="272"/>
      <c r="I82" s="273"/>
      <c r="J82" s="273"/>
      <c r="K82" s="273"/>
      <c r="L82" s="273"/>
      <c r="M82" s="273"/>
      <c r="N82" s="40" t="s">
        <v>289</v>
      </c>
      <c r="O82" s="38">
        <v>4</v>
      </c>
      <c r="P82" s="270"/>
      <c r="Q82" s="270"/>
      <c r="R82" s="205"/>
      <c r="T82" s="18"/>
      <c r="W82" s="28"/>
    </row>
    <row r="83" spans="2:23" ht="21" x14ac:dyDescent="0.35">
      <c r="B83" s="365" t="s">
        <v>597</v>
      </c>
      <c r="C83" s="272"/>
      <c r="D83" s="270" t="s">
        <v>23</v>
      </c>
      <c r="E83" s="278" t="s">
        <v>18</v>
      </c>
      <c r="F83" s="272"/>
      <c r="G83" s="270" t="s">
        <v>302</v>
      </c>
      <c r="H83" s="272"/>
      <c r="I83" s="273">
        <f>SUM(J83:M84)</f>
        <v>730000</v>
      </c>
      <c r="J83" s="273">
        <v>0</v>
      </c>
      <c r="K83" s="273">
        <v>0</v>
      </c>
      <c r="L83" s="273">
        <v>620500</v>
      </c>
      <c r="M83" s="273">
        <v>109500</v>
      </c>
      <c r="N83" s="40" t="s">
        <v>309</v>
      </c>
      <c r="O83" s="38">
        <v>10</v>
      </c>
      <c r="P83" s="270" t="s">
        <v>256</v>
      </c>
      <c r="Q83" s="270" t="s">
        <v>19</v>
      </c>
      <c r="R83" s="205"/>
      <c r="T83" s="18"/>
      <c r="W83" s="28"/>
    </row>
    <row r="84" spans="2:23" ht="59.25" customHeight="1" x14ac:dyDescent="0.35">
      <c r="B84" s="365"/>
      <c r="C84" s="272"/>
      <c r="D84" s="270"/>
      <c r="E84" s="278"/>
      <c r="F84" s="272"/>
      <c r="G84" s="270"/>
      <c r="H84" s="272"/>
      <c r="I84" s="273"/>
      <c r="J84" s="273"/>
      <c r="K84" s="273"/>
      <c r="L84" s="273"/>
      <c r="M84" s="273"/>
      <c r="N84" s="40" t="s">
        <v>289</v>
      </c>
      <c r="O84" s="38">
        <v>10</v>
      </c>
      <c r="P84" s="270"/>
      <c r="Q84" s="270"/>
      <c r="R84" s="205"/>
      <c r="U84" s="29"/>
      <c r="V84" s="29"/>
      <c r="W84" s="30"/>
    </row>
    <row r="85" spans="2:23" ht="21" x14ac:dyDescent="0.35">
      <c r="B85" s="365" t="s">
        <v>598</v>
      </c>
      <c r="C85" s="272"/>
      <c r="D85" s="270" t="s">
        <v>23</v>
      </c>
      <c r="E85" s="278" t="s">
        <v>18</v>
      </c>
      <c r="F85" s="272"/>
      <c r="G85" s="270" t="s">
        <v>302</v>
      </c>
      <c r="H85" s="272"/>
      <c r="I85" s="273">
        <f>SUM(J85:M86)</f>
        <v>800000</v>
      </c>
      <c r="J85" s="273">
        <v>0</v>
      </c>
      <c r="K85" s="273">
        <v>0</v>
      </c>
      <c r="L85" s="273">
        <v>680000</v>
      </c>
      <c r="M85" s="273">
        <v>120000</v>
      </c>
      <c r="N85" s="40" t="s">
        <v>309</v>
      </c>
      <c r="O85" s="38">
        <v>32</v>
      </c>
      <c r="P85" s="270" t="s">
        <v>256</v>
      </c>
      <c r="Q85" s="270" t="s">
        <v>19</v>
      </c>
      <c r="R85" s="205"/>
      <c r="T85" s="18"/>
      <c r="W85" s="28"/>
    </row>
    <row r="86" spans="2:23" ht="21" x14ac:dyDescent="0.35">
      <c r="B86" s="365"/>
      <c r="C86" s="272"/>
      <c r="D86" s="270"/>
      <c r="E86" s="278"/>
      <c r="F86" s="272"/>
      <c r="G86" s="270"/>
      <c r="H86" s="272"/>
      <c r="I86" s="273"/>
      <c r="J86" s="273"/>
      <c r="K86" s="273"/>
      <c r="L86" s="273"/>
      <c r="M86" s="273"/>
      <c r="N86" s="40" t="s">
        <v>289</v>
      </c>
      <c r="O86" s="38">
        <v>32</v>
      </c>
      <c r="P86" s="270"/>
      <c r="Q86" s="270"/>
      <c r="R86" s="205"/>
      <c r="U86" s="29"/>
      <c r="V86" s="29"/>
      <c r="W86" s="30"/>
    </row>
    <row r="87" spans="2:23" ht="21" x14ac:dyDescent="0.35">
      <c r="B87" s="365" t="s">
        <v>599</v>
      </c>
      <c r="C87" s="272"/>
      <c r="D87" s="270" t="s">
        <v>23</v>
      </c>
      <c r="E87" s="278" t="s">
        <v>18</v>
      </c>
      <c r="F87" s="272"/>
      <c r="G87" s="270" t="s">
        <v>302</v>
      </c>
      <c r="H87" s="272"/>
      <c r="I87" s="273">
        <f>SUM(J87:M88)</f>
        <v>450000</v>
      </c>
      <c r="J87" s="273">
        <v>0</v>
      </c>
      <c r="K87" s="273">
        <v>0</v>
      </c>
      <c r="L87" s="273">
        <v>382500</v>
      </c>
      <c r="M87" s="273">
        <v>67500</v>
      </c>
      <c r="N87" s="40" t="s">
        <v>309</v>
      </c>
      <c r="O87" s="38">
        <v>30</v>
      </c>
      <c r="P87" s="270" t="s">
        <v>307</v>
      </c>
      <c r="Q87" s="270" t="s">
        <v>19</v>
      </c>
      <c r="R87" s="205"/>
      <c r="T87" s="18"/>
      <c r="W87" s="28"/>
    </row>
    <row r="88" spans="2:23" ht="21" x14ac:dyDescent="0.35">
      <c r="B88" s="365"/>
      <c r="C88" s="272"/>
      <c r="D88" s="270"/>
      <c r="E88" s="278"/>
      <c r="F88" s="272"/>
      <c r="G88" s="270"/>
      <c r="H88" s="272"/>
      <c r="I88" s="273"/>
      <c r="J88" s="273"/>
      <c r="K88" s="273"/>
      <c r="L88" s="273"/>
      <c r="M88" s="273"/>
      <c r="N88" s="40" t="s">
        <v>289</v>
      </c>
      <c r="O88" s="38">
        <v>30</v>
      </c>
      <c r="P88" s="270"/>
      <c r="Q88" s="270"/>
      <c r="R88" s="205"/>
      <c r="U88" s="29"/>
      <c r="V88" s="29"/>
      <c r="W88" s="30"/>
    </row>
    <row r="89" spans="2:23" s="18" customFormat="1" ht="31.5" x14ac:dyDescent="0.3">
      <c r="B89" s="365" t="s">
        <v>600</v>
      </c>
      <c r="C89" s="272"/>
      <c r="D89" s="270" t="s">
        <v>22</v>
      </c>
      <c r="E89" s="270" t="s">
        <v>318</v>
      </c>
      <c r="F89" s="272"/>
      <c r="G89" s="270" t="s">
        <v>302</v>
      </c>
      <c r="H89" s="272"/>
      <c r="I89" s="366">
        <f>SUM(J89:M90)</f>
        <v>800000</v>
      </c>
      <c r="J89" s="366">
        <v>0</v>
      </c>
      <c r="K89" s="366">
        <v>0</v>
      </c>
      <c r="L89" s="366">
        <v>680000</v>
      </c>
      <c r="M89" s="366">
        <v>120000</v>
      </c>
      <c r="N89" s="40" t="s">
        <v>316</v>
      </c>
      <c r="O89" s="38">
        <f>18+8</f>
        <v>26</v>
      </c>
      <c r="P89" s="270" t="s">
        <v>256</v>
      </c>
      <c r="Q89" s="270" t="s">
        <v>24</v>
      </c>
      <c r="R89" s="205"/>
      <c r="S89" s="26"/>
    </row>
    <row r="90" spans="2:23" ht="31.5" x14ac:dyDescent="0.35">
      <c r="B90" s="365"/>
      <c r="C90" s="272"/>
      <c r="D90" s="270"/>
      <c r="E90" s="270"/>
      <c r="F90" s="272"/>
      <c r="G90" s="270"/>
      <c r="H90" s="272"/>
      <c r="I90" s="366"/>
      <c r="J90" s="366"/>
      <c r="K90" s="366"/>
      <c r="L90" s="366"/>
      <c r="M90" s="366"/>
      <c r="N90" s="40" t="s">
        <v>290</v>
      </c>
      <c r="O90" s="38">
        <f>20+35</f>
        <v>55</v>
      </c>
      <c r="P90" s="270"/>
      <c r="Q90" s="270"/>
      <c r="R90" s="205"/>
    </row>
    <row r="91" spans="2:23" ht="35.25" customHeight="1" x14ac:dyDescent="0.35">
      <c r="B91" s="379" t="s">
        <v>601</v>
      </c>
      <c r="C91" s="372"/>
      <c r="D91" s="367" t="s">
        <v>22</v>
      </c>
      <c r="E91" s="367" t="s">
        <v>683</v>
      </c>
      <c r="F91" s="372"/>
      <c r="G91" s="367" t="s">
        <v>302</v>
      </c>
      <c r="H91" s="372"/>
      <c r="I91" s="368">
        <f>SUM(J91:M94)</f>
        <v>3820000</v>
      </c>
      <c r="J91" s="368">
        <v>0</v>
      </c>
      <c r="K91" s="368">
        <v>0</v>
      </c>
      <c r="L91" s="368">
        <v>3247000</v>
      </c>
      <c r="M91" s="368">
        <v>573000</v>
      </c>
      <c r="N91" s="80" t="s">
        <v>309</v>
      </c>
      <c r="O91" s="141">
        <v>50</v>
      </c>
      <c r="P91" s="367" t="s">
        <v>315</v>
      </c>
      <c r="Q91" s="367" t="s">
        <v>382</v>
      </c>
      <c r="R91" s="205"/>
    </row>
    <row r="92" spans="2:23" ht="35.25" customHeight="1" x14ac:dyDescent="0.35">
      <c r="B92" s="379"/>
      <c r="C92" s="372"/>
      <c r="D92" s="367"/>
      <c r="E92" s="367"/>
      <c r="F92" s="372"/>
      <c r="G92" s="367"/>
      <c r="H92" s="372"/>
      <c r="I92" s="368"/>
      <c r="J92" s="368"/>
      <c r="K92" s="368"/>
      <c r="L92" s="368"/>
      <c r="M92" s="368"/>
      <c r="N92" s="80" t="s">
        <v>289</v>
      </c>
      <c r="O92" s="141">
        <v>60</v>
      </c>
      <c r="P92" s="367"/>
      <c r="Q92" s="367"/>
      <c r="R92" s="205"/>
    </row>
    <row r="93" spans="2:23" ht="35.25" customHeight="1" x14ac:dyDescent="0.35">
      <c r="B93" s="379"/>
      <c r="C93" s="372"/>
      <c r="D93" s="367"/>
      <c r="E93" s="367"/>
      <c r="F93" s="372"/>
      <c r="G93" s="367"/>
      <c r="H93" s="372"/>
      <c r="I93" s="368"/>
      <c r="J93" s="368"/>
      <c r="K93" s="368"/>
      <c r="L93" s="368"/>
      <c r="M93" s="368"/>
      <c r="N93" s="80" t="s">
        <v>316</v>
      </c>
      <c r="O93" s="141">
        <v>30</v>
      </c>
      <c r="P93" s="367"/>
      <c r="Q93" s="367"/>
      <c r="R93" s="205"/>
    </row>
    <row r="94" spans="2:23" ht="31.5" x14ac:dyDescent="0.35">
      <c r="B94" s="379"/>
      <c r="C94" s="372"/>
      <c r="D94" s="367"/>
      <c r="E94" s="367"/>
      <c r="F94" s="372"/>
      <c r="G94" s="367"/>
      <c r="H94" s="372"/>
      <c r="I94" s="368"/>
      <c r="J94" s="368"/>
      <c r="K94" s="368"/>
      <c r="L94" s="368"/>
      <c r="M94" s="368"/>
      <c r="N94" s="80" t="s">
        <v>290</v>
      </c>
      <c r="O94" s="141">
        <v>200</v>
      </c>
      <c r="P94" s="367"/>
      <c r="Q94" s="367"/>
      <c r="R94" s="205"/>
    </row>
    <row r="95" spans="2:23" ht="31.5" x14ac:dyDescent="0.35">
      <c r="B95" s="365" t="s">
        <v>602</v>
      </c>
      <c r="C95" s="272"/>
      <c r="D95" s="270" t="s">
        <v>319</v>
      </c>
      <c r="E95" s="270" t="s">
        <v>318</v>
      </c>
      <c r="F95" s="272"/>
      <c r="G95" s="270" t="s">
        <v>302</v>
      </c>
      <c r="H95" s="272"/>
      <c r="I95" s="366">
        <f>SUM(J95:M96)</f>
        <v>900000</v>
      </c>
      <c r="J95" s="366">
        <v>0</v>
      </c>
      <c r="K95" s="366">
        <v>0</v>
      </c>
      <c r="L95" s="366">
        <v>765000</v>
      </c>
      <c r="M95" s="366">
        <v>135000</v>
      </c>
      <c r="N95" s="40" t="s">
        <v>316</v>
      </c>
      <c r="O95" s="38">
        <v>20</v>
      </c>
      <c r="P95" s="270" t="s">
        <v>256</v>
      </c>
      <c r="Q95" s="270" t="s">
        <v>19</v>
      </c>
      <c r="R95" s="205"/>
    </row>
    <row r="96" spans="2:23" s="47" customFormat="1" ht="31.5" x14ac:dyDescent="0.3">
      <c r="B96" s="365"/>
      <c r="C96" s="272"/>
      <c r="D96" s="270"/>
      <c r="E96" s="270"/>
      <c r="F96" s="272"/>
      <c r="G96" s="270"/>
      <c r="H96" s="272"/>
      <c r="I96" s="366"/>
      <c r="J96" s="366"/>
      <c r="K96" s="366"/>
      <c r="L96" s="366"/>
      <c r="M96" s="366"/>
      <c r="N96" s="40" t="s">
        <v>290</v>
      </c>
      <c r="O96" s="38">
        <v>20</v>
      </c>
      <c r="P96" s="270"/>
      <c r="Q96" s="270"/>
      <c r="R96" s="205"/>
      <c r="S96" s="48"/>
    </row>
    <row r="97" spans="2:19" s="18" customFormat="1" ht="21" customHeight="1" x14ac:dyDescent="0.3">
      <c r="B97" s="277" t="s">
        <v>583</v>
      </c>
      <c r="C97" s="278" t="s">
        <v>13</v>
      </c>
      <c r="D97" s="278" t="s">
        <v>326</v>
      </c>
      <c r="E97" s="278" t="s">
        <v>308</v>
      </c>
      <c r="F97" s="278" t="s">
        <v>14</v>
      </c>
      <c r="G97" s="278" t="s">
        <v>302</v>
      </c>
      <c r="H97" s="278" t="s">
        <v>15</v>
      </c>
      <c r="I97" s="279">
        <f>SUM(I100:I107)</f>
        <v>5158942.12</v>
      </c>
      <c r="J97" s="279">
        <f>SUM(J100:J107)</f>
        <v>0</v>
      </c>
      <c r="K97" s="279">
        <f t="shared" ref="K97" si="1">SUM(K100:K107)</f>
        <v>0</v>
      </c>
      <c r="L97" s="279">
        <f>SUM(L100:L107)</f>
        <v>4385100</v>
      </c>
      <c r="M97" s="279">
        <f>SUM(M100:M107)</f>
        <v>773842.12</v>
      </c>
      <c r="N97" s="44" t="s">
        <v>320</v>
      </c>
      <c r="O97" s="41">
        <f>O100+O102+O104+O106</f>
        <v>136</v>
      </c>
      <c r="P97" s="278" t="s">
        <v>256</v>
      </c>
      <c r="Q97" s="278" t="s">
        <v>382</v>
      </c>
      <c r="R97" s="205"/>
      <c r="S97" s="26"/>
    </row>
    <row r="98" spans="2:19" ht="41.25" customHeight="1" x14ac:dyDescent="0.35">
      <c r="B98" s="277"/>
      <c r="C98" s="278"/>
      <c r="D98" s="278"/>
      <c r="E98" s="278"/>
      <c r="F98" s="278"/>
      <c r="G98" s="278"/>
      <c r="H98" s="278"/>
      <c r="I98" s="279"/>
      <c r="J98" s="279"/>
      <c r="K98" s="279"/>
      <c r="L98" s="279"/>
      <c r="M98" s="279"/>
      <c r="N98" s="44" t="s">
        <v>291</v>
      </c>
      <c r="O98" s="41">
        <f>O101+O103+O105+O107</f>
        <v>142</v>
      </c>
      <c r="P98" s="278"/>
      <c r="Q98" s="278"/>
      <c r="R98" s="205"/>
    </row>
    <row r="99" spans="2:19" ht="21" x14ac:dyDescent="0.35">
      <c r="B99" s="153" t="s">
        <v>311</v>
      </c>
      <c r="C99" s="43"/>
      <c r="D99" s="43"/>
      <c r="E99" s="43"/>
      <c r="F99" s="43"/>
      <c r="G99" s="43"/>
      <c r="H99" s="43"/>
      <c r="I99" s="58"/>
      <c r="J99" s="58"/>
      <c r="K99" s="60"/>
      <c r="L99" s="60"/>
      <c r="M99" s="58"/>
      <c r="N99" s="43"/>
      <c r="O99" s="72"/>
      <c r="P99" s="73"/>
      <c r="Q99" s="43"/>
      <c r="R99" s="205"/>
    </row>
    <row r="100" spans="2:19" ht="21" x14ac:dyDescent="0.35">
      <c r="B100" s="365" t="s">
        <v>576</v>
      </c>
      <c r="C100" s="272"/>
      <c r="D100" s="270" t="s">
        <v>306</v>
      </c>
      <c r="E100" s="274" t="s">
        <v>682</v>
      </c>
      <c r="F100" s="272"/>
      <c r="G100" s="270" t="s">
        <v>302</v>
      </c>
      <c r="H100" s="272"/>
      <c r="I100" s="273">
        <f>SUM(J100:M101)</f>
        <v>3235294.12</v>
      </c>
      <c r="J100" s="273">
        <v>0</v>
      </c>
      <c r="K100" s="273">
        <v>0</v>
      </c>
      <c r="L100" s="273">
        <v>2750000</v>
      </c>
      <c r="M100" s="273">
        <v>485294.12</v>
      </c>
      <c r="N100" s="40" t="s">
        <v>320</v>
      </c>
      <c r="O100" s="38">
        <v>40</v>
      </c>
      <c r="P100" s="270" t="s">
        <v>315</v>
      </c>
      <c r="Q100" s="270" t="s">
        <v>382</v>
      </c>
      <c r="R100" s="205"/>
    </row>
    <row r="101" spans="2:19" ht="21" x14ac:dyDescent="0.35">
      <c r="B101" s="365"/>
      <c r="C101" s="272"/>
      <c r="D101" s="270"/>
      <c r="E101" s="274"/>
      <c r="F101" s="272"/>
      <c r="G101" s="270"/>
      <c r="H101" s="272"/>
      <c r="I101" s="273"/>
      <c r="J101" s="273"/>
      <c r="K101" s="273"/>
      <c r="L101" s="273"/>
      <c r="M101" s="273"/>
      <c r="N101" s="40" t="s">
        <v>291</v>
      </c>
      <c r="O101" s="38">
        <v>40</v>
      </c>
      <c r="P101" s="270"/>
      <c r="Q101" s="270"/>
      <c r="R101" s="205"/>
    </row>
    <row r="102" spans="2:19" s="64" customFormat="1" ht="21" x14ac:dyDescent="0.3">
      <c r="B102" s="365" t="s">
        <v>577</v>
      </c>
      <c r="C102" s="272"/>
      <c r="D102" s="270" t="s">
        <v>22</v>
      </c>
      <c r="E102" s="270" t="s">
        <v>321</v>
      </c>
      <c r="F102" s="272"/>
      <c r="G102" s="270" t="s">
        <v>302</v>
      </c>
      <c r="H102" s="272"/>
      <c r="I102" s="273">
        <f>SUM(J102:M103)</f>
        <v>400000</v>
      </c>
      <c r="J102" s="273">
        <v>0</v>
      </c>
      <c r="K102" s="273">
        <v>0</v>
      </c>
      <c r="L102" s="273">
        <v>340000</v>
      </c>
      <c r="M102" s="273">
        <v>60000</v>
      </c>
      <c r="N102" s="40" t="s">
        <v>320</v>
      </c>
      <c r="O102" s="38">
        <v>26</v>
      </c>
      <c r="P102" s="270" t="s">
        <v>256</v>
      </c>
      <c r="Q102" s="270" t="s">
        <v>24</v>
      </c>
      <c r="R102" s="205"/>
      <c r="S102" s="48"/>
    </row>
    <row r="103" spans="2:19" s="18" customFormat="1" ht="67.5" customHeight="1" x14ac:dyDescent="0.3">
      <c r="B103" s="365"/>
      <c r="C103" s="272"/>
      <c r="D103" s="270"/>
      <c r="E103" s="270"/>
      <c r="F103" s="272"/>
      <c r="G103" s="270"/>
      <c r="H103" s="272"/>
      <c r="I103" s="273"/>
      <c r="J103" s="273"/>
      <c r="K103" s="273"/>
      <c r="L103" s="273"/>
      <c r="M103" s="273"/>
      <c r="N103" s="40" t="s">
        <v>291</v>
      </c>
      <c r="O103" s="38">
        <v>32</v>
      </c>
      <c r="P103" s="270"/>
      <c r="Q103" s="270"/>
      <c r="R103" s="205"/>
      <c r="S103" s="26"/>
    </row>
    <row r="104" spans="2:19" s="18" customFormat="1" ht="21" x14ac:dyDescent="0.3">
      <c r="B104" s="365" t="s">
        <v>578</v>
      </c>
      <c r="C104" s="272"/>
      <c r="D104" s="270" t="s">
        <v>26</v>
      </c>
      <c r="E104" s="270" t="s">
        <v>322</v>
      </c>
      <c r="F104" s="272"/>
      <c r="G104" s="270" t="s">
        <v>302</v>
      </c>
      <c r="H104" s="272"/>
      <c r="I104" s="273">
        <f>SUM(J104:M105)</f>
        <v>367648</v>
      </c>
      <c r="J104" s="273">
        <v>0</v>
      </c>
      <c r="K104" s="273">
        <v>0</v>
      </c>
      <c r="L104" s="273">
        <v>312500</v>
      </c>
      <c r="M104" s="273">
        <v>55148</v>
      </c>
      <c r="N104" s="40" t="s">
        <v>320</v>
      </c>
      <c r="O104" s="38">
        <v>55</v>
      </c>
      <c r="P104" s="270" t="s">
        <v>307</v>
      </c>
      <c r="Q104" s="270" t="s">
        <v>19</v>
      </c>
      <c r="R104" s="205"/>
      <c r="S104" s="26"/>
    </row>
    <row r="105" spans="2:19" ht="21" x14ac:dyDescent="0.35">
      <c r="B105" s="365"/>
      <c r="C105" s="272"/>
      <c r="D105" s="270"/>
      <c r="E105" s="270"/>
      <c r="F105" s="272"/>
      <c r="G105" s="270"/>
      <c r="H105" s="272"/>
      <c r="I105" s="273"/>
      <c r="J105" s="273"/>
      <c r="K105" s="273"/>
      <c r="L105" s="273"/>
      <c r="M105" s="273"/>
      <c r="N105" s="40" t="s">
        <v>291</v>
      </c>
      <c r="O105" s="38">
        <v>55</v>
      </c>
      <c r="P105" s="270"/>
      <c r="Q105" s="270"/>
      <c r="R105" s="205"/>
    </row>
    <row r="106" spans="2:19" s="18" customFormat="1" ht="21" x14ac:dyDescent="0.3">
      <c r="B106" s="365" t="s">
        <v>579</v>
      </c>
      <c r="C106" s="272"/>
      <c r="D106" s="270" t="s">
        <v>323</v>
      </c>
      <c r="E106" s="278" t="s">
        <v>18</v>
      </c>
      <c r="F106" s="272"/>
      <c r="G106" s="270" t="s">
        <v>302</v>
      </c>
      <c r="H106" s="272"/>
      <c r="I106" s="273">
        <f>SUM(J106:M107)</f>
        <v>1156000</v>
      </c>
      <c r="J106" s="273">
        <v>0</v>
      </c>
      <c r="K106" s="273">
        <v>0</v>
      </c>
      <c r="L106" s="273">
        <v>982600</v>
      </c>
      <c r="M106" s="273">
        <v>173400</v>
      </c>
      <c r="N106" s="40" t="s">
        <v>320</v>
      </c>
      <c r="O106" s="38">
        <v>15</v>
      </c>
      <c r="P106" s="270" t="s">
        <v>307</v>
      </c>
      <c r="Q106" s="270" t="s">
        <v>19</v>
      </c>
      <c r="R106" s="205"/>
      <c r="S106" s="26"/>
    </row>
    <row r="107" spans="2:19" ht="21" x14ac:dyDescent="0.35">
      <c r="B107" s="365"/>
      <c r="C107" s="272"/>
      <c r="D107" s="270"/>
      <c r="E107" s="278"/>
      <c r="F107" s="272"/>
      <c r="G107" s="270"/>
      <c r="H107" s="272"/>
      <c r="I107" s="273"/>
      <c r="J107" s="273"/>
      <c r="K107" s="273"/>
      <c r="L107" s="273"/>
      <c r="M107" s="273"/>
      <c r="N107" s="40" t="s">
        <v>291</v>
      </c>
      <c r="O107" s="38">
        <v>15</v>
      </c>
      <c r="P107" s="270"/>
      <c r="Q107" s="270"/>
      <c r="R107" s="205"/>
    </row>
    <row r="108" spans="2:19" ht="15" customHeight="1" x14ac:dyDescent="0.35">
      <c r="B108" s="315" t="s">
        <v>12</v>
      </c>
      <c r="C108" s="315"/>
      <c r="D108" s="315"/>
      <c r="E108" s="315"/>
      <c r="F108" s="315"/>
      <c r="G108" s="315"/>
      <c r="H108" s="315"/>
      <c r="I108" s="9">
        <f>I43+I97</f>
        <v>25710543.600000001</v>
      </c>
      <c r="J108" s="9">
        <f>J43+J97</f>
        <v>0</v>
      </c>
      <c r="K108" s="9">
        <f>K43+K97</f>
        <v>0</v>
      </c>
      <c r="L108" s="9">
        <f>L43+L97</f>
        <v>21853960</v>
      </c>
      <c r="M108" s="9">
        <f>M43+M97</f>
        <v>3856583.6</v>
      </c>
      <c r="N108" s="316"/>
      <c r="O108" s="316"/>
      <c r="P108" s="316"/>
      <c r="Q108" s="316"/>
      <c r="R108" s="205"/>
    </row>
    <row r="109" spans="2:19" s="47" customFormat="1" ht="12" x14ac:dyDescent="0.3">
      <c r="B109" s="4" t="s">
        <v>325</v>
      </c>
      <c r="C109" s="1"/>
      <c r="D109" s="1"/>
      <c r="E109" s="1"/>
      <c r="F109" s="1"/>
      <c r="G109" s="1"/>
      <c r="H109" s="1"/>
      <c r="I109" s="8"/>
      <c r="J109" s="8"/>
      <c r="K109" s="8"/>
      <c r="L109" s="8"/>
      <c r="M109" s="8"/>
      <c r="N109" s="1"/>
      <c r="O109" s="5"/>
      <c r="P109" s="1"/>
      <c r="Q109" s="1"/>
      <c r="R109" s="203"/>
      <c r="S109" s="48"/>
    </row>
    <row r="110" spans="2:19" s="47" customFormat="1" ht="12" x14ac:dyDescent="0.3">
      <c r="B110" s="4" t="s">
        <v>582</v>
      </c>
      <c r="C110" s="1"/>
      <c r="D110" s="1"/>
      <c r="E110" s="1"/>
      <c r="F110" s="1"/>
      <c r="G110" s="1"/>
      <c r="H110" s="1"/>
      <c r="I110" s="8"/>
      <c r="J110" s="8"/>
      <c r="K110" s="8"/>
      <c r="L110" s="8"/>
      <c r="M110" s="8"/>
      <c r="N110" s="1"/>
      <c r="O110" s="5"/>
      <c r="P110" s="1"/>
      <c r="Q110" s="1"/>
      <c r="R110" s="203"/>
      <c r="S110" s="48"/>
    </row>
    <row r="111" spans="2:19" s="47" customFormat="1" ht="12" x14ac:dyDescent="0.3">
      <c r="B111" s="4"/>
      <c r="C111" s="1"/>
      <c r="D111" s="1"/>
      <c r="E111" s="1"/>
      <c r="F111" s="1"/>
      <c r="G111" s="1"/>
      <c r="H111" s="1"/>
      <c r="I111" s="8"/>
      <c r="J111" s="8"/>
      <c r="K111" s="8"/>
      <c r="L111" s="8"/>
      <c r="M111" s="8"/>
      <c r="N111" s="1"/>
      <c r="O111" s="5"/>
      <c r="P111" s="1"/>
      <c r="Q111" s="1"/>
      <c r="R111" s="155"/>
      <c r="S111" s="48"/>
    </row>
    <row r="112" spans="2:19" s="47" customFormat="1" ht="12" x14ac:dyDescent="0.3">
      <c r="B112" s="4"/>
      <c r="C112" s="1"/>
      <c r="D112" s="1"/>
      <c r="E112" s="1"/>
      <c r="F112" s="1"/>
      <c r="G112" s="1"/>
      <c r="H112" s="1"/>
      <c r="I112" s="8"/>
      <c r="J112" s="8"/>
      <c r="K112" s="8"/>
      <c r="L112" s="8"/>
      <c r="M112" s="8"/>
      <c r="N112" s="1"/>
      <c r="O112" s="5"/>
      <c r="P112" s="1"/>
      <c r="Q112" s="1"/>
      <c r="R112" s="155"/>
      <c r="S112" s="48"/>
    </row>
    <row r="113" spans="2:19" s="18" customFormat="1" ht="14" x14ac:dyDescent="0.3">
      <c r="B113" s="21" t="s">
        <v>152</v>
      </c>
      <c r="C113" s="1"/>
      <c r="D113" s="1"/>
      <c r="E113" s="1"/>
      <c r="F113" s="1"/>
      <c r="G113" s="1"/>
      <c r="H113" s="1"/>
      <c r="I113" s="8"/>
      <c r="J113" s="8"/>
      <c r="K113" s="8"/>
      <c r="L113" s="8"/>
      <c r="M113" s="8"/>
      <c r="N113" s="1"/>
      <c r="O113" s="5"/>
      <c r="P113" s="1"/>
      <c r="Q113" s="1"/>
      <c r="R113" s="154"/>
      <c r="S113" s="26"/>
    </row>
    <row r="114" spans="2:19" x14ac:dyDescent="0.35">
      <c r="B114" s="14" t="s">
        <v>39</v>
      </c>
      <c r="C114" s="251" t="s">
        <v>153</v>
      </c>
      <c r="D114" s="251"/>
      <c r="E114" s="251"/>
      <c r="F114" s="258" t="s">
        <v>154</v>
      </c>
      <c r="G114" s="259"/>
      <c r="H114" s="259"/>
      <c r="I114" s="259"/>
      <c r="J114" s="260"/>
      <c r="K114" s="255" t="s">
        <v>155</v>
      </c>
      <c r="L114" s="255"/>
      <c r="M114" s="255"/>
      <c r="N114" s="255"/>
      <c r="O114" s="255"/>
      <c r="P114" s="255"/>
      <c r="Q114" s="255"/>
    </row>
    <row r="115" spans="2:19" x14ac:dyDescent="0.35">
      <c r="B115" s="56">
        <v>1</v>
      </c>
      <c r="C115" s="253">
        <v>2</v>
      </c>
      <c r="D115" s="253"/>
      <c r="E115" s="253"/>
      <c r="F115" s="261">
        <v>3</v>
      </c>
      <c r="G115" s="262"/>
      <c r="H115" s="262"/>
      <c r="I115" s="262"/>
      <c r="J115" s="263"/>
      <c r="K115" s="253">
        <v>4</v>
      </c>
      <c r="L115" s="253"/>
      <c r="M115" s="253"/>
      <c r="N115" s="253"/>
      <c r="O115" s="253"/>
      <c r="P115" s="253"/>
      <c r="Q115" s="253"/>
    </row>
    <row r="116" spans="2:19" x14ac:dyDescent="0.35">
      <c r="B116" s="22"/>
      <c r="C116" s="264" t="s">
        <v>164</v>
      </c>
      <c r="D116" s="265"/>
      <c r="E116" s="266"/>
      <c r="F116" s="267"/>
      <c r="G116" s="268"/>
      <c r="H116" s="268"/>
      <c r="I116" s="268"/>
      <c r="J116" s="269"/>
      <c r="K116" s="257"/>
      <c r="L116" s="257"/>
      <c r="M116" s="257"/>
      <c r="N116" s="257"/>
      <c r="O116" s="257"/>
      <c r="P116" s="257"/>
      <c r="Q116" s="257"/>
    </row>
    <row r="119" spans="2:19" x14ac:dyDescent="0.35">
      <c r="B119" s="21" t="s">
        <v>156</v>
      </c>
    </row>
    <row r="120" spans="2:19" x14ac:dyDescent="0.35">
      <c r="B120" s="14" t="s">
        <v>39</v>
      </c>
      <c r="C120" s="251" t="s">
        <v>157</v>
      </c>
      <c r="D120" s="251"/>
      <c r="E120" s="251"/>
      <c r="F120" s="255" t="s">
        <v>154</v>
      </c>
      <c r="G120" s="255"/>
      <c r="H120" s="255"/>
      <c r="I120" s="255"/>
      <c r="J120" s="255"/>
      <c r="K120" s="255" t="s">
        <v>158</v>
      </c>
      <c r="L120" s="255"/>
      <c r="M120" s="255"/>
      <c r="N120" s="255"/>
      <c r="O120" s="255"/>
      <c r="P120" s="255"/>
      <c r="Q120" s="255"/>
    </row>
    <row r="121" spans="2:19" x14ac:dyDescent="0.35">
      <c r="B121" s="56">
        <v>1</v>
      </c>
      <c r="C121" s="253">
        <v>2</v>
      </c>
      <c r="D121" s="253"/>
      <c r="E121" s="253"/>
      <c r="F121" s="253">
        <v>3</v>
      </c>
      <c r="G121" s="253"/>
      <c r="H121" s="253"/>
      <c r="I121" s="253"/>
      <c r="J121" s="253"/>
      <c r="K121" s="253">
        <v>4</v>
      </c>
      <c r="L121" s="253"/>
      <c r="M121" s="253"/>
      <c r="N121" s="253"/>
      <c r="O121" s="253"/>
      <c r="P121" s="253"/>
      <c r="Q121" s="253"/>
    </row>
    <row r="122" spans="2:19" x14ac:dyDescent="0.35">
      <c r="B122" s="22"/>
      <c r="C122" s="256" t="s">
        <v>164</v>
      </c>
      <c r="D122" s="256"/>
      <c r="E122" s="256"/>
      <c r="F122" s="254"/>
      <c r="G122" s="254"/>
      <c r="H122" s="254"/>
      <c r="I122" s="254"/>
      <c r="J122" s="254"/>
      <c r="K122" s="257"/>
      <c r="L122" s="257"/>
      <c r="M122" s="257"/>
      <c r="N122" s="257"/>
      <c r="O122" s="257"/>
      <c r="P122" s="257"/>
      <c r="Q122" s="257"/>
    </row>
    <row r="125" spans="2:19" x14ac:dyDescent="0.35">
      <c r="B125" s="21" t="s">
        <v>159</v>
      </c>
    </row>
    <row r="126" spans="2:19" ht="45.75" customHeight="1" x14ac:dyDescent="0.35">
      <c r="B126" s="11" t="s">
        <v>39</v>
      </c>
      <c r="C126" s="228" t="s">
        <v>160</v>
      </c>
      <c r="D126" s="228"/>
      <c r="E126" s="228"/>
      <c r="F126" s="243" t="s">
        <v>161</v>
      </c>
      <c r="G126" s="244"/>
      <c r="H126" s="244"/>
      <c r="I126" s="244"/>
      <c r="J126" s="244"/>
      <c r="K126" s="244"/>
      <c r="L126" s="244"/>
      <c r="M126" s="244"/>
      <c r="N126" s="244"/>
      <c r="O126" s="244"/>
      <c r="P126" s="244"/>
      <c r="Q126" s="245"/>
    </row>
    <row r="127" spans="2:19" x14ac:dyDescent="0.35">
      <c r="B127" s="63">
        <v>1</v>
      </c>
      <c r="C127" s="252">
        <v>2</v>
      </c>
      <c r="D127" s="252"/>
      <c r="E127" s="252"/>
      <c r="F127" s="246">
        <v>3</v>
      </c>
      <c r="G127" s="247"/>
      <c r="H127" s="247"/>
      <c r="I127" s="247"/>
      <c r="J127" s="247"/>
      <c r="K127" s="247"/>
      <c r="L127" s="247"/>
      <c r="M127" s="247"/>
      <c r="N127" s="247"/>
      <c r="O127" s="247"/>
      <c r="P127" s="247"/>
      <c r="Q127" s="248"/>
    </row>
    <row r="128" spans="2:19" ht="109.5" customHeight="1" x14ac:dyDescent="0.35">
      <c r="B128" s="12" t="s">
        <v>69</v>
      </c>
      <c r="C128" s="391" t="s">
        <v>575</v>
      </c>
      <c r="D128" s="392"/>
      <c r="E128" s="392"/>
      <c r="F128" s="359" t="s">
        <v>324</v>
      </c>
      <c r="G128" s="360"/>
      <c r="H128" s="360"/>
      <c r="I128" s="360"/>
      <c r="J128" s="360"/>
      <c r="K128" s="360"/>
      <c r="L128" s="360"/>
      <c r="M128" s="360"/>
      <c r="N128" s="360"/>
      <c r="O128" s="360"/>
      <c r="P128" s="360"/>
      <c r="Q128" s="361"/>
    </row>
    <row r="129" spans="2:17" x14ac:dyDescent="0.35">
      <c r="B129" s="18"/>
      <c r="C129" s="65"/>
      <c r="D129" s="65"/>
      <c r="E129" s="65"/>
      <c r="F129" s="65"/>
      <c r="G129" s="65"/>
      <c r="H129" s="65"/>
      <c r="I129" s="59"/>
      <c r="J129" s="59"/>
      <c r="K129" s="59"/>
      <c r="L129" s="59"/>
      <c r="M129" s="59"/>
      <c r="N129" s="59"/>
      <c r="O129" s="59"/>
      <c r="P129" s="59"/>
      <c r="Q129" s="59"/>
    </row>
    <row r="131" spans="2:17" x14ac:dyDescent="0.35">
      <c r="B131" s="21" t="s">
        <v>162</v>
      </c>
    </row>
    <row r="132" spans="2:17" x14ac:dyDescent="0.35">
      <c r="B132" s="14" t="s">
        <v>39</v>
      </c>
      <c r="C132" s="251" t="s">
        <v>163</v>
      </c>
      <c r="D132" s="251"/>
      <c r="E132" s="251"/>
      <c r="F132" s="251"/>
      <c r="G132" s="251"/>
      <c r="H132" s="251"/>
      <c r="I132" s="251"/>
      <c r="J132" s="251"/>
      <c r="K132" s="251"/>
      <c r="L132" s="251"/>
      <c r="M132" s="251"/>
      <c r="N132" s="251"/>
      <c r="O132" s="251"/>
      <c r="P132" s="251"/>
      <c r="Q132" s="251"/>
    </row>
    <row r="133" spans="2:17" x14ac:dyDescent="0.35">
      <c r="B133" s="63">
        <v>1</v>
      </c>
      <c r="C133" s="253">
        <v>2</v>
      </c>
      <c r="D133" s="253"/>
      <c r="E133" s="253"/>
      <c r="F133" s="253"/>
      <c r="G133" s="253"/>
      <c r="H133" s="253"/>
      <c r="I133" s="253"/>
      <c r="J133" s="253"/>
      <c r="K133" s="253"/>
      <c r="L133" s="253"/>
      <c r="M133" s="253"/>
      <c r="N133" s="253"/>
      <c r="O133" s="253"/>
      <c r="P133" s="253"/>
      <c r="Q133" s="253"/>
    </row>
    <row r="134" spans="2:17" x14ac:dyDescent="0.35">
      <c r="B134" s="22"/>
      <c r="C134" s="256" t="s">
        <v>164</v>
      </c>
      <c r="D134" s="256"/>
      <c r="E134" s="256"/>
      <c r="F134" s="256"/>
      <c r="G134" s="256"/>
      <c r="H134" s="256"/>
      <c r="I134" s="256"/>
      <c r="J134" s="256"/>
      <c r="K134" s="256"/>
      <c r="L134" s="256"/>
      <c r="M134" s="256"/>
      <c r="N134" s="256"/>
      <c r="O134" s="256"/>
      <c r="P134" s="256"/>
      <c r="Q134" s="256"/>
    </row>
  </sheetData>
  <mergeCells count="468">
    <mergeCell ref="E54:Q54"/>
    <mergeCell ref="C133:Q133"/>
    <mergeCell ref="C134:Q134"/>
    <mergeCell ref="C126:E126"/>
    <mergeCell ref="F126:Q126"/>
    <mergeCell ref="C127:E127"/>
    <mergeCell ref="F127:Q127"/>
    <mergeCell ref="C128:E128"/>
    <mergeCell ref="F128:Q128"/>
    <mergeCell ref="C132:Q132"/>
    <mergeCell ref="C120:E120"/>
    <mergeCell ref="F120:J120"/>
    <mergeCell ref="K120:Q120"/>
    <mergeCell ref="C121:E121"/>
    <mergeCell ref="F121:J121"/>
    <mergeCell ref="K121:Q121"/>
    <mergeCell ref="C122:E122"/>
    <mergeCell ref="F122:J122"/>
    <mergeCell ref="K122:Q122"/>
    <mergeCell ref="B108:H108"/>
    <mergeCell ref="N108:Q108"/>
    <mergeCell ref="C114:E114"/>
    <mergeCell ref="F114:J114"/>
    <mergeCell ref="K114:Q114"/>
    <mergeCell ref="C116:E116"/>
    <mergeCell ref="F116:J116"/>
    <mergeCell ref="K116:Q116"/>
    <mergeCell ref="D104:D105"/>
    <mergeCell ref="E104:E105"/>
    <mergeCell ref="F104:F105"/>
    <mergeCell ref="G104:G105"/>
    <mergeCell ref="H104:H105"/>
    <mergeCell ref="I104:I105"/>
    <mergeCell ref="J104:J105"/>
    <mergeCell ref="L104:L105"/>
    <mergeCell ref="M104:M105"/>
    <mergeCell ref="K106:K107"/>
    <mergeCell ref="L106:L107"/>
    <mergeCell ref="M106:M107"/>
    <mergeCell ref="P106:P107"/>
    <mergeCell ref="Q106:Q107"/>
    <mergeCell ref="C104:C105"/>
    <mergeCell ref="P104:P105"/>
    <mergeCell ref="Q104:Q105"/>
    <mergeCell ref="B102:B103"/>
    <mergeCell ref="C102:C103"/>
    <mergeCell ref="D102:D103"/>
    <mergeCell ref="E102:E103"/>
    <mergeCell ref="M100:M101"/>
    <mergeCell ref="L102:L103"/>
    <mergeCell ref="M102:M103"/>
    <mergeCell ref="C115:E115"/>
    <mergeCell ref="F115:J115"/>
    <mergeCell ref="K115:Q115"/>
    <mergeCell ref="B106:B107"/>
    <mergeCell ref="C106:C107"/>
    <mergeCell ref="D106:D107"/>
    <mergeCell ref="E106:E107"/>
    <mergeCell ref="F106:F107"/>
    <mergeCell ref="G106:G107"/>
    <mergeCell ref="H106:H107"/>
    <mergeCell ref="I106:I107"/>
    <mergeCell ref="J106:J107"/>
    <mergeCell ref="P102:P103"/>
    <mergeCell ref="Q102:Q103"/>
    <mergeCell ref="G102:G103"/>
    <mergeCell ref="H102:H103"/>
    <mergeCell ref="I102:I103"/>
    <mergeCell ref="B89:B90"/>
    <mergeCell ref="C89:C90"/>
    <mergeCell ref="D89:D90"/>
    <mergeCell ref="E89:E90"/>
    <mergeCell ref="F89:F90"/>
    <mergeCell ref="G89:G90"/>
    <mergeCell ref="H89:H90"/>
    <mergeCell ref="I89:I90"/>
    <mergeCell ref="I91:I94"/>
    <mergeCell ref="B91:B94"/>
    <mergeCell ref="C91:C94"/>
    <mergeCell ref="D91:D94"/>
    <mergeCell ref="E91:E94"/>
    <mergeCell ref="F91:F94"/>
    <mergeCell ref="G91:G94"/>
    <mergeCell ref="H91:H94"/>
    <mergeCell ref="P83:P84"/>
    <mergeCell ref="Q83:Q84"/>
    <mergeCell ref="K85:K86"/>
    <mergeCell ref="L85:L86"/>
    <mergeCell ref="M85:M86"/>
    <mergeCell ref="P85:P86"/>
    <mergeCell ref="Q85:Q86"/>
    <mergeCell ref="H87:H88"/>
    <mergeCell ref="I87:I88"/>
    <mergeCell ref="J87:J88"/>
    <mergeCell ref="L87:L88"/>
    <mergeCell ref="M87:M88"/>
    <mergeCell ref="P87:P88"/>
    <mergeCell ref="Q87:Q88"/>
    <mergeCell ref="L79:L80"/>
    <mergeCell ref="M79:M80"/>
    <mergeCell ref="P79:P80"/>
    <mergeCell ref="B85:B86"/>
    <mergeCell ref="C85:C86"/>
    <mergeCell ref="D85:D86"/>
    <mergeCell ref="E85:E86"/>
    <mergeCell ref="F85:F86"/>
    <mergeCell ref="G85:G86"/>
    <mergeCell ref="H85:H86"/>
    <mergeCell ref="I85:I86"/>
    <mergeCell ref="J85:J86"/>
    <mergeCell ref="I81:I82"/>
    <mergeCell ref="J81:J82"/>
    <mergeCell ref="L83:L84"/>
    <mergeCell ref="M83:M84"/>
    <mergeCell ref="L81:L82"/>
    <mergeCell ref="M81:M82"/>
    <mergeCell ref="P81:P82"/>
    <mergeCell ref="G83:G84"/>
    <mergeCell ref="H83:H84"/>
    <mergeCell ref="I83:I84"/>
    <mergeCell ref="J83:J84"/>
    <mergeCell ref="K83:K84"/>
    <mergeCell ref="F83:F84"/>
    <mergeCell ref="C83:C84"/>
    <mergeCell ref="D83:D84"/>
    <mergeCell ref="E83:E84"/>
    <mergeCell ref="B79:B80"/>
    <mergeCell ref="C79:C80"/>
    <mergeCell ref="D79:D80"/>
    <mergeCell ref="E79:E80"/>
    <mergeCell ref="F79:F80"/>
    <mergeCell ref="B81:B82"/>
    <mergeCell ref="C81:C82"/>
    <mergeCell ref="D81:D82"/>
    <mergeCell ref="E81:E82"/>
    <mergeCell ref="F81:F82"/>
    <mergeCell ref="B83:B84"/>
    <mergeCell ref="Q81:Q82"/>
    <mergeCell ref="D75:D76"/>
    <mergeCell ref="E75:E76"/>
    <mergeCell ref="F75:F76"/>
    <mergeCell ref="G75:G76"/>
    <mergeCell ref="H75:H76"/>
    <mergeCell ref="I75:I76"/>
    <mergeCell ref="J75:J76"/>
    <mergeCell ref="K75:K76"/>
    <mergeCell ref="L75:L76"/>
    <mergeCell ref="M75:M76"/>
    <mergeCell ref="P75:P76"/>
    <mergeCell ref="Q75:Q76"/>
    <mergeCell ref="K77:K78"/>
    <mergeCell ref="L77:L78"/>
    <mergeCell ref="M77:M78"/>
    <mergeCell ref="P77:P78"/>
    <mergeCell ref="Q77:Q78"/>
    <mergeCell ref="G79:G80"/>
    <mergeCell ref="H79:H80"/>
    <mergeCell ref="I79:I80"/>
    <mergeCell ref="Q79:Q80"/>
    <mergeCell ref="G81:G82"/>
    <mergeCell ref="H81:H82"/>
    <mergeCell ref="B73:B74"/>
    <mergeCell ref="C73:C74"/>
    <mergeCell ref="D73:D74"/>
    <mergeCell ref="E73:E74"/>
    <mergeCell ref="F73:F74"/>
    <mergeCell ref="M69:M70"/>
    <mergeCell ref="P69:P70"/>
    <mergeCell ref="M73:M74"/>
    <mergeCell ref="P73:P74"/>
    <mergeCell ref="B71:B72"/>
    <mergeCell ref="C71:C72"/>
    <mergeCell ref="D71:D72"/>
    <mergeCell ref="E69:E70"/>
    <mergeCell ref="F69:F70"/>
    <mergeCell ref="B69:B70"/>
    <mergeCell ref="C69:C70"/>
    <mergeCell ref="D69:D70"/>
    <mergeCell ref="Q73:Q74"/>
    <mergeCell ref="G73:G74"/>
    <mergeCell ref="H73:H74"/>
    <mergeCell ref="I73:I74"/>
    <mergeCell ref="J73:J74"/>
    <mergeCell ref="K73:K74"/>
    <mergeCell ref="L73:L74"/>
    <mergeCell ref="Q69:Q70"/>
    <mergeCell ref="I69:I70"/>
    <mergeCell ref="J69:J70"/>
    <mergeCell ref="K69:K70"/>
    <mergeCell ref="L69:L70"/>
    <mergeCell ref="G69:G70"/>
    <mergeCell ref="H69:H70"/>
    <mergeCell ref="E71:Q72"/>
    <mergeCell ref="H67:H68"/>
    <mergeCell ref="I67:I68"/>
    <mergeCell ref="J67:J68"/>
    <mergeCell ref="I65:I66"/>
    <mergeCell ref="J65:J66"/>
    <mergeCell ref="K65:K66"/>
    <mergeCell ref="L65:L66"/>
    <mergeCell ref="M65:M66"/>
    <mergeCell ref="P65:P66"/>
    <mergeCell ref="K67:K68"/>
    <mergeCell ref="L67:L68"/>
    <mergeCell ref="M67:M68"/>
    <mergeCell ref="P67:P68"/>
    <mergeCell ref="Q67:Q68"/>
    <mergeCell ref="B65:B66"/>
    <mergeCell ref="C65:C66"/>
    <mergeCell ref="D65:D66"/>
    <mergeCell ref="M63:M64"/>
    <mergeCell ref="E65:E66"/>
    <mergeCell ref="F65:F66"/>
    <mergeCell ref="G65:G66"/>
    <mergeCell ref="H65:H66"/>
    <mergeCell ref="H63:H64"/>
    <mergeCell ref="I63:I64"/>
    <mergeCell ref="B63:B64"/>
    <mergeCell ref="C63:C64"/>
    <mergeCell ref="D63:D64"/>
    <mergeCell ref="E63:E64"/>
    <mergeCell ref="F63:F64"/>
    <mergeCell ref="G63:G64"/>
    <mergeCell ref="Q65:Q66"/>
    <mergeCell ref="B67:B68"/>
    <mergeCell ref="C67:C68"/>
    <mergeCell ref="D67:D68"/>
    <mergeCell ref="E67:E68"/>
    <mergeCell ref="F67:F68"/>
    <mergeCell ref="G67:G68"/>
    <mergeCell ref="G61:G62"/>
    <mergeCell ref="H61:H62"/>
    <mergeCell ref="I61:I62"/>
    <mergeCell ref="J61:J62"/>
    <mergeCell ref="K61:K62"/>
    <mergeCell ref="L61:L62"/>
    <mergeCell ref="P63:P64"/>
    <mergeCell ref="Q63:Q64"/>
    <mergeCell ref="J63:J64"/>
    <mergeCell ref="K63:K64"/>
    <mergeCell ref="L63:L64"/>
    <mergeCell ref="M61:M62"/>
    <mergeCell ref="P61:P62"/>
    <mergeCell ref="Q61:Q62"/>
    <mergeCell ref="B61:B62"/>
    <mergeCell ref="C61:C62"/>
    <mergeCell ref="D61:D62"/>
    <mergeCell ref="E61:E62"/>
    <mergeCell ref="F61:F62"/>
    <mergeCell ref="P55:P58"/>
    <mergeCell ref="Q55:Q58"/>
    <mergeCell ref="B59:B60"/>
    <mergeCell ref="C59:C60"/>
    <mergeCell ref="D59:D60"/>
    <mergeCell ref="K59:K60"/>
    <mergeCell ref="L59:L60"/>
    <mergeCell ref="M59:M60"/>
    <mergeCell ref="P59:P60"/>
    <mergeCell ref="Q59:Q60"/>
    <mergeCell ref="E59:E60"/>
    <mergeCell ref="F59:F60"/>
    <mergeCell ref="G59:G60"/>
    <mergeCell ref="H59:H60"/>
    <mergeCell ref="I59:I60"/>
    <mergeCell ref="J59:J60"/>
    <mergeCell ref="B55:B58"/>
    <mergeCell ref="C55:C58"/>
    <mergeCell ref="D55:D58"/>
    <mergeCell ref="E55:E58"/>
    <mergeCell ref="F55:F58"/>
    <mergeCell ref="G55:G58"/>
    <mergeCell ref="H55:H58"/>
    <mergeCell ref="I55:I58"/>
    <mergeCell ref="B43:B48"/>
    <mergeCell ref="C43:C48"/>
    <mergeCell ref="D43:D48"/>
    <mergeCell ref="E43:E48"/>
    <mergeCell ref="F43:F48"/>
    <mergeCell ref="G43:G48"/>
    <mergeCell ref="H43:H48"/>
    <mergeCell ref="I43:I48"/>
    <mergeCell ref="E50:Q51"/>
    <mergeCell ref="J55:J58"/>
    <mergeCell ref="K55:K58"/>
    <mergeCell ref="L55:L58"/>
    <mergeCell ref="M55:M58"/>
    <mergeCell ref="J43:J48"/>
    <mergeCell ref="K43:K48"/>
    <mergeCell ref="L43:L48"/>
    <mergeCell ref="M43:M48"/>
    <mergeCell ref="P43:P48"/>
    <mergeCell ref="Q43:Q48"/>
    <mergeCell ref="N39:O39"/>
    <mergeCell ref="P39:P41"/>
    <mergeCell ref="Q39:Q41"/>
    <mergeCell ref="I40:I41"/>
    <mergeCell ref="J40:L40"/>
    <mergeCell ref="M40:M41"/>
    <mergeCell ref="N40:N41"/>
    <mergeCell ref="O40:O41"/>
    <mergeCell ref="B35:M35"/>
    <mergeCell ref="N35:Q35"/>
    <mergeCell ref="B39:B41"/>
    <mergeCell ref="C39:C41"/>
    <mergeCell ref="D39:D41"/>
    <mergeCell ref="E39:E41"/>
    <mergeCell ref="F39:F41"/>
    <mergeCell ref="G39:G41"/>
    <mergeCell ref="H39:H41"/>
    <mergeCell ref="I39:M39"/>
    <mergeCell ref="B32:M32"/>
    <mergeCell ref="N32:Q32"/>
    <mergeCell ref="B33:M33"/>
    <mergeCell ref="N33:Q33"/>
    <mergeCell ref="B34:M34"/>
    <mergeCell ref="N34:Q34"/>
    <mergeCell ref="B29:M29"/>
    <mergeCell ref="N29:Q29"/>
    <mergeCell ref="B30:M30"/>
    <mergeCell ref="N30:Q30"/>
    <mergeCell ref="B31:M31"/>
    <mergeCell ref="N31:Q31"/>
    <mergeCell ref="B26:M26"/>
    <mergeCell ref="N26:Q26"/>
    <mergeCell ref="B27:M27"/>
    <mergeCell ref="N27:Q27"/>
    <mergeCell ref="B28:M28"/>
    <mergeCell ref="N28:Q28"/>
    <mergeCell ref="B23:M23"/>
    <mergeCell ref="N23:Q23"/>
    <mergeCell ref="B24:M24"/>
    <mergeCell ref="N24:Q24"/>
    <mergeCell ref="B25:M25"/>
    <mergeCell ref="N25:Q25"/>
    <mergeCell ref="B20:M20"/>
    <mergeCell ref="N20:Q20"/>
    <mergeCell ref="B21:M21"/>
    <mergeCell ref="N21:Q21"/>
    <mergeCell ref="B22:M22"/>
    <mergeCell ref="N22:Q22"/>
    <mergeCell ref="C15:D15"/>
    <mergeCell ref="E15:J15"/>
    <mergeCell ref="K15:M15"/>
    <mergeCell ref="O15:Q15"/>
    <mergeCell ref="B19:M19"/>
    <mergeCell ref="N19:Q19"/>
    <mergeCell ref="K14:M14"/>
    <mergeCell ref="O14:Q14"/>
    <mergeCell ref="C11:D11"/>
    <mergeCell ref="E11:J11"/>
    <mergeCell ref="K11:M11"/>
    <mergeCell ref="O11:Q11"/>
    <mergeCell ref="C12:D12"/>
    <mergeCell ref="E12:J12"/>
    <mergeCell ref="K12:M12"/>
    <mergeCell ref="O12:Q12"/>
    <mergeCell ref="K52:K53"/>
    <mergeCell ref="L52:L53"/>
    <mergeCell ref="M52:M53"/>
    <mergeCell ref="P52:P53"/>
    <mergeCell ref="Q52:Q53"/>
    <mergeCell ref="B50:B51"/>
    <mergeCell ref="C50:C51"/>
    <mergeCell ref="D50:D51"/>
    <mergeCell ref="B2:Q2"/>
    <mergeCell ref="B3:Q3"/>
    <mergeCell ref="B5:Q5"/>
    <mergeCell ref="B6:Q6"/>
    <mergeCell ref="B9:B10"/>
    <mergeCell ref="C9:D10"/>
    <mergeCell ref="E9:J10"/>
    <mergeCell ref="K9:M10"/>
    <mergeCell ref="N9:Q9"/>
    <mergeCell ref="O10:Q10"/>
    <mergeCell ref="C13:D13"/>
    <mergeCell ref="E13:J13"/>
    <mergeCell ref="K13:M13"/>
    <mergeCell ref="O13:Q13"/>
    <mergeCell ref="C14:D14"/>
    <mergeCell ref="E14:J14"/>
    <mergeCell ref="B52:B53"/>
    <mergeCell ref="C52:C53"/>
    <mergeCell ref="D52:D53"/>
    <mergeCell ref="E52:E53"/>
    <mergeCell ref="F52:F53"/>
    <mergeCell ref="G52:G53"/>
    <mergeCell ref="H52:H53"/>
    <mergeCell ref="I52:I53"/>
    <mergeCell ref="J52:J53"/>
    <mergeCell ref="B75:B76"/>
    <mergeCell ref="C75:C76"/>
    <mergeCell ref="B87:B88"/>
    <mergeCell ref="C87:C88"/>
    <mergeCell ref="D87:D88"/>
    <mergeCell ref="E87:E88"/>
    <mergeCell ref="F87:F88"/>
    <mergeCell ref="G87:G88"/>
    <mergeCell ref="K104:K105"/>
    <mergeCell ref="B77:B78"/>
    <mergeCell ref="C77:C78"/>
    <mergeCell ref="D77:D78"/>
    <mergeCell ref="E77:E78"/>
    <mergeCell ref="F77:F78"/>
    <mergeCell ref="G77:G78"/>
    <mergeCell ref="H77:H78"/>
    <mergeCell ref="I77:I78"/>
    <mergeCell ref="J77:J78"/>
    <mergeCell ref="K81:K82"/>
    <mergeCell ref="J79:J80"/>
    <mergeCell ref="K79:K80"/>
    <mergeCell ref="K87:K88"/>
    <mergeCell ref="K102:K103"/>
    <mergeCell ref="B104:B105"/>
    <mergeCell ref="P100:P101"/>
    <mergeCell ref="L89:L90"/>
    <mergeCell ref="M89:M90"/>
    <mergeCell ref="P89:P90"/>
    <mergeCell ref="Q89:Q90"/>
    <mergeCell ref="Q91:Q94"/>
    <mergeCell ref="K91:K94"/>
    <mergeCell ref="P91:P94"/>
    <mergeCell ref="J89:J90"/>
    <mergeCell ref="L97:L98"/>
    <mergeCell ref="M97:M98"/>
    <mergeCell ref="P97:P98"/>
    <mergeCell ref="Q97:Q98"/>
    <mergeCell ref="L95:L96"/>
    <mergeCell ref="M95:M96"/>
    <mergeCell ref="P95:P96"/>
    <mergeCell ref="Q95:Q96"/>
    <mergeCell ref="J91:J94"/>
    <mergeCell ref="L91:L94"/>
    <mergeCell ref="M91:M94"/>
    <mergeCell ref="K89:K90"/>
    <mergeCell ref="Q100:Q101"/>
    <mergeCell ref="L100:L101"/>
    <mergeCell ref="K100:K101"/>
    <mergeCell ref="J102:J103"/>
    <mergeCell ref="G100:G101"/>
    <mergeCell ref="H100:H101"/>
    <mergeCell ref="J97:J98"/>
    <mergeCell ref="I100:I101"/>
    <mergeCell ref="G97:G98"/>
    <mergeCell ref="H97:H98"/>
    <mergeCell ref="I97:I98"/>
    <mergeCell ref="E100:E101"/>
    <mergeCell ref="F100:F101"/>
    <mergeCell ref="F102:F103"/>
    <mergeCell ref="J100:J101"/>
    <mergeCell ref="B100:B101"/>
    <mergeCell ref="B95:B96"/>
    <mergeCell ref="C95:C96"/>
    <mergeCell ref="D95:D96"/>
    <mergeCell ref="E95:E96"/>
    <mergeCell ref="F95:F96"/>
    <mergeCell ref="G95:G96"/>
    <mergeCell ref="K97:K98"/>
    <mergeCell ref="H95:H96"/>
    <mergeCell ref="I95:I96"/>
    <mergeCell ref="J95:J96"/>
    <mergeCell ref="K95:K96"/>
    <mergeCell ref="B97:B98"/>
    <mergeCell ref="C97:C98"/>
    <mergeCell ref="D97:D98"/>
    <mergeCell ref="E97:E98"/>
    <mergeCell ref="F97:F98"/>
    <mergeCell ref="C100:C101"/>
    <mergeCell ref="D100:D101"/>
  </mergeCells>
  <pageMargins left="0.7" right="0.7" top="0.75" bottom="0.75" header="0.3" footer="0.3"/>
  <pageSetup paperSize="9" scale="56"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V88"/>
  <sheetViews>
    <sheetView topLeftCell="L1" zoomScaleNormal="100" workbookViewId="0">
      <selection activeCell="N20" sqref="N20:Q20"/>
    </sheetView>
  </sheetViews>
  <sheetFormatPr defaultRowHeight="14.5" x14ac:dyDescent="0.35"/>
  <cols>
    <col min="1" max="1" width="3.7265625" customWidth="1"/>
    <col min="2" max="2" width="21.7265625" style="4" customWidth="1"/>
    <col min="3" max="3" width="9.54296875" style="1" customWidth="1"/>
    <col min="4" max="4" width="14.54296875" style="1" customWidth="1"/>
    <col min="5" max="5" width="13.81640625" style="1" customWidth="1"/>
    <col min="6" max="6" width="10.7265625" style="1" customWidth="1"/>
    <col min="7" max="7" width="10" style="1" customWidth="1"/>
    <col min="8" max="8" width="10.54296875" style="1" customWidth="1"/>
    <col min="9" max="9" width="11.54296875" style="8" customWidth="1"/>
    <col min="10" max="10" width="9.1796875" style="8"/>
    <col min="11" max="11" width="11.54296875" style="8" customWidth="1"/>
    <col min="12" max="13" width="10.453125" style="8" customWidth="1"/>
    <col min="14" max="14" width="46.81640625" style="1" customWidth="1"/>
    <col min="15" max="15" width="10.54296875" style="5" customWidth="1"/>
    <col min="16" max="16" width="13.54296875" style="1" customWidth="1"/>
    <col min="17" max="17" width="13.1796875" style="1" customWidth="1"/>
    <col min="18" max="18" width="12.54296875" bestFit="1" customWidth="1"/>
    <col min="19" max="19" width="10.54296875" style="25" bestFit="1" customWidth="1"/>
    <col min="20" max="20" width="17.1796875" customWidth="1"/>
    <col min="21" max="21" width="11.453125" bestFit="1" customWidth="1"/>
  </cols>
  <sheetData>
    <row r="2" spans="2:19" x14ac:dyDescent="0.35">
      <c r="B2" s="226" t="s">
        <v>149</v>
      </c>
      <c r="C2" s="226"/>
      <c r="D2" s="226"/>
      <c r="E2" s="226"/>
      <c r="F2" s="226"/>
      <c r="G2" s="226"/>
      <c r="H2" s="226"/>
      <c r="I2" s="226"/>
      <c r="J2" s="226"/>
      <c r="K2" s="226"/>
      <c r="L2" s="226"/>
      <c r="M2" s="226"/>
      <c r="N2" s="226"/>
      <c r="O2" s="226"/>
      <c r="P2" s="226"/>
      <c r="Q2" s="226"/>
    </row>
    <row r="3" spans="2:19" x14ac:dyDescent="0.35">
      <c r="B3" s="226" t="s">
        <v>150</v>
      </c>
      <c r="C3" s="226"/>
      <c r="D3" s="226"/>
      <c r="E3" s="226"/>
      <c r="F3" s="226"/>
      <c r="G3" s="226"/>
      <c r="H3" s="226"/>
      <c r="I3" s="226"/>
      <c r="J3" s="226"/>
      <c r="K3" s="226"/>
      <c r="L3" s="226"/>
      <c r="M3" s="226"/>
      <c r="N3" s="226"/>
      <c r="O3" s="226"/>
      <c r="P3" s="226"/>
      <c r="Q3" s="226"/>
    </row>
    <row r="4" spans="2:19" x14ac:dyDescent="0.35">
      <c r="B4" s="4" t="s">
        <v>287</v>
      </c>
    </row>
    <row r="5" spans="2:19" x14ac:dyDescent="0.35">
      <c r="B5" s="226" t="s">
        <v>404</v>
      </c>
      <c r="C5" s="226"/>
      <c r="D5" s="226"/>
      <c r="E5" s="226"/>
      <c r="F5" s="226"/>
      <c r="G5" s="226"/>
      <c r="H5" s="226"/>
      <c r="I5" s="226"/>
      <c r="J5" s="226"/>
      <c r="K5" s="226"/>
      <c r="L5" s="226"/>
      <c r="M5" s="226"/>
      <c r="N5" s="226"/>
      <c r="O5" s="226"/>
      <c r="P5" s="226"/>
      <c r="Q5" s="226"/>
    </row>
    <row r="6" spans="2:19" x14ac:dyDescent="0.35">
      <c r="B6" s="226" t="s">
        <v>357</v>
      </c>
      <c r="C6" s="226"/>
      <c r="D6" s="226"/>
      <c r="E6" s="226"/>
      <c r="F6" s="226"/>
      <c r="G6" s="226"/>
      <c r="H6" s="226"/>
      <c r="I6" s="226"/>
      <c r="J6" s="226"/>
      <c r="K6" s="226"/>
      <c r="L6" s="226"/>
      <c r="M6" s="226"/>
      <c r="N6" s="226"/>
      <c r="O6" s="226"/>
      <c r="P6" s="226"/>
      <c r="Q6" s="226"/>
    </row>
    <row r="8" spans="2:19" ht="15" customHeight="1" x14ac:dyDescent="0.35">
      <c r="B8" s="13" t="s">
        <v>41</v>
      </c>
      <c r="I8" s="1"/>
      <c r="J8" s="1"/>
      <c r="K8" s="1"/>
      <c r="L8" s="1"/>
      <c r="M8" s="1"/>
      <c r="O8" s="1"/>
    </row>
    <row r="9" spans="2:19" ht="15" customHeight="1" x14ac:dyDescent="0.35">
      <c r="B9" s="228" t="s">
        <v>39</v>
      </c>
      <c r="C9" s="228" t="s">
        <v>55</v>
      </c>
      <c r="D9" s="228"/>
      <c r="E9" s="255" t="s">
        <v>40</v>
      </c>
      <c r="F9" s="255"/>
      <c r="G9" s="255"/>
      <c r="H9" s="255"/>
      <c r="I9" s="255"/>
      <c r="J9" s="255"/>
      <c r="K9" s="292" t="s">
        <v>44</v>
      </c>
      <c r="L9" s="292"/>
      <c r="M9" s="292"/>
      <c r="N9" s="255" t="s">
        <v>400</v>
      </c>
      <c r="O9" s="255"/>
      <c r="P9" s="255"/>
      <c r="Q9" s="255"/>
    </row>
    <row r="10" spans="2:19" x14ac:dyDescent="0.35">
      <c r="B10" s="228"/>
      <c r="C10" s="228"/>
      <c r="D10" s="228"/>
      <c r="E10" s="255"/>
      <c r="F10" s="255"/>
      <c r="G10" s="255"/>
      <c r="H10" s="255"/>
      <c r="I10" s="255"/>
      <c r="J10" s="255"/>
      <c r="K10" s="292"/>
      <c r="L10" s="292"/>
      <c r="M10" s="292"/>
      <c r="N10" s="11" t="s">
        <v>185</v>
      </c>
      <c r="O10" s="255" t="s">
        <v>186</v>
      </c>
      <c r="P10" s="255"/>
      <c r="Q10" s="255"/>
    </row>
    <row r="11" spans="2:19" s="47" customFormat="1" ht="12" x14ac:dyDescent="0.3">
      <c r="B11" s="68">
        <v>1</v>
      </c>
      <c r="C11" s="348">
        <v>2</v>
      </c>
      <c r="D11" s="348"/>
      <c r="E11" s="328">
        <v>3</v>
      </c>
      <c r="F11" s="328"/>
      <c r="G11" s="328"/>
      <c r="H11" s="328"/>
      <c r="I11" s="328"/>
      <c r="J11" s="328"/>
      <c r="K11" s="329">
        <v>4</v>
      </c>
      <c r="L11" s="329"/>
      <c r="M11" s="329"/>
      <c r="N11" s="46">
        <v>5</v>
      </c>
      <c r="O11" s="328">
        <v>6</v>
      </c>
      <c r="P11" s="328"/>
      <c r="Q11" s="328"/>
      <c r="S11" s="48"/>
    </row>
    <row r="12" spans="2:19" ht="29.25" customHeight="1" x14ac:dyDescent="0.35">
      <c r="B12" s="62" t="s">
        <v>43</v>
      </c>
      <c r="C12" s="257" t="s">
        <v>358</v>
      </c>
      <c r="D12" s="257"/>
      <c r="E12" s="297" t="s">
        <v>359</v>
      </c>
      <c r="F12" s="297"/>
      <c r="G12" s="297"/>
      <c r="H12" s="297"/>
      <c r="I12" s="297"/>
      <c r="J12" s="297"/>
      <c r="K12" s="296">
        <v>0</v>
      </c>
      <c r="L12" s="296"/>
      <c r="M12" s="296"/>
      <c r="N12" s="12">
        <v>0</v>
      </c>
      <c r="O12" s="420">
        <f>O40</f>
        <v>14490</v>
      </c>
      <c r="P12" s="421"/>
      <c r="Q12" s="422"/>
    </row>
    <row r="13" spans="2:19" ht="29.25" customHeight="1" x14ac:dyDescent="0.35">
      <c r="B13" s="186" t="s">
        <v>45</v>
      </c>
      <c r="C13" s="429" t="s">
        <v>644</v>
      </c>
      <c r="D13" s="430"/>
      <c r="E13" s="426" t="s">
        <v>650</v>
      </c>
      <c r="F13" s="427"/>
      <c r="G13" s="427"/>
      <c r="H13" s="427"/>
      <c r="I13" s="427"/>
      <c r="J13" s="428"/>
      <c r="K13" s="423">
        <v>0</v>
      </c>
      <c r="L13" s="424"/>
      <c r="M13" s="425"/>
      <c r="N13" s="187">
        <v>0</v>
      </c>
      <c r="O13" s="420">
        <f>O43</f>
        <v>95000</v>
      </c>
      <c r="P13" s="421"/>
      <c r="Q13" s="422"/>
    </row>
    <row r="16" spans="2:19" x14ac:dyDescent="0.35">
      <c r="B16" s="13" t="s">
        <v>38</v>
      </c>
    </row>
    <row r="17" spans="2:19" x14ac:dyDescent="0.35">
      <c r="B17" s="251" t="s">
        <v>56</v>
      </c>
      <c r="C17" s="251"/>
      <c r="D17" s="251"/>
      <c r="E17" s="251"/>
      <c r="F17" s="251"/>
      <c r="G17" s="251"/>
      <c r="H17" s="251"/>
      <c r="I17" s="251"/>
      <c r="J17" s="251"/>
      <c r="K17" s="251"/>
      <c r="L17" s="251"/>
      <c r="M17" s="251"/>
      <c r="N17" s="251" t="s">
        <v>27</v>
      </c>
      <c r="O17" s="251"/>
      <c r="P17" s="251"/>
      <c r="Q17" s="251"/>
    </row>
    <row r="18" spans="2:19" s="47" customFormat="1" ht="12" x14ac:dyDescent="0.3">
      <c r="B18" s="253">
        <v>1</v>
      </c>
      <c r="C18" s="253"/>
      <c r="D18" s="253"/>
      <c r="E18" s="253"/>
      <c r="F18" s="253"/>
      <c r="G18" s="253"/>
      <c r="H18" s="253"/>
      <c r="I18" s="253"/>
      <c r="J18" s="253"/>
      <c r="K18" s="253"/>
      <c r="L18" s="253"/>
      <c r="M18" s="253"/>
      <c r="N18" s="253">
        <v>2</v>
      </c>
      <c r="O18" s="253"/>
      <c r="P18" s="253"/>
      <c r="Q18" s="253"/>
      <c r="S18" s="48"/>
    </row>
    <row r="19" spans="2:19" x14ac:dyDescent="0.35">
      <c r="B19" s="302" t="s">
        <v>28</v>
      </c>
      <c r="C19" s="302"/>
      <c r="D19" s="302"/>
      <c r="E19" s="302"/>
      <c r="F19" s="302"/>
      <c r="G19" s="302"/>
      <c r="H19" s="302"/>
      <c r="I19" s="302"/>
      <c r="J19" s="302"/>
      <c r="K19" s="302"/>
      <c r="L19" s="302"/>
      <c r="M19" s="302"/>
      <c r="N19" s="298">
        <f>N20+N22+N24</f>
        <v>7580375.8899999997</v>
      </c>
      <c r="O19" s="298"/>
      <c r="P19" s="298"/>
      <c r="Q19" s="298"/>
    </row>
    <row r="20" spans="2:19" x14ac:dyDescent="0.35">
      <c r="B20" s="302" t="s">
        <v>29</v>
      </c>
      <c r="C20" s="302"/>
      <c r="D20" s="302"/>
      <c r="E20" s="302"/>
      <c r="F20" s="302"/>
      <c r="G20" s="302"/>
      <c r="H20" s="302"/>
      <c r="I20" s="302"/>
      <c r="J20" s="302"/>
      <c r="K20" s="302"/>
      <c r="L20" s="302"/>
      <c r="M20" s="302"/>
      <c r="N20" s="298">
        <v>0</v>
      </c>
      <c r="O20" s="298"/>
      <c r="P20" s="298"/>
      <c r="Q20" s="298"/>
    </row>
    <row r="21" spans="2:19" x14ac:dyDescent="0.35">
      <c r="B21" s="350" t="s">
        <v>18</v>
      </c>
      <c r="C21" s="351"/>
      <c r="D21" s="351"/>
      <c r="E21" s="351"/>
      <c r="F21" s="351"/>
      <c r="G21" s="351"/>
      <c r="H21" s="351"/>
      <c r="I21" s="351"/>
      <c r="J21" s="351"/>
      <c r="K21" s="351"/>
      <c r="L21" s="351"/>
      <c r="M21" s="352"/>
      <c r="N21" s="299">
        <v>0</v>
      </c>
      <c r="O21" s="299"/>
      <c r="P21" s="299"/>
      <c r="Q21" s="299"/>
    </row>
    <row r="22" spans="2:19" x14ac:dyDescent="0.35">
      <c r="B22" s="302" t="s">
        <v>30</v>
      </c>
      <c r="C22" s="302"/>
      <c r="D22" s="302"/>
      <c r="E22" s="302"/>
      <c r="F22" s="302"/>
      <c r="G22" s="302"/>
      <c r="H22" s="302"/>
      <c r="I22" s="302"/>
      <c r="J22" s="302"/>
      <c r="K22" s="302"/>
      <c r="L22" s="302"/>
      <c r="M22" s="302"/>
      <c r="N22" s="298">
        <f>N23</f>
        <v>0</v>
      </c>
      <c r="O22" s="298"/>
      <c r="P22" s="298"/>
      <c r="Q22" s="298"/>
    </row>
    <row r="23" spans="2:19" x14ac:dyDescent="0.35">
      <c r="B23" s="332" t="s">
        <v>53</v>
      </c>
      <c r="C23" s="332"/>
      <c r="D23" s="332"/>
      <c r="E23" s="332"/>
      <c r="F23" s="332"/>
      <c r="G23" s="332"/>
      <c r="H23" s="332"/>
      <c r="I23" s="332"/>
      <c r="J23" s="332"/>
      <c r="K23" s="332"/>
      <c r="L23" s="332"/>
      <c r="M23" s="332"/>
      <c r="N23" s="299">
        <f>K63</f>
        <v>0</v>
      </c>
      <c r="O23" s="299"/>
      <c r="P23" s="299"/>
      <c r="Q23" s="299"/>
      <c r="R23" s="69"/>
    </row>
    <row r="24" spans="2:19" x14ac:dyDescent="0.35">
      <c r="B24" s="302" t="s">
        <v>31</v>
      </c>
      <c r="C24" s="302"/>
      <c r="D24" s="302"/>
      <c r="E24" s="302"/>
      <c r="F24" s="302"/>
      <c r="G24" s="302"/>
      <c r="H24" s="302"/>
      <c r="I24" s="302"/>
      <c r="J24" s="302"/>
      <c r="K24" s="302"/>
      <c r="L24" s="302"/>
      <c r="M24" s="302"/>
      <c r="N24" s="298">
        <f>N25</f>
        <v>7580375.8899999997</v>
      </c>
      <c r="O24" s="298"/>
      <c r="P24" s="298"/>
      <c r="Q24" s="298"/>
    </row>
    <row r="25" spans="2:19" x14ac:dyDescent="0.35">
      <c r="B25" s="332" t="s">
        <v>54</v>
      </c>
      <c r="C25" s="332"/>
      <c r="D25" s="332"/>
      <c r="E25" s="332"/>
      <c r="F25" s="332"/>
      <c r="G25" s="332"/>
      <c r="H25" s="332"/>
      <c r="I25" s="332"/>
      <c r="J25" s="332"/>
      <c r="K25" s="332"/>
      <c r="L25" s="332"/>
      <c r="M25" s="332"/>
      <c r="N25" s="299">
        <f>L40</f>
        <v>7580375.8899999997</v>
      </c>
      <c r="O25" s="299"/>
      <c r="P25" s="299"/>
      <c r="Q25" s="299"/>
    </row>
    <row r="26" spans="2:19" x14ac:dyDescent="0.35">
      <c r="B26" s="302" t="s">
        <v>32</v>
      </c>
      <c r="C26" s="302"/>
      <c r="D26" s="302"/>
      <c r="E26" s="302"/>
      <c r="F26" s="302"/>
      <c r="G26" s="302"/>
      <c r="H26" s="302"/>
      <c r="I26" s="302"/>
      <c r="J26" s="302"/>
      <c r="K26" s="302"/>
      <c r="L26" s="302"/>
      <c r="M26" s="302"/>
      <c r="N26" s="298">
        <v>0</v>
      </c>
      <c r="O26" s="298"/>
      <c r="P26" s="298"/>
      <c r="Q26" s="298"/>
    </row>
    <row r="27" spans="2:19" x14ac:dyDescent="0.35">
      <c r="B27" s="350" t="s">
        <v>18</v>
      </c>
      <c r="C27" s="351"/>
      <c r="D27" s="351"/>
      <c r="E27" s="351"/>
      <c r="F27" s="351"/>
      <c r="G27" s="351"/>
      <c r="H27" s="351"/>
      <c r="I27" s="351"/>
      <c r="J27" s="351"/>
      <c r="K27" s="351"/>
      <c r="L27" s="351"/>
      <c r="M27" s="352"/>
      <c r="N27" s="299">
        <v>0</v>
      </c>
      <c r="O27" s="299"/>
      <c r="P27" s="299"/>
      <c r="Q27" s="299"/>
    </row>
    <row r="28" spans="2:19" x14ac:dyDescent="0.35">
      <c r="B28" s="343" t="s">
        <v>33</v>
      </c>
      <c r="C28" s="344"/>
      <c r="D28" s="344"/>
      <c r="E28" s="344"/>
      <c r="F28" s="344"/>
      <c r="G28" s="344"/>
      <c r="H28" s="344"/>
      <c r="I28" s="344"/>
      <c r="J28" s="344"/>
      <c r="K28" s="344"/>
      <c r="L28" s="344"/>
      <c r="M28" s="345"/>
      <c r="N28" s="298">
        <f>N29+N30+N31</f>
        <v>5053007.51</v>
      </c>
      <c r="O28" s="298"/>
      <c r="P28" s="298"/>
      <c r="Q28" s="298"/>
    </row>
    <row r="29" spans="2:19" x14ac:dyDescent="0.35">
      <c r="B29" s="332" t="s">
        <v>34</v>
      </c>
      <c r="C29" s="332"/>
      <c r="D29" s="332"/>
      <c r="E29" s="332"/>
      <c r="F29" s="332"/>
      <c r="G29" s="332"/>
      <c r="H29" s="332"/>
      <c r="I29" s="332"/>
      <c r="J29" s="332"/>
      <c r="K29" s="332"/>
      <c r="L29" s="332"/>
      <c r="M29" s="332"/>
      <c r="N29" s="299">
        <f>M40</f>
        <v>5053007.51</v>
      </c>
      <c r="O29" s="299"/>
      <c r="P29" s="299"/>
      <c r="Q29" s="299"/>
    </row>
    <row r="30" spans="2:19" x14ac:dyDescent="0.35">
      <c r="B30" s="332" t="s">
        <v>35</v>
      </c>
      <c r="C30" s="332"/>
      <c r="D30" s="332"/>
      <c r="E30" s="332"/>
      <c r="F30" s="332"/>
      <c r="G30" s="332"/>
      <c r="H30" s="332"/>
      <c r="I30" s="332"/>
      <c r="J30" s="332"/>
      <c r="K30" s="332"/>
      <c r="L30" s="332"/>
      <c r="M30" s="332"/>
      <c r="N30" s="299">
        <v>0</v>
      </c>
      <c r="O30" s="299"/>
      <c r="P30" s="299"/>
      <c r="Q30" s="299"/>
    </row>
    <row r="31" spans="2:19" x14ac:dyDescent="0.35">
      <c r="B31" s="332" t="s">
        <v>36</v>
      </c>
      <c r="C31" s="332"/>
      <c r="D31" s="332"/>
      <c r="E31" s="332"/>
      <c r="F31" s="332"/>
      <c r="G31" s="332"/>
      <c r="H31" s="332"/>
      <c r="I31" s="332"/>
      <c r="J31" s="332"/>
      <c r="K31" s="332"/>
      <c r="L31" s="332"/>
      <c r="M31" s="332"/>
      <c r="N31" s="299">
        <v>0</v>
      </c>
      <c r="O31" s="299"/>
      <c r="P31" s="299"/>
      <c r="Q31" s="299"/>
    </row>
    <row r="32" spans="2:19" x14ac:dyDescent="0.35">
      <c r="B32" s="302" t="s">
        <v>37</v>
      </c>
      <c r="C32" s="302"/>
      <c r="D32" s="302"/>
      <c r="E32" s="302"/>
      <c r="F32" s="302"/>
      <c r="G32" s="302"/>
      <c r="H32" s="302"/>
      <c r="I32" s="302"/>
      <c r="J32" s="302"/>
      <c r="K32" s="302"/>
      <c r="L32" s="302"/>
      <c r="M32" s="302"/>
      <c r="N32" s="298">
        <f>N19+N28</f>
        <v>12633383.399999999</v>
      </c>
      <c r="O32" s="298"/>
      <c r="P32" s="298"/>
      <c r="Q32" s="298"/>
    </row>
    <row r="35" spans="2:22" x14ac:dyDescent="0.35">
      <c r="B35" s="13" t="s">
        <v>25</v>
      </c>
    </row>
    <row r="36" spans="2:22" x14ac:dyDescent="0.35">
      <c r="B36" s="314" t="s">
        <v>57</v>
      </c>
      <c r="C36" s="314" t="s">
        <v>58</v>
      </c>
      <c r="D36" s="314" t="s">
        <v>0</v>
      </c>
      <c r="E36" s="314" t="s">
        <v>1</v>
      </c>
      <c r="F36" s="314" t="s">
        <v>59</v>
      </c>
      <c r="G36" s="314" t="s">
        <v>284</v>
      </c>
      <c r="H36" s="354" t="s">
        <v>2</v>
      </c>
      <c r="I36" s="313" t="s">
        <v>3</v>
      </c>
      <c r="J36" s="313"/>
      <c r="K36" s="313"/>
      <c r="L36" s="313"/>
      <c r="M36" s="313"/>
      <c r="N36" s="314" t="s">
        <v>60</v>
      </c>
      <c r="O36" s="314"/>
      <c r="P36" s="314" t="s">
        <v>4</v>
      </c>
      <c r="Q36" s="314" t="s">
        <v>5</v>
      </c>
    </row>
    <row r="37" spans="2:22" ht="25.5" customHeight="1" x14ac:dyDescent="0.35">
      <c r="B37" s="314"/>
      <c r="C37" s="314"/>
      <c r="D37" s="314"/>
      <c r="E37" s="314"/>
      <c r="F37" s="314"/>
      <c r="G37" s="314"/>
      <c r="H37" s="354"/>
      <c r="I37" s="313" t="s">
        <v>6</v>
      </c>
      <c r="J37" s="313" t="s">
        <v>7</v>
      </c>
      <c r="K37" s="313"/>
      <c r="L37" s="313"/>
      <c r="M37" s="313" t="s">
        <v>8</v>
      </c>
      <c r="N37" s="314" t="s">
        <v>301</v>
      </c>
      <c r="O37" s="314" t="s">
        <v>187</v>
      </c>
      <c r="P37" s="314"/>
      <c r="Q37" s="314"/>
    </row>
    <row r="38" spans="2:22" ht="77.25" customHeight="1" x14ac:dyDescent="0.35">
      <c r="B38" s="314"/>
      <c r="C38" s="314"/>
      <c r="D38" s="314"/>
      <c r="E38" s="314"/>
      <c r="F38" s="314"/>
      <c r="G38" s="314"/>
      <c r="H38" s="354"/>
      <c r="I38" s="313"/>
      <c r="J38" s="10" t="s">
        <v>9</v>
      </c>
      <c r="K38" s="10" t="s">
        <v>10</v>
      </c>
      <c r="L38" s="10" t="s">
        <v>11</v>
      </c>
      <c r="M38" s="313"/>
      <c r="N38" s="314"/>
      <c r="O38" s="314"/>
      <c r="P38" s="314"/>
      <c r="Q38" s="314"/>
    </row>
    <row r="39" spans="2:22" s="47" customFormat="1" ht="12" x14ac:dyDescent="0.3">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22" s="86" customFormat="1" ht="21" customHeight="1" x14ac:dyDescent="0.25">
      <c r="B40" s="417" t="s">
        <v>360</v>
      </c>
      <c r="C40" s="400" t="s">
        <v>13</v>
      </c>
      <c r="D40" s="400" t="s">
        <v>643</v>
      </c>
      <c r="E40" s="400" t="s">
        <v>18</v>
      </c>
      <c r="F40" s="400" t="s">
        <v>14</v>
      </c>
      <c r="G40" s="400" t="s">
        <v>402</v>
      </c>
      <c r="H40" s="400" t="s">
        <v>15</v>
      </c>
      <c r="I40" s="403">
        <f>SUM(J40:M42)</f>
        <v>12633383.399999999</v>
      </c>
      <c r="J40" s="403">
        <f t="shared" ref="J40:K40" si="0">SUM(J47:J62)</f>
        <v>0</v>
      </c>
      <c r="K40" s="403">
        <f t="shared" si="0"/>
        <v>0</v>
      </c>
      <c r="L40" s="403">
        <f>SUM(L47:L62)</f>
        <v>7580375.8899999997</v>
      </c>
      <c r="M40" s="403">
        <f>SUM(M47:M62)</f>
        <v>5053007.51</v>
      </c>
      <c r="N40" s="188" t="s">
        <v>361</v>
      </c>
      <c r="O40" s="189">
        <f>O47+O49+O51+O55</f>
        <v>14490</v>
      </c>
      <c r="P40" s="400" t="s">
        <v>307</v>
      </c>
      <c r="Q40" s="400" t="s">
        <v>540</v>
      </c>
      <c r="S40" s="88"/>
      <c r="T40" s="176"/>
    </row>
    <row r="41" spans="2:22" s="86" customFormat="1" ht="21" x14ac:dyDescent="0.25">
      <c r="B41" s="418"/>
      <c r="C41" s="401"/>
      <c r="D41" s="401"/>
      <c r="E41" s="401"/>
      <c r="F41" s="401"/>
      <c r="G41" s="401"/>
      <c r="H41" s="401"/>
      <c r="I41" s="404"/>
      <c r="J41" s="404"/>
      <c r="K41" s="404"/>
      <c r="L41" s="404"/>
      <c r="M41" s="404"/>
      <c r="N41" s="188" t="s">
        <v>362</v>
      </c>
      <c r="O41" s="190">
        <f>O48+O50+O52+O56</f>
        <v>8.08</v>
      </c>
      <c r="P41" s="401"/>
      <c r="Q41" s="401"/>
      <c r="S41" s="88"/>
    </row>
    <row r="42" spans="2:22" s="86" customFormat="1" ht="10.5" x14ac:dyDescent="0.25">
      <c r="B42" s="418"/>
      <c r="C42" s="401"/>
      <c r="D42" s="401"/>
      <c r="E42" s="401"/>
      <c r="F42" s="401"/>
      <c r="G42" s="401"/>
      <c r="H42" s="401"/>
      <c r="I42" s="404"/>
      <c r="J42" s="404"/>
      <c r="K42" s="404"/>
      <c r="L42" s="404"/>
      <c r="M42" s="404"/>
      <c r="N42" s="188" t="s">
        <v>363</v>
      </c>
      <c r="O42" s="189">
        <f>O57+O58+O59</f>
        <v>3</v>
      </c>
      <c r="P42" s="401"/>
      <c r="Q42" s="401"/>
      <c r="S42" s="88"/>
    </row>
    <row r="43" spans="2:22" s="86" customFormat="1" ht="21" x14ac:dyDescent="0.25">
      <c r="B43" s="418"/>
      <c r="C43" s="401"/>
      <c r="D43" s="401"/>
      <c r="E43" s="401"/>
      <c r="F43" s="401"/>
      <c r="G43" s="401"/>
      <c r="H43" s="401"/>
      <c r="I43" s="404"/>
      <c r="J43" s="404"/>
      <c r="K43" s="404"/>
      <c r="L43" s="404"/>
      <c r="M43" s="404"/>
      <c r="N43" s="188" t="s">
        <v>640</v>
      </c>
      <c r="O43" s="189">
        <f>O60</f>
        <v>95000</v>
      </c>
      <c r="P43" s="401"/>
      <c r="Q43" s="401"/>
      <c r="S43" s="88"/>
    </row>
    <row r="44" spans="2:22" s="86" customFormat="1" ht="10.5" x14ac:dyDescent="0.25">
      <c r="B44" s="418"/>
      <c r="C44" s="401"/>
      <c r="D44" s="401"/>
      <c r="E44" s="401"/>
      <c r="F44" s="401"/>
      <c r="G44" s="401"/>
      <c r="H44" s="401"/>
      <c r="I44" s="404"/>
      <c r="J44" s="404"/>
      <c r="K44" s="404"/>
      <c r="L44" s="404"/>
      <c r="M44" s="404"/>
      <c r="N44" s="188" t="s">
        <v>641</v>
      </c>
      <c r="O44" s="189">
        <f>O61</f>
        <v>18</v>
      </c>
      <c r="P44" s="401"/>
      <c r="Q44" s="401"/>
      <c r="S44" s="88"/>
    </row>
    <row r="45" spans="2:22" s="86" customFormat="1" ht="21" x14ac:dyDescent="0.25">
      <c r="B45" s="419"/>
      <c r="C45" s="402"/>
      <c r="D45" s="402"/>
      <c r="E45" s="402"/>
      <c r="F45" s="402"/>
      <c r="G45" s="402"/>
      <c r="H45" s="402"/>
      <c r="I45" s="405"/>
      <c r="J45" s="405"/>
      <c r="K45" s="405"/>
      <c r="L45" s="405"/>
      <c r="M45" s="405"/>
      <c r="N45" s="188" t="s">
        <v>642</v>
      </c>
      <c r="O45" s="189">
        <f>O62</f>
        <v>960</v>
      </c>
      <c r="P45" s="402"/>
      <c r="Q45" s="402"/>
      <c r="S45" s="88"/>
    </row>
    <row r="46" spans="2:22" x14ac:dyDescent="0.35">
      <c r="B46" s="42" t="s">
        <v>16</v>
      </c>
      <c r="C46" s="43"/>
      <c r="D46" s="43"/>
      <c r="E46" s="43"/>
      <c r="F46" s="43"/>
      <c r="G46" s="43"/>
      <c r="H46" s="43"/>
      <c r="I46" s="66"/>
      <c r="J46" s="66"/>
      <c r="K46" s="67"/>
      <c r="L46" s="67"/>
      <c r="M46" s="66"/>
      <c r="N46" s="43"/>
      <c r="O46" s="72"/>
      <c r="P46" s="73"/>
      <c r="Q46" s="43"/>
    </row>
    <row r="47" spans="2:22" ht="21" x14ac:dyDescent="0.35">
      <c r="B47" s="271" t="s">
        <v>648</v>
      </c>
      <c r="C47" s="272"/>
      <c r="D47" s="270" t="s">
        <v>22</v>
      </c>
      <c r="E47" s="278" t="s">
        <v>18</v>
      </c>
      <c r="F47" s="272"/>
      <c r="G47" s="270" t="s">
        <v>402</v>
      </c>
      <c r="H47" s="272"/>
      <c r="I47" s="406">
        <f>SUM(J47:M48)</f>
        <v>2038500</v>
      </c>
      <c r="J47" s="406">
        <v>0</v>
      </c>
      <c r="K47" s="407">
        <v>0</v>
      </c>
      <c r="L47" s="407">
        <v>1732725</v>
      </c>
      <c r="M47" s="407">
        <v>305775</v>
      </c>
      <c r="N47" s="40" t="s">
        <v>361</v>
      </c>
      <c r="O47" s="87">
        <v>4200</v>
      </c>
      <c r="P47" s="270" t="s">
        <v>314</v>
      </c>
      <c r="Q47" s="270" t="s">
        <v>304</v>
      </c>
      <c r="R47" s="206"/>
      <c r="T47" s="32"/>
    </row>
    <row r="48" spans="2:22" ht="50.25" customHeight="1" x14ac:dyDescent="0.35">
      <c r="B48" s="271"/>
      <c r="C48" s="272"/>
      <c r="D48" s="270"/>
      <c r="E48" s="278"/>
      <c r="F48" s="272"/>
      <c r="G48" s="270"/>
      <c r="H48" s="272"/>
      <c r="I48" s="406"/>
      <c r="J48" s="406"/>
      <c r="K48" s="408"/>
      <c r="L48" s="408"/>
      <c r="M48" s="408"/>
      <c r="N48" s="40" t="s">
        <v>362</v>
      </c>
      <c r="O48" s="38">
        <v>3.39</v>
      </c>
      <c r="P48" s="270"/>
      <c r="Q48" s="270"/>
      <c r="R48" s="206"/>
      <c r="S48" s="32"/>
      <c r="T48" s="32"/>
      <c r="U48" s="110"/>
      <c r="V48" s="32"/>
    </row>
    <row r="49" spans="2:18" ht="29.25" customHeight="1" x14ac:dyDescent="0.35">
      <c r="B49" s="271" t="s">
        <v>672</v>
      </c>
      <c r="C49" s="272"/>
      <c r="D49" s="270" t="s">
        <v>22</v>
      </c>
      <c r="E49" s="278" t="s">
        <v>18</v>
      </c>
      <c r="F49" s="272"/>
      <c r="G49" s="286" t="s">
        <v>402</v>
      </c>
      <c r="H49" s="272"/>
      <c r="I49" s="407">
        <f>SUM(J49:M50)</f>
        <v>739000</v>
      </c>
      <c r="J49" s="407">
        <v>0</v>
      </c>
      <c r="K49" s="407">
        <v>0</v>
      </c>
      <c r="L49" s="407">
        <v>628150</v>
      </c>
      <c r="M49" s="407">
        <v>110850</v>
      </c>
      <c r="N49" s="40" t="s">
        <v>361</v>
      </c>
      <c r="O49" s="87">
        <v>3150</v>
      </c>
      <c r="P49" s="270" t="s">
        <v>314</v>
      </c>
      <c r="Q49" s="270" t="s">
        <v>304</v>
      </c>
      <c r="R49" s="206"/>
    </row>
    <row r="50" spans="2:18" ht="38.25" customHeight="1" x14ac:dyDescent="0.35">
      <c r="B50" s="271"/>
      <c r="C50" s="272"/>
      <c r="D50" s="270"/>
      <c r="E50" s="278"/>
      <c r="F50" s="272"/>
      <c r="G50" s="288"/>
      <c r="H50" s="272"/>
      <c r="I50" s="408"/>
      <c r="J50" s="408"/>
      <c r="K50" s="408"/>
      <c r="L50" s="408"/>
      <c r="M50" s="408"/>
      <c r="N50" s="40" t="s">
        <v>362</v>
      </c>
      <c r="O50" s="38">
        <v>0.6</v>
      </c>
      <c r="P50" s="270"/>
      <c r="Q50" s="270"/>
      <c r="R50" s="206"/>
    </row>
    <row r="51" spans="2:18" ht="21" x14ac:dyDescent="0.35">
      <c r="B51" s="271" t="s">
        <v>649</v>
      </c>
      <c r="C51" s="272"/>
      <c r="D51" s="270" t="s">
        <v>22</v>
      </c>
      <c r="E51" s="278" t="s">
        <v>18</v>
      </c>
      <c r="F51" s="272"/>
      <c r="G51" s="286" t="s">
        <v>402</v>
      </c>
      <c r="H51" s="272"/>
      <c r="I51" s="406">
        <f>SUM(J51:M52)</f>
        <v>1674000</v>
      </c>
      <c r="J51" s="406">
        <v>0</v>
      </c>
      <c r="K51" s="407">
        <v>0</v>
      </c>
      <c r="L51" s="407">
        <v>1422900</v>
      </c>
      <c r="M51" s="407">
        <v>251100</v>
      </c>
      <c r="N51" s="40" t="s">
        <v>361</v>
      </c>
      <c r="O51" s="87">
        <v>4200</v>
      </c>
      <c r="P51" s="270" t="s">
        <v>314</v>
      </c>
      <c r="Q51" s="270" t="s">
        <v>304</v>
      </c>
      <c r="R51" s="206"/>
    </row>
    <row r="52" spans="2:18" ht="45.75" customHeight="1" x14ac:dyDescent="0.35">
      <c r="B52" s="271"/>
      <c r="C52" s="272"/>
      <c r="D52" s="270"/>
      <c r="E52" s="278"/>
      <c r="F52" s="272"/>
      <c r="G52" s="288"/>
      <c r="H52" s="272"/>
      <c r="I52" s="406"/>
      <c r="J52" s="406"/>
      <c r="K52" s="408"/>
      <c r="L52" s="408"/>
      <c r="M52" s="408"/>
      <c r="N52" s="40" t="s">
        <v>362</v>
      </c>
      <c r="O52" s="38">
        <v>3.52</v>
      </c>
      <c r="P52" s="270"/>
      <c r="Q52" s="270"/>
      <c r="R52" s="206"/>
    </row>
    <row r="53" spans="2:18" ht="22.5" customHeight="1" x14ac:dyDescent="0.35">
      <c r="B53" s="271" t="s">
        <v>675</v>
      </c>
      <c r="C53" s="272"/>
      <c r="D53" s="270" t="s">
        <v>22</v>
      </c>
      <c r="E53" s="373" t="s">
        <v>686</v>
      </c>
      <c r="F53" s="374"/>
      <c r="G53" s="374"/>
      <c r="H53" s="374"/>
      <c r="I53" s="374"/>
      <c r="J53" s="374"/>
      <c r="K53" s="374"/>
      <c r="L53" s="374"/>
      <c r="M53" s="374"/>
      <c r="N53" s="374"/>
      <c r="O53" s="374"/>
      <c r="P53" s="374"/>
      <c r="Q53" s="375"/>
      <c r="R53" s="206"/>
    </row>
    <row r="54" spans="2:18" ht="39" customHeight="1" x14ac:dyDescent="0.35">
      <c r="B54" s="271"/>
      <c r="C54" s="272"/>
      <c r="D54" s="270"/>
      <c r="E54" s="376"/>
      <c r="F54" s="377"/>
      <c r="G54" s="377"/>
      <c r="H54" s="377"/>
      <c r="I54" s="377"/>
      <c r="J54" s="377"/>
      <c r="K54" s="377"/>
      <c r="L54" s="377"/>
      <c r="M54" s="377"/>
      <c r="N54" s="377"/>
      <c r="O54" s="377"/>
      <c r="P54" s="377"/>
      <c r="Q54" s="378"/>
      <c r="R54" s="206"/>
    </row>
    <row r="55" spans="2:18" ht="21" x14ac:dyDescent="0.35">
      <c r="B55" s="271" t="s">
        <v>645</v>
      </c>
      <c r="C55" s="272"/>
      <c r="D55" s="270" t="s">
        <v>22</v>
      </c>
      <c r="E55" s="278" t="s">
        <v>18</v>
      </c>
      <c r="F55" s="272"/>
      <c r="G55" s="286" t="s">
        <v>402</v>
      </c>
      <c r="H55" s="272"/>
      <c r="I55" s="406">
        <f>SUM(J55:M56)</f>
        <v>556000</v>
      </c>
      <c r="J55" s="406">
        <v>0</v>
      </c>
      <c r="K55" s="407">
        <v>0</v>
      </c>
      <c r="L55" s="407">
        <v>472600</v>
      </c>
      <c r="M55" s="407">
        <v>83400</v>
      </c>
      <c r="N55" s="40" t="s">
        <v>361</v>
      </c>
      <c r="O55" s="87">
        <v>2940</v>
      </c>
      <c r="P55" s="270" t="s">
        <v>314</v>
      </c>
      <c r="Q55" s="270" t="s">
        <v>304</v>
      </c>
      <c r="R55" s="206"/>
    </row>
    <row r="56" spans="2:18" ht="42.75" customHeight="1" x14ac:dyDescent="0.35">
      <c r="B56" s="271"/>
      <c r="C56" s="272"/>
      <c r="D56" s="270"/>
      <c r="E56" s="278"/>
      <c r="F56" s="272"/>
      <c r="G56" s="288"/>
      <c r="H56" s="272"/>
      <c r="I56" s="406"/>
      <c r="J56" s="406"/>
      <c r="K56" s="408"/>
      <c r="L56" s="408"/>
      <c r="M56" s="408"/>
      <c r="N56" s="40" t="s">
        <v>362</v>
      </c>
      <c r="O56" s="38">
        <v>0.56999999999999995</v>
      </c>
      <c r="P56" s="270"/>
      <c r="Q56" s="270"/>
      <c r="R56" s="206"/>
    </row>
    <row r="57" spans="2:18" ht="52.5" x14ac:dyDescent="0.35">
      <c r="B57" s="40" t="s">
        <v>364</v>
      </c>
      <c r="C57" s="100"/>
      <c r="D57" s="38" t="s">
        <v>22</v>
      </c>
      <c r="E57" s="96" t="s">
        <v>18</v>
      </c>
      <c r="F57" s="100"/>
      <c r="G57" s="99" t="s">
        <v>402</v>
      </c>
      <c r="H57" s="100"/>
      <c r="I57" s="97">
        <f>SUM(J57:M57)</f>
        <v>312843.59999999998</v>
      </c>
      <c r="J57" s="97">
        <v>0</v>
      </c>
      <c r="K57" s="98">
        <v>0</v>
      </c>
      <c r="L57" s="98">
        <v>265917.06</v>
      </c>
      <c r="M57" s="98">
        <v>46926.54</v>
      </c>
      <c r="N57" s="40" t="s">
        <v>363</v>
      </c>
      <c r="O57" s="38">
        <v>1</v>
      </c>
      <c r="P57" s="38" t="s">
        <v>307</v>
      </c>
      <c r="Q57" s="38" t="s">
        <v>365</v>
      </c>
      <c r="R57" s="206"/>
    </row>
    <row r="58" spans="2:18" ht="52.5" x14ac:dyDescent="0.35">
      <c r="B58" s="40" t="s">
        <v>646</v>
      </c>
      <c r="C58" s="100"/>
      <c r="D58" s="38" t="s">
        <v>22</v>
      </c>
      <c r="E58" s="96" t="s">
        <v>18</v>
      </c>
      <c r="F58" s="100"/>
      <c r="G58" s="99" t="s">
        <v>402</v>
      </c>
      <c r="H58" s="100"/>
      <c r="I58" s="97">
        <f>SUM(J58:M58)</f>
        <v>386109.80000000005</v>
      </c>
      <c r="J58" s="97">
        <v>0</v>
      </c>
      <c r="K58" s="98">
        <v>0</v>
      </c>
      <c r="L58" s="98">
        <v>328193.33</v>
      </c>
      <c r="M58" s="98">
        <v>57916.47</v>
      </c>
      <c r="N58" s="40" t="s">
        <v>363</v>
      </c>
      <c r="O58" s="38">
        <v>1</v>
      </c>
      <c r="P58" s="177" t="s">
        <v>24</v>
      </c>
      <c r="Q58" s="177" t="s">
        <v>365</v>
      </c>
      <c r="R58" s="206"/>
    </row>
    <row r="59" spans="2:18" ht="52.5" x14ac:dyDescent="0.35">
      <c r="B59" s="101" t="s">
        <v>647</v>
      </c>
      <c r="C59" s="102"/>
      <c r="D59" s="99" t="s">
        <v>22</v>
      </c>
      <c r="E59" s="103" t="s">
        <v>18</v>
      </c>
      <c r="F59" s="102"/>
      <c r="G59" s="99" t="s">
        <v>402</v>
      </c>
      <c r="H59" s="102"/>
      <c r="I59" s="98">
        <f>SUM(J59:M59)</f>
        <v>1126930</v>
      </c>
      <c r="J59" s="98">
        <v>0</v>
      </c>
      <c r="K59" s="98">
        <v>0</v>
      </c>
      <c r="L59" s="98">
        <v>957890.5</v>
      </c>
      <c r="M59" s="98">
        <v>169039.5</v>
      </c>
      <c r="N59" s="101" t="s">
        <v>363</v>
      </c>
      <c r="O59" s="99">
        <v>1</v>
      </c>
      <c r="P59" s="99" t="s">
        <v>21</v>
      </c>
      <c r="Q59" s="99" t="s">
        <v>304</v>
      </c>
      <c r="R59" s="206"/>
    </row>
    <row r="60" spans="2:18" ht="21" x14ac:dyDescent="0.35">
      <c r="B60" s="379" t="s">
        <v>676</v>
      </c>
      <c r="C60" s="372"/>
      <c r="D60" s="367" t="s">
        <v>639</v>
      </c>
      <c r="E60" s="367" t="s">
        <v>18</v>
      </c>
      <c r="F60" s="372"/>
      <c r="G60" s="367" t="s">
        <v>402</v>
      </c>
      <c r="H60" s="372"/>
      <c r="I60" s="397">
        <f>SUM(J60:M62)</f>
        <v>5800000</v>
      </c>
      <c r="J60" s="397">
        <v>0</v>
      </c>
      <c r="K60" s="397">
        <v>0</v>
      </c>
      <c r="L60" s="397">
        <v>1772000</v>
      </c>
      <c r="M60" s="397">
        <v>4028000</v>
      </c>
      <c r="N60" s="80" t="s">
        <v>640</v>
      </c>
      <c r="O60" s="207">
        <v>95000</v>
      </c>
      <c r="P60" s="367" t="s">
        <v>257</v>
      </c>
      <c r="Q60" s="367" t="s">
        <v>540</v>
      </c>
      <c r="R60" s="206"/>
    </row>
    <row r="61" spans="2:18" x14ac:dyDescent="0.35">
      <c r="B61" s="415"/>
      <c r="C61" s="395"/>
      <c r="D61" s="393"/>
      <c r="E61" s="393"/>
      <c r="F61" s="395"/>
      <c r="G61" s="393"/>
      <c r="H61" s="395"/>
      <c r="I61" s="398"/>
      <c r="J61" s="398"/>
      <c r="K61" s="398"/>
      <c r="L61" s="398"/>
      <c r="M61" s="398"/>
      <c r="N61" s="80" t="s">
        <v>641</v>
      </c>
      <c r="O61" s="141">
        <v>18</v>
      </c>
      <c r="P61" s="393"/>
      <c r="Q61" s="393"/>
      <c r="R61" s="206"/>
    </row>
    <row r="62" spans="2:18" ht="21" x14ac:dyDescent="0.35">
      <c r="B62" s="416"/>
      <c r="C62" s="396"/>
      <c r="D62" s="394"/>
      <c r="E62" s="394"/>
      <c r="F62" s="396"/>
      <c r="G62" s="394"/>
      <c r="H62" s="396"/>
      <c r="I62" s="399"/>
      <c r="J62" s="399"/>
      <c r="K62" s="399"/>
      <c r="L62" s="399"/>
      <c r="M62" s="399"/>
      <c r="N62" s="80" t="s">
        <v>642</v>
      </c>
      <c r="O62" s="141">
        <v>960</v>
      </c>
      <c r="P62" s="394"/>
      <c r="Q62" s="394"/>
      <c r="R62" s="206"/>
    </row>
    <row r="63" spans="2:18" x14ac:dyDescent="0.35">
      <c r="B63" s="412" t="s">
        <v>12</v>
      </c>
      <c r="C63" s="412"/>
      <c r="D63" s="412"/>
      <c r="E63" s="412"/>
      <c r="F63" s="412"/>
      <c r="G63" s="412"/>
      <c r="H63" s="412"/>
      <c r="I63" s="90">
        <f>I40</f>
        <v>12633383.399999999</v>
      </c>
      <c r="J63" s="90">
        <f>J40</f>
        <v>0</v>
      </c>
      <c r="K63" s="90">
        <f>K40</f>
        <v>0</v>
      </c>
      <c r="L63" s="90">
        <f>L40</f>
        <v>7580375.8899999997</v>
      </c>
      <c r="M63" s="90">
        <f>M40</f>
        <v>5053007.51</v>
      </c>
      <c r="N63" s="413"/>
      <c r="O63" s="413"/>
      <c r="P63" s="413"/>
      <c r="Q63" s="413"/>
      <c r="R63" s="206"/>
    </row>
    <row r="64" spans="2:18" ht="15" customHeight="1" x14ac:dyDescent="0.35">
      <c r="B64" s="414" t="s">
        <v>622</v>
      </c>
      <c r="C64" s="414"/>
      <c r="D64" s="414"/>
      <c r="E64" s="414"/>
      <c r="F64" s="414"/>
      <c r="G64" s="414"/>
      <c r="H64" s="414"/>
      <c r="I64" s="414"/>
      <c r="J64" s="414"/>
      <c r="K64" s="414"/>
      <c r="L64" s="414"/>
      <c r="M64" s="414"/>
      <c r="N64" s="414"/>
      <c r="O64" s="414"/>
      <c r="P64" s="414"/>
      <c r="Q64" s="414"/>
    </row>
    <row r="65" spans="2:19" ht="15" customHeight="1" x14ac:dyDescent="0.35">
      <c r="B65" s="164"/>
      <c r="C65" s="164"/>
      <c r="D65" s="164"/>
      <c r="E65" s="164"/>
      <c r="F65" s="164"/>
      <c r="G65" s="164"/>
      <c r="H65" s="164"/>
      <c r="I65" s="164"/>
      <c r="J65" s="164"/>
      <c r="K65" s="164"/>
      <c r="L65" s="164"/>
      <c r="M65" s="164"/>
      <c r="N65" s="164"/>
      <c r="O65" s="164"/>
      <c r="P65" s="164"/>
      <c r="Q65" s="164"/>
    </row>
    <row r="67" spans="2:19" x14ac:dyDescent="0.35">
      <c r="B67" s="21" t="s">
        <v>152</v>
      </c>
    </row>
    <row r="68" spans="2:19" ht="15" customHeight="1" x14ac:dyDescent="0.35">
      <c r="B68" s="14" t="s">
        <v>39</v>
      </c>
      <c r="C68" s="251" t="s">
        <v>153</v>
      </c>
      <c r="D68" s="251"/>
      <c r="E68" s="251"/>
      <c r="F68" s="356" t="s">
        <v>154</v>
      </c>
      <c r="G68" s="357"/>
      <c r="H68" s="357"/>
      <c r="I68" s="357"/>
      <c r="J68" s="358"/>
      <c r="K68" s="251" t="s">
        <v>155</v>
      </c>
      <c r="L68" s="251"/>
      <c r="M68" s="251"/>
      <c r="N68" s="251"/>
      <c r="O68" s="251"/>
      <c r="P68" s="251"/>
      <c r="Q68" s="251"/>
    </row>
    <row r="69" spans="2:19" s="47" customFormat="1" ht="12" x14ac:dyDescent="0.3">
      <c r="B69" s="56">
        <v>1</v>
      </c>
      <c r="C69" s="253">
        <v>2</v>
      </c>
      <c r="D69" s="253"/>
      <c r="E69" s="253"/>
      <c r="F69" s="261">
        <v>3</v>
      </c>
      <c r="G69" s="262"/>
      <c r="H69" s="262"/>
      <c r="I69" s="262"/>
      <c r="J69" s="263"/>
      <c r="K69" s="253">
        <v>4</v>
      </c>
      <c r="L69" s="253"/>
      <c r="M69" s="253"/>
      <c r="N69" s="253"/>
      <c r="O69" s="253"/>
      <c r="P69" s="253"/>
      <c r="Q69" s="253"/>
      <c r="S69" s="48"/>
    </row>
    <row r="70" spans="2:19" s="18" customFormat="1" ht="14" x14ac:dyDescent="0.3">
      <c r="B70" s="22"/>
      <c r="C70" s="264" t="s">
        <v>164</v>
      </c>
      <c r="D70" s="265"/>
      <c r="E70" s="266"/>
      <c r="F70" s="267"/>
      <c r="G70" s="268"/>
      <c r="H70" s="268"/>
      <c r="I70" s="268"/>
      <c r="J70" s="269"/>
      <c r="K70" s="257"/>
      <c r="L70" s="257"/>
      <c r="M70" s="257"/>
      <c r="N70" s="257"/>
      <c r="O70" s="257"/>
      <c r="P70" s="257"/>
      <c r="Q70" s="257"/>
      <c r="S70" s="26"/>
    </row>
    <row r="73" spans="2:19" x14ac:dyDescent="0.35">
      <c r="B73" s="21" t="s">
        <v>156</v>
      </c>
    </row>
    <row r="74" spans="2:19" ht="15" customHeight="1" x14ac:dyDescent="0.35">
      <c r="B74" s="14" t="s">
        <v>39</v>
      </c>
      <c r="C74" s="251" t="s">
        <v>157</v>
      </c>
      <c r="D74" s="251"/>
      <c r="E74" s="251"/>
      <c r="F74" s="251" t="s">
        <v>154</v>
      </c>
      <c r="G74" s="251"/>
      <c r="H74" s="251"/>
      <c r="I74" s="251"/>
      <c r="J74" s="251"/>
      <c r="K74" s="251" t="s">
        <v>158</v>
      </c>
      <c r="L74" s="251"/>
      <c r="M74" s="251"/>
      <c r="N74" s="251"/>
      <c r="O74" s="251"/>
      <c r="P74" s="251"/>
      <c r="Q74" s="251"/>
    </row>
    <row r="75" spans="2:19" s="47" customFormat="1" ht="11.25" customHeight="1" x14ac:dyDescent="0.3">
      <c r="B75" s="56">
        <v>1</v>
      </c>
      <c r="C75" s="253">
        <v>2</v>
      </c>
      <c r="D75" s="253"/>
      <c r="E75" s="253"/>
      <c r="F75" s="253">
        <v>3</v>
      </c>
      <c r="G75" s="253"/>
      <c r="H75" s="253"/>
      <c r="I75" s="253"/>
      <c r="J75" s="253"/>
      <c r="K75" s="253">
        <v>4</v>
      </c>
      <c r="L75" s="253"/>
      <c r="M75" s="253"/>
      <c r="N75" s="253"/>
      <c r="O75" s="253"/>
      <c r="P75" s="253"/>
      <c r="Q75" s="253"/>
      <c r="S75" s="48"/>
    </row>
    <row r="76" spans="2:19" s="18" customFormat="1" ht="14" x14ac:dyDescent="0.3">
      <c r="B76" s="22"/>
      <c r="C76" s="256" t="s">
        <v>164</v>
      </c>
      <c r="D76" s="256"/>
      <c r="E76" s="256"/>
      <c r="F76" s="254"/>
      <c r="G76" s="254"/>
      <c r="H76" s="254"/>
      <c r="I76" s="254"/>
      <c r="J76" s="254"/>
      <c r="K76" s="257"/>
      <c r="L76" s="257"/>
      <c r="M76" s="257"/>
      <c r="N76" s="257"/>
      <c r="O76" s="257"/>
      <c r="P76" s="257"/>
      <c r="Q76" s="257"/>
      <c r="S76" s="26"/>
    </row>
    <row r="79" spans="2:19" x14ac:dyDescent="0.35">
      <c r="B79" s="21" t="s">
        <v>159</v>
      </c>
    </row>
    <row r="80" spans="2:19" ht="39" customHeight="1" x14ac:dyDescent="0.35">
      <c r="B80" s="11" t="s">
        <v>39</v>
      </c>
      <c r="C80" s="228" t="s">
        <v>160</v>
      </c>
      <c r="D80" s="228"/>
      <c r="E80" s="228"/>
      <c r="F80" s="243" t="s">
        <v>161</v>
      </c>
      <c r="G80" s="244"/>
      <c r="H80" s="244"/>
      <c r="I80" s="244"/>
      <c r="J80" s="244"/>
      <c r="K80" s="244"/>
      <c r="L80" s="244"/>
      <c r="M80" s="244"/>
      <c r="N80" s="244"/>
      <c r="O80" s="244"/>
      <c r="P80" s="244"/>
      <c r="Q80" s="245"/>
    </row>
    <row r="81" spans="2:19" s="64" customFormat="1" ht="12" x14ac:dyDescent="0.3">
      <c r="B81" s="63">
        <v>1</v>
      </c>
      <c r="C81" s="252">
        <v>2</v>
      </c>
      <c r="D81" s="252"/>
      <c r="E81" s="252"/>
      <c r="F81" s="246">
        <v>3</v>
      </c>
      <c r="G81" s="247"/>
      <c r="H81" s="247"/>
      <c r="I81" s="247"/>
      <c r="J81" s="247"/>
      <c r="K81" s="247"/>
      <c r="L81" s="247"/>
      <c r="M81" s="247"/>
      <c r="N81" s="247"/>
      <c r="O81" s="247"/>
      <c r="P81" s="247"/>
      <c r="Q81" s="248"/>
      <c r="S81" s="48"/>
    </row>
    <row r="82" spans="2:19" s="18" customFormat="1" ht="211.5" customHeight="1" x14ac:dyDescent="0.3">
      <c r="B82" s="12" t="s">
        <v>69</v>
      </c>
      <c r="C82" s="250" t="s">
        <v>366</v>
      </c>
      <c r="D82" s="250"/>
      <c r="E82" s="250"/>
      <c r="F82" s="409" t="s">
        <v>653</v>
      </c>
      <c r="G82" s="410"/>
      <c r="H82" s="410"/>
      <c r="I82" s="410"/>
      <c r="J82" s="410"/>
      <c r="K82" s="410"/>
      <c r="L82" s="410"/>
      <c r="M82" s="410"/>
      <c r="N82" s="410"/>
      <c r="O82" s="410"/>
      <c r="P82" s="410"/>
      <c r="Q82" s="411"/>
      <c r="S82" s="26"/>
    </row>
    <row r="83" spans="2:19" s="18" customFormat="1" ht="14" x14ac:dyDescent="0.3">
      <c r="C83" s="65"/>
      <c r="D83" s="65"/>
      <c r="E83" s="65"/>
      <c r="F83" s="65"/>
      <c r="G83" s="65"/>
      <c r="H83" s="65"/>
      <c r="I83" s="59"/>
      <c r="J83" s="59"/>
      <c r="K83" s="59"/>
      <c r="L83" s="59"/>
      <c r="M83" s="59"/>
      <c r="N83" s="59"/>
      <c r="O83" s="59"/>
      <c r="P83" s="59"/>
      <c r="Q83" s="59"/>
      <c r="S83" s="26"/>
    </row>
    <row r="85" spans="2:19" x14ac:dyDescent="0.35">
      <c r="B85" s="21" t="s">
        <v>162</v>
      </c>
    </row>
    <row r="86" spans="2:19" x14ac:dyDescent="0.35">
      <c r="B86" s="14" t="s">
        <v>39</v>
      </c>
      <c r="C86" s="251" t="s">
        <v>163</v>
      </c>
      <c r="D86" s="251"/>
      <c r="E86" s="251"/>
      <c r="F86" s="251"/>
      <c r="G86" s="251"/>
      <c r="H86" s="251"/>
      <c r="I86" s="251"/>
      <c r="J86" s="251"/>
      <c r="K86" s="251"/>
      <c r="L86" s="251"/>
      <c r="M86" s="251"/>
      <c r="N86" s="251"/>
      <c r="O86" s="251"/>
      <c r="P86" s="251"/>
      <c r="Q86" s="251"/>
    </row>
    <row r="87" spans="2:19" s="47" customFormat="1" ht="12" x14ac:dyDescent="0.3">
      <c r="B87" s="63">
        <v>1</v>
      </c>
      <c r="C87" s="253">
        <v>2</v>
      </c>
      <c r="D87" s="253"/>
      <c r="E87" s="253"/>
      <c r="F87" s="253"/>
      <c r="G87" s="253"/>
      <c r="H87" s="253"/>
      <c r="I87" s="253"/>
      <c r="J87" s="253"/>
      <c r="K87" s="253"/>
      <c r="L87" s="253"/>
      <c r="M87" s="253"/>
      <c r="N87" s="253"/>
      <c r="O87" s="253"/>
      <c r="P87" s="253"/>
      <c r="Q87" s="253"/>
      <c r="S87" s="48"/>
    </row>
    <row r="88" spans="2:19" s="18" customFormat="1" ht="14" x14ac:dyDescent="0.3">
      <c r="B88" s="22"/>
      <c r="C88" s="256" t="s">
        <v>164</v>
      </c>
      <c r="D88" s="256"/>
      <c r="E88" s="256"/>
      <c r="F88" s="256"/>
      <c r="G88" s="256"/>
      <c r="H88" s="256"/>
      <c r="I88" s="256"/>
      <c r="J88" s="256"/>
      <c r="K88" s="256"/>
      <c r="L88" s="256"/>
      <c r="M88" s="256"/>
      <c r="N88" s="256"/>
      <c r="O88" s="256"/>
      <c r="P88" s="256"/>
      <c r="Q88" s="256"/>
      <c r="S88" s="26"/>
    </row>
  </sheetData>
  <mergeCells count="188">
    <mergeCell ref="B2:Q2"/>
    <mergeCell ref="B3:Q3"/>
    <mergeCell ref="B5:Q5"/>
    <mergeCell ref="B6:Q6"/>
    <mergeCell ref="B9:B10"/>
    <mergeCell ref="C9:D10"/>
    <mergeCell ref="E9:J10"/>
    <mergeCell ref="K9:M10"/>
    <mergeCell ref="N9:Q9"/>
    <mergeCell ref="O10:Q10"/>
    <mergeCell ref="B17:M17"/>
    <mergeCell ref="N17:Q17"/>
    <mergeCell ref="C11:D11"/>
    <mergeCell ref="E11:J11"/>
    <mergeCell ref="K11:M11"/>
    <mergeCell ref="O11:Q11"/>
    <mergeCell ref="C12:D12"/>
    <mergeCell ref="E12:J12"/>
    <mergeCell ref="K12:M12"/>
    <mergeCell ref="O13:Q13"/>
    <mergeCell ref="K13:M13"/>
    <mergeCell ref="E13:J13"/>
    <mergeCell ref="C13:D13"/>
    <mergeCell ref="O12:Q12"/>
    <mergeCell ref="B21:M21"/>
    <mergeCell ref="N21:Q21"/>
    <mergeCell ref="B22:M22"/>
    <mergeCell ref="N22:Q22"/>
    <mergeCell ref="B23:M23"/>
    <mergeCell ref="N23:Q23"/>
    <mergeCell ref="B18:M18"/>
    <mergeCell ref="N18:Q18"/>
    <mergeCell ref="B19:M19"/>
    <mergeCell ref="N19:Q19"/>
    <mergeCell ref="B20:M20"/>
    <mergeCell ref="N20:Q20"/>
    <mergeCell ref="B27:M27"/>
    <mergeCell ref="N27:Q27"/>
    <mergeCell ref="B28:M28"/>
    <mergeCell ref="N28:Q28"/>
    <mergeCell ref="B29:M29"/>
    <mergeCell ref="N29:Q29"/>
    <mergeCell ref="B24:M24"/>
    <mergeCell ref="N24:Q24"/>
    <mergeCell ref="B25:M25"/>
    <mergeCell ref="N25:Q25"/>
    <mergeCell ref="B26:M26"/>
    <mergeCell ref="N26:Q26"/>
    <mergeCell ref="B30:M30"/>
    <mergeCell ref="N30:Q30"/>
    <mergeCell ref="B31:M31"/>
    <mergeCell ref="N31:Q31"/>
    <mergeCell ref="B32:M32"/>
    <mergeCell ref="N32:Q32"/>
    <mergeCell ref="H36:H38"/>
    <mergeCell ref="I36:M36"/>
    <mergeCell ref="N36:O36"/>
    <mergeCell ref="P36:P38"/>
    <mergeCell ref="Q36:Q38"/>
    <mergeCell ref="I37:I38"/>
    <mergeCell ref="J37:L37"/>
    <mergeCell ref="M37:M38"/>
    <mergeCell ref="N37:N38"/>
    <mergeCell ref="O37:O38"/>
    <mergeCell ref="H47:H48"/>
    <mergeCell ref="I47:I48"/>
    <mergeCell ref="B36:B38"/>
    <mergeCell ref="C36:C38"/>
    <mergeCell ref="D36:D38"/>
    <mergeCell ref="E36:E38"/>
    <mergeCell ref="F36:F38"/>
    <mergeCell ref="G36:G38"/>
    <mergeCell ref="H40:H45"/>
    <mergeCell ref="G40:G45"/>
    <mergeCell ref="F40:F45"/>
    <mergeCell ref="E40:E45"/>
    <mergeCell ref="D40:D45"/>
    <mergeCell ref="C40:C45"/>
    <mergeCell ref="B40:B45"/>
    <mergeCell ref="J51:J52"/>
    <mergeCell ref="K51:K52"/>
    <mergeCell ref="L51:L52"/>
    <mergeCell ref="M51:M52"/>
    <mergeCell ref="P51:P52"/>
    <mergeCell ref="Q51:Q52"/>
    <mergeCell ref="P49:P50"/>
    <mergeCell ref="Q49:Q50"/>
    <mergeCell ref="H51:H52"/>
    <mergeCell ref="I51:I52"/>
    <mergeCell ref="H49:H50"/>
    <mergeCell ref="I49:I50"/>
    <mergeCell ref="J49:J50"/>
    <mergeCell ref="K49:K50"/>
    <mergeCell ref="L49:L50"/>
    <mergeCell ref="M49:M50"/>
    <mergeCell ref="B63:H63"/>
    <mergeCell ref="N63:Q63"/>
    <mergeCell ref="C68:E68"/>
    <mergeCell ref="F68:J68"/>
    <mergeCell ref="K68:Q68"/>
    <mergeCell ref="J55:J56"/>
    <mergeCell ref="K55:K56"/>
    <mergeCell ref="L55:L56"/>
    <mergeCell ref="M55:M56"/>
    <mergeCell ref="P55:P56"/>
    <mergeCell ref="Q55:Q56"/>
    <mergeCell ref="B64:Q64"/>
    <mergeCell ref="B55:B56"/>
    <mergeCell ref="C55:C56"/>
    <mergeCell ref="D55:D56"/>
    <mergeCell ref="E55:E56"/>
    <mergeCell ref="F55:F56"/>
    <mergeCell ref="G55:G56"/>
    <mergeCell ref="H55:H56"/>
    <mergeCell ref="I55:I56"/>
    <mergeCell ref="B60:B62"/>
    <mergeCell ref="C60:C62"/>
    <mergeCell ref="D60:D62"/>
    <mergeCell ref="E60:E62"/>
    <mergeCell ref="C82:E82"/>
    <mergeCell ref="F82:Q82"/>
    <mergeCell ref="C86:Q86"/>
    <mergeCell ref="C87:Q87"/>
    <mergeCell ref="C88:Q88"/>
    <mergeCell ref="C76:E76"/>
    <mergeCell ref="F76:J76"/>
    <mergeCell ref="K76:Q76"/>
    <mergeCell ref="C80:E80"/>
    <mergeCell ref="F80:Q80"/>
    <mergeCell ref="C81:E81"/>
    <mergeCell ref="F81:Q81"/>
    <mergeCell ref="C74:E74"/>
    <mergeCell ref="F74:J74"/>
    <mergeCell ref="K74:Q74"/>
    <mergeCell ref="C75:E75"/>
    <mergeCell ref="F75:J75"/>
    <mergeCell ref="K75:Q75"/>
    <mergeCell ref="C69:E69"/>
    <mergeCell ref="F69:J69"/>
    <mergeCell ref="K69:Q69"/>
    <mergeCell ref="C70:E70"/>
    <mergeCell ref="F70:J70"/>
    <mergeCell ref="K70:Q70"/>
    <mergeCell ref="Q40:Q45"/>
    <mergeCell ref="P40:P45"/>
    <mergeCell ref="M40:M45"/>
    <mergeCell ref="L40:L45"/>
    <mergeCell ref="K40:K45"/>
    <mergeCell ref="J40:J45"/>
    <mergeCell ref="I40:I45"/>
    <mergeCell ref="J47:J48"/>
    <mergeCell ref="K47:K48"/>
    <mergeCell ref="L47:L48"/>
    <mergeCell ref="M47:M48"/>
    <mergeCell ref="P47:P48"/>
    <mergeCell ref="Q47:Q48"/>
    <mergeCell ref="B49:B50"/>
    <mergeCell ref="C49:C50"/>
    <mergeCell ref="D49:D50"/>
    <mergeCell ref="E49:E50"/>
    <mergeCell ref="F49:F50"/>
    <mergeCell ref="G49:G50"/>
    <mergeCell ref="B47:B48"/>
    <mergeCell ref="C47:C48"/>
    <mergeCell ref="D53:D54"/>
    <mergeCell ref="C53:C54"/>
    <mergeCell ref="B53:B54"/>
    <mergeCell ref="B51:B52"/>
    <mergeCell ref="C51:C52"/>
    <mergeCell ref="D51:D52"/>
    <mergeCell ref="E51:E52"/>
    <mergeCell ref="F51:F52"/>
    <mergeCell ref="G51:G52"/>
    <mergeCell ref="D47:D48"/>
    <mergeCell ref="E47:E48"/>
    <mergeCell ref="F47:F48"/>
    <mergeCell ref="G47:G48"/>
    <mergeCell ref="Q60:Q62"/>
    <mergeCell ref="E53:Q54"/>
    <mergeCell ref="F60:F62"/>
    <mergeCell ref="G60:G62"/>
    <mergeCell ref="H60:H62"/>
    <mergeCell ref="I60:I62"/>
    <mergeCell ref="J60:J62"/>
    <mergeCell ref="K60:K62"/>
    <mergeCell ref="L60:L62"/>
    <mergeCell ref="M60:M62"/>
    <mergeCell ref="P60:P62"/>
  </mergeCells>
  <pageMargins left="0.7" right="0.7" top="0.75" bottom="0.75" header="0.3" footer="0.3"/>
  <pageSetup paperSize="9" scale="57"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93"/>
  <sheetViews>
    <sheetView topLeftCell="M1" zoomScaleNormal="100" workbookViewId="0">
      <selection activeCell="B19" sqref="B19:M19"/>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9.1796875" style="1"/>
    <col min="8" max="8" width="10.54296875" style="1" customWidth="1"/>
    <col min="9" max="9" width="11.26953125" style="8" customWidth="1"/>
    <col min="10" max="10" width="9.1796875" style="8"/>
    <col min="11" max="11" width="11.54296875" style="8" customWidth="1"/>
    <col min="12" max="12" width="12.453125" style="8" customWidth="1"/>
    <col min="13" max="13" width="11.26953125" style="8" customWidth="1"/>
    <col min="14" max="14" width="46.81640625" style="1" customWidth="1"/>
    <col min="15" max="15" width="10.54296875" style="5" customWidth="1"/>
    <col min="16" max="16" width="13.54296875" style="1" customWidth="1"/>
    <col min="17" max="17" width="15.453125" style="1" customWidth="1"/>
    <col min="18" max="18" width="11.81640625" bestFit="1" customWidth="1"/>
    <col min="19" max="19" width="10.81640625" style="25" bestFit="1" customWidth="1"/>
    <col min="20" max="20" width="17.1796875" customWidth="1"/>
  </cols>
  <sheetData>
    <row r="2" spans="2:19" x14ac:dyDescent="0.35">
      <c r="B2" s="226" t="s">
        <v>149</v>
      </c>
      <c r="C2" s="226"/>
      <c r="D2" s="226"/>
      <c r="E2" s="226"/>
      <c r="F2" s="226"/>
      <c r="G2" s="226"/>
      <c r="H2" s="226"/>
      <c r="I2" s="226"/>
      <c r="J2" s="226"/>
      <c r="K2" s="226"/>
      <c r="L2" s="226"/>
      <c r="M2" s="226"/>
      <c r="N2" s="226"/>
      <c r="O2" s="226"/>
      <c r="P2" s="226"/>
      <c r="Q2" s="226"/>
    </row>
    <row r="3" spans="2:19" x14ac:dyDescent="0.35">
      <c r="B3" s="226" t="s">
        <v>150</v>
      </c>
      <c r="C3" s="226"/>
      <c r="D3" s="226"/>
      <c r="E3" s="226"/>
      <c r="F3" s="226"/>
      <c r="G3" s="226"/>
      <c r="H3" s="226"/>
      <c r="I3" s="226"/>
      <c r="J3" s="226"/>
      <c r="K3" s="226"/>
      <c r="L3" s="226"/>
      <c r="M3" s="226"/>
      <c r="N3" s="226"/>
      <c r="O3" s="226"/>
      <c r="P3" s="226"/>
      <c r="Q3" s="226"/>
    </row>
    <row r="5" spans="2:19" x14ac:dyDescent="0.35">
      <c r="B5" s="226" t="s">
        <v>405</v>
      </c>
      <c r="C5" s="226"/>
      <c r="D5" s="226"/>
      <c r="E5" s="226"/>
      <c r="F5" s="226"/>
      <c r="G5" s="226"/>
      <c r="H5" s="226"/>
      <c r="I5" s="226"/>
      <c r="J5" s="226"/>
      <c r="K5" s="226"/>
      <c r="L5" s="226"/>
      <c r="M5" s="226"/>
      <c r="N5" s="226"/>
      <c r="O5" s="226"/>
      <c r="P5" s="226"/>
      <c r="Q5" s="226"/>
    </row>
    <row r="6" spans="2:19" x14ac:dyDescent="0.35">
      <c r="B6" s="226" t="s">
        <v>374</v>
      </c>
      <c r="C6" s="226"/>
      <c r="D6" s="226"/>
      <c r="E6" s="226"/>
      <c r="F6" s="226"/>
      <c r="G6" s="226"/>
      <c r="H6" s="226"/>
      <c r="I6" s="226"/>
      <c r="J6" s="226"/>
      <c r="K6" s="226"/>
      <c r="L6" s="226"/>
      <c r="M6" s="226"/>
      <c r="N6" s="226"/>
      <c r="O6" s="226"/>
      <c r="P6" s="226"/>
      <c r="Q6" s="226"/>
    </row>
    <row r="8" spans="2:19" ht="15" customHeight="1" x14ac:dyDescent="0.35">
      <c r="B8" s="13" t="s">
        <v>41</v>
      </c>
      <c r="I8" s="1"/>
      <c r="J8" s="1"/>
      <c r="K8" s="1"/>
      <c r="L8" s="1"/>
      <c r="M8" s="1"/>
      <c r="O8" s="1"/>
    </row>
    <row r="9" spans="2:19" ht="15" customHeight="1" x14ac:dyDescent="0.35">
      <c r="B9" s="228" t="s">
        <v>39</v>
      </c>
      <c r="C9" s="228" t="s">
        <v>55</v>
      </c>
      <c r="D9" s="228"/>
      <c r="E9" s="255" t="s">
        <v>40</v>
      </c>
      <c r="F9" s="255"/>
      <c r="G9" s="255"/>
      <c r="H9" s="255"/>
      <c r="I9" s="255"/>
      <c r="J9" s="255"/>
      <c r="K9" s="292" t="s">
        <v>44</v>
      </c>
      <c r="L9" s="292"/>
      <c r="M9" s="292"/>
      <c r="N9" s="255" t="s">
        <v>400</v>
      </c>
      <c r="O9" s="255"/>
      <c r="P9" s="255"/>
      <c r="Q9" s="255"/>
    </row>
    <row r="10" spans="2:19" x14ac:dyDescent="0.35">
      <c r="B10" s="228"/>
      <c r="C10" s="228"/>
      <c r="D10" s="228"/>
      <c r="E10" s="255"/>
      <c r="F10" s="255"/>
      <c r="G10" s="255"/>
      <c r="H10" s="255"/>
      <c r="I10" s="255"/>
      <c r="J10" s="255"/>
      <c r="K10" s="292"/>
      <c r="L10" s="292"/>
      <c r="M10" s="292"/>
      <c r="N10" s="11" t="s">
        <v>185</v>
      </c>
      <c r="O10" s="255" t="s">
        <v>186</v>
      </c>
      <c r="P10" s="255"/>
      <c r="Q10" s="255"/>
    </row>
    <row r="11" spans="2:19" s="47" customFormat="1" ht="12" x14ac:dyDescent="0.3">
      <c r="B11" s="68">
        <v>1</v>
      </c>
      <c r="C11" s="348">
        <v>2</v>
      </c>
      <c r="D11" s="348"/>
      <c r="E11" s="328">
        <v>3</v>
      </c>
      <c r="F11" s="328"/>
      <c r="G11" s="328"/>
      <c r="H11" s="328"/>
      <c r="I11" s="328"/>
      <c r="J11" s="328"/>
      <c r="K11" s="329">
        <v>4</v>
      </c>
      <c r="L11" s="329"/>
      <c r="M11" s="329"/>
      <c r="N11" s="46">
        <v>5</v>
      </c>
      <c r="O11" s="328">
        <v>6</v>
      </c>
      <c r="P11" s="328"/>
      <c r="Q11" s="328"/>
      <c r="S11" s="48"/>
    </row>
    <row r="12" spans="2:19" ht="29.25" customHeight="1" x14ac:dyDescent="0.35">
      <c r="B12" s="62" t="s">
        <v>43</v>
      </c>
      <c r="C12" s="320" t="s">
        <v>375</v>
      </c>
      <c r="D12" s="321"/>
      <c r="E12" s="297" t="s">
        <v>343</v>
      </c>
      <c r="F12" s="297"/>
      <c r="G12" s="297"/>
      <c r="H12" s="297"/>
      <c r="I12" s="297"/>
      <c r="J12" s="297"/>
      <c r="K12" s="296">
        <v>0</v>
      </c>
      <c r="L12" s="296"/>
      <c r="M12" s="296"/>
      <c r="N12" s="12">
        <v>0</v>
      </c>
      <c r="O12" s="293">
        <f>O45</f>
        <v>6631</v>
      </c>
      <c r="P12" s="294"/>
      <c r="Q12" s="295"/>
    </row>
    <row r="13" spans="2:19" ht="31.5" customHeight="1" x14ac:dyDescent="0.35">
      <c r="B13" s="62" t="s">
        <v>45</v>
      </c>
      <c r="C13" s="320" t="s">
        <v>376</v>
      </c>
      <c r="D13" s="321"/>
      <c r="E13" s="322" t="s">
        <v>377</v>
      </c>
      <c r="F13" s="323"/>
      <c r="G13" s="323"/>
      <c r="H13" s="323"/>
      <c r="I13" s="323"/>
      <c r="J13" s="324"/>
      <c r="K13" s="325">
        <v>0</v>
      </c>
      <c r="L13" s="326"/>
      <c r="M13" s="327"/>
      <c r="N13" s="12">
        <v>0</v>
      </c>
      <c r="O13" s="293">
        <f>O46</f>
        <v>3360</v>
      </c>
      <c r="P13" s="294"/>
      <c r="Q13" s="295"/>
    </row>
    <row r="16" spans="2:19" x14ac:dyDescent="0.35">
      <c r="B16" s="13" t="s">
        <v>38</v>
      </c>
    </row>
    <row r="17" spans="2:19" x14ac:dyDescent="0.35">
      <c r="B17" s="251" t="s">
        <v>56</v>
      </c>
      <c r="C17" s="251"/>
      <c r="D17" s="251"/>
      <c r="E17" s="251"/>
      <c r="F17" s="251"/>
      <c r="G17" s="251"/>
      <c r="H17" s="251"/>
      <c r="I17" s="251"/>
      <c r="J17" s="251"/>
      <c r="K17" s="251"/>
      <c r="L17" s="251"/>
      <c r="M17" s="251"/>
      <c r="N17" s="251" t="s">
        <v>27</v>
      </c>
      <c r="O17" s="251"/>
      <c r="P17" s="251"/>
      <c r="Q17" s="251"/>
    </row>
    <row r="18" spans="2:19" s="47" customFormat="1" ht="12" x14ac:dyDescent="0.3">
      <c r="B18" s="253">
        <v>1</v>
      </c>
      <c r="C18" s="253"/>
      <c r="D18" s="253"/>
      <c r="E18" s="253"/>
      <c r="F18" s="253"/>
      <c r="G18" s="253"/>
      <c r="H18" s="253"/>
      <c r="I18" s="253"/>
      <c r="J18" s="253"/>
      <c r="K18" s="253"/>
      <c r="L18" s="253"/>
      <c r="M18" s="253"/>
      <c r="N18" s="253">
        <v>2</v>
      </c>
      <c r="O18" s="253"/>
      <c r="P18" s="253"/>
      <c r="Q18" s="253"/>
      <c r="S18" s="48"/>
    </row>
    <row r="19" spans="2:19" x14ac:dyDescent="0.35">
      <c r="B19" s="302" t="s">
        <v>28</v>
      </c>
      <c r="C19" s="302"/>
      <c r="D19" s="302"/>
      <c r="E19" s="302"/>
      <c r="F19" s="302"/>
      <c r="G19" s="302"/>
      <c r="H19" s="302"/>
      <c r="I19" s="302"/>
      <c r="J19" s="302"/>
      <c r="K19" s="302"/>
      <c r="L19" s="302"/>
      <c r="M19" s="302"/>
      <c r="N19" s="298">
        <f>N20+N22+N25</f>
        <v>11004463.77</v>
      </c>
      <c r="O19" s="298"/>
      <c r="P19" s="298"/>
      <c r="Q19" s="298"/>
    </row>
    <row r="20" spans="2:19" x14ac:dyDescent="0.35">
      <c r="B20" s="302" t="s">
        <v>29</v>
      </c>
      <c r="C20" s="302"/>
      <c r="D20" s="302"/>
      <c r="E20" s="302"/>
      <c r="F20" s="302"/>
      <c r="G20" s="302"/>
      <c r="H20" s="302"/>
      <c r="I20" s="302"/>
      <c r="J20" s="302"/>
      <c r="K20" s="302"/>
      <c r="L20" s="302"/>
      <c r="M20" s="302"/>
      <c r="N20" s="298">
        <v>0</v>
      </c>
      <c r="O20" s="298"/>
      <c r="P20" s="298"/>
      <c r="Q20" s="298"/>
    </row>
    <row r="21" spans="2:19" x14ac:dyDescent="0.35">
      <c r="B21" s="337" t="s">
        <v>18</v>
      </c>
      <c r="C21" s="338"/>
      <c r="D21" s="338"/>
      <c r="E21" s="338"/>
      <c r="F21" s="338"/>
      <c r="G21" s="338"/>
      <c r="H21" s="338"/>
      <c r="I21" s="338"/>
      <c r="J21" s="338"/>
      <c r="K21" s="338"/>
      <c r="L21" s="338"/>
      <c r="M21" s="339"/>
      <c r="N21" s="299">
        <v>0</v>
      </c>
      <c r="O21" s="299"/>
      <c r="P21" s="299"/>
      <c r="Q21" s="299"/>
    </row>
    <row r="22" spans="2:19" x14ac:dyDescent="0.35">
      <c r="B22" s="302" t="s">
        <v>30</v>
      </c>
      <c r="C22" s="302"/>
      <c r="D22" s="302"/>
      <c r="E22" s="302"/>
      <c r="F22" s="302"/>
      <c r="G22" s="302"/>
      <c r="H22" s="302"/>
      <c r="I22" s="302"/>
      <c r="J22" s="302"/>
      <c r="K22" s="302"/>
      <c r="L22" s="302"/>
      <c r="M22" s="302"/>
      <c r="N22" s="298">
        <f>N23+N24</f>
        <v>0</v>
      </c>
      <c r="O22" s="298"/>
      <c r="P22" s="298"/>
      <c r="Q22" s="298"/>
    </row>
    <row r="23" spans="2:19" x14ac:dyDescent="0.35">
      <c r="B23" s="332" t="s">
        <v>53</v>
      </c>
      <c r="C23" s="332"/>
      <c r="D23" s="332"/>
      <c r="E23" s="332"/>
      <c r="F23" s="332"/>
      <c r="G23" s="332"/>
      <c r="H23" s="332"/>
      <c r="I23" s="332"/>
      <c r="J23" s="332"/>
      <c r="K23" s="332"/>
      <c r="L23" s="332"/>
      <c r="M23" s="332"/>
      <c r="N23" s="299">
        <f>K69</f>
        <v>0</v>
      </c>
      <c r="O23" s="299"/>
      <c r="P23" s="299"/>
      <c r="Q23" s="299"/>
      <c r="R23" s="69"/>
    </row>
    <row r="24" spans="2:19" x14ac:dyDescent="0.35">
      <c r="B24" s="340" t="s">
        <v>171</v>
      </c>
      <c r="C24" s="341"/>
      <c r="D24" s="341"/>
      <c r="E24" s="341"/>
      <c r="F24" s="341"/>
      <c r="G24" s="341"/>
      <c r="H24" s="341"/>
      <c r="I24" s="341"/>
      <c r="J24" s="341"/>
      <c r="K24" s="341"/>
      <c r="L24" s="341"/>
      <c r="M24" s="342"/>
      <c r="N24" s="299">
        <v>0</v>
      </c>
      <c r="O24" s="299"/>
      <c r="P24" s="299"/>
      <c r="Q24" s="299"/>
      <c r="R24" s="69"/>
    </row>
    <row r="25" spans="2:19" x14ac:dyDescent="0.35">
      <c r="B25" s="302" t="s">
        <v>31</v>
      </c>
      <c r="C25" s="302"/>
      <c r="D25" s="302"/>
      <c r="E25" s="302"/>
      <c r="F25" s="302"/>
      <c r="G25" s="302"/>
      <c r="H25" s="302"/>
      <c r="I25" s="302"/>
      <c r="J25" s="302"/>
      <c r="K25" s="302"/>
      <c r="L25" s="302"/>
      <c r="M25" s="302"/>
      <c r="N25" s="298">
        <f>N26</f>
        <v>11004463.77</v>
      </c>
      <c r="O25" s="298"/>
      <c r="P25" s="298"/>
      <c r="Q25" s="298"/>
    </row>
    <row r="26" spans="2:19" x14ac:dyDescent="0.35">
      <c r="B26" s="332" t="s">
        <v>54</v>
      </c>
      <c r="C26" s="332"/>
      <c r="D26" s="332"/>
      <c r="E26" s="332"/>
      <c r="F26" s="332"/>
      <c r="G26" s="332"/>
      <c r="H26" s="332"/>
      <c r="I26" s="332"/>
      <c r="J26" s="332"/>
      <c r="K26" s="332"/>
      <c r="L26" s="332"/>
      <c r="M26" s="332"/>
      <c r="N26" s="299">
        <f>L69</f>
        <v>11004463.77</v>
      </c>
      <c r="O26" s="299"/>
      <c r="P26" s="299"/>
      <c r="Q26" s="299"/>
    </row>
    <row r="27" spans="2:19" x14ac:dyDescent="0.35">
      <c r="B27" s="302" t="s">
        <v>32</v>
      </c>
      <c r="C27" s="302"/>
      <c r="D27" s="302"/>
      <c r="E27" s="302"/>
      <c r="F27" s="302"/>
      <c r="G27" s="302"/>
      <c r="H27" s="302"/>
      <c r="I27" s="302"/>
      <c r="J27" s="302"/>
      <c r="K27" s="302"/>
      <c r="L27" s="302"/>
      <c r="M27" s="302"/>
      <c r="N27" s="298">
        <v>0</v>
      </c>
      <c r="O27" s="298"/>
      <c r="P27" s="298"/>
      <c r="Q27" s="298"/>
    </row>
    <row r="28" spans="2:19" x14ac:dyDescent="0.35">
      <c r="B28" s="303" t="s">
        <v>18</v>
      </c>
      <c r="C28" s="303"/>
      <c r="D28" s="303"/>
      <c r="E28" s="303"/>
      <c r="F28" s="303"/>
      <c r="G28" s="303"/>
      <c r="H28" s="303"/>
      <c r="I28" s="303"/>
      <c r="J28" s="303"/>
      <c r="K28" s="303"/>
      <c r="L28" s="303"/>
      <c r="M28" s="303"/>
      <c r="N28" s="299">
        <v>0</v>
      </c>
      <c r="O28" s="299"/>
      <c r="P28" s="299"/>
      <c r="Q28" s="299"/>
    </row>
    <row r="29" spans="2:19" x14ac:dyDescent="0.35">
      <c r="B29" s="343" t="s">
        <v>33</v>
      </c>
      <c r="C29" s="344"/>
      <c r="D29" s="344"/>
      <c r="E29" s="344"/>
      <c r="F29" s="344"/>
      <c r="G29" s="344"/>
      <c r="H29" s="344"/>
      <c r="I29" s="344"/>
      <c r="J29" s="344"/>
      <c r="K29" s="344"/>
      <c r="L29" s="344"/>
      <c r="M29" s="345"/>
      <c r="N29" s="298">
        <f>N30+N31+N32</f>
        <v>11004563.77</v>
      </c>
      <c r="O29" s="298"/>
      <c r="P29" s="298"/>
      <c r="Q29" s="298"/>
    </row>
    <row r="30" spans="2:19" x14ac:dyDescent="0.35">
      <c r="B30" s="332" t="s">
        <v>34</v>
      </c>
      <c r="C30" s="332"/>
      <c r="D30" s="332"/>
      <c r="E30" s="332"/>
      <c r="F30" s="332"/>
      <c r="G30" s="332"/>
      <c r="H30" s="332"/>
      <c r="I30" s="332"/>
      <c r="J30" s="332"/>
      <c r="K30" s="332"/>
      <c r="L30" s="332"/>
      <c r="M30" s="332"/>
      <c r="N30" s="299">
        <f>M69</f>
        <v>11004563.77</v>
      </c>
      <c r="O30" s="299"/>
      <c r="P30" s="299"/>
      <c r="Q30" s="299"/>
    </row>
    <row r="31" spans="2:19" x14ac:dyDescent="0.35">
      <c r="B31" s="332" t="s">
        <v>35</v>
      </c>
      <c r="C31" s="332"/>
      <c r="D31" s="332"/>
      <c r="E31" s="332"/>
      <c r="F31" s="332"/>
      <c r="G31" s="332"/>
      <c r="H31" s="332"/>
      <c r="I31" s="332"/>
      <c r="J31" s="332"/>
      <c r="K31" s="332"/>
      <c r="L31" s="332"/>
      <c r="M31" s="332"/>
      <c r="N31" s="299">
        <v>0</v>
      </c>
      <c r="O31" s="299"/>
      <c r="P31" s="299"/>
      <c r="Q31" s="299"/>
    </row>
    <row r="32" spans="2:19" x14ac:dyDescent="0.35">
      <c r="B32" s="332" t="s">
        <v>36</v>
      </c>
      <c r="C32" s="332"/>
      <c r="D32" s="332"/>
      <c r="E32" s="332"/>
      <c r="F32" s="332"/>
      <c r="G32" s="332"/>
      <c r="H32" s="332"/>
      <c r="I32" s="332"/>
      <c r="J32" s="332"/>
      <c r="K32" s="332"/>
      <c r="L32" s="332"/>
      <c r="M32" s="332"/>
      <c r="N32" s="299">
        <v>0</v>
      </c>
      <c r="O32" s="299"/>
      <c r="P32" s="299"/>
      <c r="Q32" s="299"/>
    </row>
    <row r="33" spans="2:19" x14ac:dyDescent="0.35">
      <c r="B33" s="302" t="s">
        <v>37</v>
      </c>
      <c r="C33" s="302"/>
      <c r="D33" s="302"/>
      <c r="E33" s="302"/>
      <c r="F33" s="302"/>
      <c r="G33" s="302"/>
      <c r="H33" s="302"/>
      <c r="I33" s="302"/>
      <c r="J33" s="302"/>
      <c r="K33" s="302"/>
      <c r="L33" s="302"/>
      <c r="M33" s="302"/>
      <c r="N33" s="298">
        <f>N19+N29</f>
        <v>22009027.539999999</v>
      </c>
      <c r="O33" s="298"/>
      <c r="P33" s="298"/>
      <c r="Q33" s="298"/>
    </row>
    <row r="36" spans="2:19" x14ac:dyDescent="0.35">
      <c r="B36" s="13" t="s">
        <v>25</v>
      </c>
    </row>
    <row r="37" spans="2:19" x14ac:dyDescent="0.35">
      <c r="B37" s="314" t="s">
        <v>57</v>
      </c>
      <c r="C37" s="314" t="s">
        <v>58</v>
      </c>
      <c r="D37" s="314" t="s">
        <v>0</v>
      </c>
      <c r="E37" s="314" t="s">
        <v>1</v>
      </c>
      <c r="F37" s="314" t="s">
        <v>59</v>
      </c>
      <c r="G37" s="314" t="s">
        <v>378</v>
      </c>
      <c r="H37" s="354" t="s">
        <v>2</v>
      </c>
      <c r="I37" s="313" t="s">
        <v>3</v>
      </c>
      <c r="J37" s="313"/>
      <c r="K37" s="313"/>
      <c r="L37" s="313"/>
      <c r="M37" s="313"/>
      <c r="N37" s="314" t="s">
        <v>60</v>
      </c>
      <c r="O37" s="314"/>
      <c r="P37" s="314" t="s">
        <v>4</v>
      </c>
      <c r="Q37" s="314" t="s">
        <v>5</v>
      </c>
    </row>
    <row r="38" spans="2:19" ht="26.25" customHeight="1" x14ac:dyDescent="0.35">
      <c r="B38" s="314"/>
      <c r="C38" s="314"/>
      <c r="D38" s="314"/>
      <c r="E38" s="314"/>
      <c r="F38" s="314"/>
      <c r="G38" s="314"/>
      <c r="H38" s="354"/>
      <c r="I38" s="313" t="s">
        <v>6</v>
      </c>
      <c r="J38" s="313" t="s">
        <v>7</v>
      </c>
      <c r="K38" s="313"/>
      <c r="L38" s="313"/>
      <c r="M38" s="313" t="s">
        <v>8</v>
      </c>
      <c r="N38" s="314" t="s">
        <v>301</v>
      </c>
      <c r="O38" s="314" t="s">
        <v>246</v>
      </c>
      <c r="P38" s="314"/>
      <c r="Q38" s="314"/>
    </row>
    <row r="39" spans="2:19" ht="52.5" x14ac:dyDescent="0.35">
      <c r="B39" s="314"/>
      <c r="C39" s="314"/>
      <c r="D39" s="314"/>
      <c r="E39" s="314"/>
      <c r="F39" s="314"/>
      <c r="G39" s="314"/>
      <c r="H39" s="354"/>
      <c r="I39" s="313"/>
      <c r="J39" s="10" t="s">
        <v>9</v>
      </c>
      <c r="K39" s="10" t="s">
        <v>10</v>
      </c>
      <c r="L39" s="10" t="s">
        <v>11</v>
      </c>
      <c r="M39" s="313"/>
      <c r="N39" s="314"/>
      <c r="O39" s="314"/>
      <c r="P39" s="314"/>
      <c r="Q39" s="314"/>
    </row>
    <row r="40" spans="2:19" s="47" customFormat="1" ht="12" x14ac:dyDescent="0.3">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23.25" customHeight="1" x14ac:dyDescent="0.35">
      <c r="B41" s="277" t="s">
        <v>379</v>
      </c>
      <c r="C41" s="278" t="s">
        <v>13</v>
      </c>
      <c r="D41" s="278" t="s">
        <v>380</v>
      </c>
      <c r="E41" s="278" t="s">
        <v>176</v>
      </c>
      <c r="F41" s="278" t="s">
        <v>14</v>
      </c>
      <c r="G41" s="278" t="s">
        <v>283</v>
      </c>
      <c r="H41" s="278" t="s">
        <v>15</v>
      </c>
      <c r="I41" s="279">
        <f>SUM(I48:I68)</f>
        <v>22009027.539999999</v>
      </c>
      <c r="J41" s="279">
        <f>SUM(J48:J68)</f>
        <v>0</v>
      </c>
      <c r="K41" s="279">
        <f>SUM(K48:K68)</f>
        <v>0</v>
      </c>
      <c r="L41" s="279">
        <f>SUM(L48:L68)</f>
        <v>11004463.77</v>
      </c>
      <c r="M41" s="279">
        <f>SUM(M48:M68)</f>
        <v>11004563.77</v>
      </c>
      <c r="N41" s="44" t="s">
        <v>381</v>
      </c>
      <c r="O41" s="126">
        <f>O58+O63</f>
        <v>7.0730000000000004</v>
      </c>
      <c r="P41" s="278" t="s">
        <v>315</v>
      </c>
      <c r="Q41" s="278" t="s">
        <v>609</v>
      </c>
    </row>
    <row r="42" spans="2:19" ht="22.9" customHeight="1" x14ac:dyDescent="0.35">
      <c r="B42" s="277"/>
      <c r="C42" s="278"/>
      <c r="D42" s="278"/>
      <c r="E42" s="278"/>
      <c r="F42" s="278"/>
      <c r="G42" s="278"/>
      <c r="H42" s="278"/>
      <c r="I42" s="279"/>
      <c r="J42" s="279"/>
      <c r="K42" s="279"/>
      <c r="L42" s="279"/>
      <c r="M42" s="279"/>
      <c r="N42" s="44" t="s">
        <v>383</v>
      </c>
      <c r="O42" s="126">
        <f>O48+O53+O59+O64</f>
        <v>72.528000000000006</v>
      </c>
      <c r="P42" s="278"/>
      <c r="Q42" s="278"/>
    </row>
    <row r="43" spans="2:19" ht="21" x14ac:dyDescent="0.35">
      <c r="B43" s="277"/>
      <c r="C43" s="278"/>
      <c r="D43" s="278"/>
      <c r="E43" s="278"/>
      <c r="F43" s="278"/>
      <c r="G43" s="278"/>
      <c r="H43" s="278"/>
      <c r="I43" s="279"/>
      <c r="J43" s="279"/>
      <c r="K43" s="279"/>
      <c r="L43" s="279"/>
      <c r="M43" s="279"/>
      <c r="N43" s="44" t="s">
        <v>384</v>
      </c>
      <c r="O43" s="41">
        <f>O49+O54+O60+O65</f>
        <v>3209</v>
      </c>
      <c r="P43" s="278"/>
      <c r="Q43" s="278"/>
    </row>
    <row r="44" spans="2:19" ht="21" x14ac:dyDescent="0.35">
      <c r="B44" s="277"/>
      <c r="C44" s="278"/>
      <c r="D44" s="278"/>
      <c r="E44" s="278"/>
      <c r="F44" s="278"/>
      <c r="G44" s="278"/>
      <c r="H44" s="278"/>
      <c r="I44" s="279"/>
      <c r="J44" s="279"/>
      <c r="K44" s="279"/>
      <c r="L44" s="279"/>
      <c r="M44" s="279"/>
      <c r="N44" s="44" t="s">
        <v>387</v>
      </c>
      <c r="O44" s="41">
        <f>O52+O57+O68</f>
        <v>2873</v>
      </c>
      <c r="P44" s="278"/>
      <c r="Q44" s="278"/>
    </row>
    <row r="45" spans="2:19" ht="21" x14ac:dyDescent="0.35">
      <c r="B45" s="277"/>
      <c r="C45" s="278"/>
      <c r="D45" s="278"/>
      <c r="E45" s="278"/>
      <c r="F45" s="278"/>
      <c r="G45" s="278"/>
      <c r="H45" s="278"/>
      <c r="I45" s="279"/>
      <c r="J45" s="279"/>
      <c r="K45" s="279"/>
      <c r="L45" s="279"/>
      <c r="M45" s="279"/>
      <c r="N45" s="44" t="s">
        <v>385</v>
      </c>
      <c r="O45" s="41">
        <f>O50+O55+O61+O66</f>
        <v>6631</v>
      </c>
      <c r="P45" s="278"/>
      <c r="Q45" s="278"/>
    </row>
    <row r="46" spans="2:19" ht="21" x14ac:dyDescent="0.35">
      <c r="B46" s="277"/>
      <c r="C46" s="278"/>
      <c r="D46" s="278"/>
      <c r="E46" s="278"/>
      <c r="F46" s="278"/>
      <c r="G46" s="278"/>
      <c r="H46" s="278"/>
      <c r="I46" s="279"/>
      <c r="J46" s="279"/>
      <c r="K46" s="279"/>
      <c r="L46" s="279"/>
      <c r="M46" s="279"/>
      <c r="N46" s="44" t="s">
        <v>386</v>
      </c>
      <c r="O46" s="41">
        <f>O51+O56+O62+O67</f>
        <v>3360</v>
      </c>
      <c r="P46" s="278"/>
      <c r="Q46" s="278"/>
    </row>
    <row r="47" spans="2:19" ht="21" x14ac:dyDescent="0.35">
      <c r="B47" s="42" t="s">
        <v>16</v>
      </c>
      <c r="C47" s="43"/>
      <c r="D47" s="43"/>
      <c r="E47" s="43"/>
      <c r="F47" s="43"/>
      <c r="G47" s="43"/>
      <c r="H47" s="43"/>
      <c r="I47" s="58"/>
      <c r="J47" s="58"/>
      <c r="K47" s="60"/>
      <c r="L47" s="60"/>
      <c r="M47" s="58"/>
      <c r="N47" s="43"/>
      <c r="O47" s="72"/>
      <c r="P47" s="73"/>
      <c r="Q47" s="43"/>
    </row>
    <row r="48" spans="2:19" ht="23.25" customHeight="1" x14ac:dyDescent="0.35">
      <c r="B48" s="280" t="s">
        <v>388</v>
      </c>
      <c r="C48" s="200"/>
      <c r="D48" s="286" t="s">
        <v>681</v>
      </c>
      <c r="E48" s="286" t="s">
        <v>20</v>
      </c>
      <c r="F48" s="200"/>
      <c r="G48" s="286" t="s">
        <v>283</v>
      </c>
      <c r="H48" s="200"/>
      <c r="I48" s="407">
        <f>SUM(J48:M52)</f>
        <v>2100000</v>
      </c>
      <c r="J48" s="407">
        <v>0</v>
      </c>
      <c r="K48" s="407">
        <v>0</v>
      </c>
      <c r="L48" s="407">
        <v>1050000</v>
      </c>
      <c r="M48" s="407">
        <v>1050000</v>
      </c>
      <c r="N48" s="40" t="s">
        <v>383</v>
      </c>
      <c r="O48" s="38">
        <v>3.9</v>
      </c>
      <c r="P48" s="286" t="s">
        <v>313</v>
      </c>
      <c r="Q48" s="286" t="s">
        <v>609</v>
      </c>
    </row>
    <row r="49" spans="2:17" ht="21" x14ac:dyDescent="0.35">
      <c r="B49" s="281"/>
      <c r="C49" s="201"/>
      <c r="D49" s="287"/>
      <c r="E49" s="287"/>
      <c r="F49" s="201"/>
      <c r="G49" s="287"/>
      <c r="H49" s="201"/>
      <c r="I49" s="431"/>
      <c r="J49" s="431"/>
      <c r="K49" s="431"/>
      <c r="L49" s="431"/>
      <c r="M49" s="431"/>
      <c r="N49" s="40" t="s">
        <v>384</v>
      </c>
      <c r="O49" s="38">
        <v>380</v>
      </c>
      <c r="P49" s="287"/>
      <c r="Q49" s="287"/>
    </row>
    <row r="50" spans="2:17" ht="21" x14ac:dyDescent="0.35">
      <c r="B50" s="281"/>
      <c r="C50" s="201"/>
      <c r="D50" s="287"/>
      <c r="E50" s="287"/>
      <c r="F50" s="201"/>
      <c r="G50" s="287"/>
      <c r="H50" s="201"/>
      <c r="I50" s="431"/>
      <c r="J50" s="431"/>
      <c r="K50" s="431"/>
      <c r="L50" s="431"/>
      <c r="M50" s="431"/>
      <c r="N50" s="40" t="s">
        <v>385</v>
      </c>
      <c r="O50" s="38">
        <v>4169</v>
      </c>
      <c r="P50" s="287"/>
      <c r="Q50" s="287"/>
    </row>
    <row r="51" spans="2:17" ht="21" x14ac:dyDescent="0.35">
      <c r="B51" s="281"/>
      <c r="C51" s="201"/>
      <c r="D51" s="287"/>
      <c r="E51" s="287"/>
      <c r="F51" s="201"/>
      <c r="G51" s="287"/>
      <c r="H51" s="201"/>
      <c r="I51" s="431"/>
      <c r="J51" s="431"/>
      <c r="K51" s="431"/>
      <c r="L51" s="431"/>
      <c r="M51" s="431"/>
      <c r="N51" s="40" t="s">
        <v>386</v>
      </c>
      <c r="O51" s="38">
        <v>500</v>
      </c>
      <c r="P51" s="287"/>
      <c r="Q51" s="287"/>
    </row>
    <row r="52" spans="2:17" x14ac:dyDescent="0.35">
      <c r="B52" s="282"/>
      <c r="C52" s="202"/>
      <c r="D52" s="288"/>
      <c r="E52" s="288"/>
      <c r="F52" s="202"/>
      <c r="G52" s="288"/>
      <c r="H52" s="202"/>
      <c r="I52" s="408"/>
      <c r="J52" s="408"/>
      <c r="K52" s="408"/>
      <c r="L52" s="408"/>
      <c r="M52" s="408"/>
      <c r="N52" s="40" t="s">
        <v>387</v>
      </c>
      <c r="O52" s="38">
        <v>1920</v>
      </c>
      <c r="P52" s="288"/>
      <c r="Q52" s="288"/>
    </row>
    <row r="53" spans="2:17" ht="24" customHeight="1" x14ac:dyDescent="0.35">
      <c r="B53" s="280" t="s">
        <v>389</v>
      </c>
      <c r="C53" s="283"/>
      <c r="D53" s="286" t="s">
        <v>390</v>
      </c>
      <c r="E53" s="307" t="s">
        <v>18</v>
      </c>
      <c r="F53" s="283"/>
      <c r="G53" s="286" t="s">
        <v>283</v>
      </c>
      <c r="H53" s="283"/>
      <c r="I53" s="407">
        <f>SUM(J53:M57)</f>
        <v>7538800</v>
      </c>
      <c r="J53" s="407">
        <v>0</v>
      </c>
      <c r="K53" s="407">
        <v>0</v>
      </c>
      <c r="L53" s="407">
        <v>3769400</v>
      </c>
      <c r="M53" s="407">
        <v>3769400</v>
      </c>
      <c r="N53" s="40" t="s">
        <v>383</v>
      </c>
      <c r="O53" s="38">
        <v>27</v>
      </c>
      <c r="P53" s="286" t="s">
        <v>24</v>
      </c>
      <c r="Q53" s="286" t="s">
        <v>279</v>
      </c>
    </row>
    <row r="54" spans="2:17" ht="21" x14ac:dyDescent="0.35">
      <c r="B54" s="281"/>
      <c r="C54" s="284"/>
      <c r="D54" s="287"/>
      <c r="E54" s="308"/>
      <c r="F54" s="284"/>
      <c r="G54" s="287"/>
      <c r="H54" s="284"/>
      <c r="I54" s="431"/>
      <c r="J54" s="431"/>
      <c r="K54" s="431"/>
      <c r="L54" s="431"/>
      <c r="M54" s="431"/>
      <c r="N54" s="40" t="s">
        <v>384</v>
      </c>
      <c r="O54" s="38">
        <v>1161</v>
      </c>
      <c r="P54" s="287"/>
      <c r="Q54" s="287"/>
    </row>
    <row r="55" spans="2:17" ht="21" x14ac:dyDescent="0.35">
      <c r="B55" s="281"/>
      <c r="C55" s="284"/>
      <c r="D55" s="287"/>
      <c r="E55" s="308"/>
      <c r="F55" s="284"/>
      <c r="G55" s="287"/>
      <c r="H55" s="284"/>
      <c r="I55" s="431"/>
      <c r="J55" s="431"/>
      <c r="K55" s="431"/>
      <c r="L55" s="431"/>
      <c r="M55" s="431"/>
      <c r="N55" s="40" t="s">
        <v>385</v>
      </c>
      <c r="O55" s="38">
        <v>2182</v>
      </c>
      <c r="P55" s="287"/>
      <c r="Q55" s="287"/>
    </row>
    <row r="56" spans="2:17" ht="21" x14ac:dyDescent="0.35">
      <c r="B56" s="281"/>
      <c r="C56" s="284"/>
      <c r="D56" s="287"/>
      <c r="E56" s="308"/>
      <c r="F56" s="284"/>
      <c r="G56" s="287"/>
      <c r="H56" s="284"/>
      <c r="I56" s="431"/>
      <c r="J56" s="431"/>
      <c r="K56" s="431"/>
      <c r="L56" s="431"/>
      <c r="M56" s="431"/>
      <c r="N56" s="40" t="s">
        <v>386</v>
      </c>
      <c r="O56" s="38">
        <v>1176</v>
      </c>
      <c r="P56" s="287"/>
      <c r="Q56" s="287"/>
    </row>
    <row r="57" spans="2:17" x14ac:dyDescent="0.35">
      <c r="B57" s="282"/>
      <c r="C57" s="285"/>
      <c r="D57" s="288"/>
      <c r="E57" s="309"/>
      <c r="F57" s="285"/>
      <c r="G57" s="288"/>
      <c r="H57" s="285"/>
      <c r="I57" s="408"/>
      <c r="J57" s="408"/>
      <c r="K57" s="408"/>
      <c r="L57" s="408"/>
      <c r="M57" s="408"/>
      <c r="N57" s="40" t="s">
        <v>387</v>
      </c>
      <c r="O57" s="38">
        <v>893</v>
      </c>
      <c r="P57" s="288"/>
      <c r="Q57" s="288"/>
    </row>
    <row r="58" spans="2:17" ht="22.5" customHeight="1" x14ac:dyDescent="0.35">
      <c r="B58" s="271" t="s">
        <v>391</v>
      </c>
      <c r="C58" s="272"/>
      <c r="D58" s="270" t="s">
        <v>401</v>
      </c>
      <c r="E58" s="270" t="s">
        <v>26</v>
      </c>
      <c r="F58" s="272"/>
      <c r="G58" s="270" t="s">
        <v>283</v>
      </c>
      <c r="H58" s="272"/>
      <c r="I58" s="273">
        <f>SUM(J58:M62)</f>
        <v>6667127.54</v>
      </c>
      <c r="J58" s="273">
        <v>0</v>
      </c>
      <c r="K58" s="273">
        <v>0</v>
      </c>
      <c r="L58" s="273">
        <v>3333563.77</v>
      </c>
      <c r="M58" s="273">
        <v>3333563.77</v>
      </c>
      <c r="N58" s="40" t="s">
        <v>381</v>
      </c>
      <c r="O58" s="38">
        <v>2.7730000000000001</v>
      </c>
      <c r="P58" s="270" t="s">
        <v>24</v>
      </c>
      <c r="Q58" s="270" t="s">
        <v>279</v>
      </c>
    </row>
    <row r="59" spans="2:17" ht="21" x14ac:dyDescent="0.35">
      <c r="B59" s="271"/>
      <c r="C59" s="272"/>
      <c r="D59" s="270"/>
      <c r="E59" s="270"/>
      <c r="F59" s="272"/>
      <c r="G59" s="270"/>
      <c r="H59" s="272"/>
      <c r="I59" s="273"/>
      <c r="J59" s="273"/>
      <c r="K59" s="273"/>
      <c r="L59" s="273"/>
      <c r="M59" s="273"/>
      <c r="N59" s="40" t="s">
        <v>383</v>
      </c>
      <c r="O59" s="38">
        <v>25.928000000000001</v>
      </c>
      <c r="P59" s="270"/>
      <c r="Q59" s="270"/>
    </row>
    <row r="60" spans="2:17" ht="21" x14ac:dyDescent="0.35">
      <c r="B60" s="271"/>
      <c r="C60" s="272"/>
      <c r="D60" s="270"/>
      <c r="E60" s="270"/>
      <c r="F60" s="272"/>
      <c r="G60" s="270"/>
      <c r="H60" s="272"/>
      <c r="I60" s="273"/>
      <c r="J60" s="273"/>
      <c r="K60" s="273"/>
      <c r="L60" s="273"/>
      <c r="M60" s="273"/>
      <c r="N60" s="40" t="s">
        <v>384</v>
      </c>
      <c r="O60" s="38">
        <v>600</v>
      </c>
      <c r="P60" s="270"/>
      <c r="Q60" s="270"/>
    </row>
    <row r="61" spans="2:17" ht="21" x14ac:dyDescent="0.35">
      <c r="B61" s="271"/>
      <c r="C61" s="272"/>
      <c r="D61" s="270"/>
      <c r="E61" s="270"/>
      <c r="F61" s="272"/>
      <c r="G61" s="270"/>
      <c r="H61" s="272"/>
      <c r="I61" s="273"/>
      <c r="J61" s="273"/>
      <c r="K61" s="273"/>
      <c r="L61" s="273"/>
      <c r="M61" s="273"/>
      <c r="N61" s="40" t="s">
        <v>385</v>
      </c>
      <c r="O61" s="38">
        <v>70</v>
      </c>
      <c r="P61" s="270"/>
      <c r="Q61" s="270"/>
    </row>
    <row r="62" spans="2:17" ht="21" x14ac:dyDescent="0.35">
      <c r="B62" s="271"/>
      <c r="C62" s="272"/>
      <c r="D62" s="270"/>
      <c r="E62" s="270"/>
      <c r="F62" s="272"/>
      <c r="G62" s="270"/>
      <c r="H62" s="272"/>
      <c r="I62" s="273"/>
      <c r="J62" s="273"/>
      <c r="K62" s="273"/>
      <c r="L62" s="273"/>
      <c r="M62" s="273"/>
      <c r="N62" s="40" t="s">
        <v>386</v>
      </c>
      <c r="O62" s="38">
        <v>766</v>
      </c>
      <c r="P62" s="270"/>
      <c r="Q62" s="270"/>
    </row>
    <row r="63" spans="2:17" ht="21" x14ac:dyDescent="0.35">
      <c r="B63" s="271" t="s">
        <v>392</v>
      </c>
      <c r="C63" s="272"/>
      <c r="D63" s="270" t="s">
        <v>393</v>
      </c>
      <c r="E63" s="270" t="s">
        <v>22</v>
      </c>
      <c r="F63" s="272"/>
      <c r="G63" s="270" t="s">
        <v>283</v>
      </c>
      <c r="H63" s="272"/>
      <c r="I63" s="273">
        <f>SUM(J63:M68)</f>
        <v>5703100</v>
      </c>
      <c r="J63" s="273">
        <v>0</v>
      </c>
      <c r="K63" s="273">
        <v>0</v>
      </c>
      <c r="L63" s="273">
        <v>2851500</v>
      </c>
      <c r="M63" s="273">
        <v>2851600</v>
      </c>
      <c r="N63" s="40" t="s">
        <v>381</v>
      </c>
      <c r="O63" s="38">
        <v>4.3</v>
      </c>
      <c r="P63" s="270" t="s">
        <v>315</v>
      </c>
      <c r="Q63" s="270" t="s">
        <v>382</v>
      </c>
    </row>
    <row r="64" spans="2:17" ht="21" x14ac:dyDescent="0.35">
      <c r="B64" s="271"/>
      <c r="C64" s="272"/>
      <c r="D64" s="270"/>
      <c r="E64" s="270"/>
      <c r="F64" s="272"/>
      <c r="G64" s="270"/>
      <c r="H64" s="272"/>
      <c r="I64" s="273"/>
      <c r="J64" s="273"/>
      <c r="K64" s="273"/>
      <c r="L64" s="273"/>
      <c r="M64" s="273"/>
      <c r="N64" s="40" t="s">
        <v>383</v>
      </c>
      <c r="O64" s="38">
        <v>15.7</v>
      </c>
      <c r="P64" s="270"/>
      <c r="Q64" s="270"/>
    </row>
    <row r="65" spans="2:19" ht="21" x14ac:dyDescent="0.35">
      <c r="B65" s="271"/>
      <c r="C65" s="272"/>
      <c r="D65" s="270"/>
      <c r="E65" s="270"/>
      <c r="F65" s="272"/>
      <c r="G65" s="270"/>
      <c r="H65" s="272"/>
      <c r="I65" s="273"/>
      <c r="J65" s="273"/>
      <c r="K65" s="273"/>
      <c r="L65" s="273"/>
      <c r="M65" s="273"/>
      <c r="N65" s="40" t="s">
        <v>384</v>
      </c>
      <c r="O65" s="38">
        <v>1068</v>
      </c>
      <c r="P65" s="270"/>
      <c r="Q65" s="270"/>
    </row>
    <row r="66" spans="2:19" ht="21" x14ac:dyDescent="0.35">
      <c r="B66" s="271"/>
      <c r="C66" s="272"/>
      <c r="D66" s="270"/>
      <c r="E66" s="270"/>
      <c r="F66" s="272"/>
      <c r="G66" s="270"/>
      <c r="H66" s="272"/>
      <c r="I66" s="273"/>
      <c r="J66" s="273"/>
      <c r="K66" s="273"/>
      <c r="L66" s="273"/>
      <c r="M66" s="273"/>
      <c r="N66" s="40" t="s">
        <v>385</v>
      </c>
      <c r="O66" s="38">
        <v>210</v>
      </c>
      <c r="P66" s="270"/>
      <c r="Q66" s="270"/>
    </row>
    <row r="67" spans="2:19" ht="21" x14ac:dyDescent="0.35">
      <c r="B67" s="271"/>
      <c r="C67" s="272"/>
      <c r="D67" s="270"/>
      <c r="E67" s="270"/>
      <c r="F67" s="272"/>
      <c r="G67" s="270"/>
      <c r="H67" s="272"/>
      <c r="I67" s="273"/>
      <c r="J67" s="273"/>
      <c r="K67" s="273"/>
      <c r="L67" s="273"/>
      <c r="M67" s="273"/>
      <c r="N67" s="40" t="s">
        <v>386</v>
      </c>
      <c r="O67" s="38">
        <v>918</v>
      </c>
      <c r="P67" s="270"/>
      <c r="Q67" s="270"/>
    </row>
    <row r="68" spans="2:19" x14ac:dyDescent="0.35">
      <c r="B68" s="271"/>
      <c r="C68" s="272"/>
      <c r="D68" s="270"/>
      <c r="E68" s="270"/>
      <c r="F68" s="272"/>
      <c r="G68" s="270"/>
      <c r="H68" s="272"/>
      <c r="I68" s="273"/>
      <c r="J68" s="273"/>
      <c r="K68" s="273"/>
      <c r="L68" s="273"/>
      <c r="M68" s="273"/>
      <c r="N68" s="40" t="s">
        <v>387</v>
      </c>
      <c r="O68" s="39">
        <v>60</v>
      </c>
      <c r="P68" s="270"/>
      <c r="Q68" s="270"/>
    </row>
    <row r="69" spans="2:19" x14ac:dyDescent="0.35">
      <c r="B69" s="315" t="s">
        <v>12</v>
      </c>
      <c r="C69" s="315"/>
      <c r="D69" s="315"/>
      <c r="E69" s="315"/>
      <c r="F69" s="315"/>
      <c r="G69" s="315"/>
      <c r="H69" s="315"/>
      <c r="I69" s="9">
        <f>I41</f>
        <v>22009027.539999999</v>
      </c>
      <c r="J69" s="9">
        <f>J41</f>
        <v>0</v>
      </c>
      <c r="K69" s="9">
        <f>K41</f>
        <v>0</v>
      </c>
      <c r="L69" s="9">
        <f>L41</f>
        <v>11004463.77</v>
      </c>
      <c r="M69" s="9">
        <f>M41</f>
        <v>11004563.77</v>
      </c>
      <c r="N69" s="316"/>
      <c r="O69" s="316"/>
      <c r="P69" s="316"/>
      <c r="Q69" s="316"/>
    </row>
    <row r="70" spans="2:19" ht="14.5" customHeight="1" x14ac:dyDescent="0.35">
      <c r="B70" s="24"/>
      <c r="C70" s="317"/>
      <c r="D70" s="317"/>
      <c r="E70" s="317"/>
      <c r="F70" s="317"/>
      <c r="G70" s="317"/>
      <c r="H70" s="317"/>
      <c r="I70" s="317"/>
      <c r="J70" s="317"/>
      <c r="K70" s="317"/>
      <c r="L70" s="317"/>
      <c r="M70" s="317"/>
      <c r="N70" s="317"/>
      <c r="O70" s="317"/>
      <c r="P70" s="317"/>
      <c r="Q70" s="317"/>
    </row>
    <row r="72" spans="2:19" x14ac:dyDescent="0.35">
      <c r="B72" s="21" t="s">
        <v>152</v>
      </c>
    </row>
    <row r="73" spans="2:19" ht="15" customHeight="1" x14ac:dyDescent="0.35">
      <c r="B73" s="14" t="s">
        <v>39</v>
      </c>
      <c r="C73" s="251" t="s">
        <v>153</v>
      </c>
      <c r="D73" s="251"/>
      <c r="E73" s="251"/>
      <c r="F73" s="356" t="s">
        <v>154</v>
      </c>
      <c r="G73" s="357"/>
      <c r="H73" s="357"/>
      <c r="I73" s="357"/>
      <c r="J73" s="358"/>
      <c r="K73" s="251" t="s">
        <v>155</v>
      </c>
      <c r="L73" s="251"/>
      <c r="M73" s="251"/>
      <c r="N73" s="251"/>
      <c r="O73" s="251"/>
      <c r="P73" s="251"/>
      <c r="Q73" s="251"/>
    </row>
    <row r="74" spans="2:19" s="47" customFormat="1" ht="12" x14ac:dyDescent="0.3">
      <c r="B74" s="56">
        <v>1</v>
      </c>
      <c r="C74" s="253">
        <v>2</v>
      </c>
      <c r="D74" s="253"/>
      <c r="E74" s="253"/>
      <c r="F74" s="261">
        <v>3</v>
      </c>
      <c r="G74" s="262"/>
      <c r="H74" s="262"/>
      <c r="I74" s="262"/>
      <c r="J74" s="263"/>
      <c r="K74" s="253">
        <v>4</v>
      </c>
      <c r="L74" s="253"/>
      <c r="M74" s="253"/>
      <c r="N74" s="253"/>
      <c r="O74" s="253"/>
      <c r="P74" s="253"/>
      <c r="Q74" s="253"/>
      <c r="S74" s="48"/>
    </row>
    <row r="75" spans="2:19" s="18" customFormat="1" ht="14" x14ac:dyDescent="0.3">
      <c r="B75" s="22"/>
      <c r="C75" s="264" t="s">
        <v>164</v>
      </c>
      <c r="D75" s="265"/>
      <c r="E75" s="266"/>
      <c r="F75" s="267"/>
      <c r="G75" s="268"/>
      <c r="H75" s="268"/>
      <c r="I75" s="268"/>
      <c r="J75" s="269"/>
      <c r="K75" s="257"/>
      <c r="L75" s="257"/>
      <c r="M75" s="257"/>
      <c r="N75" s="257"/>
      <c r="O75" s="257"/>
      <c r="P75" s="257"/>
      <c r="Q75" s="257"/>
      <c r="S75" s="26"/>
    </row>
    <row r="78" spans="2:19" x14ac:dyDescent="0.35">
      <c r="B78" s="21" t="s">
        <v>156</v>
      </c>
    </row>
    <row r="79" spans="2:19" ht="15" customHeight="1" x14ac:dyDescent="0.35">
      <c r="B79" s="14" t="s">
        <v>39</v>
      </c>
      <c r="C79" s="251" t="s">
        <v>157</v>
      </c>
      <c r="D79" s="251"/>
      <c r="E79" s="251"/>
      <c r="F79" s="251" t="s">
        <v>154</v>
      </c>
      <c r="G79" s="251"/>
      <c r="H79" s="251"/>
      <c r="I79" s="251"/>
      <c r="J79" s="251"/>
      <c r="K79" s="251" t="s">
        <v>158</v>
      </c>
      <c r="L79" s="251"/>
      <c r="M79" s="251"/>
      <c r="N79" s="251"/>
      <c r="O79" s="251"/>
      <c r="P79" s="251"/>
      <c r="Q79" s="251"/>
    </row>
    <row r="80" spans="2:19" s="47" customFormat="1" ht="11.25" customHeight="1" x14ac:dyDescent="0.3">
      <c r="B80" s="56">
        <v>1</v>
      </c>
      <c r="C80" s="253">
        <v>2</v>
      </c>
      <c r="D80" s="253"/>
      <c r="E80" s="253"/>
      <c r="F80" s="253">
        <v>3</v>
      </c>
      <c r="G80" s="253"/>
      <c r="H80" s="253"/>
      <c r="I80" s="253"/>
      <c r="J80" s="253"/>
      <c r="K80" s="253">
        <v>4</v>
      </c>
      <c r="L80" s="253"/>
      <c r="M80" s="253"/>
      <c r="N80" s="253"/>
      <c r="O80" s="253"/>
      <c r="P80" s="253"/>
      <c r="Q80" s="253"/>
      <c r="S80" s="48"/>
    </row>
    <row r="81" spans="2:19" s="18" customFormat="1" ht="14" x14ac:dyDescent="0.3">
      <c r="B81" s="22"/>
      <c r="C81" s="256" t="s">
        <v>164</v>
      </c>
      <c r="D81" s="256"/>
      <c r="E81" s="256"/>
      <c r="F81" s="254"/>
      <c r="G81" s="254"/>
      <c r="H81" s="254"/>
      <c r="I81" s="254"/>
      <c r="J81" s="254"/>
      <c r="K81" s="257"/>
      <c r="L81" s="257"/>
      <c r="M81" s="257"/>
      <c r="N81" s="257"/>
      <c r="O81" s="257"/>
      <c r="P81" s="257"/>
      <c r="Q81" s="257"/>
      <c r="S81" s="26"/>
    </row>
    <row r="84" spans="2:19" x14ac:dyDescent="0.35">
      <c r="B84" s="21" t="s">
        <v>159</v>
      </c>
    </row>
    <row r="85" spans="2:19" ht="47.25" customHeight="1" x14ac:dyDescent="0.35">
      <c r="B85" s="11" t="s">
        <v>39</v>
      </c>
      <c r="C85" s="228" t="s">
        <v>160</v>
      </c>
      <c r="D85" s="228"/>
      <c r="E85" s="228"/>
      <c r="F85" s="243" t="s">
        <v>161</v>
      </c>
      <c r="G85" s="244"/>
      <c r="H85" s="244"/>
      <c r="I85" s="244"/>
      <c r="J85" s="244"/>
      <c r="K85" s="244"/>
      <c r="L85" s="244"/>
      <c r="M85" s="244"/>
      <c r="N85" s="244"/>
      <c r="O85" s="244"/>
      <c r="P85" s="244"/>
      <c r="Q85" s="245"/>
    </row>
    <row r="86" spans="2:19" s="64" customFormat="1" ht="12" x14ac:dyDescent="0.3">
      <c r="B86" s="63">
        <v>1</v>
      </c>
      <c r="C86" s="252">
        <v>2</v>
      </c>
      <c r="D86" s="252"/>
      <c r="E86" s="252"/>
      <c r="F86" s="246">
        <v>3</v>
      </c>
      <c r="G86" s="247"/>
      <c r="H86" s="247"/>
      <c r="I86" s="247"/>
      <c r="J86" s="247"/>
      <c r="K86" s="247"/>
      <c r="L86" s="247"/>
      <c r="M86" s="247"/>
      <c r="N86" s="247"/>
      <c r="O86" s="247"/>
      <c r="P86" s="247"/>
      <c r="Q86" s="248"/>
      <c r="S86" s="48"/>
    </row>
    <row r="87" spans="2:19" s="18" customFormat="1" ht="108" customHeight="1" x14ac:dyDescent="0.3">
      <c r="B87" s="12" t="s">
        <v>69</v>
      </c>
      <c r="C87" s="250" t="s">
        <v>394</v>
      </c>
      <c r="D87" s="250"/>
      <c r="E87" s="250"/>
      <c r="F87" s="359" t="s">
        <v>527</v>
      </c>
      <c r="G87" s="360"/>
      <c r="H87" s="360"/>
      <c r="I87" s="360"/>
      <c r="J87" s="360"/>
      <c r="K87" s="360"/>
      <c r="L87" s="360"/>
      <c r="M87" s="360"/>
      <c r="N87" s="360"/>
      <c r="O87" s="360"/>
      <c r="P87" s="360"/>
      <c r="Q87" s="361"/>
      <c r="S87" s="26"/>
    </row>
    <row r="88" spans="2:19" s="18" customFormat="1" ht="14" x14ac:dyDescent="0.3">
      <c r="C88" s="65"/>
      <c r="D88" s="65"/>
      <c r="E88" s="65"/>
      <c r="F88" s="65"/>
      <c r="G88" s="65"/>
      <c r="H88" s="65"/>
      <c r="I88" s="59"/>
      <c r="J88" s="59"/>
      <c r="K88" s="59"/>
      <c r="L88" s="59"/>
      <c r="M88" s="59"/>
      <c r="N88" s="59"/>
      <c r="O88" s="59"/>
      <c r="P88" s="59"/>
      <c r="Q88" s="59"/>
      <c r="S88" s="26"/>
    </row>
    <row r="90" spans="2:19" x14ac:dyDescent="0.35">
      <c r="B90" s="21" t="s">
        <v>162</v>
      </c>
    </row>
    <row r="91" spans="2:19" x14ac:dyDescent="0.35">
      <c r="B91" s="14" t="s">
        <v>39</v>
      </c>
      <c r="C91" s="251" t="s">
        <v>163</v>
      </c>
      <c r="D91" s="251"/>
      <c r="E91" s="251"/>
      <c r="F91" s="251"/>
      <c r="G91" s="251"/>
      <c r="H91" s="251"/>
      <c r="I91" s="251"/>
      <c r="J91" s="251"/>
      <c r="K91" s="251"/>
      <c r="L91" s="251"/>
      <c r="M91" s="251"/>
      <c r="N91" s="251"/>
      <c r="O91" s="251"/>
      <c r="P91" s="251"/>
      <c r="Q91" s="251"/>
    </row>
    <row r="92" spans="2:19" s="47" customFormat="1" ht="12" x14ac:dyDescent="0.3">
      <c r="B92" s="63">
        <v>1</v>
      </c>
      <c r="C92" s="253">
        <v>2</v>
      </c>
      <c r="D92" s="253"/>
      <c r="E92" s="253"/>
      <c r="F92" s="253"/>
      <c r="G92" s="253"/>
      <c r="H92" s="253"/>
      <c r="I92" s="253"/>
      <c r="J92" s="253"/>
      <c r="K92" s="253"/>
      <c r="L92" s="253"/>
      <c r="M92" s="253"/>
      <c r="N92" s="253"/>
      <c r="O92" s="253"/>
      <c r="P92" s="253"/>
      <c r="Q92" s="253"/>
      <c r="S92" s="48"/>
    </row>
    <row r="93" spans="2:19" s="18" customFormat="1" ht="14" x14ac:dyDescent="0.3">
      <c r="B93" s="22"/>
      <c r="C93" s="256" t="s">
        <v>164</v>
      </c>
      <c r="D93" s="256"/>
      <c r="E93" s="256"/>
      <c r="F93" s="256"/>
      <c r="G93" s="256"/>
      <c r="H93" s="256"/>
      <c r="I93" s="256"/>
      <c r="J93" s="256"/>
      <c r="K93" s="256"/>
      <c r="L93" s="256"/>
      <c r="M93" s="256"/>
      <c r="N93" s="256"/>
      <c r="O93" s="256"/>
      <c r="P93" s="256"/>
      <c r="Q93" s="256"/>
      <c r="S93" s="26"/>
    </row>
  </sheetData>
  <mergeCells count="169">
    <mergeCell ref="P48:P52"/>
    <mergeCell ref="Q48:Q52"/>
    <mergeCell ref="B53:B57"/>
    <mergeCell ref="C53:C57"/>
    <mergeCell ref="D53:D57"/>
    <mergeCell ref="E53:E57"/>
    <mergeCell ref="F53:F57"/>
    <mergeCell ref="G53:G57"/>
    <mergeCell ref="H53:H57"/>
    <mergeCell ref="I53:I57"/>
    <mergeCell ref="J53:J57"/>
    <mergeCell ref="K53:K57"/>
    <mergeCell ref="L53:L57"/>
    <mergeCell ref="M53:M57"/>
    <mergeCell ref="P53:P57"/>
    <mergeCell ref="Q53:Q57"/>
    <mergeCell ref="B48:B52"/>
    <mergeCell ref="D48:D52"/>
    <mergeCell ref="E48:E52"/>
    <mergeCell ref="G48:G52"/>
    <mergeCell ref="I48:I52"/>
    <mergeCell ref="J48:J52"/>
    <mergeCell ref="K48:K52"/>
    <mergeCell ref="L48:L52"/>
    <mergeCell ref="M48:M52"/>
    <mergeCell ref="C87:E87"/>
    <mergeCell ref="F87:Q87"/>
    <mergeCell ref="C91:Q91"/>
    <mergeCell ref="C92:Q92"/>
    <mergeCell ref="C93:Q93"/>
    <mergeCell ref="C81:E81"/>
    <mergeCell ref="F81:J81"/>
    <mergeCell ref="K81:Q81"/>
    <mergeCell ref="C85:E85"/>
    <mergeCell ref="F85:Q85"/>
    <mergeCell ref="C86:E86"/>
    <mergeCell ref="F86:Q86"/>
    <mergeCell ref="C79:E79"/>
    <mergeCell ref="F79:J79"/>
    <mergeCell ref="K79:Q79"/>
    <mergeCell ref="C80:E80"/>
    <mergeCell ref="F80:J80"/>
    <mergeCell ref="K80:Q80"/>
    <mergeCell ref="C74:E74"/>
    <mergeCell ref="F74:J74"/>
    <mergeCell ref="K74:Q74"/>
    <mergeCell ref="C75:E75"/>
    <mergeCell ref="F75:J75"/>
    <mergeCell ref="K75:Q75"/>
    <mergeCell ref="P63:P68"/>
    <mergeCell ref="Q63:Q68"/>
    <mergeCell ref="B69:H69"/>
    <mergeCell ref="N69:Q69"/>
    <mergeCell ref="C70:Q70"/>
    <mergeCell ref="C73:E73"/>
    <mergeCell ref="F73:J73"/>
    <mergeCell ref="K73:Q73"/>
    <mergeCell ref="H63:H68"/>
    <mergeCell ref="I63:I68"/>
    <mergeCell ref="J63:J68"/>
    <mergeCell ref="K63:K68"/>
    <mergeCell ref="L63:L68"/>
    <mergeCell ref="M63:M68"/>
    <mergeCell ref="B63:B68"/>
    <mergeCell ref="C63:C68"/>
    <mergeCell ref="D63:D68"/>
    <mergeCell ref="E63:E68"/>
    <mergeCell ref="F63:F68"/>
    <mergeCell ref="G63:G68"/>
    <mergeCell ref="J58:J62"/>
    <mergeCell ref="K58:K62"/>
    <mergeCell ref="L58:L62"/>
    <mergeCell ref="M58:M62"/>
    <mergeCell ref="P58:P62"/>
    <mergeCell ref="Q58:Q62"/>
    <mergeCell ref="B58:B62"/>
    <mergeCell ref="C58:C62"/>
    <mergeCell ref="D58:D62"/>
    <mergeCell ref="E58:E62"/>
    <mergeCell ref="F58:F62"/>
    <mergeCell ref="G58:G62"/>
    <mergeCell ref="H58:H62"/>
    <mergeCell ref="I58:I62"/>
    <mergeCell ref="P41:P46"/>
    <mergeCell ref="Q41:Q46"/>
    <mergeCell ref="H41:H46"/>
    <mergeCell ref="I41:I46"/>
    <mergeCell ref="J41:J46"/>
    <mergeCell ref="K41:K46"/>
    <mergeCell ref="L41:L46"/>
    <mergeCell ref="M41:M46"/>
    <mergeCell ref="B41:B46"/>
    <mergeCell ref="C41:C46"/>
    <mergeCell ref="D41:D46"/>
    <mergeCell ref="E41:E46"/>
    <mergeCell ref="F41:F46"/>
    <mergeCell ref="G41:G46"/>
    <mergeCell ref="N37:O37"/>
    <mergeCell ref="P37:P39"/>
    <mergeCell ref="Q37:Q39"/>
    <mergeCell ref="I38:I39"/>
    <mergeCell ref="J38:L38"/>
    <mergeCell ref="M38:M39"/>
    <mergeCell ref="N38:N39"/>
    <mergeCell ref="O38:O39"/>
    <mergeCell ref="B33:M33"/>
    <mergeCell ref="N33:Q33"/>
    <mergeCell ref="B37:B39"/>
    <mergeCell ref="C37:C39"/>
    <mergeCell ref="D37:D39"/>
    <mergeCell ref="E37:E39"/>
    <mergeCell ref="F37:F39"/>
    <mergeCell ref="G37:G39"/>
    <mergeCell ref="H37:H39"/>
    <mergeCell ref="I37:M37"/>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B17:M17"/>
    <mergeCell ref="N17:Q17"/>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71"/>
  <sheetViews>
    <sheetView zoomScaleNormal="100" workbookViewId="0">
      <selection activeCell="B29" sqref="B29:M29"/>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9.1796875" style="1"/>
    <col min="8" max="8" width="10.54296875" style="1" customWidth="1"/>
    <col min="9" max="9" width="11.26953125" style="8" customWidth="1"/>
    <col min="10" max="10" width="9.1796875" style="8"/>
    <col min="11" max="11" width="11.54296875" style="8" customWidth="1"/>
    <col min="12" max="12" width="12.453125" style="8" customWidth="1"/>
    <col min="13" max="13" width="11.26953125" style="8" customWidth="1"/>
    <col min="14" max="14" width="46.81640625" style="1" customWidth="1"/>
    <col min="15" max="15" width="10.54296875" style="5" customWidth="1"/>
    <col min="16" max="16" width="13.54296875" style="1" customWidth="1"/>
    <col min="17" max="17" width="15.453125" style="1" customWidth="1"/>
    <col min="18" max="18" width="11.81640625" bestFit="1" customWidth="1"/>
    <col min="19" max="19" width="10.81640625" style="25" bestFit="1" customWidth="1"/>
    <col min="20" max="20" width="17.1796875" customWidth="1"/>
  </cols>
  <sheetData>
    <row r="2" spans="2:19" x14ac:dyDescent="0.35">
      <c r="B2" s="226" t="s">
        <v>149</v>
      </c>
      <c r="C2" s="226"/>
      <c r="D2" s="226"/>
      <c r="E2" s="226"/>
      <c r="F2" s="226"/>
      <c r="G2" s="226"/>
      <c r="H2" s="226"/>
      <c r="I2" s="226"/>
      <c r="J2" s="226"/>
      <c r="K2" s="226"/>
      <c r="L2" s="226"/>
      <c r="M2" s="226"/>
      <c r="N2" s="226"/>
      <c r="O2" s="226"/>
      <c r="P2" s="226"/>
      <c r="Q2" s="226"/>
    </row>
    <row r="3" spans="2:19" x14ac:dyDescent="0.35">
      <c r="B3" s="226" t="s">
        <v>150</v>
      </c>
      <c r="C3" s="226"/>
      <c r="D3" s="226"/>
      <c r="E3" s="226"/>
      <c r="F3" s="226"/>
      <c r="G3" s="226"/>
      <c r="H3" s="226"/>
      <c r="I3" s="226"/>
      <c r="J3" s="226"/>
      <c r="K3" s="226"/>
      <c r="L3" s="226"/>
      <c r="M3" s="226"/>
      <c r="N3" s="226"/>
      <c r="O3" s="226"/>
      <c r="P3" s="226"/>
      <c r="Q3" s="226"/>
    </row>
    <row r="5" spans="2:19" x14ac:dyDescent="0.35">
      <c r="B5" s="226" t="s">
        <v>415</v>
      </c>
      <c r="C5" s="226"/>
      <c r="D5" s="226"/>
      <c r="E5" s="226"/>
      <c r="F5" s="226"/>
      <c r="G5" s="226"/>
      <c r="H5" s="226"/>
      <c r="I5" s="226"/>
      <c r="J5" s="226"/>
      <c r="K5" s="226"/>
      <c r="L5" s="226"/>
      <c r="M5" s="226"/>
      <c r="N5" s="226"/>
      <c r="O5" s="226"/>
      <c r="P5" s="226"/>
      <c r="Q5" s="226"/>
    </row>
    <row r="6" spans="2:19" x14ac:dyDescent="0.35">
      <c r="B6" s="226" t="s">
        <v>416</v>
      </c>
      <c r="C6" s="226"/>
      <c r="D6" s="226"/>
      <c r="E6" s="226"/>
      <c r="F6" s="226"/>
      <c r="G6" s="226"/>
      <c r="H6" s="226"/>
      <c r="I6" s="226"/>
      <c r="J6" s="226"/>
      <c r="K6" s="226"/>
      <c r="L6" s="226"/>
      <c r="M6" s="226"/>
      <c r="N6" s="226"/>
      <c r="O6" s="226"/>
      <c r="P6" s="226"/>
      <c r="Q6" s="226"/>
    </row>
    <row r="8" spans="2:19" ht="15" customHeight="1" x14ac:dyDescent="0.35">
      <c r="B8" s="13" t="s">
        <v>41</v>
      </c>
      <c r="I8" s="1"/>
      <c r="J8" s="1"/>
      <c r="K8" s="1"/>
      <c r="L8" s="1"/>
      <c r="M8" s="1"/>
      <c r="O8" s="1"/>
    </row>
    <row r="9" spans="2:19" ht="15" customHeight="1" x14ac:dyDescent="0.35">
      <c r="B9" s="228" t="s">
        <v>39</v>
      </c>
      <c r="C9" s="228" t="s">
        <v>55</v>
      </c>
      <c r="D9" s="228"/>
      <c r="E9" s="255" t="s">
        <v>40</v>
      </c>
      <c r="F9" s="255"/>
      <c r="G9" s="255"/>
      <c r="H9" s="255"/>
      <c r="I9" s="255"/>
      <c r="J9" s="255"/>
      <c r="K9" s="292" t="s">
        <v>44</v>
      </c>
      <c r="L9" s="292"/>
      <c r="M9" s="292"/>
      <c r="N9" s="255" t="s">
        <v>400</v>
      </c>
      <c r="O9" s="255"/>
      <c r="P9" s="255"/>
      <c r="Q9" s="255"/>
    </row>
    <row r="10" spans="2:19" x14ac:dyDescent="0.35">
      <c r="B10" s="228"/>
      <c r="C10" s="228"/>
      <c r="D10" s="228"/>
      <c r="E10" s="255"/>
      <c r="F10" s="255"/>
      <c r="G10" s="255"/>
      <c r="H10" s="255"/>
      <c r="I10" s="255"/>
      <c r="J10" s="255"/>
      <c r="K10" s="292"/>
      <c r="L10" s="292"/>
      <c r="M10" s="292"/>
      <c r="N10" s="11" t="s">
        <v>185</v>
      </c>
      <c r="O10" s="255" t="s">
        <v>186</v>
      </c>
      <c r="P10" s="255"/>
      <c r="Q10" s="255"/>
    </row>
    <row r="11" spans="2:19" s="47" customFormat="1" ht="12" x14ac:dyDescent="0.3">
      <c r="B11" s="68">
        <v>1</v>
      </c>
      <c r="C11" s="348">
        <v>2</v>
      </c>
      <c r="D11" s="348"/>
      <c r="E11" s="328">
        <v>3</v>
      </c>
      <c r="F11" s="328"/>
      <c r="G11" s="328"/>
      <c r="H11" s="328"/>
      <c r="I11" s="328"/>
      <c r="J11" s="328"/>
      <c r="K11" s="329">
        <v>4</v>
      </c>
      <c r="L11" s="329"/>
      <c r="M11" s="329"/>
      <c r="N11" s="46">
        <v>5</v>
      </c>
      <c r="O11" s="328">
        <v>6</v>
      </c>
      <c r="P11" s="328"/>
      <c r="Q11" s="328"/>
      <c r="S11" s="48"/>
    </row>
    <row r="12" spans="2:19" x14ac:dyDescent="0.35">
      <c r="B12" s="62" t="s">
        <v>43</v>
      </c>
      <c r="C12" s="320" t="s">
        <v>406</v>
      </c>
      <c r="D12" s="321"/>
      <c r="E12" s="297" t="s">
        <v>344</v>
      </c>
      <c r="F12" s="297"/>
      <c r="G12" s="297"/>
      <c r="H12" s="297"/>
      <c r="I12" s="297"/>
      <c r="J12" s="297"/>
      <c r="K12" s="296">
        <v>0</v>
      </c>
      <c r="L12" s="296"/>
      <c r="M12" s="296"/>
      <c r="N12" s="12">
        <v>0</v>
      </c>
      <c r="O12" s="293">
        <f>O42</f>
        <v>2093</v>
      </c>
      <c r="P12" s="294"/>
      <c r="Q12" s="295"/>
    </row>
    <row r="15" spans="2:19" x14ac:dyDescent="0.35">
      <c r="B15" s="13" t="s">
        <v>38</v>
      </c>
    </row>
    <row r="16" spans="2:19" x14ac:dyDescent="0.35">
      <c r="B16" s="251" t="s">
        <v>56</v>
      </c>
      <c r="C16" s="251"/>
      <c r="D16" s="251"/>
      <c r="E16" s="251"/>
      <c r="F16" s="251"/>
      <c r="G16" s="251"/>
      <c r="H16" s="251"/>
      <c r="I16" s="251"/>
      <c r="J16" s="251"/>
      <c r="K16" s="251"/>
      <c r="L16" s="251"/>
      <c r="M16" s="251"/>
      <c r="N16" s="251" t="s">
        <v>27</v>
      </c>
      <c r="O16" s="251"/>
      <c r="P16" s="251"/>
      <c r="Q16" s="251"/>
    </row>
    <row r="17" spans="2:19" s="47" customFormat="1" ht="12" x14ac:dyDescent="0.3">
      <c r="B17" s="253">
        <v>1</v>
      </c>
      <c r="C17" s="253"/>
      <c r="D17" s="253"/>
      <c r="E17" s="253"/>
      <c r="F17" s="253"/>
      <c r="G17" s="253"/>
      <c r="H17" s="253"/>
      <c r="I17" s="253"/>
      <c r="J17" s="253"/>
      <c r="K17" s="253"/>
      <c r="L17" s="253"/>
      <c r="M17" s="253"/>
      <c r="N17" s="253">
        <v>2</v>
      </c>
      <c r="O17" s="253"/>
      <c r="P17" s="253"/>
      <c r="Q17" s="253"/>
      <c r="S17" s="48"/>
    </row>
    <row r="18" spans="2:19" x14ac:dyDescent="0.35">
      <c r="B18" s="302" t="s">
        <v>28</v>
      </c>
      <c r="C18" s="302"/>
      <c r="D18" s="302"/>
      <c r="E18" s="302"/>
      <c r="F18" s="302"/>
      <c r="G18" s="302"/>
      <c r="H18" s="302"/>
      <c r="I18" s="302"/>
      <c r="J18" s="302"/>
      <c r="K18" s="302"/>
      <c r="L18" s="302"/>
      <c r="M18" s="302"/>
      <c r="N18" s="298">
        <f>N19+N21+N24</f>
        <v>2120947.2000000002</v>
      </c>
      <c r="O18" s="298"/>
      <c r="P18" s="298"/>
      <c r="Q18" s="298"/>
    </row>
    <row r="19" spans="2:19" x14ac:dyDescent="0.35">
      <c r="B19" s="302" t="s">
        <v>29</v>
      </c>
      <c r="C19" s="302"/>
      <c r="D19" s="302"/>
      <c r="E19" s="302"/>
      <c r="F19" s="302"/>
      <c r="G19" s="302"/>
      <c r="H19" s="302"/>
      <c r="I19" s="302"/>
      <c r="J19" s="302"/>
      <c r="K19" s="302"/>
      <c r="L19" s="302"/>
      <c r="M19" s="302"/>
      <c r="N19" s="298">
        <v>0</v>
      </c>
      <c r="O19" s="298"/>
      <c r="P19" s="298"/>
      <c r="Q19" s="298"/>
    </row>
    <row r="20" spans="2:19" x14ac:dyDescent="0.35">
      <c r="B20" s="337" t="s">
        <v>18</v>
      </c>
      <c r="C20" s="338"/>
      <c r="D20" s="338"/>
      <c r="E20" s="338"/>
      <c r="F20" s="338"/>
      <c r="G20" s="338"/>
      <c r="H20" s="338"/>
      <c r="I20" s="338"/>
      <c r="J20" s="338"/>
      <c r="K20" s="338"/>
      <c r="L20" s="338"/>
      <c r="M20" s="339"/>
      <c r="N20" s="299">
        <v>0</v>
      </c>
      <c r="O20" s="299"/>
      <c r="P20" s="299"/>
      <c r="Q20" s="299"/>
    </row>
    <row r="21" spans="2:19" x14ac:dyDescent="0.35">
      <c r="B21" s="302" t="s">
        <v>30</v>
      </c>
      <c r="C21" s="302"/>
      <c r="D21" s="302"/>
      <c r="E21" s="302"/>
      <c r="F21" s="302"/>
      <c r="G21" s="302"/>
      <c r="H21" s="302"/>
      <c r="I21" s="302"/>
      <c r="J21" s="302"/>
      <c r="K21" s="302"/>
      <c r="L21" s="302"/>
      <c r="M21" s="302"/>
      <c r="N21" s="298">
        <f>N22+N23</f>
        <v>0</v>
      </c>
      <c r="O21" s="298"/>
      <c r="P21" s="298"/>
      <c r="Q21" s="298"/>
    </row>
    <row r="22" spans="2:19" x14ac:dyDescent="0.35">
      <c r="B22" s="332" t="s">
        <v>53</v>
      </c>
      <c r="C22" s="332"/>
      <c r="D22" s="332"/>
      <c r="E22" s="332"/>
      <c r="F22" s="332"/>
      <c r="G22" s="332"/>
      <c r="H22" s="332"/>
      <c r="I22" s="332"/>
      <c r="J22" s="332"/>
      <c r="K22" s="332"/>
      <c r="L22" s="332"/>
      <c r="M22" s="332"/>
      <c r="N22" s="299">
        <f>K47</f>
        <v>0</v>
      </c>
      <c r="O22" s="299"/>
      <c r="P22" s="299"/>
      <c r="Q22" s="299"/>
      <c r="R22" s="69"/>
    </row>
    <row r="23" spans="2:19" x14ac:dyDescent="0.35">
      <c r="B23" s="340" t="s">
        <v>171</v>
      </c>
      <c r="C23" s="341"/>
      <c r="D23" s="341"/>
      <c r="E23" s="341"/>
      <c r="F23" s="341"/>
      <c r="G23" s="341"/>
      <c r="H23" s="341"/>
      <c r="I23" s="341"/>
      <c r="J23" s="341"/>
      <c r="K23" s="341"/>
      <c r="L23" s="341"/>
      <c r="M23" s="342"/>
      <c r="N23" s="299">
        <v>0</v>
      </c>
      <c r="O23" s="299"/>
      <c r="P23" s="299"/>
      <c r="Q23" s="299"/>
      <c r="R23" s="69"/>
    </row>
    <row r="24" spans="2:19" x14ac:dyDescent="0.35">
      <c r="B24" s="302" t="s">
        <v>31</v>
      </c>
      <c r="C24" s="302"/>
      <c r="D24" s="302"/>
      <c r="E24" s="302"/>
      <c r="F24" s="302"/>
      <c r="G24" s="302"/>
      <c r="H24" s="302"/>
      <c r="I24" s="302"/>
      <c r="J24" s="302"/>
      <c r="K24" s="302"/>
      <c r="L24" s="302"/>
      <c r="M24" s="302"/>
      <c r="N24" s="298">
        <f>N25</f>
        <v>2120947.2000000002</v>
      </c>
      <c r="O24" s="298"/>
      <c r="P24" s="298"/>
      <c r="Q24" s="298"/>
    </row>
    <row r="25" spans="2:19" x14ac:dyDescent="0.35">
      <c r="B25" s="332" t="s">
        <v>54</v>
      </c>
      <c r="C25" s="332"/>
      <c r="D25" s="332"/>
      <c r="E25" s="332"/>
      <c r="F25" s="332"/>
      <c r="G25" s="332"/>
      <c r="H25" s="332"/>
      <c r="I25" s="332"/>
      <c r="J25" s="332"/>
      <c r="K25" s="332"/>
      <c r="L25" s="332"/>
      <c r="M25" s="332"/>
      <c r="N25" s="299">
        <f>L47</f>
        <v>2120947.2000000002</v>
      </c>
      <c r="O25" s="299"/>
      <c r="P25" s="299"/>
      <c r="Q25" s="299"/>
    </row>
    <row r="26" spans="2:19" x14ac:dyDescent="0.35">
      <c r="B26" s="302" t="s">
        <v>32</v>
      </c>
      <c r="C26" s="302"/>
      <c r="D26" s="302"/>
      <c r="E26" s="302"/>
      <c r="F26" s="302"/>
      <c r="G26" s="302"/>
      <c r="H26" s="302"/>
      <c r="I26" s="302"/>
      <c r="J26" s="302"/>
      <c r="K26" s="302"/>
      <c r="L26" s="302"/>
      <c r="M26" s="302"/>
      <c r="N26" s="298">
        <v>0</v>
      </c>
      <c r="O26" s="298"/>
      <c r="P26" s="298"/>
      <c r="Q26" s="298"/>
    </row>
    <row r="27" spans="2:19" x14ac:dyDescent="0.35">
      <c r="B27" s="303" t="s">
        <v>18</v>
      </c>
      <c r="C27" s="303"/>
      <c r="D27" s="303"/>
      <c r="E27" s="303"/>
      <c r="F27" s="303"/>
      <c r="G27" s="303"/>
      <c r="H27" s="303"/>
      <c r="I27" s="303"/>
      <c r="J27" s="303"/>
      <c r="K27" s="303"/>
      <c r="L27" s="303"/>
      <c r="M27" s="303"/>
      <c r="N27" s="299">
        <v>0</v>
      </c>
      <c r="O27" s="299"/>
      <c r="P27" s="299"/>
      <c r="Q27" s="299"/>
    </row>
    <row r="28" spans="2:19" x14ac:dyDescent="0.35">
      <c r="B28" s="343" t="s">
        <v>33</v>
      </c>
      <c r="C28" s="344"/>
      <c r="D28" s="344"/>
      <c r="E28" s="344"/>
      <c r="F28" s="344"/>
      <c r="G28" s="344"/>
      <c r="H28" s="344"/>
      <c r="I28" s="344"/>
      <c r="J28" s="344"/>
      <c r="K28" s="344"/>
      <c r="L28" s="344"/>
      <c r="M28" s="345"/>
      <c r="N28" s="298">
        <f>N29+N30+N31</f>
        <v>374284.79999999999</v>
      </c>
      <c r="O28" s="298"/>
      <c r="P28" s="298"/>
      <c r="Q28" s="298"/>
    </row>
    <row r="29" spans="2:19" x14ac:dyDescent="0.35">
      <c r="B29" s="332" t="s">
        <v>34</v>
      </c>
      <c r="C29" s="332"/>
      <c r="D29" s="332"/>
      <c r="E29" s="332"/>
      <c r="F29" s="332"/>
      <c r="G29" s="332"/>
      <c r="H29" s="332"/>
      <c r="I29" s="332"/>
      <c r="J29" s="332"/>
      <c r="K29" s="332"/>
      <c r="L29" s="332"/>
      <c r="M29" s="332"/>
      <c r="N29" s="299">
        <v>0</v>
      </c>
      <c r="O29" s="299"/>
      <c r="P29" s="299"/>
      <c r="Q29" s="299"/>
    </row>
    <row r="30" spans="2:19" x14ac:dyDescent="0.35">
      <c r="B30" s="332" t="s">
        <v>35</v>
      </c>
      <c r="C30" s="332"/>
      <c r="D30" s="332"/>
      <c r="E30" s="332"/>
      <c r="F30" s="332"/>
      <c r="G30" s="332"/>
      <c r="H30" s="332"/>
      <c r="I30" s="332"/>
      <c r="J30" s="332"/>
      <c r="K30" s="332"/>
      <c r="L30" s="332"/>
      <c r="M30" s="332"/>
      <c r="N30" s="299">
        <v>374284.79999999999</v>
      </c>
      <c r="O30" s="299"/>
      <c r="P30" s="299"/>
      <c r="Q30" s="299"/>
    </row>
    <row r="31" spans="2:19" x14ac:dyDescent="0.35">
      <c r="B31" s="332" t="s">
        <v>36</v>
      </c>
      <c r="C31" s="332"/>
      <c r="D31" s="332"/>
      <c r="E31" s="332"/>
      <c r="F31" s="332"/>
      <c r="G31" s="332"/>
      <c r="H31" s="332"/>
      <c r="I31" s="332"/>
      <c r="J31" s="332"/>
      <c r="K31" s="332"/>
      <c r="L31" s="332"/>
      <c r="M31" s="332"/>
      <c r="N31" s="299">
        <v>0</v>
      </c>
      <c r="O31" s="299"/>
      <c r="P31" s="299"/>
      <c r="Q31" s="299"/>
    </row>
    <row r="32" spans="2:19" x14ac:dyDescent="0.35">
      <c r="B32" s="302" t="s">
        <v>37</v>
      </c>
      <c r="C32" s="302"/>
      <c r="D32" s="302"/>
      <c r="E32" s="302"/>
      <c r="F32" s="302"/>
      <c r="G32" s="302"/>
      <c r="H32" s="302"/>
      <c r="I32" s="302"/>
      <c r="J32" s="302"/>
      <c r="K32" s="302"/>
      <c r="L32" s="302"/>
      <c r="M32" s="302"/>
      <c r="N32" s="298">
        <f>N18+N28</f>
        <v>2495232</v>
      </c>
      <c r="O32" s="298"/>
      <c r="P32" s="298"/>
      <c r="Q32" s="298"/>
    </row>
    <row r="35" spans="2:19" x14ac:dyDescent="0.35">
      <c r="B35" s="13" t="s">
        <v>25</v>
      </c>
    </row>
    <row r="36" spans="2:19" x14ac:dyDescent="0.35">
      <c r="B36" s="314" t="s">
        <v>57</v>
      </c>
      <c r="C36" s="314" t="s">
        <v>58</v>
      </c>
      <c r="D36" s="314" t="s">
        <v>0</v>
      </c>
      <c r="E36" s="314" t="s">
        <v>1</v>
      </c>
      <c r="F36" s="314" t="s">
        <v>59</v>
      </c>
      <c r="G36" s="314" t="s">
        <v>378</v>
      </c>
      <c r="H36" s="354" t="s">
        <v>2</v>
      </c>
      <c r="I36" s="313" t="s">
        <v>3</v>
      </c>
      <c r="J36" s="313"/>
      <c r="K36" s="313"/>
      <c r="L36" s="313"/>
      <c r="M36" s="313"/>
      <c r="N36" s="314" t="s">
        <v>60</v>
      </c>
      <c r="O36" s="314"/>
      <c r="P36" s="314" t="s">
        <v>4</v>
      </c>
      <c r="Q36" s="314" t="s">
        <v>5</v>
      </c>
    </row>
    <row r="37" spans="2:19" ht="26.25" customHeight="1" x14ac:dyDescent="0.35">
      <c r="B37" s="314"/>
      <c r="C37" s="314"/>
      <c r="D37" s="314"/>
      <c r="E37" s="314"/>
      <c r="F37" s="314"/>
      <c r="G37" s="314"/>
      <c r="H37" s="354"/>
      <c r="I37" s="313" t="s">
        <v>6</v>
      </c>
      <c r="J37" s="313" t="s">
        <v>7</v>
      </c>
      <c r="K37" s="313"/>
      <c r="L37" s="313"/>
      <c r="M37" s="313" t="s">
        <v>8</v>
      </c>
      <c r="N37" s="314" t="s">
        <v>301</v>
      </c>
      <c r="O37" s="314" t="s">
        <v>246</v>
      </c>
      <c r="P37" s="314"/>
      <c r="Q37" s="314"/>
    </row>
    <row r="38" spans="2:19" ht="52.5" x14ac:dyDescent="0.35">
      <c r="B38" s="314"/>
      <c r="C38" s="314"/>
      <c r="D38" s="314"/>
      <c r="E38" s="314"/>
      <c r="F38" s="314"/>
      <c r="G38" s="314"/>
      <c r="H38" s="354"/>
      <c r="I38" s="313"/>
      <c r="J38" s="10" t="s">
        <v>9</v>
      </c>
      <c r="K38" s="10" t="s">
        <v>10</v>
      </c>
      <c r="L38" s="10" t="s">
        <v>11</v>
      </c>
      <c r="M38" s="313"/>
      <c r="N38" s="314"/>
      <c r="O38" s="314"/>
      <c r="P38" s="314"/>
      <c r="Q38" s="314"/>
    </row>
    <row r="39" spans="2:19" s="47" customFormat="1" ht="12" x14ac:dyDescent="0.3">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19" ht="23.25" customHeight="1" x14ac:dyDescent="0.35">
      <c r="B40" s="277" t="s">
        <v>417</v>
      </c>
      <c r="C40" s="278" t="s">
        <v>13</v>
      </c>
      <c r="D40" s="278" t="s">
        <v>407</v>
      </c>
      <c r="E40" s="278" t="s">
        <v>176</v>
      </c>
      <c r="F40" s="278" t="s">
        <v>14</v>
      </c>
      <c r="G40" s="278" t="s">
        <v>421</v>
      </c>
      <c r="H40" s="278" t="s">
        <v>15</v>
      </c>
      <c r="I40" s="279">
        <f>SUM(I44:I46)</f>
        <v>2495232</v>
      </c>
      <c r="J40" s="279">
        <f>SUM(J44:J46)</f>
        <v>0</v>
      </c>
      <c r="K40" s="279">
        <f>SUM(K44:K46)</f>
        <v>0</v>
      </c>
      <c r="L40" s="279">
        <f>SUM(L44:L46)</f>
        <v>2120947.2000000002</v>
      </c>
      <c r="M40" s="279">
        <f>SUM(M44:M46)</f>
        <v>374284.79999999999</v>
      </c>
      <c r="N40" s="44" t="s">
        <v>408</v>
      </c>
      <c r="O40" s="90">
        <f>O44</f>
        <v>2132232</v>
      </c>
      <c r="P40" s="307" t="s">
        <v>307</v>
      </c>
      <c r="Q40" s="307" t="s">
        <v>365</v>
      </c>
    </row>
    <row r="41" spans="2:19" ht="21" x14ac:dyDescent="0.35">
      <c r="B41" s="277"/>
      <c r="C41" s="278"/>
      <c r="D41" s="278"/>
      <c r="E41" s="278"/>
      <c r="F41" s="278"/>
      <c r="G41" s="278"/>
      <c r="H41" s="278"/>
      <c r="I41" s="279"/>
      <c r="J41" s="279"/>
      <c r="K41" s="279"/>
      <c r="L41" s="279"/>
      <c r="M41" s="279"/>
      <c r="N41" s="44" t="s">
        <v>409</v>
      </c>
      <c r="O41" s="41">
        <f>O45</f>
        <v>1</v>
      </c>
      <c r="P41" s="308"/>
      <c r="Q41" s="308"/>
    </row>
    <row r="42" spans="2:19" x14ac:dyDescent="0.35">
      <c r="B42" s="277"/>
      <c r="C42" s="278"/>
      <c r="D42" s="278"/>
      <c r="E42" s="278"/>
      <c r="F42" s="278"/>
      <c r="G42" s="278"/>
      <c r="H42" s="278"/>
      <c r="I42" s="279"/>
      <c r="J42" s="279"/>
      <c r="K42" s="279"/>
      <c r="L42" s="279"/>
      <c r="M42" s="279"/>
      <c r="N42" s="44" t="s">
        <v>410</v>
      </c>
      <c r="O42" s="41">
        <f>O46</f>
        <v>2093</v>
      </c>
      <c r="P42" s="308"/>
      <c r="Q42" s="308"/>
    </row>
    <row r="43" spans="2:19" ht="21" x14ac:dyDescent="0.35">
      <c r="B43" s="42" t="s">
        <v>16</v>
      </c>
      <c r="C43" s="43"/>
      <c r="D43" s="43"/>
      <c r="E43" s="43"/>
      <c r="F43" s="43"/>
      <c r="G43" s="43"/>
      <c r="H43" s="43"/>
      <c r="I43" s="58"/>
      <c r="J43" s="58"/>
      <c r="K43" s="60"/>
      <c r="L43" s="60"/>
      <c r="M43" s="58"/>
      <c r="N43" s="43"/>
      <c r="O43" s="72"/>
      <c r="P43" s="73"/>
      <c r="Q43" s="43"/>
    </row>
    <row r="44" spans="2:19" ht="23.25" customHeight="1" x14ac:dyDescent="0.35">
      <c r="B44" s="271" t="s">
        <v>411</v>
      </c>
      <c r="C44" s="200"/>
      <c r="D44" s="286" t="s">
        <v>412</v>
      </c>
      <c r="E44" s="286" t="s">
        <v>18</v>
      </c>
      <c r="F44" s="200"/>
      <c r="G44" s="286" t="s">
        <v>283</v>
      </c>
      <c r="H44" s="200"/>
      <c r="I44" s="289">
        <f>SUM(J44:M46)</f>
        <v>2495232</v>
      </c>
      <c r="J44" s="289">
        <v>0</v>
      </c>
      <c r="K44" s="289">
        <v>0</v>
      </c>
      <c r="L44" s="289">
        <v>2120947.2000000002</v>
      </c>
      <c r="M44" s="289">
        <v>374284.79999999999</v>
      </c>
      <c r="N44" s="44" t="s">
        <v>408</v>
      </c>
      <c r="O44" s="104">
        <v>2132232</v>
      </c>
      <c r="P44" s="270" t="s">
        <v>307</v>
      </c>
      <c r="Q44" s="270" t="s">
        <v>365</v>
      </c>
    </row>
    <row r="45" spans="2:19" ht="21" x14ac:dyDescent="0.35">
      <c r="B45" s="271"/>
      <c r="C45" s="201"/>
      <c r="D45" s="287"/>
      <c r="E45" s="287"/>
      <c r="F45" s="201"/>
      <c r="G45" s="287"/>
      <c r="H45" s="201"/>
      <c r="I45" s="290"/>
      <c r="J45" s="290"/>
      <c r="K45" s="290"/>
      <c r="L45" s="290"/>
      <c r="M45" s="290"/>
      <c r="N45" s="44" t="s">
        <v>409</v>
      </c>
      <c r="O45" s="38">
        <v>1</v>
      </c>
      <c r="P45" s="270"/>
      <c r="Q45" s="270"/>
    </row>
    <row r="46" spans="2:19" x14ac:dyDescent="0.35">
      <c r="B46" s="271"/>
      <c r="C46" s="202"/>
      <c r="D46" s="288"/>
      <c r="E46" s="288"/>
      <c r="F46" s="202"/>
      <c r="G46" s="288"/>
      <c r="H46" s="202"/>
      <c r="I46" s="291"/>
      <c r="J46" s="291"/>
      <c r="K46" s="291"/>
      <c r="L46" s="291"/>
      <c r="M46" s="291"/>
      <c r="N46" s="44" t="s">
        <v>410</v>
      </c>
      <c r="O46" s="38">
        <v>2093</v>
      </c>
      <c r="P46" s="270"/>
      <c r="Q46" s="270"/>
    </row>
    <row r="47" spans="2:19" x14ac:dyDescent="0.35">
      <c r="B47" s="315" t="s">
        <v>12</v>
      </c>
      <c r="C47" s="315"/>
      <c r="D47" s="315"/>
      <c r="E47" s="315"/>
      <c r="F47" s="315"/>
      <c r="G47" s="315"/>
      <c r="H47" s="315"/>
      <c r="I47" s="9">
        <f>I40</f>
        <v>2495232</v>
      </c>
      <c r="J47" s="9">
        <f>J40</f>
        <v>0</v>
      </c>
      <c r="K47" s="9">
        <f>K40</f>
        <v>0</v>
      </c>
      <c r="L47" s="9">
        <f>L40</f>
        <v>2120947.2000000002</v>
      </c>
      <c r="M47" s="9">
        <f>M40</f>
        <v>374284.79999999999</v>
      </c>
      <c r="N47" s="316"/>
      <c r="O47" s="316"/>
      <c r="P47" s="316"/>
      <c r="Q47" s="316"/>
    </row>
    <row r="48" spans="2:19" ht="14.5" customHeight="1" x14ac:dyDescent="0.35">
      <c r="B48" s="24"/>
      <c r="C48" s="317"/>
      <c r="D48" s="317"/>
      <c r="E48" s="317"/>
      <c r="F48" s="317"/>
      <c r="G48" s="317"/>
      <c r="H48" s="317"/>
      <c r="I48" s="317"/>
      <c r="J48" s="317"/>
      <c r="K48" s="317"/>
      <c r="L48" s="317"/>
      <c r="M48" s="317"/>
      <c r="N48" s="317"/>
      <c r="O48" s="317"/>
      <c r="P48" s="317"/>
      <c r="Q48" s="317"/>
    </row>
    <row r="50" spans="2:19" x14ac:dyDescent="0.35">
      <c r="B50" s="21" t="s">
        <v>152</v>
      </c>
    </row>
    <row r="51" spans="2:19" ht="15" customHeight="1" x14ac:dyDescent="0.35">
      <c r="B51" s="14" t="s">
        <v>39</v>
      </c>
      <c r="C51" s="251" t="s">
        <v>153</v>
      </c>
      <c r="D51" s="251"/>
      <c r="E51" s="251"/>
      <c r="F51" s="356" t="s">
        <v>154</v>
      </c>
      <c r="G51" s="357"/>
      <c r="H51" s="357"/>
      <c r="I51" s="357"/>
      <c r="J51" s="358"/>
      <c r="K51" s="251" t="s">
        <v>155</v>
      </c>
      <c r="L51" s="251"/>
      <c r="M51" s="251"/>
      <c r="N51" s="251"/>
      <c r="O51" s="251"/>
      <c r="P51" s="251"/>
      <c r="Q51" s="251"/>
    </row>
    <row r="52" spans="2:19" s="47" customFormat="1" ht="12" x14ac:dyDescent="0.3">
      <c r="B52" s="56">
        <v>1</v>
      </c>
      <c r="C52" s="253">
        <v>2</v>
      </c>
      <c r="D52" s="253"/>
      <c r="E52" s="253"/>
      <c r="F52" s="261">
        <v>3</v>
      </c>
      <c r="G52" s="262"/>
      <c r="H52" s="262"/>
      <c r="I52" s="262"/>
      <c r="J52" s="263"/>
      <c r="K52" s="253">
        <v>4</v>
      </c>
      <c r="L52" s="253"/>
      <c r="M52" s="253"/>
      <c r="N52" s="253"/>
      <c r="O52" s="253"/>
      <c r="P52" s="253"/>
      <c r="Q52" s="253"/>
      <c r="S52" s="48"/>
    </row>
    <row r="53" spans="2:19" s="18" customFormat="1" ht="14" x14ac:dyDescent="0.3">
      <c r="B53" s="22"/>
      <c r="C53" s="264" t="s">
        <v>164</v>
      </c>
      <c r="D53" s="265"/>
      <c r="E53" s="266"/>
      <c r="F53" s="267"/>
      <c r="G53" s="268"/>
      <c r="H53" s="268"/>
      <c r="I53" s="268"/>
      <c r="J53" s="269"/>
      <c r="K53" s="257"/>
      <c r="L53" s="257"/>
      <c r="M53" s="257"/>
      <c r="N53" s="257"/>
      <c r="O53" s="257"/>
      <c r="P53" s="257"/>
      <c r="Q53" s="257"/>
      <c r="S53" s="26"/>
    </row>
    <row r="56" spans="2:19" x14ac:dyDescent="0.35">
      <c r="B56" s="21" t="s">
        <v>156</v>
      </c>
    </row>
    <row r="57" spans="2:19" ht="15" customHeight="1" x14ac:dyDescent="0.35">
      <c r="B57" s="14" t="s">
        <v>39</v>
      </c>
      <c r="C57" s="251" t="s">
        <v>157</v>
      </c>
      <c r="D57" s="251"/>
      <c r="E57" s="251"/>
      <c r="F57" s="251" t="s">
        <v>154</v>
      </c>
      <c r="G57" s="251"/>
      <c r="H57" s="251"/>
      <c r="I57" s="251"/>
      <c r="J57" s="251"/>
      <c r="K57" s="251" t="s">
        <v>158</v>
      </c>
      <c r="L57" s="251"/>
      <c r="M57" s="251"/>
      <c r="N57" s="251"/>
      <c r="O57" s="251"/>
      <c r="P57" s="251"/>
      <c r="Q57" s="251"/>
    </row>
    <row r="58" spans="2:19" s="47" customFormat="1" ht="11.25" customHeight="1" x14ac:dyDescent="0.3">
      <c r="B58" s="56">
        <v>1</v>
      </c>
      <c r="C58" s="253">
        <v>2</v>
      </c>
      <c r="D58" s="253"/>
      <c r="E58" s="253"/>
      <c r="F58" s="253">
        <v>3</v>
      </c>
      <c r="G58" s="253"/>
      <c r="H58" s="253"/>
      <c r="I58" s="253"/>
      <c r="J58" s="253"/>
      <c r="K58" s="253">
        <v>4</v>
      </c>
      <c r="L58" s="253"/>
      <c r="M58" s="253"/>
      <c r="N58" s="253"/>
      <c r="O58" s="253"/>
      <c r="P58" s="253"/>
      <c r="Q58" s="253"/>
      <c r="S58" s="48"/>
    </row>
    <row r="59" spans="2:19" s="18" customFormat="1" ht="14" x14ac:dyDescent="0.3">
      <c r="B59" s="22"/>
      <c r="C59" s="256" t="s">
        <v>164</v>
      </c>
      <c r="D59" s="256"/>
      <c r="E59" s="256"/>
      <c r="F59" s="254"/>
      <c r="G59" s="254"/>
      <c r="H59" s="254"/>
      <c r="I59" s="254"/>
      <c r="J59" s="254"/>
      <c r="K59" s="257"/>
      <c r="L59" s="257"/>
      <c r="M59" s="257"/>
      <c r="N59" s="257"/>
      <c r="O59" s="257"/>
      <c r="P59" s="257"/>
      <c r="Q59" s="257"/>
      <c r="S59" s="26"/>
    </row>
    <row r="62" spans="2:19" x14ac:dyDescent="0.35">
      <c r="B62" s="21" t="s">
        <v>159</v>
      </c>
    </row>
    <row r="63" spans="2:19" ht="47.25" customHeight="1" x14ac:dyDescent="0.35">
      <c r="B63" s="11" t="s">
        <v>39</v>
      </c>
      <c r="C63" s="228" t="s">
        <v>160</v>
      </c>
      <c r="D63" s="228"/>
      <c r="E63" s="228"/>
      <c r="F63" s="243" t="s">
        <v>161</v>
      </c>
      <c r="G63" s="244"/>
      <c r="H63" s="244"/>
      <c r="I63" s="244"/>
      <c r="J63" s="244"/>
      <c r="K63" s="244"/>
      <c r="L63" s="244"/>
      <c r="M63" s="244"/>
      <c r="N63" s="244"/>
      <c r="O63" s="244"/>
      <c r="P63" s="244"/>
      <c r="Q63" s="245"/>
    </row>
    <row r="64" spans="2:19" s="64" customFormat="1" ht="12" x14ac:dyDescent="0.3">
      <c r="B64" s="63">
        <v>1</v>
      </c>
      <c r="C64" s="252">
        <v>2</v>
      </c>
      <c r="D64" s="252"/>
      <c r="E64" s="252"/>
      <c r="F64" s="246">
        <v>3</v>
      </c>
      <c r="G64" s="247"/>
      <c r="H64" s="247"/>
      <c r="I64" s="247"/>
      <c r="J64" s="247"/>
      <c r="K64" s="247"/>
      <c r="L64" s="247"/>
      <c r="M64" s="247"/>
      <c r="N64" s="247"/>
      <c r="O64" s="247"/>
      <c r="P64" s="247"/>
      <c r="Q64" s="248"/>
      <c r="S64" s="48"/>
    </row>
    <row r="65" spans="2:19" s="18" customFormat="1" ht="90" customHeight="1" x14ac:dyDescent="0.3">
      <c r="B65" s="12" t="s">
        <v>69</v>
      </c>
      <c r="C65" s="250" t="s">
        <v>413</v>
      </c>
      <c r="D65" s="250"/>
      <c r="E65" s="250"/>
      <c r="F65" s="359" t="s">
        <v>414</v>
      </c>
      <c r="G65" s="360"/>
      <c r="H65" s="360"/>
      <c r="I65" s="360"/>
      <c r="J65" s="360"/>
      <c r="K65" s="360"/>
      <c r="L65" s="360"/>
      <c r="M65" s="360"/>
      <c r="N65" s="360"/>
      <c r="O65" s="360"/>
      <c r="P65" s="360"/>
      <c r="Q65" s="361"/>
      <c r="S65" s="26"/>
    </row>
    <row r="66" spans="2:19" s="18" customFormat="1" ht="14" x14ac:dyDescent="0.3">
      <c r="C66" s="65"/>
      <c r="D66" s="65"/>
      <c r="E66" s="65"/>
      <c r="F66" s="65"/>
      <c r="G66" s="65"/>
      <c r="H66" s="65"/>
      <c r="I66" s="59"/>
      <c r="J66" s="59"/>
      <c r="K66" s="59"/>
      <c r="L66" s="59"/>
      <c r="M66" s="59"/>
      <c r="N66" s="59"/>
      <c r="O66" s="59"/>
      <c r="P66" s="59"/>
      <c r="Q66" s="59"/>
      <c r="S66" s="26"/>
    </row>
    <row r="68" spans="2:19" x14ac:dyDescent="0.35">
      <c r="B68" s="21" t="s">
        <v>162</v>
      </c>
    </row>
    <row r="69" spans="2:19" x14ac:dyDescent="0.35">
      <c r="B69" s="14" t="s">
        <v>39</v>
      </c>
      <c r="C69" s="251" t="s">
        <v>163</v>
      </c>
      <c r="D69" s="251"/>
      <c r="E69" s="251"/>
      <c r="F69" s="251"/>
      <c r="G69" s="251"/>
      <c r="H69" s="251"/>
      <c r="I69" s="251"/>
      <c r="J69" s="251"/>
      <c r="K69" s="251"/>
      <c r="L69" s="251"/>
      <c r="M69" s="251"/>
      <c r="N69" s="251"/>
      <c r="O69" s="251"/>
      <c r="P69" s="251"/>
      <c r="Q69" s="251"/>
    </row>
    <row r="70" spans="2:19" s="47" customFormat="1" ht="12" x14ac:dyDescent="0.3">
      <c r="B70" s="63">
        <v>1</v>
      </c>
      <c r="C70" s="253">
        <v>2</v>
      </c>
      <c r="D70" s="253"/>
      <c r="E70" s="253"/>
      <c r="F70" s="253"/>
      <c r="G70" s="253"/>
      <c r="H70" s="253"/>
      <c r="I70" s="253"/>
      <c r="J70" s="253"/>
      <c r="K70" s="253"/>
      <c r="L70" s="253"/>
      <c r="M70" s="253"/>
      <c r="N70" s="253"/>
      <c r="O70" s="253"/>
      <c r="P70" s="253"/>
      <c r="Q70" s="253"/>
      <c r="S70" s="48"/>
    </row>
    <row r="71" spans="2:19" s="18" customFormat="1" ht="14" x14ac:dyDescent="0.3">
      <c r="B71" s="22"/>
      <c r="C71" s="256" t="s">
        <v>164</v>
      </c>
      <c r="D71" s="256"/>
      <c r="E71" s="256"/>
      <c r="F71" s="256"/>
      <c r="G71" s="256"/>
      <c r="H71" s="256"/>
      <c r="I71" s="256"/>
      <c r="J71" s="256"/>
      <c r="K71" s="256"/>
      <c r="L71" s="256"/>
      <c r="M71" s="256"/>
      <c r="N71" s="256"/>
      <c r="O71" s="256"/>
      <c r="P71" s="256"/>
      <c r="Q71" s="256"/>
      <c r="S71" s="26"/>
    </row>
  </sheetData>
  <mergeCells count="123">
    <mergeCell ref="C69:Q69"/>
    <mergeCell ref="C70:Q70"/>
    <mergeCell ref="C71:Q71"/>
    <mergeCell ref="C63:E63"/>
    <mergeCell ref="F63:Q63"/>
    <mergeCell ref="C64:E64"/>
    <mergeCell ref="F64:Q64"/>
    <mergeCell ref="C65:E65"/>
    <mergeCell ref="F65:Q65"/>
    <mergeCell ref="C58:E58"/>
    <mergeCell ref="F58:J58"/>
    <mergeCell ref="K58:Q58"/>
    <mergeCell ref="C59:E59"/>
    <mergeCell ref="F59:J59"/>
    <mergeCell ref="K59:Q59"/>
    <mergeCell ref="C53:E53"/>
    <mergeCell ref="F53:J53"/>
    <mergeCell ref="K53:Q53"/>
    <mergeCell ref="C57:E57"/>
    <mergeCell ref="F57:J57"/>
    <mergeCell ref="K57:Q57"/>
    <mergeCell ref="C51:E51"/>
    <mergeCell ref="F51:J51"/>
    <mergeCell ref="K51:Q51"/>
    <mergeCell ref="C52:E52"/>
    <mergeCell ref="F52:J52"/>
    <mergeCell ref="K52:Q52"/>
    <mergeCell ref="M44:M46"/>
    <mergeCell ref="P44:P46"/>
    <mergeCell ref="Q44:Q46"/>
    <mergeCell ref="B47:H47"/>
    <mergeCell ref="N47:Q47"/>
    <mergeCell ref="C48:Q48"/>
    <mergeCell ref="P40:P42"/>
    <mergeCell ref="Q40:Q42"/>
    <mergeCell ref="B44:B46"/>
    <mergeCell ref="D44:D46"/>
    <mergeCell ref="E44:E46"/>
    <mergeCell ref="G44:G46"/>
    <mergeCell ref="I44:I46"/>
    <mergeCell ref="J44:J46"/>
    <mergeCell ref="K44:K46"/>
    <mergeCell ref="L44:L46"/>
    <mergeCell ref="H40:H42"/>
    <mergeCell ref="I40:I42"/>
    <mergeCell ref="J40:J42"/>
    <mergeCell ref="K40:K42"/>
    <mergeCell ref="L40:L42"/>
    <mergeCell ref="M40:M42"/>
    <mergeCell ref="B40:B42"/>
    <mergeCell ref="C40:C42"/>
    <mergeCell ref="D40:D42"/>
    <mergeCell ref="E40:E42"/>
    <mergeCell ref="F40:F42"/>
    <mergeCell ref="G40:G42"/>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7"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MediaLengthInSeconds xmlns="8f3f2252-3603-49aa-ac8e-307372a50dca" xsi:nil="true"/>
    <lcf76f155ced4ddcb4097134ff3c332f xmlns="8f3f2252-3603-49aa-ac8e-307372a50dca">
      <Terms xmlns="http://schemas.microsoft.com/office/infopath/2007/PartnerControls"/>
    </lcf76f155ced4ddcb4097134ff3c332f>
    <TaxCatchAll xmlns="c4be9623-8533-4525-a9d4-060d4b2303db" xsi:nil="true"/>
    <SharedWithUsers xmlns="c4be9623-8533-4525-a9d4-060d4b2303db">
      <UserInfo>
        <DisplayName/>
        <AccountId xsi:nil="true"/>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kumentas" ma:contentTypeID="0x0101008AC4BFE78538054EA722B05521283528" ma:contentTypeVersion="18" ma:contentTypeDescription="Kurkite naują dokumentą." ma:contentTypeScope="" ma:versionID="26e480a72a1f322554ce72e81bf942cf">
  <xsd:schema xmlns:xsd="http://www.w3.org/2001/XMLSchema" xmlns:xs="http://www.w3.org/2001/XMLSchema" xmlns:p="http://schemas.microsoft.com/office/2006/metadata/properties" xmlns:ns2="8f3f2252-3603-49aa-ac8e-307372a50dca" xmlns:ns3="c4be9623-8533-4525-a9d4-060d4b2303db" targetNamespace="http://schemas.microsoft.com/office/2006/metadata/properties" ma:root="true" ma:fieldsID="14b876b182196fbb72caa3223f717374" ns2:_="" ns3:_="">
    <xsd:import namespace="8f3f2252-3603-49aa-ac8e-307372a50dca"/>
    <xsd:import namespace="c4be9623-8533-4525-a9d4-060d4b2303d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3f2252-3603-49aa-ac8e-307372a50d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Vaizdų žymės" ma:readOnly="false" ma:fieldId="{5cf76f15-5ced-4ddc-b409-7134ff3c332f}" ma:taxonomyMulti="true" ma:sspId="a4f37590-f24c-42b8-be85-cbce8e7b946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4be9623-8533-4525-a9d4-060d4b2303db" elementFormDefault="qualified">
    <xsd:import namespace="http://schemas.microsoft.com/office/2006/documentManagement/types"/>
    <xsd:import namespace="http://schemas.microsoft.com/office/infopath/2007/PartnerControls"/>
    <xsd:element name="SharedWithUsers" ma:index="14"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Bendrinta su išsamia informacija" ma:internalName="SharedWithDetails" ma:readOnly="true">
      <xsd:simpleType>
        <xsd:restriction base="dms:Note">
          <xsd:maxLength value="255"/>
        </xsd:restriction>
      </xsd:simpleType>
    </xsd:element>
    <xsd:element name="TaxCatchAll" ma:index="23" nillable="true" ma:displayName="Taxonomy Catch All Column" ma:hidden="true" ma:list="{7b192754-23d9-452b-9c52-121a2d866fdf}" ma:internalName="TaxCatchAll" ma:showField="CatchAllData" ma:web="c4be9623-8533-4525-a9d4-060d4b2303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5193EF1-2D57-4D4A-B4FA-3F30FFAB0C70}">
  <ds:schemaRefs>
    <ds:schemaRef ds:uri="http://schemas.microsoft.com/sharepoint/v3/contenttype/forms"/>
  </ds:schemaRefs>
</ds:datastoreItem>
</file>

<file path=customXml/itemProps2.xml><?xml version="1.0" encoding="utf-8"?>
<ds:datastoreItem xmlns:ds="http://schemas.openxmlformats.org/officeDocument/2006/customXml" ds:itemID="{C2B54875-075C-49AC-9F1C-EC6DF71A5A08}">
  <ds:schemaRefs>
    <ds:schemaRef ds:uri="http://schemas.microsoft.com/office/infopath/2007/PartnerControls"/>
    <ds:schemaRef ds:uri="http://purl.org/dc/elements/1.1/"/>
    <ds:schemaRef ds:uri="http://schemas.microsoft.com/office/2006/metadata/properties"/>
    <ds:schemaRef ds:uri="http://purl.org/dc/terms/"/>
    <ds:schemaRef ds:uri="8f3f2252-3603-49aa-ac8e-307372a50dca"/>
    <ds:schemaRef ds:uri="c4be9623-8533-4525-a9d4-060d4b2303db"/>
    <ds:schemaRef ds:uri="http://schemas.microsoft.com/office/2006/documentManagement/type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72607A2C-8139-4ECD-B33E-FAC89351D2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3f2252-3603-49aa-ac8e-307372a50dca"/>
    <ds:schemaRef ds:uri="c4be9623-8533-4525-a9d4-060d4b2303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Darbalapiai</vt:lpstr>
      </vt:variant>
      <vt:variant>
        <vt:i4>14</vt:i4>
      </vt:variant>
      <vt:variant>
        <vt:lpstr>Įvardinti diapazonai</vt:lpstr>
      </vt:variant>
      <vt:variant>
        <vt:i4>17</vt:i4>
      </vt:variant>
    </vt:vector>
  </HeadingPairs>
  <TitlesOfParts>
    <vt:vector size="31" baseType="lpstr">
      <vt:lpstr>II skyrius</vt:lpstr>
      <vt:lpstr>III skyrius</vt:lpstr>
      <vt:lpstr>IV skyrius I sk</vt:lpstr>
      <vt:lpstr>IV skyrius II sk</vt:lpstr>
      <vt:lpstr>IV skyrius III sk</vt:lpstr>
      <vt:lpstr>IV skyrius IV sk</vt:lpstr>
      <vt:lpstr>IV skyrius V sk</vt:lpstr>
      <vt:lpstr>IV skyrius VI sk</vt:lpstr>
      <vt:lpstr>IV skyrius VII sk</vt:lpstr>
      <vt:lpstr>IV skyrius VIII sk</vt:lpstr>
      <vt:lpstr>IV skyrius IX sk</vt:lpstr>
      <vt:lpstr>IV skyrius X sk</vt:lpstr>
      <vt:lpstr>IV skyrius XI sk</vt:lpstr>
      <vt:lpstr>IV skyrius XII sk</vt:lpstr>
      <vt:lpstr>'II skyrius'!_ftnref2</vt:lpstr>
      <vt:lpstr>'IV skyrius I sk'!_ftnref3</vt:lpstr>
      <vt:lpstr>'IV skyrius I sk'!_ftnref4</vt:lpstr>
      <vt:lpstr>'IV skyrius I sk'!_ftnref5</vt:lpstr>
      <vt:lpstr>'II skyrius'!Print_Area</vt:lpstr>
      <vt:lpstr>'III skyrius'!Print_Area</vt:lpstr>
      <vt:lpstr>'IV skyrius I sk'!Print_Area</vt:lpstr>
      <vt:lpstr>'IV skyrius II sk'!Print_Area</vt:lpstr>
      <vt:lpstr>'IV skyrius IV sk'!Print_Area</vt:lpstr>
      <vt:lpstr>'IV skyrius IX sk'!Print_Area</vt:lpstr>
      <vt:lpstr>'IV skyrius V sk'!Print_Area</vt:lpstr>
      <vt:lpstr>'IV skyrius VI sk'!Print_Area</vt:lpstr>
      <vt:lpstr>'IV skyrius VIII sk'!Print_Area</vt:lpstr>
      <vt:lpstr>'IV skyrius X sk'!Print_Area</vt:lpstr>
      <vt:lpstr>'IV skyrius XI sk'!Print_Area</vt:lpstr>
      <vt:lpstr>'IV skyrius XII sk'!Print_Area</vt:lpstr>
      <vt:lpstr>'II skyrius'!Print_Titles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Dell</dc:creator>
  <cp:lastModifiedBy>DZIKAITĖ Jolanta</cp:lastModifiedBy>
  <cp:lastPrinted>2024-11-18T07:17:37Z</cp:lastPrinted>
  <dcterms:created xsi:type="dcterms:W3CDTF">2022-11-10T11:26:31Z</dcterms:created>
  <dcterms:modified xsi:type="dcterms:W3CDTF">2024-11-26T06:13:23Z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0x0101008AC4BFE78538054EA722B05521283528</vt:lpwstr>
  </property>
  <property fmtid="{D5CDD505-2E9C-101B-9397-08002B2CF9AE}" pid="4" name="Order">
    <vt:r8>2336000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